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theme/theme1.xml" ContentType="application/vnd.openxmlformats-officedocument.theme+xml"/>
  <Override PartName="/xl/pivotTables/pivotTable1.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comments1.xml" ContentType="application/vnd.openxmlformats-officedocument.spreadsheetml.comments+xml"/>
  <Override PartName="/xl/calcChain.xml" ContentType="application/vnd.openxmlformats-officedocument.spreadsheetml.calcChain+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T:\Internal\01_Regulatory Services\02_Cases\2023 Cases\00_2023-00159 Base Rate Case\LMK\Adjustments\Enviro Adjs\"/>
    </mc:Choice>
  </mc:AlternateContent>
  <xr:revisionPtr revIDLastSave="0" documentId="13_ncr:1_{81AACB79-6BBF-48FA-A5E9-4CE66CB06A01}" xr6:coauthVersionLast="47" xr6:coauthVersionMax="47" xr10:uidLastSave="{00000000-0000-0000-0000-000000000000}"/>
  <bookViews>
    <workbookView xWindow="38280" yWindow="4800" windowWidth="38640" windowHeight="21120" tabRatio="821" xr2:uid="{00000000-000D-0000-FFFF-FFFF00000000}"/>
  </bookViews>
  <sheets>
    <sheet name="W04" sheetId="111" r:id="rId1"/>
    <sheet name="ML Look up" sheetId="100" r:id="rId2"/>
    <sheet name="ML Non-FGD ADFIT" sheetId="109" r:id="rId3"/>
    <sheet name="ML FGD ADFIT" sheetId="110" r:id="rId4"/>
    <sheet name="ML Property" sheetId="104" r:id="rId5"/>
    <sheet name="CCR CWIP" sheetId="112" r:id="rId6"/>
  </sheets>
  <externalReferences>
    <externalReference r:id="rId7"/>
  </externalReferences>
  <definedNames>
    <definedName name="_xlnm._FilterDatabase" localSheetId="4" hidden="1">'ML Property'!$A$6:$L$6</definedName>
    <definedName name="Marshall_Rate">'[1]Property Tax'!$B$2</definedName>
    <definedName name="PC_Percent">'[1]Property Tax'!$B$6</definedName>
    <definedName name="tim">#REF!</definedName>
    <definedName name="WV_List">'[1]Property Tax'!$B$4</definedName>
  </definedNames>
  <calcPr calcId="191029"/>
  <pivotCaches>
    <pivotCache cacheId="1" r:id="rId8"/>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2" i="111" l="1"/>
  <c r="H20" i="111"/>
  <c r="E26" i="111"/>
  <c r="H26" i="111" l="1"/>
  <c r="I26" i="111" s="1"/>
  <c r="I24" i="111"/>
  <c r="AV18" i="110" l="1"/>
  <c r="AT18" i="110"/>
  <c r="AR18" i="110"/>
  <c r="AP18" i="110"/>
  <c r="AN18" i="110"/>
  <c r="AL18" i="110"/>
  <c r="AJ18" i="110"/>
  <c r="AH18" i="110"/>
  <c r="AF18" i="110"/>
  <c r="AD18" i="110"/>
  <c r="AB18" i="110"/>
  <c r="Z18" i="110"/>
  <c r="X18" i="110"/>
  <c r="V18" i="110"/>
  <c r="T18" i="110"/>
  <c r="R18" i="110"/>
  <c r="P18" i="110"/>
  <c r="N18" i="110"/>
  <c r="AV17" i="110"/>
  <c r="AT17" i="110"/>
  <c r="AR17" i="110"/>
  <c r="AP17" i="110"/>
  <c r="AN17" i="110"/>
  <c r="AL17" i="110"/>
  <c r="AJ17" i="110"/>
  <c r="AH17" i="110"/>
  <c r="AF17" i="110"/>
  <c r="AD17" i="110"/>
  <c r="AB17" i="110"/>
  <c r="Z17" i="110"/>
  <c r="X17" i="110"/>
  <c r="V17" i="110"/>
  <c r="T17" i="110"/>
  <c r="R17" i="110"/>
  <c r="P17" i="110"/>
  <c r="N17" i="110"/>
  <c r="B367" i="110"/>
  <c r="AW363" i="110"/>
  <c r="AU363" i="110"/>
  <c r="AS363" i="110"/>
  <c r="AQ363" i="110"/>
  <c r="AO363" i="110"/>
  <c r="AM363" i="110"/>
  <c r="AK363" i="110"/>
  <c r="AI363" i="110"/>
  <c r="AG363" i="110"/>
  <c r="AE363" i="110"/>
  <c r="AC363" i="110"/>
  <c r="AA363" i="110"/>
  <c r="Y363" i="110"/>
  <c r="W363" i="110"/>
  <c r="U363" i="110"/>
  <c r="S363" i="110"/>
  <c r="Q363" i="110"/>
  <c r="O363" i="110"/>
  <c r="M363" i="110"/>
  <c r="K363" i="110"/>
  <c r="I363" i="110"/>
  <c r="G363" i="110"/>
  <c r="E363" i="110"/>
  <c r="B356" i="110"/>
  <c r="AW352" i="110"/>
  <c r="AU352" i="110"/>
  <c r="AS352" i="110"/>
  <c r="AQ352" i="110"/>
  <c r="AO352" i="110"/>
  <c r="AM352" i="110"/>
  <c r="AK352" i="110"/>
  <c r="AI352" i="110"/>
  <c r="AG352" i="110"/>
  <c r="AE352" i="110"/>
  <c r="AC352" i="110"/>
  <c r="AA352" i="110"/>
  <c r="Y352" i="110"/>
  <c r="W352" i="110"/>
  <c r="U352" i="110"/>
  <c r="S352" i="110"/>
  <c r="Q352" i="110"/>
  <c r="O352" i="110"/>
  <c r="M352" i="110"/>
  <c r="K352" i="110"/>
  <c r="I352" i="110"/>
  <c r="G352" i="110"/>
  <c r="E352" i="110"/>
  <c r="B345" i="110"/>
  <c r="AW341" i="110"/>
  <c r="AU341" i="110"/>
  <c r="AS341" i="110"/>
  <c r="AQ341" i="110"/>
  <c r="AO341" i="110"/>
  <c r="AM341" i="110"/>
  <c r="AK341" i="110"/>
  <c r="AI341" i="110"/>
  <c r="AG341" i="110"/>
  <c r="AE341" i="110"/>
  <c r="AC341" i="110"/>
  <c r="AA341" i="110"/>
  <c r="Y341" i="110"/>
  <c r="W341" i="110"/>
  <c r="U341" i="110"/>
  <c r="S341" i="110"/>
  <c r="Q341" i="110"/>
  <c r="O341" i="110"/>
  <c r="M341" i="110"/>
  <c r="K341" i="110"/>
  <c r="I341" i="110"/>
  <c r="G341" i="110"/>
  <c r="E341" i="110"/>
  <c r="B334" i="110"/>
  <c r="AW330" i="110"/>
  <c r="AU330" i="110"/>
  <c r="AS330" i="110"/>
  <c r="AQ330" i="110"/>
  <c r="AO330" i="110"/>
  <c r="AM330" i="110"/>
  <c r="AK330" i="110"/>
  <c r="AI330" i="110"/>
  <c r="AG330" i="110"/>
  <c r="AE330" i="110"/>
  <c r="AC330" i="110"/>
  <c r="AA330" i="110"/>
  <c r="Y330" i="110"/>
  <c r="W330" i="110"/>
  <c r="U330" i="110"/>
  <c r="S330" i="110"/>
  <c r="Q330" i="110"/>
  <c r="O330" i="110"/>
  <c r="M330" i="110"/>
  <c r="K330" i="110"/>
  <c r="I330" i="110"/>
  <c r="G330" i="110"/>
  <c r="E330" i="110"/>
  <c r="B323" i="110"/>
  <c r="AW319" i="110"/>
  <c r="AU319" i="110"/>
  <c r="AS319" i="110"/>
  <c r="AQ319" i="110"/>
  <c r="AO319" i="110"/>
  <c r="AM319" i="110"/>
  <c r="AK319" i="110"/>
  <c r="AI319" i="110"/>
  <c r="AG319" i="110"/>
  <c r="AE319" i="110"/>
  <c r="AC319" i="110"/>
  <c r="AA319" i="110"/>
  <c r="Y319" i="110"/>
  <c r="W319" i="110"/>
  <c r="U319" i="110"/>
  <c r="S319" i="110"/>
  <c r="Q319" i="110"/>
  <c r="O319" i="110"/>
  <c r="M319" i="110"/>
  <c r="K319" i="110"/>
  <c r="I319" i="110"/>
  <c r="G319" i="110"/>
  <c r="E319" i="110"/>
  <c r="B312" i="110"/>
  <c r="AW308" i="110"/>
  <c r="AU308" i="110"/>
  <c r="AS308" i="110"/>
  <c r="AQ308" i="110"/>
  <c r="AO308" i="110"/>
  <c r="AM308" i="110"/>
  <c r="AK308" i="110"/>
  <c r="AI308" i="110"/>
  <c r="AG308" i="110"/>
  <c r="AE308" i="110"/>
  <c r="AC308" i="110"/>
  <c r="AA308" i="110"/>
  <c r="Y308" i="110"/>
  <c r="W308" i="110"/>
  <c r="U308" i="110"/>
  <c r="S308" i="110"/>
  <c r="Q308" i="110"/>
  <c r="O308" i="110"/>
  <c r="M308" i="110"/>
  <c r="K308" i="110"/>
  <c r="I308" i="110"/>
  <c r="G308" i="110"/>
  <c r="E308" i="110"/>
  <c r="B301" i="110"/>
  <c r="AW297" i="110"/>
  <c r="AU297" i="110"/>
  <c r="AS297" i="110"/>
  <c r="AQ297" i="110"/>
  <c r="AO297" i="110"/>
  <c r="AM297" i="110"/>
  <c r="AK297" i="110"/>
  <c r="AI297" i="110"/>
  <c r="AG297" i="110"/>
  <c r="AE297" i="110"/>
  <c r="AC297" i="110"/>
  <c r="AA297" i="110"/>
  <c r="Y297" i="110"/>
  <c r="W297" i="110"/>
  <c r="U297" i="110"/>
  <c r="S297" i="110"/>
  <c r="Q297" i="110"/>
  <c r="O297" i="110"/>
  <c r="M297" i="110"/>
  <c r="K297" i="110"/>
  <c r="I297" i="110"/>
  <c r="G297" i="110"/>
  <c r="E297" i="110"/>
  <c r="B290" i="110"/>
  <c r="AW286" i="110"/>
  <c r="AU286" i="110"/>
  <c r="AS286" i="110"/>
  <c r="AQ286" i="110"/>
  <c r="AO286" i="110"/>
  <c r="AM286" i="110"/>
  <c r="AK286" i="110"/>
  <c r="AI286" i="110"/>
  <c r="AG286" i="110"/>
  <c r="AE286" i="110"/>
  <c r="AC286" i="110"/>
  <c r="AA286" i="110"/>
  <c r="Y286" i="110"/>
  <c r="W286" i="110"/>
  <c r="U286" i="110"/>
  <c r="S286" i="110"/>
  <c r="Q286" i="110"/>
  <c r="O286" i="110"/>
  <c r="M286" i="110"/>
  <c r="K286" i="110"/>
  <c r="I286" i="110"/>
  <c r="G286" i="110"/>
  <c r="E286" i="110"/>
  <c r="B279" i="110"/>
  <c r="AW275" i="110"/>
  <c r="AU275" i="110"/>
  <c r="AS275" i="110"/>
  <c r="AQ275" i="110"/>
  <c r="AO275" i="110"/>
  <c r="AM275" i="110"/>
  <c r="AK275" i="110"/>
  <c r="AI275" i="110"/>
  <c r="AG275" i="110"/>
  <c r="AE275" i="110"/>
  <c r="AC275" i="110"/>
  <c r="AA275" i="110"/>
  <c r="Y275" i="110"/>
  <c r="W275" i="110"/>
  <c r="U275" i="110"/>
  <c r="S275" i="110"/>
  <c r="Q275" i="110"/>
  <c r="O275" i="110"/>
  <c r="M275" i="110"/>
  <c r="K275" i="110"/>
  <c r="I275" i="110"/>
  <c r="G275" i="110"/>
  <c r="E275" i="110"/>
  <c r="B268" i="110"/>
  <c r="AW264" i="110"/>
  <c r="AU264" i="110"/>
  <c r="AS264" i="110"/>
  <c r="AQ264" i="110"/>
  <c r="AO264" i="110"/>
  <c r="AM264" i="110"/>
  <c r="AK264" i="110"/>
  <c r="AI264" i="110"/>
  <c r="AG264" i="110"/>
  <c r="AE264" i="110"/>
  <c r="AC264" i="110"/>
  <c r="AA264" i="110"/>
  <c r="Y264" i="110"/>
  <c r="W264" i="110"/>
  <c r="U264" i="110"/>
  <c r="S264" i="110"/>
  <c r="Q264" i="110"/>
  <c r="O264" i="110"/>
  <c r="M264" i="110"/>
  <c r="K264" i="110"/>
  <c r="I264" i="110"/>
  <c r="G264" i="110"/>
  <c r="E264" i="110"/>
  <c r="B257" i="110"/>
  <c r="AW253" i="110"/>
  <c r="AU253" i="110"/>
  <c r="AS253" i="110"/>
  <c r="AQ253" i="110"/>
  <c r="AO253" i="110"/>
  <c r="AM253" i="110"/>
  <c r="AK253" i="110"/>
  <c r="AI253" i="110"/>
  <c r="AG253" i="110"/>
  <c r="AE253" i="110"/>
  <c r="AC253" i="110"/>
  <c r="AA253" i="110"/>
  <c r="Y253" i="110"/>
  <c r="W253" i="110"/>
  <c r="U253" i="110"/>
  <c r="S253" i="110"/>
  <c r="Q253" i="110"/>
  <c r="O253" i="110"/>
  <c r="M253" i="110"/>
  <c r="K253" i="110"/>
  <c r="I253" i="110"/>
  <c r="G253" i="110"/>
  <c r="E253" i="110"/>
  <c r="B246" i="110"/>
  <c r="AW242" i="110"/>
  <c r="AU242" i="110"/>
  <c r="AS242" i="110"/>
  <c r="AQ242" i="110"/>
  <c r="AO242" i="110"/>
  <c r="AM242" i="110"/>
  <c r="AK242" i="110"/>
  <c r="AI242" i="110"/>
  <c r="AG242" i="110"/>
  <c r="AE242" i="110"/>
  <c r="AC242" i="110"/>
  <c r="AA242" i="110"/>
  <c r="Y242" i="110"/>
  <c r="W242" i="110"/>
  <c r="U242" i="110"/>
  <c r="S242" i="110"/>
  <c r="Q242" i="110"/>
  <c r="O242" i="110"/>
  <c r="M242" i="110"/>
  <c r="K242" i="110"/>
  <c r="I242" i="110"/>
  <c r="G242" i="110"/>
  <c r="E242" i="110"/>
  <c r="B235" i="110"/>
  <c r="AW231" i="110"/>
  <c r="AU231" i="110"/>
  <c r="AS231" i="110"/>
  <c r="AQ231" i="110"/>
  <c r="AO231" i="110"/>
  <c r="AM231" i="110"/>
  <c r="AK231" i="110"/>
  <c r="AI231" i="110"/>
  <c r="AG231" i="110"/>
  <c r="AE231" i="110"/>
  <c r="AC231" i="110"/>
  <c r="AA231" i="110"/>
  <c r="Y231" i="110"/>
  <c r="W231" i="110"/>
  <c r="U231" i="110"/>
  <c r="S231" i="110"/>
  <c r="Q231" i="110"/>
  <c r="O231" i="110"/>
  <c r="M231" i="110"/>
  <c r="K231" i="110"/>
  <c r="I231" i="110"/>
  <c r="G231" i="110"/>
  <c r="E231" i="110"/>
  <c r="B224" i="110"/>
  <c r="AW220" i="110"/>
  <c r="AU220" i="110"/>
  <c r="AS220" i="110"/>
  <c r="AQ220" i="110"/>
  <c r="AO220" i="110"/>
  <c r="AM220" i="110"/>
  <c r="AK220" i="110"/>
  <c r="AI220" i="110"/>
  <c r="AG220" i="110"/>
  <c r="AE220" i="110"/>
  <c r="AC220" i="110"/>
  <c r="AA220" i="110"/>
  <c r="Y220" i="110"/>
  <c r="W220" i="110"/>
  <c r="U220" i="110"/>
  <c r="S220" i="110"/>
  <c r="Q220" i="110"/>
  <c r="O220" i="110"/>
  <c r="M220" i="110"/>
  <c r="K220" i="110"/>
  <c r="I220" i="110"/>
  <c r="G220" i="110"/>
  <c r="E220" i="110"/>
  <c r="B213" i="110"/>
  <c r="AW209" i="110"/>
  <c r="AU209" i="110"/>
  <c r="AS209" i="110"/>
  <c r="AQ209" i="110"/>
  <c r="AO209" i="110"/>
  <c r="AM209" i="110"/>
  <c r="AK209" i="110"/>
  <c r="AI209" i="110"/>
  <c r="AG209" i="110"/>
  <c r="AE209" i="110"/>
  <c r="AC209" i="110"/>
  <c r="AA209" i="110"/>
  <c r="Y209" i="110"/>
  <c r="W209" i="110"/>
  <c r="U209" i="110"/>
  <c r="S209" i="110"/>
  <c r="Q209" i="110"/>
  <c r="O209" i="110"/>
  <c r="M209" i="110"/>
  <c r="K209" i="110"/>
  <c r="I209" i="110"/>
  <c r="G209" i="110"/>
  <c r="E209" i="110"/>
  <c r="B202" i="110"/>
  <c r="AW198" i="110"/>
  <c r="AU198" i="110"/>
  <c r="AS198" i="110"/>
  <c r="AQ198" i="110"/>
  <c r="AO198" i="110"/>
  <c r="AM198" i="110"/>
  <c r="AK198" i="110"/>
  <c r="AI198" i="110"/>
  <c r="AG198" i="110"/>
  <c r="AE198" i="110"/>
  <c r="AC198" i="110"/>
  <c r="AA198" i="110"/>
  <c r="Y198" i="110"/>
  <c r="W198" i="110"/>
  <c r="U198" i="110"/>
  <c r="S198" i="110"/>
  <c r="Q198" i="110"/>
  <c r="O198" i="110"/>
  <c r="M198" i="110"/>
  <c r="K198" i="110"/>
  <c r="I198" i="110"/>
  <c r="G198" i="110"/>
  <c r="E198" i="110"/>
  <c r="B191" i="110"/>
  <c r="AW187" i="110"/>
  <c r="AU187" i="110"/>
  <c r="AS187" i="110"/>
  <c r="AQ187" i="110"/>
  <c r="AO187" i="110"/>
  <c r="AM187" i="110"/>
  <c r="AK187" i="110"/>
  <c r="AI187" i="110"/>
  <c r="AG187" i="110"/>
  <c r="AE187" i="110"/>
  <c r="AC187" i="110"/>
  <c r="AA187" i="110"/>
  <c r="Y187" i="110"/>
  <c r="W187" i="110"/>
  <c r="U187" i="110"/>
  <c r="S187" i="110"/>
  <c r="Q187" i="110"/>
  <c r="O187" i="110"/>
  <c r="M187" i="110"/>
  <c r="K187" i="110"/>
  <c r="I187" i="110"/>
  <c r="G187" i="110"/>
  <c r="E187" i="110"/>
  <c r="B180" i="110"/>
  <c r="AW176" i="110"/>
  <c r="AU176" i="110"/>
  <c r="AS176" i="110"/>
  <c r="AQ176" i="110"/>
  <c r="AO176" i="110"/>
  <c r="AM176" i="110"/>
  <c r="AK176" i="110"/>
  <c r="AI176" i="110"/>
  <c r="AG176" i="110"/>
  <c r="AE176" i="110"/>
  <c r="AC176" i="110"/>
  <c r="AA176" i="110"/>
  <c r="Y176" i="110"/>
  <c r="W176" i="110"/>
  <c r="U176" i="110"/>
  <c r="S176" i="110"/>
  <c r="Q176" i="110"/>
  <c r="O176" i="110"/>
  <c r="M176" i="110"/>
  <c r="K176" i="110"/>
  <c r="I176" i="110"/>
  <c r="G176" i="110"/>
  <c r="E176" i="110"/>
  <c r="B169" i="110"/>
  <c r="AW165" i="110"/>
  <c r="AU165" i="110"/>
  <c r="AS165" i="110"/>
  <c r="AQ165" i="110"/>
  <c r="AO165" i="110"/>
  <c r="AM165" i="110"/>
  <c r="AK165" i="110"/>
  <c r="AI165" i="110"/>
  <c r="AG165" i="110"/>
  <c r="AE165" i="110"/>
  <c r="AC165" i="110"/>
  <c r="AA165" i="110"/>
  <c r="Y165" i="110"/>
  <c r="W165" i="110"/>
  <c r="U165" i="110"/>
  <c r="S165" i="110"/>
  <c r="Q165" i="110"/>
  <c r="O165" i="110"/>
  <c r="M165" i="110"/>
  <c r="K165" i="110"/>
  <c r="I165" i="110"/>
  <c r="G165" i="110"/>
  <c r="E165" i="110"/>
  <c r="B158" i="110"/>
  <c r="AW154" i="110"/>
  <c r="AU154" i="110"/>
  <c r="AS154" i="110"/>
  <c r="AQ154" i="110"/>
  <c r="AO154" i="110"/>
  <c r="AM154" i="110"/>
  <c r="AK154" i="110"/>
  <c r="AI154" i="110"/>
  <c r="AG154" i="110"/>
  <c r="AE154" i="110"/>
  <c r="AC154" i="110"/>
  <c r="AA154" i="110"/>
  <c r="Y154" i="110"/>
  <c r="W154" i="110"/>
  <c r="U154" i="110"/>
  <c r="S154" i="110"/>
  <c r="Q154" i="110"/>
  <c r="O154" i="110"/>
  <c r="M154" i="110"/>
  <c r="K154" i="110"/>
  <c r="I154" i="110"/>
  <c r="G154" i="110"/>
  <c r="E154" i="110"/>
  <c r="B147" i="110"/>
  <c r="AW143" i="110"/>
  <c r="AU143" i="110"/>
  <c r="AS143" i="110"/>
  <c r="AQ143" i="110"/>
  <c r="AO143" i="110"/>
  <c r="AM143" i="110"/>
  <c r="AK143" i="110"/>
  <c r="AI143" i="110"/>
  <c r="AG143" i="110"/>
  <c r="AE143" i="110"/>
  <c r="AC143" i="110"/>
  <c r="AA143" i="110"/>
  <c r="Y143" i="110"/>
  <c r="W143" i="110"/>
  <c r="U143" i="110"/>
  <c r="S143" i="110"/>
  <c r="Q143" i="110"/>
  <c r="O143" i="110"/>
  <c r="M143" i="110"/>
  <c r="K143" i="110"/>
  <c r="I143" i="110"/>
  <c r="G143" i="110"/>
  <c r="E143" i="110"/>
  <c r="B136" i="110"/>
  <c r="AW132" i="110"/>
  <c r="AU132" i="110"/>
  <c r="AS132" i="110"/>
  <c r="AQ132" i="110"/>
  <c r="AO132" i="110"/>
  <c r="AM132" i="110"/>
  <c r="AK132" i="110"/>
  <c r="AI132" i="110"/>
  <c r="AG132" i="110"/>
  <c r="AE132" i="110"/>
  <c r="AC132" i="110"/>
  <c r="AA132" i="110"/>
  <c r="Y132" i="110"/>
  <c r="W132" i="110"/>
  <c r="U132" i="110"/>
  <c r="S132" i="110"/>
  <c r="Q132" i="110"/>
  <c r="O132" i="110"/>
  <c r="M132" i="110"/>
  <c r="K132" i="110"/>
  <c r="I132" i="110"/>
  <c r="G132" i="110"/>
  <c r="E132" i="110"/>
  <c r="B125" i="110"/>
  <c r="AW121" i="110"/>
  <c r="AU121" i="110"/>
  <c r="AS121" i="110"/>
  <c r="AQ121" i="110"/>
  <c r="AO121" i="110"/>
  <c r="AM121" i="110"/>
  <c r="AK121" i="110"/>
  <c r="AI121" i="110"/>
  <c r="AG121" i="110"/>
  <c r="AE121" i="110"/>
  <c r="AC121" i="110"/>
  <c r="AA121" i="110"/>
  <c r="Y121" i="110"/>
  <c r="W121" i="110"/>
  <c r="U121" i="110"/>
  <c r="S121" i="110"/>
  <c r="Q121" i="110"/>
  <c r="O121" i="110"/>
  <c r="M121" i="110"/>
  <c r="K121" i="110"/>
  <c r="I121" i="110"/>
  <c r="G121" i="110"/>
  <c r="E121" i="110"/>
  <c r="AO118" i="110"/>
  <c r="AO119" i="110" s="1"/>
  <c r="AW114" i="110"/>
  <c r="AU114" i="110"/>
  <c r="AS114" i="110"/>
  <c r="AQ114" i="110"/>
  <c r="AO114" i="110"/>
  <c r="AM114" i="110"/>
  <c r="AK114" i="110"/>
  <c r="AI114" i="110"/>
  <c r="AG114" i="110"/>
  <c r="AE114" i="110"/>
  <c r="AC114" i="110"/>
  <c r="AA114" i="110"/>
  <c r="Y114" i="110"/>
  <c r="W114" i="110"/>
  <c r="U114" i="110"/>
  <c r="S114" i="110"/>
  <c r="Q114" i="110"/>
  <c r="O114" i="110"/>
  <c r="M114" i="110"/>
  <c r="K114" i="110"/>
  <c r="I114" i="110"/>
  <c r="G114" i="110"/>
  <c r="E114" i="110"/>
  <c r="AW113" i="110"/>
  <c r="AW157" i="110" s="1"/>
  <c r="AU113" i="110"/>
  <c r="AS113" i="110"/>
  <c r="AS184" i="110" s="1"/>
  <c r="AQ113" i="110"/>
  <c r="AQ118" i="110" s="1"/>
  <c r="AO113" i="110"/>
  <c r="AO212" i="110" s="1"/>
  <c r="AM113" i="110"/>
  <c r="AM228" i="110" s="1"/>
  <c r="AK113" i="110"/>
  <c r="AK162" i="110" s="1"/>
  <c r="AI113" i="110"/>
  <c r="AI162" i="110" s="1"/>
  <c r="AG113" i="110"/>
  <c r="AG118" i="110" s="1"/>
  <c r="AE113" i="110"/>
  <c r="AE129" i="110" s="1"/>
  <c r="AC113" i="110"/>
  <c r="AC124" i="110" s="1"/>
  <c r="AA113" i="110"/>
  <c r="AA184" i="110" s="1"/>
  <c r="Y113" i="110"/>
  <c r="Y146" i="110" s="1"/>
  <c r="W113" i="110"/>
  <c r="W146" i="110" s="1"/>
  <c r="U113" i="110"/>
  <c r="U118" i="110" s="1"/>
  <c r="U119" i="110" s="1"/>
  <c r="S113" i="110"/>
  <c r="S162" i="110" s="1"/>
  <c r="Q113" i="110"/>
  <c r="Q118" i="110" s="1"/>
  <c r="O113" i="110"/>
  <c r="M113" i="110"/>
  <c r="M124" i="110" s="1"/>
  <c r="K113" i="110"/>
  <c r="K118" i="110" s="1"/>
  <c r="I113" i="110"/>
  <c r="I118" i="110" s="1"/>
  <c r="I119" i="110" s="1"/>
  <c r="G113" i="110"/>
  <c r="G146" i="110" s="1"/>
  <c r="E113" i="110"/>
  <c r="E146" i="110" s="1"/>
  <c r="AW112" i="110"/>
  <c r="AU112" i="110"/>
  <c r="AS112" i="110"/>
  <c r="AQ112" i="110"/>
  <c r="AO112" i="110"/>
  <c r="AM112" i="110"/>
  <c r="AK112" i="110"/>
  <c r="AI112" i="110"/>
  <c r="AG112" i="110"/>
  <c r="AE112" i="110"/>
  <c r="AC112" i="110"/>
  <c r="AA112" i="110"/>
  <c r="Y112" i="110"/>
  <c r="W112" i="110"/>
  <c r="U112" i="110"/>
  <c r="S112" i="110"/>
  <c r="Q112" i="110"/>
  <c r="O112" i="110"/>
  <c r="M112" i="110"/>
  <c r="K112" i="110"/>
  <c r="I112" i="110"/>
  <c r="G112" i="110"/>
  <c r="E112" i="110"/>
  <c r="AQ111" i="110"/>
  <c r="AO111" i="110"/>
  <c r="AM111" i="110"/>
  <c r="AK111" i="110"/>
  <c r="AI111" i="110"/>
  <c r="AG111" i="110"/>
  <c r="AE111" i="110"/>
  <c r="AC111" i="110"/>
  <c r="AA111" i="110"/>
  <c r="Y111" i="110"/>
  <c r="W111" i="110"/>
  <c r="S111" i="110"/>
  <c r="Q111" i="110"/>
  <c r="O111" i="110"/>
  <c r="M111" i="110"/>
  <c r="K111" i="110"/>
  <c r="Y110" i="110"/>
  <c r="W110" i="110"/>
  <c r="O110" i="110"/>
  <c r="M110" i="110"/>
  <c r="O109" i="110"/>
  <c r="M109" i="110"/>
  <c r="B108" i="110"/>
  <c r="AV86" i="110"/>
  <c r="AT86" i="110"/>
  <c r="AR86" i="110"/>
  <c r="AP86" i="110"/>
  <c r="AN86" i="110"/>
  <c r="AL86" i="110"/>
  <c r="AJ86" i="110"/>
  <c r="AH86" i="110"/>
  <c r="AF86" i="110"/>
  <c r="AD86" i="110"/>
  <c r="AB86" i="110"/>
  <c r="Z86" i="110"/>
  <c r="X86" i="110"/>
  <c r="V86" i="110"/>
  <c r="T86" i="110"/>
  <c r="R86" i="110"/>
  <c r="P86" i="110"/>
  <c r="N86" i="110"/>
  <c r="L86" i="110"/>
  <c r="J86" i="110"/>
  <c r="H86" i="110"/>
  <c r="F86" i="110"/>
  <c r="AV85" i="110"/>
  <c r="AT85" i="110"/>
  <c r="AR85" i="110"/>
  <c r="AP85" i="110"/>
  <c r="AN85" i="110"/>
  <c r="AL85" i="110"/>
  <c r="AJ85" i="110"/>
  <c r="AH85" i="110"/>
  <c r="AF85" i="110"/>
  <c r="AD85" i="110"/>
  <c r="AB85" i="110"/>
  <c r="Z85" i="110"/>
  <c r="X85" i="110"/>
  <c r="V85" i="110"/>
  <c r="T85" i="110"/>
  <c r="R85" i="110"/>
  <c r="P85" i="110"/>
  <c r="N85" i="110"/>
  <c r="L85" i="110"/>
  <c r="J85" i="110"/>
  <c r="H85" i="110"/>
  <c r="F85" i="110"/>
  <c r="AN82" i="110"/>
  <c r="AL82" i="110"/>
  <c r="AJ82" i="110"/>
  <c r="AH82" i="110"/>
  <c r="AF82" i="110"/>
  <c r="AD82" i="110"/>
  <c r="AB82" i="110"/>
  <c r="Z82" i="110"/>
  <c r="X82" i="110"/>
  <c r="V82" i="110"/>
  <c r="T82" i="110"/>
  <c r="R82" i="110"/>
  <c r="P82" i="110"/>
  <c r="AN81" i="110"/>
  <c r="AL81" i="110"/>
  <c r="AJ81" i="110"/>
  <c r="AH81" i="110"/>
  <c r="AF81" i="110"/>
  <c r="AD81" i="110"/>
  <c r="AB81" i="110"/>
  <c r="Z81" i="110"/>
  <c r="X81" i="110"/>
  <c r="V81" i="110"/>
  <c r="T81" i="110"/>
  <c r="R81" i="110"/>
  <c r="P81" i="110"/>
  <c r="N81" i="110"/>
  <c r="AW60" i="110"/>
  <c r="AU60" i="110"/>
  <c r="AS60" i="110"/>
  <c r="AQ60" i="110"/>
  <c r="AO60" i="110"/>
  <c r="AM60" i="110"/>
  <c r="AK60" i="110"/>
  <c r="AI60" i="110"/>
  <c r="AG60" i="110"/>
  <c r="AE60" i="110"/>
  <c r="AC60" i="110"/>
  <c r="AA60" i="110"/>
  <c r="Y60" i="110"/>
  <c r="W60" i="110"/>
  <c r="U60" i="110"/>
  <c r="S60" i="110"/>
  <c r="Q60" i="110"/>
  <c r="O60" i="110"/>
  <c r="M60" i="110"/>
  <c r="K60" i="110"/>
  <c r="I60" i="110"/>
  <c r="G60" i="110"/>
  <c r="E60" i="110"/>
  <c r="AW59" i="110"/>
  <c r="AU59" i="110"/>
  <c r="AS59" i="110"/>
  <c r="AQ59" i="110"/>
  <c r="AO59" i="110"/>
  <c r="AM59" i="110"/>
  <c r="AK59" i="110"/>
  <c r="AI59" i="110"/>
  <c r="AG59" i="110"/>
  <c r="AE59" i="110"/>
  <c r="AC59" i="110"/>
  <c r="AA59" i="110"/>
  <c r="Y59" i="110"/>
  <c r="W59" i="110"/>
  <c r="U59" i="110"/>
  <c r="S59" i="110"/>
  <c r="Q59" i="110"/>
  <c r="O59" i="110"/>
  <c r="M59" i="110"/>
  <c r="L59" i="110"/>
  <c r="K59" i="110"/>
  <c r="I59" i="110"/>
  <c r="G59" i="110"/>
  <c r="E59" i="110"/>
  <c r="AW58" i="110"/>
  <c r="AU58" i="110"/>
  <c r="AS58" i="110"/>
  <c r="AQ58" i="110"/>
  <c r="AO58" i="110"/>
  <c r="AM58" i="110"/>
  <c r="AK58" i="110"/>
  <c r="AI58" i="110"/>
  <c r="AG58" i="110"/>
  <c r="AE58" i="110"/>
  <c r="AC58" i="110"/>
  <c r="AA58" i="110"/>
  <c r="Y58" i="110"/>
  <c r="W58" i="110"/>
  <c r="U58" i="110"/>
  <c r="S58" i="110"/>
  <c r="Q58" i="110"/>
  <c r="O58" i="110"/>
  <c r="M58" i="110"/>
  <c r="K58" i="110"/>
  <c r="I58" i="110"/>
  <c r="G58" i="110"/>
  <c r="E58" i="110"/>
  <c r="B54" i="110"/>
  <c r="K25" i="110"/>
  <c r="I25" i="110"/>
  <c r="G25" i="110"/>
  <c r="E25" i="110"/>
  <c r="K20" i="110"/>
  <c r="I20" i="110"/>
  <c r="G20" i="110"/>
  <c r="E20" i="110"/>
  <c r="AR92" i="110"/>
  <c r="B39" i="110"/>
  <c r="AV18" i="109"/>
  <c r="AT18" i="109"/>
  <c r="AR18" i="109"/>
  <c r="AP18" i="109"/>
  <c r="AN18" i="109"/>
  <c r="AL18" i="109"/>
  <c r="AJ18" i="109"/>
  <c r="AH18" i="109"/>
  <c r="AF18" i="109"/>
  <c r="AD18" i="109"/>
  <c r="AB18" i="109"/>
  <c r="Z18" i="109"/>
  <c r="X18" i="109"/>
  <c r="V18" i="109"/>
  <c r="T18" i="109"/>
  <c r="R18" i="109"/>
  <c r="P18" i="109"/>
  <c r="N18" i="109"/>
  <c r="L18" i="109"/>
  <c r="J18" i="109"/>
  <c r="H18" i="109"/>
  <c r="F18" i="109"/>
  <c r="AV17" i="109"/>
  <c r="AT17" i="109"/>
  <c r="AR17" i="109"/>
  <c r="AP17" i="109"/>
  <c r="AN17" i="109"/>
  <c r="AL17" i="109"/>
  <c r="AJ17" i="109"/>
  <c r="AH17" i="109"/>
  <c r="AF17" i="109"/>
  <c r="AD17" i="109"/>
  <c r="AB17" i="109"/>
  <c r="Z17" i="109"/>
  <c r="X17" i="109"/>
  <c r="V17" i="109"/>
  <c r="T17" i="109"/>
  <c r="R17" i="109"/>
  <c r="P17" i="109"/>
  <c r="N17" i="109"/>
  <c r="L17" i="109"/>
  <c r="J17" i="109"/>
  <c r="H17" i="109"/>
  <c r="F17" i="109"/>
  <c r="B367" i="109"/>
  <c r="AW363" i="109"/>
  <c r="AU363" i="109"/>
  <c r="AS363" i="109"/>
  <c r="AQ363" i="109"/>
  <c r="AO363" i="109"/>
  <c r="AM363" i="109"/>
  <c r="AK363" i="109"/>
  <c r="AI363" i="109"/>
  <c r="AG363" i="109"/>
  <c r="AE363" i="109"/>
  <c r="AC363" i="109"/>
  <c r="AA363" i="109"/>
  <c r="Y363" i="109"/>
  <c r="W363" i="109"/>
  <c r="U363" i="109"/>
  <c r="S363" i="109"/>
  <c r="Q363" i="109"/>
  <c r="O363" i="109"/>
  <c r="M363" i="109"/>
  <c r="K363" i="109"/>
  <c r="I363" i="109"/>
  <c r="G363" i="109"/>
  <c r="E363" i="109"/>
  <c r="B356" i="109"/>
  <c r="AW352" i="109"/>
  <c r="AU352" i="109"/>
  <c r="AS352" i="109"/>
  <c r="AQ352" i="109"/>
  <c r="AO352" i="109"/>
  <c r="AM352" i="109"/>
  <c r="AK352" i="109"/>
  <c r="AI352" i="109"/>
  <c r="AG352" i="109"/>
  <c r="AE352" i="109"/>
  <c r="AC352" i="109"/>
  <c r="AA352" i="109"/>
  <c r="Y352" i="109"/>
  <c r="W352" i="109"/>
  <c r="U352" i="109"/>
  <c r="S352" i="109"/>
  <c r="Q352" i="109"/>
  <c r="O352" i="109"/>
  <c r="M352" i="109"/>
  <c r="K352" i="109"/>
  <c r="I352" i="109"/>
  <c r="G352" i="109"/>
  <c r="E352" i="109"/>
  <c r="B345" i="109"/>
  <c r="AW341" i="109"/>
  <c r="AU341" i="109"/>
  <c r="AS341" i="109"/>
  <c r="AQ341" i="109"/>
  <c r="AO341" i="109"/>
  <c r="AM341" i="109"/>
  <c r="AK341" i="109"/>
  <c r="AI341" i="109"/>
  <c r="AG341" i="109"/>
  <c r="AE341" i="109"/>
  <c r="AC341" i="109"/>
  <c r="AA341" i="109"/>
  <c r="Y341" i="109"/>
  <c r="W341" i="109"/>
  <c r="U341" i="109"/>
  <c r="S341" i="109"/>
  <c r="Q341" i="109"/>
  <c r="O341" i="109"/>
  <c r="M341" i="109"/>
  <c r="K341" i="109"/>
  <c r="I341" i="109"/>
  <c r="G341" i="109"/>
  <c r="E341" i="109"/>
  <c r="B334" i="109"/>
  <c r="AW330" i="109"/>
  <c r="AU330" i="109"/>
  <c r="AS330" i="109"/>
  <c r="AQ330" i="109"/>
  <c r="AO330" i="109"/>
  <c r="AM330" i="109"/>
  <c r="AK330" i="109"/>
  <c r="AI330" i="109"/>
  <c r="AG330" i="109"/>
  <c r="AE330" i="109"/>
  <c r="AC330" i="109"/>
  <c r="AA330" i="109"/>
  <c r="Y330" i="109"/>
  <c r="W330" i="109"/>
  <c r="U330" i="109"/>
  <c r="S330" i="109"/>
  <c r="Q330" i="109"/>
  <c r="O330" i="109"/>
  <c r="M330" i="109"/>
  <c r="K330" i="109"/>
  <c r="I330" i="109"/>
  <c r="G330" i="109"/>
  <c r="E330" i="109"/>
  <c r="B323" i="109"/>
  <c r="AW319" i="109"/>
  <c r="AU319" i="109"/>
  <c r="AS319" i="109"/>
  <c r="AQ319" i="109"/>
  <c r="AO319" i="109"/>
  <c r="AM319" i="109"/>
  <c r="AK319" i="109"/>
  <c r="AI319" i="109"/>
  <c r="AG319" i="109"/>
  <c r="AE319" i="109"/>
  <c r="AC319" i="109"/>
  <c r="AA319" i="109"/>
  <c r="Y319" i="109"/>
  <c r="W319" i="109"/>
  <c r="U319" i="109"/>
  <c r="S319" i="109"/>
  <c r="Q319" i="109"/>
  <c r="O319" i="109"/>
  <c r="M319" i="109"/>
  <c r="K319" i="109"/>
  <c r="I319" i="109"/>
  <c r="G319" i="109"/>
  <c r="E319" i="109"/>
  <c r="B312" i="109"/>
  <c r="AW308" i="109"/>
  <c r="AU308" i="109"/>
  <c r="AS308" i="109"/>
  <c r="AQ308" i="109"/>
  <c r="AO308" i="109"/>
  <c r="AM308" i="109"/>
  <c r="AK308" i="109"/>
  <c r="AI308" i="109"/>
  <c r="AG308" i="109"/>
  <c r="AE308" i="109"/>
  <c r="AC308" i="109"/>
  <c r="AA308" i="109"/>
  <c r="Y308" i="109"/>
  <c r="W308" i="109"/>
  <c r="U308" i="109"/>
  <c r="S308" i="109"/>
  <c r="Q308" i="109"/>
  <c r="O308" i="109"/>
  <c r="M308" i="109"/>
  <c r="K308" i="109"/>
  <c r="I308" i="109"/>
  <c r="G308" i="109"/>
  <c r="E308" i="109"/>
  <c r="B301" i="109"/>
  <c r="AW297" i="109"/>
  <c r="AU297" i="109"/>
  <c r="AS297" i="109"/>
  <c r="AQ297" i="109"/>
  <c r="AO297" i="109"/>
  <c r="AM297" i="109"/>
  <c r="AK297" i="109"/>
  <c r="AI297" i="109"/>
  <c r="AG297" i="109"/>
  <c r="AE297" i="109"/>
  <c r="AC297" i="109"/>
  <c r="AA297" i="109"/>
  <c r="Y297" i="109"/>
  <c r="W297" i="109"/>
  <c r="U297" i="109"/>
  <c r="S297" i="109"/>
  <c r="Q297" i="109"/>
  <c r="O297" i="109"/>
  <c r="M297" i="109"/>
  <c r="K297" i="109"/>
  <c r="I297" i="109"/>
  <c r="G297" i="109"/>
  <c r="E297" i="109"/>
  <c r="B290" i="109"/>
  <c r="AW286" i="109"/>
  <c r="AU286" i="109"/>
  <c r="AS286" i="109"/>
  <c r="AQ286" i="109"/>
  <c r="AO286" i="109"/>
  <c r="AM286" i="109"/>
  <c r="AK286" i="109"/>
  <c r="AI286" i="109"/>
  <c r="AG286" i="109"/>
  <c r="AE286" i="109"/>
  <c r="AC286" i="109"/>
  <c r="AA286" i="109"/>
  <c r="Y286" i="109"/>
  <c r="W286" i="109"/>
  <c r="U286" i="109"/>
  <c r="S286" i="109"/>
  <c r="Q286" i="109"/>
  <c r="O286" i="109"/>
  <c r="M286" i="109"/>
  <c r="K286" i="109"/>
  <c r="I286" i="109"/>
  <c r="G286" i="109"/>
  <c r="E286" i="109"/>
  <c r="B279" i="109"/>
  <c r="AW275" i="109"/>
  <c r="AU275" i="109"/>
  <c r="AS275" i="109"/>
  <c r="AQ275" i="109"/>
  <c r="AO275" i="109"/>
  <c r="AM275" i="109"/>
  <c r="AK275" i="109"/>
  <c r="AI275" i="109"/>
  <c r="AG275" i="109"/>
  <c r="AE275" i="109"/>
  <c r="AC275" i="109"/>
  <c r="AA275" i="109"/>
  <c r="Y275" i="109"/>
  <c r="W275" i="109"/>
  <c r="U275" i="109"/>
  <c r="S275" i="109"/>
  <c r="Q275" i="109"/>
  <c r="O275" i="109"/>
  <c r="M275" i="109"/>
  <c r="K275" i="109"/>
  <c r="I275" i="109"/>
  <c r="G275" i="109"/>
  <c r="E275" i="109"/>
  <c r="B268" i="109"/>
  <c r="AW264" i="109"/>
  <c r="AU264" i="109"/>
  <c r="AS264" i="109"/>
  <c r="AQ264" i="109"/>
  <c r="AO264" i="109"/>
  <c r="AM264" i="109"/>
  <c r="AK264" i="109"/>
  <c r="AI264" i="109"/>
  <c r="AG264" i="109"/>
  <c r="AE264" i="109"/>
  <c r="AC264" i="109"/>
  <c r="AA264" i="109"/>
  <c r="Y264" i="109"/>
  <c r="W264" i="109"/>
  <c r="U264" i="109"/>
  <c r="S264" i="109"/>
  <c r="Q264" i="109"/>
  <c r="O264" i="109"/>
  <c r="M264" i="109"/>
  <c r="K264" i="109"/>
  <c r="I264" i="109"/>
  <c r="G264" i="109"/>
  <c r="E264" i="109"/>
  <c r="B257" i="109"/>
  <c r="AW253" i="109"/>
  <c r="AU253" i="109"/>
  <c r="AS253" i="109"/>
  <c r="AQ253" i="109"/>
  <c r="AO253" i="109"/>
  <c r="AM253" i="109"/>
  <c r="AK253" i="109"/>
  <c r="AI253" i="109"/>
  <c r="AG253" i="109"/>
  <c r="AE253" i="109"/>
  <c r="AC253" i="109"/>
  <c r="AA253" i="109"/>
  <c r="Y253" i="109"/>
  <c r="W253" i="109"/>
  <c r="U253" i="109"/>
  <c r="S253" i="109"/>
  <c r="Q253" i="109"/>
  <c r="O253" i="109"/>
  <c r="M253" i="109"/>
  <c r="K253" i="109"/>
  <c r="I253" i="109"/>
  <c r="G253" i="109"/>
  <c r="E253" i="109"/>
  <c r="B246" i="109"/>
  <c r="AW242" i="109"/>
  <c r="AU242" i="109"/>
  <c r="AS242" i="109"/>
  <c r="AQ242" i="109"/>
  <c r="AO242" i="109"/>
  <c r="AM242" i="109"/>
  <c r="AK242" i="109"/>
  <c r="AI242" i="109"/>
  <c r="AG242" i="109"/>
  <c r="AE242" i="109"/>
  <c r="AC242" i="109"/>
  <c r="AA242" i="109"/>
  <c r="Y242" i="109"/>
  <c r="W242" i="109"/>
  <c r="U242" i="109"/>
  <c r="S242" i="109"/>
  <c r="Q242" i="109"/>
  <c r="O242" i="109"/>
  <c r="M242" i="109"/>
  <c r="K242" i="109"/>
  <c r="I242" i="109"/>
  <c r="G242" i="109"/>
  <c r="E242" i="109"/>
  <c r="B235" i="109"/>
  <c r="AW231" i="109"/>
  <c r="AU231" i="109"/>
  <c r="AS231" i="109"/>
  <c r="AQ231" i="109"/>
  <c r="AO231" i="109"/>
  <c r="AM231" i="109"/>
  <c r="AK231" i="109"/>
  <c r="AI231" i="109"/>
  <c r="AG231" i="109"/>
  <c r="AE231" i="109"/>
  <c r="AC231" i="109"/>
  <c r="AA231" i="109"/>
  <c r="Y231" i="109"/>
  <c r="W231" i="109"/>
  <c r="U231" i="109"/>
  <c r="S231" i="109"/>
  <c r="Q231" i="109"/>
  <c r="O231" i="109"/>
  <c r="M231" i="109"/>
  <c r="K231" i="109"/>
  <c r="I231" i="109"/>
  <c r="G231" i="109"/>
  <c r="E231" i="109"/>
  <c r="B224" i="109"/>
  <c r="AW220" i="109"/>
  <c r="AU220" i="109"/>
  <c r="AS220" i="109"/>
  <c r="AQ220" i="109"/>
  <c r="AO220" i="109"/>
  <c r="AM220" i="109"/>
  <c r="AK220" i="109"/>
  <c r="AI220" i="109"/>
  <c r="AG220" i="109"/>
  <c r="AE220" i="109"/>
  <c r="AC220" i="109"/>
  <c r="AA220" i="109"/>
  <c r="Y220" i="109"/>
  <c r="W220" i="109"/>
  <c r="U220" i="109"/>
  <c r="S220" i="109"/>
  <c r="Q220" i="109"/>
  <c r="O220" i="109"/>
  <c r="M220" i="109"/>
  <c r="K220" i="109"/>
  <c r="I220" i="109"/>
  <c r="G220" i="109"/>
  <c r="E220" i="109"/>
  <c r="B213" i="109"/>
  <c r="AW209" i="109"/>
  <c r="AU209" i="109"/>
  <c r="AS209" i="109"/>
  <c r="AQ209" i="109"/>
  <c r="AO209" i="109"/>
  <c r="AM209" i="109"/>
  <c r="AK209" i="109"/>
  <c r="AI209" i="109"/>
  <c r="AG209" i="109"/>
  <c r="AE209" i="109"/>
  <c r="AC209" i="109"/>
  <c r="AA209" i="109"/>
  <c r="Y209" i="109"/>
  <c r="W209" i="109"/>
  <c r="U209" i="109"/>
  <c r="S209" i="109"/>
  <c r="Q209" i="109"/>
  <c r="O209" i="109"/>
  <c r="M209" i="109"/>
  <c r="K209" i="109"/>
  <c r="I209" i="109"/>
  <c r="G209" i="109"/>
  <c r="E209" i="109"/>
  <c r="B202" i="109"/>
  <c r="AW198" i="109"/>
  <c r="AU198" i="109"/>
  <c r="AS198" i="109"/>
  <c r="AQ198" i="109"/>
  <c r="AO198" i="109"/>
  <c r="AM198" i="109"/>
  <c r="AK198" i="109"/>
  <c r="AI198" i="109"/>
  <c r="AG198" i="109"/>
  <c r="AE198" i="109"/>
  <c r="AC198" i="109"/>
  <c r="AA198" i="109"/>
  <c r="Y198" i="109"/>
  <c r="W198" i="109"/>
  <c r="U198" i="109"/>
  <c r="S198" i="109"/>
  <c r="Q198" i="109"/>
  <c r="O198" i="109"/>
  <c r="M198" i="109"/>
  <c r="K198" i="109"/>
  <c r="I198" i="109"/>
  <c r="G198" i="109"/>
  <c r="E198" i="109"/>
  <c r="B191" i="109"/>
  <c r="AW187" i="109"/>
  <c r="AU187" i="109"/>
  <c r="AS187" i="109"/>
  <c r="AQ187" i="109"/>
  <c r="AO187" i="109"/>
  <c r="AM187" i="109"/>
  <c r="AK187" i="109"/>
  <c r="AI187" i="109"/>
  <c r="AG187" i="109"/>
  <c r="AE187" i="109"/>
  <c r="AC187" i="109"/>
  <c r="AA187" i="109"/>
  <c r="Y187" i="109"/>
  <c r="W187" i="109"/>
  <c r="U187" i="109"/>
  <c r="S187" i="109"/>
  <c r="Q187" i="109"/>
  <c r="O187" i="109"/>
  <c r="M187" i="109"/>
  <c r="K187" i="109"/>
  <c r="I187" i="109"/>
  <c r="G187" i="109"/>
  <c r="E187" i="109"/>
  <c r="B180" i="109"/>
  <c r="AW176" i="109"/>
  <c r="AU176" i="109"/>
  <c r="AS176" i="109"/>
  <c r="AQ176" i="109"/>
  <c r="AO176" i="109"/>
  <c r="AM176" i="109"/>
  <c r="AK176" i="109"/>
  <c r="AI176" i="109"/>
  <c r="AG176" i="109"/>
  <c r="AE176" i="109"/>
  <c r="AC176" i="109"/>
  <c r="AA176" i="109"/>
  <c r="Y176" i="109"/>
  <c r="W176" i="109"/>
  <c r="U176" i="109"/>
  <c r="S176" i="109"/>
  <c r="Q176" i="109"/>
  <c r="O176" i="109"/>
  <c r="M176" i="109"/>
  <c r="K176" i="109"/>
  <c r="I176" i="109"/>
  <c r="G176" i="109"/>
  <c r="E176" i="109"/>
  <c r="B169" i="109"/>
  <c r="AW165" i="109"/>
  <c r="AU165" i="109"/>
  <c r="AS165" i="109"/>
  <c r="AQ165" i="109"/>
  <c r="AO165" i="109"/>
  <c r="AM165" i="109"/>
  <c r="AK165" i="109"/>
  <c r="AI165" i="109"/>
  <c r="AG165" i="109"/>
  <c r="AE165" i="109"/>
  <c r="AC165" i="109"/>
  <c r="AA165" i="109"/>
  <c r="Y165" i="109"/>
  <c r="W165" i="109"/>
  <c r="U165" i="109"/>
  <c r="S165" i="109"/>
  <c r="Q165" i="109"/>
  <c r="O165" i="109"/>
  <c r="M165" i="109"/>
  <c r="K165" i="109"/>
  <c r="I165" i="109"/>
  <c r="G165" i="109"/>
  <c r="E165" i="109"/>
  <c r="B158" i="109"/>
  <c r="AW154" i="109"/>
  <c r="AU154" i="109"/>
  <c r="AS154" i="109"/>
  <c r="AQ154" i="109"/>
  <c r="AO154" i="109"/>
  <c r="AM154" i="109"/>
  <c r="AK154" i="109"/>
  <c r="AI154" i="109"/>
  <c r="AG154" i="109"/>
  <c r="AE154" i="109"/>
  <c r="AC154" i="109"/>
  <c r="AA154" i="109"/>
  <c r="Y154" i="109"/>
  <c r="W154" i="109"/>
  <c r="U154" i="109"/>
  <c r="S154" i="109"/>
  <c r="Q154" i="109"/>
  <c r="O154" i="109"/>
  <c r="M154" i="109"/>
  <c r="K154" i="109"/>
  <c r="I154" i="109"/>
  <c r="G154" i="109"/>
  <c r="E154" i="109"/>
  <c r="B147" i="109"/>
  <c r="AW143" i="109"/>
  <c r="AU143" i="109"/>
  <c r="AS143" i="109"/>
  <c r="AQ143" i="109"/>
  <c r="AO143" i="109"/>
  <c r="AM143" i="109"/>
  <c r="AK143" i="109"/>
  <c r="AI143" i="109"/>
  <c r="AG143" i="109"/>
  <c r="AE143" i="109"/>
  <c r="AC143" i="109"/>
  <c r="AA143" i="109"/>
  <c r="Y143" i="109"/>
  <c r="W143" i="109"/>
  <c r="U143" i="109"/>
  <c r="S143" i="109"/>
  <c r="Q143" i="109"/>
  <c r="O143" i="109"/>
  <c r="M143" i="109"/>
  <c r="K143" i="109"/>
  <c r="I143" i="109"/>
  <c r="G143" i="109"/>
  <c r="E143" i="109"/>
  <c r="B136" i="109"/>
  <c r="AW132" i="109"/>
  <c r="AU132" i="109"/>
  <c r="AS132" i="109"/>
  <c r="AQ132" i="109"/>
  <c r="AO132" i="109"/>
  <c r="AM132" i="109"/>
  <c r="AK132" i="109"/>
  <c r="AI132" i="109"/>
  <c r="AG132" i="109"/>
  <c r="AE132" i="109"/>
  <c r="AC132" i="109"/>
  <c r="AA132" i="109"/>
  <c r="Y132" i="109"/>
  <c r="W132" i="109"/>
  <c r="U132" i="109"/>
  <c r="S132" i="109"/>
  <c r="Q132" i="109"/>
  <c r="O132" i="109"/>
  <c r="M132" i="109"/>
  <c r="K132" i="109"/>
  <c r="I132" i="109"/>
  <c r="G132" i="109"/>
  <c r="E132" i="109"/>
  <c r="B125" i="109"/>
  <c r="AW121" i="109"/>
  <c r="AU121" i="109"/>
  <c r="AS121" i="109"/>
  <c r="AQ121" i="109"/>
  <c r="AO121" i="109"/>
  <c r="AM121" i="109"/>
  <c r="AK121" i="109"/>
  <c r="AI121" i="109"/>
  <c r="AG121" i="109"/>
  <c r="AE121" i="109"/>
  <c r="AC121" i="109"/>
  <c r="AA121" i="109"/>
  <c r="Y121" i="109"/>
  <c r="W121" i="109"/>
  <c r="U121" i="109"/>
  <c r="S121" i="109"/>
  <c r="Q121" i="109"/>
  <c r="O121" i="109"/>
  <c r="M121" i="109"/>
  <c r="K121" i="109"/>
  <c r="I121" i="109"/>
  <c r="G121" i="109"/>
  <c r="E121" i="109"/>
  <c r="AW114" i="109"/>
  <c r="AU114" i="109"/>
  <c r="AS114" i="109"/>
  <c r="AQ114" i="109"/>
  <c r="AO114" i="109"/>
  <c r="AM114" i="109"/>
  <c r="AK114" i="109"/>
  <c r="AI114" i="109"/>
  <c r="AG114" i="109"/>
  <c r="AE114" i="109"/>
  <c r="AC114" i="109"/>
  <c r="AA114" i="109"/>
  <c r="Y114" i="109"/>
  <c r="W114" i="109"/>
  <c r="U114" i="109"/>
  <c r="S114" i="109"/>
  <c r="Q114" i="109"/>
  <c r="O114" i="109"/>
  <c r="M114" i="109"/>
  <c r="K114" i="109"/>
  <c r="I114" i="109"/>
  <c r="G114" i="109"/>
  <c r="E114" i="109"/>
  <c r="AW113" i="109"/>
  <c r="AW140" i="109" s="1"/>
  <c r="AW141" i="109" s="1"/>
  <c r="AU113" i="109"/>
  <c r="AS113" i="109"/>
  <c r="AQ113" i="109"/>
  <c r="AQ184" i="109" s="1"/>
  <c r="AO113" i="109"/>
  <c r="AO146" i="109" s="1"/>
  <c r="AM113" i="109"/>
  <c r="AM118" i="109" s="1"/>
  <c r="AK113" i="109"/>
  <c r="AI113" i="109"/>
  <c r="AI146" i="109" s="1"/>
  <c r="AG113" i="109"/>
  <c r="AG118" i="109" s="1"/>
  <c r="AE113" i="109"/>
  <c r="AC113" i="109"/>
  <c r="AC129" i="109" s="1"/>
  <c r="AA113" i="109"/>
  <c r="AA195" i="109" s="1"/>
  <c r="Y113" i="109"/>
  <c r="Y151" i="109" s="1"/>
  <c r="W113" i="109"/>
  <c r="W118" i="109" s="1"/>
  <c r="U113" i="109"/>
  <c r="S113" i="109"/>
  <c r="S162" i="109" s="1"/>
  <c r="Q113" i="109"/>
  <c r="Q118" i="109" s="1"/>
  <c r="O113" i="109"/>
  <c r="M113" i="109"/>
  <c r="M129" i="109" s="1"/>
  <c r="K113" i="109"/>
  <c r="K118" i="109" s="1"/>
  <c r="K119" i="109" s="1"/>
  <c r="I113" i="109"/>
  <c r="I118" i="109" s="1"/>
  <c r="G113" i="109"/>
  <c r="G118" i="109" s="1"/>
  <c r="E113" i="109"/>
  <c r="AW112" i="109"/>
  <c r="AU112" i="109"/>
  <c r="AS112" i="109"/>
  <c r="AQ112" i="109"/>
  <c r="AO112" i="109"/>
  <c r="AM112" i="109"/>
  <c r="AK112" i="109"/>
  <c r="AI112" i="109"/>
  <c r="AG112" i="109"/>
  <c r="AE112" i="109"/>
  <c r="AC112" i="109"/>
  <c r="AA112" i="109"/>
  <c r="Y112" i="109"/>
  <c r="W112" i="109"/>
  <c r="U112" i="109"/>
  <c r="S112" i="109"/>
  <c r="Q112" i="109"/>
  <c r="O112" i="109"/>
  <c r="M112" i="109"/>
  <c r="K112" i="109"/>
  <c r="I112" i="109"/>
  <c r="G112" i="109"/>
  <c r="E112" i="109"/>
  <c r="AQ111" i="109"/>
  <c r="AO111" i="109"/>
  <c r="AM111" i="109"/>
  <c r="AK111" i="109"/>
  <c r="AI111" i="109"/>
  <c r="AG111" i="109"/>
  <c r="AE111" i="109"/>
  <c r="AC111" i="109"/>
  <c r="AA111" i="109"/>
  <c r="Y111" i="109"/>
  <c r="W111" i="109"/>
  <c r="S111" i="109"/>
  <c r="Q111" i="109"/>
  <c r="O111" i="109"/>
  <c r="M111" i="109"/>
  <c r="K111" i="109"/>
  <c r="Y110" i="109"/>
  <c r="W110" i="109"/>
  <c r="O110" i="109"/>
  <c r="M110" i="109"/>
  <c r="O109" i="109"/>
  <c r="M109" i="109"/>
  <c r="B108" i="109"/>
  <c r="AV86" i="109"/>
  <c r="AT86" i="109"/>
  <c r="AR86" i="109"/>
  <c r="AP86" i="109"/>
  <c r="AN86" i="109"/>
  <c r="AL86" i="109"/>
  <c r="AJ86" i="109"/>
  <c r="AH86" i="109"/>
  <c r="AF86" i="109"/>
  <c r="AD86" i="109"/>
  <c r="AB86" i="109"/>
  <c r="Z86" i="109"/>
  <c r="X86" i="109"/>
  <c r="V86" i="109"/>
  <c r="T86" i="109"/>
  <c r="R86" i="109"/>
  <c r="P86" i="109"/>
  <c r="N86" i="109"/>
  <c r="L86" i="109"/>
  <c r="J86" i="109"/>
  <c r="H86" i="109"/>
  <c r="F86" i="109"/>
  <c r="AT85" i="109"/>
  <c r="AR85" i="109"/>
  <c r="AP85" i="109"/>
  <c r="AN85" i="109"/>
  <c r="AL85" i="109"/>
  <c r="AJ85" i="109"/>
  <c r="AH85" i="109"/>
  <c r="AF85" i="109"/>
  <c r="AD85" i="109"/>
  <c r="AB85" i="109"/>
  <c r="Z85" i="109"/>
  <c r="X85" i="109"/>
  <c r="V85" i="109"/>
  <c r="T85" i="109"/>
  <c r="R85" i="109"/>
  <c r="P85" i="109"/>
  <c r="N85" i="109"/>
  <c r="L85" i="109"/>
  <c r="J85" i="109"/>
  <c r="H85" i="109"/>
  <c r="F85" i="109"/>
  <c r="AN82" i="109"/>
  <c r="AL82" i="109"/>
  <c r="AJ82" i="109"/>
  <c r="AH82" i="109"/>
  <c r="AF82" i="109"/>
  <c r="AD82" i="109"/>
  <c r="AB82" i="109"/>
  <c r="Z82" i="109"/>
  <c r="X82" i="109"/>
  <c r="V82" i="109"/>
  <c r="T82" i="109"/>
  <c r="R82" i="109"/>
  <c r="P82" i="109"/>
  <c r="N82" i="109"/>
  <c r="L82" i="109"/>
  <c r="J82" i="109"/>
  <c r="H82" i="109"/>
  <c r="AN81" i="109"/>
  <c r="AL81" i="109"/>
  <c r="AJ81" i="109"/>
  <c r="AH81" i="109"/>
  <c r="AF81" i="109"/>
  <c r="AD81" i="109"/>
  <c r="AB81" i="109"/>
  <c r="Z81" i="109"/>
  <c r="X81" i="109"/>
  <c r="V81" i="109"/>
  <c r="T81" i="109"/>
  <c r="R81" i="109"/>
  <c r="P81" i="109"/>
  <c r="N81" i="109"/>
  <c r="L81" i="109"/>
  <c r="J81" i="109"/>
  <c r="H81" i="109"/>
  <c r="AW60" i="109"/>
  <c r="AU60" i="109"/>
  <c r="AS60" i="109"/>
  <c r="AQ60" i="109"/>
  <c r="AO60" i="109"/>
  <c r="AM60" i="109"/>
  <c r="AK60" i="109"/>
  <c r="AI60" i="109"/>
  <c r="AG60" i="109"/>
  <c r="AE60" i="109"/>
  <c r="AC60" i="109"/>
  <c r="AA60" i="109"/>
  <c r="Y60" i="109"/>
  <c r="W60" i="109"/>
  <c r="U60" i="109"/>
  <c r="S60" i="109"/>
  <c r="Q60" i="109"/>
  <c r="O60" i="109"/>
  <c r="M60" i="109"/>
  <c r="K60" i="109"/>
  <c r="I60" i="109"/>
  <c r="G60" i="109"/>
  <c r="E60" i="109"/>
  <c r="AW59" i="109"/>
  <c r="AU59" i="109"/>
  <c r="AS59" i="109"/>
  <c r="AQ59" i="109"/>
  <c r="AO59" i="109"/>
  <c r="AM59" i="109"/>
  <c r="AK59" i="109"/>
  <c r="AI59" i="109"/>
  <c r="AG59" i="109"/>
  <c r="AE59" i="109"/>
  <c r="AC59" i="109"/>
  <c r="AA59" i="109"/>
  <c r="Y59" i="109"/>
  <c r="W59" i="109"/>
  <c r="U59" i="109"/>
  <c r="S59" i="109"/>
  <c r="Q59" i="109"/>
  <c r="O59" i="109"/>
  <c r="M59" i="109"/>
  <c r="L59" i="109"/>
  <c r="K59" i="109"/>
  <c r="I59" i="109"/>
  <c r="G59" i="109"/>
  <c r="E59" i="109"/>
  <c r="AW58" i="109"/>
  <c r="AU58" i="109"/>
  <c r="AS58" i="109"/>
  <c r="AQ58" i="109"/>
  <c r="AO58" i="109"/>
  <c r="AM58" i="109"/>
  <c r="AK58" i="109"/>
  <c r="AI58" i="109"/>
  <c r="AG58" i="109"/>
  <c r="AE58" i="109"/>
  <c r="AC58" i="109"/>
  <c r="AA58" i="109"/>
  <c r="Y58" i="109"/>
  <c r="W58" i="109"/>
  <c r="U58" i="109"/>
  <c r="S58" i="109"/>
  <c r="Q58" i="109"/>
  <c r="O58" i="109"/>
  <c r="M58" i="109"/>
  <c r="K58" i="109"/>
  <c r="I58" i="109"/>
  <c r="G58" i="109"/>
  <c r="E58" i="109"/>
  <c r="B54" i="109"/>
  <c r="B20" i="109"/>
  <c r="L1679" i="104"/>
  <c r="L1678" i="104"/>
  <c r="L1677" i="104"/>
  <c r="L1676" i="104"/>
  <c r="L1675" i="104"/>
  <c r="L1674" i="104"/>
  <c r="L1673" i="104"/>
  <c r="L1672" i="104"/>
  <c r="L1671" i="104"/>
  <c r="L1670" i="104"/>
  <c r="L1669" i="104"/>
  <c r="L1668" i="104"/>
  <c r="L1667" i="104"/>
  <c r="L1666" i="104"/>
  <c r="L1665" i="104"/>
  <c r="L1664" i="104"/>
  <c r="L1663" i="104"/>
  <c r="L1662" i="104"/>
  <c r="L1661" i="104"/>
  <c r="L1660" i="104"/>
  <c r="L1659" i="104"/>
  <c r="L1658" i="104"/>
  <c r="L1657" i="104"/>
  <c r="L1656" i="104"/>
  <c r="L1655" i="104"/>
  <c r="L1654" i="104"/>
  <c r="L1653" i="104"/>
  <c r="L1652" i="104"/>
  <c r="L1651" i="104"/>
  <c r="L1650" i="104"/>
  <c r="L1649" i="104"/>
  <c r="L1648" i="104"/>
  <c r="L1647" i="104"/>
  <c r="L1646" i="104"/>
  <c r="L1645" i="104"/>
  <c r="L1644" i="104"/>
  <c r="L1643" i="104"/>
  <c r="L1642" i="104"/>
  <c r="L1641" i="104"/>
  <c r="L1640" i="104"/>
  <c r="L1639" i="104"/>
  <c r="L1638" i="104"/>
  <c r="L1637" i="104"/>
  <c r="L1636" i="104"/>
  <c r="L1635" i="104"/>
  <c r="L1634" i="104"/>
  <c r="L1633" i="104"/>
  <c r="L1632" i="104"/>
  <c r="L1631" i="104"/>
  <c r="L1630" i="104"/>
  <c r="L1629" i="104"/>
  <c r="L1628" i="104"/>
  <c r="L1627" i="104"/>
  <c r="L1626" i="104"/>
  <c r="L1625" i="104"/>
  <c r="L1624" i="104"/>
  <c r="L1623" i="104"/>
  <c r="L1622" i="104"/>
  <c r="L1621" i="104"/>
  <c r="L1620" i="104"/>
  <c r="L1619" i="104"/>
  <c r="L1618" i="104"/>
  <c r="L1617" i="104"/>
  <c r="L1616" i="104"/>
  <c r="L1615" i="104"/>
  <c r="L1614" i="104"/>
  <c r="L1613" i="104"/>
  <c r="L1612" i="104"/>
  <c r="L1611" i="104"/>
  <c r="L1610" i="104"/>
  <c r="L1609" i="104"/>
  <c r="L1608" i="104"/>
  <c r="L1607" i="104"/>
  <c r="L1606" i="104"/>
  <c r="L1605" i="104"/>
  <c r="L1604" i="104"/>
  <c r="L1603" i="104"/>
  <c r="L1602" i="104"/>
  <c r="L1601" i="104"/>
  <c r="L1600" i="104"/>
  <c r="L1599" i="104"/>
  <c r="L1598" i="104"/>
  <c r="L1597" i="104"/>
  <c r="L1596" i="104"/>
  <c r="L1595" i="104"/>
  <c r="L1594" i="104"/>
  <c r="L1593" i="104"/>
  <c r="L1592" i="104"/>
  <c r="L1591" i="104"/>
  <c r="L1590" i="104"/>
  <c r="L1589" i="104"/>
  <c r="L1588" i="104"/>
  <c r="L1587" i="104"/>
  <c r="L1586" i="104"/>
  <c r="L1585" i="104"/>
  <c r="L1584" i="104"/>
  <c r="L1583" i="104"/>
  <c r="L1582" i="104"/>
  <c r="L1581" i="104"/>
  <c r="L1580" i="104"/>
  <c r="L1579" i="104"/>
  <c r="L1578" i="104"/>
  <c r="L1577" i="104"/>
  <c r="L1576" i="104"/>
  <c r="L1575" i="104"/>
  <c r="L1574" i="104"/>
  <c r="L1573" i="104"/>
  <c r="L1572" i="104"/>
  <c r="L1571" i="104"/>
  <c r="L1570" i="104"/>
  <c r="L1569" i="104"/>
  <c r="L1568" i="104"/>
  <c r="L1567" i="104"/>
  <c r="L1566" i="104"/>
  <c r="L1565" i="104"/>
  <c r="L1564" i="104"/>
  <c r="L1563" i="104"/>
  <c r="L1562" i="104"/>
  <c r="L1561" i="104"/>
  <c r="L1560" i="104"/>
  <c r="L1559" i="104"/>
  <c r="L1558" i="104"/>
  <c r="L1557" i="104"/>
  <c r="L1556" i="104"/>
  <c r="L1555" i="104"/>
  <c r="L1554" i="104"/>
  <c r="L1553" i="104"/>
  <c r="L1552" i="104"/>
  <c r="L1551" i="104"/>
  <c r="L1550" i="104"/>
  <c r="L1549" i="104"/>
  <c r="L1548" i="104"/>
  <c r="L1547" i="104"/>
  <c r="L1546" i="104"/>
  <c r="L1545" i="104"/>
  <c r="L1544" i="104"/>
  <c r="L1543" i="104"/>
  <c r="L1542" i="104"/>
  <c r="L1541" i="104"/>
  <c r="L1540" i="104"/>
  <c r="L1539" i="104"/>
  <c r="L1538" i="104"/>
  <c r="L1537" i="104"/>
  <c r="L1536" i="104"/>
  <c r="L1535" i="104"/>
  <c r="L1534" i="104"/>
  <c r="L1533" i="104"/>
  <c r="L1532" i="104"/>
  <c r="L1531" i="104"/>
  <c r="L1530" i="104"/>
  <c r="L1529" i="104"/>
  <c r="L1528" i="104"/>
  <c r="L1527" i="104"/>
  <c r="L1526" i="104"/>
  <c r="L1525" i="104"/>
  <c r="L1524" i="104"/>
  <c r="L1523" i="104"/>
  <c r="L1522" i="104"/>
  <c r="L1521" i="104"/>
  <c r="L1520" i="104"/>
  <c r="L1519" i="104"/>
  <c r="L1518" i="104"/>
  <c r="L1517" i="104"/>
  <c r="L1516" i="104"/>
  <c r="L1515" i="104"/>
  <c r="L1514" i="104"/>
  <c r="L1513" i="104"/>
  <c r="L1512" i="104"/>
  <c r="L1511" i="104"/>
  <c r="L1510" i="104"/>
  <c r="L1509" i="104"/>
  <c r="L1508" i="104"/>
  <c r="L1507" i="104"/>
  <c r="L1506" i="104"/>
  <c r="L1505" i="104"/>
  <c r="L1504" i="104"/>
  <c r="L1503" i="104"/>
  <c r="L1502" i="104"/>
  <c r="L1501" i="104"/>
  <c r="L1500" i="104"/>
  <c r="L1499" i="104"/>
  <c r="L1498" i="104"/>
  <c r="L1497" i="104"/>
  <c r="L1496" i="104"/>
  <c r="L1495" i="104"/>
  <c r="L1494" i="104"/>
  <c r="L1493" i="104"/>
  <c r="L1492" i="104"/>
  <c r="L1491" i="104"/>
  <c r="L1490" i="104"/>
  <c r="L1489" i="104"/>
  <c r="L1488" i="104"/>
  <c r="L1487" i="104"/>
  <c r="L1486" i="104"/>
  <c r="L1485" i="104"/>
  <c r="L1484" i="104"/>
  <c r="L1483" i="104"/>
  <c r="L1482" i="104"/>
  <c r="L1204" i="104"/>
  <c r="L1203" i="104"/>
  <c r="L1202" i="104"/>
  <c r="L1201" i="104"/>
  <c r="L1200" i="104"/>
  <c r="L1199" i="104"/>
  <c r="L1198" i="104"/>
  <c r="L1197" i="104"/>
  <c r="L1196" i="104"/>
  <c r="L1195" i="104"/>
  <c r="L1194" i="104"/>
  <c r="L1193" i="104"/>
  <c r="L1192" i="104"/>
  <c r="L1191" i="104"/>
  <c r="L1190" i="104"/>
  <c r="L1189" i="104"/>
  <c r="L1188" i="104"/>
  <c r="L1187" i="104"/>
  <c r="L1186" i="104"/>
  <c r="L1185" i="104"/>
  <c r="L1184" i="104"/>
  <c r="L1183" i="104"/>
  <c r="L1182" i="104"/>
  <c r="L1181" i="104"/>
  <c r="L1180" i="104"/>
  <c r="L1179" i="104"/>
  <c r="L1178" i="104"/>
  <c r="L1177" i="104"/>
  <c r="L1176" i="104"/>
  <c r="L1175" i="104"/>
  <c r="L1174" i="104"/>
  <c r="L1173" i="104"/>
  <c r="L1172" i="104"/>
  <c r="L1171" i="104"/>
  <c r="L1170" i="104"/>
  <c r="L1169" i="104"/>
  <c r="L1168" i="104"/>
  <c r="L1167" i="104"/>
  <c r="L1166" i="104"/>
  <c r="L1165" i="104"/>
  <c r="L1164" i="104"/>
  <c r="L1163" i="104"/>
  <c r="L1162" i="104"/>
  <c r="L1161" i="104"/>
  <c r="L1160" i="104"/>
  <c r="AW18" i="110" s="1"/>
  <c r="L1159" i="104"/>
  <c r="L1158" i="104"/>
  <c r="L1157" i="104"/>
  <c r="L1156" i="104"/>
  <c r="L1155" i="104"/>
  <c r="L1154" i="104"/>
  <c r="L1153" i="104"/>
  <c r="L1152" i="104"/>
  <c r="L1151" i="104"/>
  <c r="L1150" i="104"/>
  <c r="L1149" i="104"/>
  <c r="L1148" i="104"/>
  <c r="L1147" i="104"/>
  <c r="L1146" i="104"/>
  <c r="L1145" i="104"/>
  <c r="L1144" i="104"/>
  <c r="L1143" i="104"/>
  <c r="L1142" i="104"/>
  <c r="L1141" i="104"/>
  <c r="L1140" i="104"/>
  <c r="L1139" i="104"/>
  <c r="L1138" i="104"/>
  <c r="L1137" i="104"/>
  <c r="L1136" i="104"/>
  <c r="L1135" i="104"/>
  <c r="L1134" i="104"/>
  <c r="L1133" i="104"/>
  <c r="L1132" i="104"/>
  <c r="L1131" i="104"/>
  <c r="L1130" i="104"/>
  <c r="L1129" i="104"/>
  <c r="L1128" i="104"/>
  <c r="L1127" i="104"/>
  <c r="L1126" i="104"/>
  <c r="L1125" i="104"/>
  <c r="L1124" i="104"/>
  <c r="L1123" i="104"/>
  <c r="L1122" i="104"/>
  <c r="L1121" i="104"/>
  <c r="L1120" i="104"/>
  <c r="L1119" i="104"/>
  <c r="L1118" i="104"/>
  <c r="L1117" i="104"/>
  <c r="L1116" i="104"/>
  <c r="L1115" i="104"/>
  <c r="L1114" i="104"/>
  <c r="L1113" i="104"/>
  <c r="L1112" i="104"/>
  <c r="L1111" i="104"/>
  <c r="L1110" i="104"/>
  <c r="L1109" i="104"/>
  <c r="L1108" i="104"/>
  <c r="L1107" i="104"/>
  <c r="L1106" i="104"/>
  <c r="L1105" i="104"/>
  <c r="L1104" i="104"/>
  <c r="L1103" i="104"/>
  <c r="L1102" i="104"/>
  <c r="L1101" i="104"/>
  <c r="L1100" i="104"/>
  <c r="L1099" i="104"/>
  <c r="L1098" i="104"/>
  <c r="L1097" i="104"/>
  <c r="L1096" i="104"/>
  <c r="L1095" i="104"/>
  <c r="L1094" i="104"/>
  <c r="L1093" i="104"/>
  <c r="L1092" i="104"/>
  <c r="L1091" i="104"/>
  <c r="L1090" i="104"/>
  <c r="L1089" i="104"/>
  <c r="L1088" i="104"/>
  <c r="L1087" i="104"/>
  <c r="L1086" i="104"/>
  <c r="L1085" i="104"/>
  <c r="L1084" i="104"/>
  <c r="L1083" i="104"/>
  <c r="L1082" i="104"/>
  <c r="L1081" i="104"/>
  <c r="L1080" i="104"/>
  <c r="L1079" i="104"/>
  <c r="L1078" i="104"/>
  <c r="L1077" i="104"/>
  <c r="L1076" i="104"/>
  <c r="L1075" i="104"/>
  <c r="L1074" i="104"/>
  <c r="L1073" i="104"/>
  <c r="L1072" i="104"/>
  <c r="L1071" i="104"/>
  <c r="L1070" i="104"/>
  <c r="L1069" i="104"/>
  <c r="L1068" i="104"/>
  <c r="L1067" i="104"/>
  <c r="L1066" i="104"/>
  <c r="L1065" i="104"/>
  <c r="L1064" i="104"/>
  <c r="L1063" i="104"/>
  <c r="L1062" i="104"/>
  <c r="L1061" i="104"/>
  <c r="L1060" i="104"/>
  <c r="L1059" i="104"/>
  <c r="L1058" i="104"/>
  <c r="L1057" i="104"/>
  <c r="L1056" i="104"/>
  <c r="L1055" i="104"/>
  <c r="L1054" i="104"/>
  <c r="L1053" i="104"/>
  <c r="L1052" i="104"/>
  <c r="L1051" i="104"/>
  <c r="L1050" i="104"/>
  <c r="L1049" i="104"/>
  <c r="L1048" i="104"/>
  <c r="L1047" i="104"/>
  <c r="L1046" i="104"/>
  <c r="L1045" i="104"/>
  <c r="L1044" i="104"/>
  <c r="L1043" i="104"/>
  <c r="L1042" i="104"/>
  <c r="L1041" i="104"/>
  <c r="L1040" i="104"/>
  <c r="L1039" i="104"/>
  <c r="L1038" i="104"/>
  <c r="L1037" i="104"/>
  <c r="L1036" i="104"/>
  <c r="L1035" i="104"/>
  <c r="L1034" i="104"/>
  <c r="L1033" i="104"/>
  <c r="L1032" i="104"/>
  <c r="L1031" i="104"/>
  <c r="L1030" i="104"/>
  <c r="L1029" i="104"/>
  <c r="L1028" i="104"/>
  <c r="L1027" i="104"/>
  <c r="L1026" i="104"/>
  <c r="L1025" i="104"/>
  <c r="L1024" i="104"/>
  <c r="L1023" i="104"/>
  <c r="L1022" i="104"/>
  <c r="L1021" i="104"/>
  <c r="L1020" i="104"/>
  <c r="L1019" i="104"/>
  <c r="L1018" i="104"/>
  <c r="L1017" i="104"/>
  <c r="L1016" i="104"/>
  <c r="L1015" i="104"/>
  <c r="L1014" i="104"/>
  <c r="L1013" i="104"/>
  <c r="L1012" i="104"/>
  <c r="L1011" i="104"/>
  <c r="L1010" i="104"/>
  <c r="L1009" i="104"/>
  <c r="L1008" i="104"/>
  <c r="L1007" i="104"/>
  <c r="L1006" i="104"/>
  <c r="L1005" i="104"/>
  <c r="L1004" i="104"/>
  <c r="L1003" i="104"/>
  <c r="L1002" i="104"/>
  <c r="L1001" i="104"/>
  <c r="L1000" i="104"/>
  <c r="L999" i="104"/>
  <c r="L998" i="104"/>
  <c r="L997" i="104"/>
  <c r="L996" i="104"/>
  <c r="L995" i="104"/>
  <c r="L994" i="104"/>
  <c r="L993" i="104"/>
  <c r="L992" i="104"/>
  <c r="L991" i="104"/>
  <c r="L990" i="104"/>
  <c r="L989" i="104"/>
  <c r="L988" i="104"/>
  <c r="L987" i="104"/>
  <c r="AO140" i="109" l="1"/>
  <c r="H89" i="110"/>
  <c r="N89" i="110"/>
  <c r="AD89" i="110"/>
  <c r="AV89" i="110"/>
  <c r="V89" i="110"/>
  <c r="AL89" i="110"/>
  <c r="F89" i="110"/>
  <c r="AK146" i="110"/>
  <c r="AR89" i="109"/>
  <c r="U162" i="110"/>
  <c r="AS168" i="110"/>
  <c r="X89" i="109"/>
  <c r="AW145" i="109"/>
  <c r="AM135" i="109"/>
  <c r="X89" i="110"/>
  <c r="AN89" i="110"/>
  <c r="J89" i="110"/>
  <c r="AP89" i="110"/>
  <c r="AI118" i="110"/>
  <c r="Q140" i="109"/>
  <c r="Q141" i="109" s="1"/>
  <c r="AB89" i="110"/>
  <c r="Y179" i="110"/>
  <c r="AG140" i="109"/>
  <c r="AG141" i="109" s="1"/>
  <c r="I135" i="110"/>
  <c r="AG157" i="109"/>
  <c r="P89" i="110"/>
  <c r="AF89" i="110"/>
  <c r="AO135" i="110"/>
  <c r="AW118" i="109"/>
  <c r="AA124" i="109"/>
  <c r="K140" i="110"/>
  <c r="K141" i="110" s="1"/>
  <c r="K142" i="110" s="1"/>
  <c r="AP89" i="109"/>
  <c r="W135" i="109"/>
  <c r="AA140" i="110"/>
  <c r="S124" i="109"/>
  <c r="Y140" i="109"/>
  <c r="Y141" i="109" s="1"/>
  <c r="Y142" i="109" s="1"/>
  <c r="AQ146" i="109"/>
  <c r="AM118" i="110"/>
  <c r="AM119" i="110" s="1"/>
  <c r="AM120" i="110" s="1"/>
  <c r="AM151" i="110"/>
  <c r="AM152" i="110" s="1"/>
  <c r="AM153" i="110" s="1"/>
  <c r="AF89" i="109"/>
  <c r="S118" i="109"/>
  <c r="AI124" i="109"/>
  <c r="R89" i="110"/>
  <c r="AH89" i="110"/>
  <c r="G118" i="110"/>
  <c r="G119" i="110" s="1"/>
  <c r="G120" i="110" s="1"/>
  <c r="R89" i="109"/>
  <c r="AH89" i="109"/>
  <c r="Y118" i="109"/>
  <c r="AQ124" i="109"/>
  <c r="T89" i="110"/>
  <c r="AJ89" i="110"/>
  <c r="AS124" i="110"/>
  <c r="AQ140" i="110"/>
  <c r="AQ141" i="110" s="1"/>
  <c r="AQ142" i="110" s="1"/>
  <c r="AT89" i="109"/>
  <c r="K146" i="109"/>
  <c r="S118" i="110"/>
  <c r="S119" i="110" s="1"/>
  <c r="S120" i="110" s="1"/>
  <c r="U146" i="110"/>
  <c r="AI190" i="110"/>
  <c r="S146" i="109"/>
  <c r="W118" i="110"/>
  <c r="AU17" i="109"/>
  <c r="AI118" i="109"/>
  <c r="AI119" i="109" s="1"/>
  <c r="AI120" i="109" s="1"/>
  <c r="AS17" i="110"/>
  <c r="AS25" i="110" s="1"/>
  <c r="H89" i="109"/>
  <c r="AN89" i="109"/>
  <c r="AO118" i="109"/>
  <c r="AO119" i="109" s="1"/>
  <c r="AO123" i="109" s="1"/>
  <c r="AA146" i="109"/>
  <c r="G151" i="110"/>
  <c r="Y118" i="110"/>
  <c r="Y119" i="110" s="1"/>
  <c r="Y135" i="110"/>
  <c r="J89" i="109"/>
  <c r="K124" i="109"/>
  <c r="W151" i="110"/>
  <c r="W152" i="110" s="1"/>
  <c r="W153" i="110" s="1"/>
  <c r="AW17" i="109"/>
  <c r="AS18" i="109"/>
  <c r="AU17" i="110"/>
  <c r="AU25" i="110" s="1"/>
  <c r="AU349" i="110" s="1"/>
  <c r="AU18" i="109"/>
  <c r="AW17" i="110"/>
  <c r="AW25" i="110" s="1"/>
  <c r="AW360" i="110" s="1"/>
  <c r="AS18" i="110"/>
  <c r="AS17" i="109"/>
  <c r="AW18" i="109"/>
  <c r="AU18" i="110"/>
  <c r="B20" i="110"/>
  <c r="AE130" i="110"/>
  <c r="AE131" i="110" s="1"/>
  <c r="U163" i="110"/>
  <c r="U164" i="110" s="1"/>
  <c r="AP92" i="110"/>
  <c r="AP95" i="110" s="1"/>
  <c r="AH92" i="110"/>
  <c r="Z92" i="110"/>
  <c r="AV92" i="110"/>
  <c r="AV95" i="110" s="1"/>
  <c r="AN92" i="110"/>
  <c r="AN95" i="110" s="1"/>
  <c r="AF92" i="110"/>
  <c r="AF95" i="110" s="1"/>
  <c r="X92" i="110"/>
  <c r="P92" i="110"/>
  <c r="P95" i="110" s="1"/>
  <c r="H92" i="110"/>
  <c r="H95" i="110" s="1"/>
  <c r="AT92" i="110"/>
  <c r="AL92" i="110"/>
  <c r="AD92" i="110"/>
  <c r="AD95" i="110" s="1"/>
  <c r="V92" i="110"/>
  <c r="V95" i="110" s="1"/>
  <c r="N92" i="110"/>
  <c r="N95" i="110" s="1"/>
  <c r="F92" i="110"/>
  <c r="AJ92" i="110"/>
  <c r="J92" i="110"/>
  <c r="AB92" i="110"/>
  <c r="AB95" i="110" s="1"/>
  <c r="T92" i="110"/>
  <c r="T95" i="110" s="1"/>
  <c r="R92" i="110"/>
  <c r="R95" i="110" s="1"/>
  <c r="L92" i="110"/>
  <c r="B28" i="110"/>
  <c r="Z89" i="110"/>
  <c r="G152" i="110"/>
  <c r="G153" i="110" s="1"/>
  <c r="L89" i="110"/>
  <c r="Q119" i="110"/>
  <c r="Q120" i="110" s="1"/>
  <c r="AG119" i="110"/>
  <c r="AG123" i="110" s="1"/>
  <c r="O366" i="110"/>
  <c r="O322" i="110"/>
  <c r="O355" i="110"/>
  <c r="O344" i="110"/>
  <c r="O333" i="110"/>
  <c r="O311" i="110"/>
  <c r="O289" i="110"/>
  <c r="O267" i="110"/>
  <c r="O278" i="110"/>
  <c r="O300" i="110"/>
  <c r="O256" i="110"/>
  <c r="O245" i="110"/>
  <c r="O223" i="110"/>
  <c r="O212" i="110"/>
  <c r="O234" i="110"/>
  <c r="O157" i="110"/>
  <c r="O162" i="110"/>
  <c r="O201" i="110"/>
  <c r="O190" i="110"/>
  <c r="O118" i="110"/>
  <c r="O168" i="110"/>
  <c r="O146" i="110"/>
  <c r="O151" i="110"/>
  <c r="O135" i="110"/>
  <c r="O140" i="110"/>
  <c r="O124" i="110"/>
  <c r="AE366" i="110"/>
  <c r="AE322" i="110"/>
  <c r="AE355" i="110"/>
  <c r="AE344" i="110"/>
  <c r="AE333" i="110"/>
  <c r="AE311" i="110"/>
  <c r="AE289" i="110"/>
  <c r="AE256" i="110"/>
  <c r="AE245" i="110"/>
  <c r="AE250" i="110"/>
  <c r="AE300" i="110"/>
  <c r="AE278" i="110"/>
  <c r="AE195" i="110"/>
  <c r="AE223" i="110"/>
  <c r="AE228" i="110"/>
  <c r="AE212" i="110"/>
  <c r="AE217" i="110"/>
  <c r="AE234" i="110"/>
  <c r="AE239" i="110"/>
  <c r="AE190" i="110"/>
  <c r="AE157" i="110"/>
  <c r="AE201" i="110"/>
  <c r="AE162" i="110"/>
  <c r="AE179" i="110"/>
  <c r="AE206" i="110"/>
  <c r="AE184" i="110"/>
  <c r="AE118" i="110"/>
  <c r="AE146" i="110"/>
  <c r="AE151" i="110"/>
  <c r="AE173" i="110"/>
  <c r="AE135" i="110"/>
  <c r="AE140" i="110"/>
  <c r="AE124" i="110"/>
  <c r="AE168" i="110"/>
  <c r="AU338" i="110"/>
  <c r="AU366" i="110"/>
  <c r="AU322" i="110"/>
  <c r="AU327" i="110"/>
  <c r="AU344" i="110"/>
  <c r="AU333" i="110"/>
  <c r="AU311" i="110"/>
  <c r="AU272" i="110"/>
  <c r="AU316" i="110"/>
  <c r="AU305" i="110"/>
  <c r="AU289" i="110"/>
  <c r="AU294" i="110"/>
  <c r="AU267" i="110"/>
  <c r="AU283" i="110"/>
  <c r="AU256" i="110"/>
  <c r="AU278" i="110"/>
  <c r="AU261" i="110"/>
  <c r="AU300" i="110"/>
  <c r="AU245" i="110"/>
  <c r="AU250" i="110"/>
  <c r="AU195" i="110"/>
  <c r="AU239" i="110"/>
  <c r="AU223" i="110"/>
  <c r="AU228" i="110"/>
  <c r="AU212" i="110"/>
  <c r="AU217" i="110"/>
  <c r="AU234" i="110"/>
  <c r="AU157" i="110"/>
  <c r="AU162" i="110"/>
  <c r="AU206" i="110"/>
  <c r="AU190" i="110"/>
  <c r="AU179" i="110"/>
  <c r="AU184" i="110"/>
  <c r="AU201" i="110"/>
  <c r="AU118" i="110"/>
  <c r="AU173" i="110"/>
  <c r="AU146" i="110"/>
  <c r="AU151" i="110"/>
  <c r="AU135" i="110"/>
  <c r="AU140" i="110"/>
  <c r="AU168" i="110"/>
  <c r="AU124" i="110"/>
  <c r="O129" i="110"/>
  <c r="S163" i="110"/>
  <c r="S164" i="110" s="1"/>
  <c r="AI163" i="110"/>
  <c r="AI164" i="110" s="1"/>
  <c r="AU129" i="110"/>
  <c r="AA141" i="110"/>
  <c r="AA142" i="110" s="1"/>
  <c r="AR89" i="110"/>
  <c r="AR95" i="110" s="1"/>
  <c r="E118" i="110"/>
  <c r="U123" i="110"/>
  <c r="U120" i="110"/>
  <c r="AK163" i="110"/>
  <c r="AK164" i="110" s="1"/>
  <c r="AS185" i="110"/>
  <c r="AS186" i="110" s="1"/>
  <c r="AM229" i="110"/>
  <c r="AM230" i="110" s="1"/>
  <c r="AT89" i="110"/>
  <c r="K119" i="110"/>
  <c r="K123" i="110" s="1"/>
  <c r="AA185" i="110"/>
  <c r="AA189" i="110" s="1"/>
  <c r="AQ119" i="110"/>
  <c r="AQ123" i="110" s="1"/>
  <c r="AI119" i="110"/>
  <c r="AI120" i="110" s="1"/>
  <c r="M333" i="110"/>
  <c r="M366" i="110"/>
  <c r="M322" i="110"/>
  <c r="M355" i="110"/>
  <c r="M344" i="110"/>
  <c r="M311" i="110"/>
  <c r="M300" i="110"/>
  <c r="M289" i="110"/>
  <c r="M267" i="110"/>
  <c r="M278" i="110"/>
  <c r="M256" i="110"/>
  <c r="M245" i="110"/>
  <c r="M234" i="110"/>
  <c r="M190" i="110"/>
  <c r="M223" i="110"/>
  <c r="M212" i="110"/>
  <c r="M157" i="110"/>
  <c r="M201" i="110"/>
  <c r="M179" i="110"/>
  <c r="AC333" i="110"/>
  <c r="AC366" i="110"/>
  <c r="AC322" i="110"/>
  <c r="AC355" i="110"/>
  <c r="AC311" i="110"/>
  <c r="AC300" i="110"/>
  <c r="AC289" i="110"/>
  <c r="AC239" i="110"/>
  <c r="AC267" i="110"/>
  <c r="AC344" i="110"/>
  <c r="AC245" i="110"/>
  <c r="AC278" i="110"/>
  <c r="AC234" i="110"/>
  <c r="AC190" i="110"/>
  <c r="AC195" i="110"/>
  <c r="AC223" i="110"/>
  <c r="AC228" i="110"/>
  <c r="AC212" i="110"/>
  <c r="AC206" i="110"/>
  <c r="AC173" i="110"/>
  <c r="AC157" i="110"/>
  <c r="AC217" i="110"/>
  <c r="AC201" i="110"/>
  <c r="AC162" i="110"/>
  <c r="AC179" i="110"/>
  <c r="AS333" i="110"/>
  <c r="AS366" i="110"/>
  <c r="AS322" i="110"/>
  <c r="AS327" i="110"/>
  <c r="AS355" i="110"/>
  <c r="AS283" i="110"/>
  <c r="AS311" i="110"/>
  <c r="AS316" i="110"/>
  <c r="AS300" i="110"/>
  <c r="AS305" i="110"/>
  <c r="AS289" i="110"/>
  <c r="AS239" i="110"/>
  <c r="AS267" i="110"/>
  <c r="AS272" i="110"/>
  <c r="AS256" i="110"/>
  <c r="AS278" i="110"/>
  <c r="AS261" i="110"/>
  <c r="AS245" i="110"/>
  <c r="AS234" i="110"/>
  <c r="AS190" i="110"/>
  <c r="AS195" i="110"/>
  <c r="AS223" i="110"/>
  <c r="AS228" i="110"/>
  <c r="AS250" i="110"/>
  <c r="AS212" i="110"/>
  <c r="AS206" i="110"/>
  <c r="AS217" i="110"/>
  <c r="AS201" i="110"/>
  <c r="AS173" i="110"/>
  <c r="AS157" i="110"/>
  <c r="AS162" i="110"/>
  <c r="AS294" i="110"/>
  <c r="AS179" i="110"/>
  <c r="AW118" i="110"/>
  <c r="I123" i="110"/>
  <c r="AO123" i="110"/>
  <c r="K124" i="110"/>
  <c r="AA124" i="110"/>
  <c r="AQ124" i="110"/>
  <c r="M129" i="110"/>
  <c r="AC129" i="110"/>
  <c r="AS129" i="110"/>
  <c r="W135" i="110"/>
  <c r="AM135" i="110"/>
  <c r="I140" i="110"/>
  <c r="Y140" i="110"/>
  <c r="AO140" i="110"/>
  <c r="S146" i="110"/>
  <c r="AI146" i="110"/>
  <c r="E151" i="110"/>
  <c r="U151" i="110"/>
  <c r="AK151" i="110"/>
  <c r="K179" i="110"/>
  <c r="AQ184" i="110"/>
  <c r="G190" i="110"/>
  <c r="Q366" i="110"/>
  <c r="Q322" i="110"/>
  <c r="Q355" i="110"/>
  <c r="Q344" i="110"/>
  <c r="Q333" i="110"/>
  <c r="Q300" i="110"/>
  <c r="Q289" i="110"/>
  <c r="Q278" i="110"/>
  <c r="Q256" i="110"/>
  <c r="Q245" i="110"/>
  <c r="Q267" i="110"/>
  <c r="Q223" i="110"/>
  <c r="Q212" i="110"/>
  <c r="Q201" i="110"/>
  <c r="Q162" i="110"/>
  <c r="Q311" i="110"/>
  <c r="Q234" i="110"/>
  <c r="Q179" i="110"/>
  <c r="Q168" i="110"/>
  <c r="AG366" i="110"/>
  <c r="AG322" i="110"/>
  <c r="AG355" i="110"/>
  <c r="AG344" i="110"/>
  <c r="AG300" i="110"/>
  <c r="AG289" i="110"/>
  <c r="AG333" i="110"/>
  <c r="AG256" i="110"/>
  <c r="AG261" i="110"/>
  <c r="AG311" i="110"/>
  <c r="AG245" i="110"/>
  <c r="AG250" i="110"/>
  <c r="AG267" i="110"/>
  <c r="AG223" i="110"/>
  <c r="AG228" i="110"/>
  <c r="AG212" i="110"/>
  <c r="AG217" i="110"/>
  <c r="AG239" i="110"/>
  <c r="AG201" i="110"/>
  <c r="AG195" i="110"/>
  <c r="AG162" i="110"/>
  <c r="AG234" i="110"/>
  <c r="AG179" i="110"/>
  <c r="AG206" i="110"/>
  <c r="AG184" i="110"/>
  <c r="AG168" i="110"/>
  <c r="AG190" i="110"/>
  <c r="AW322" i="110"/>
  <c r="AW327" i="110"/>
  <c r="AW355" i="110"/>
  <c r="AW344" i="110"/>
  <c r="AW349" i="110"/>
  <c r="AW338" i="110"/>
  <c r="AW272" i="110"/>
  <c r="AW316" i="110"/>
  <c r="AW300" i="110"/>
  <c r="AW289" i="110"/>
  <c r="AW294" i="110"/>
  <c r="AW278" i="110"/>
  <c r="AW333" i="110"/>
  <c r="AW311" i="110"/>
  <c r="AW283" i="110"/>
  <c r="AW305" i="110"/>
  <c r="AW256" i="110"/>
  <c r="AW261" i="110"/>
  <c r="AW245" i="110"/>
  <c r="AW250" i="110"/>
  <c r="AW267" i="110"/>
  <c r="AW239" i="110"/>
  <c r="AW223" i="110"/>
  <c r="AW228" i="110"/>
  <c r="AW212" i="110"/>
  <c r="AW217" i="110"/>
  <c r="AW201" i="110"/>
  <c r="AW195" i="110"/>
  <c r="AW162" i="110"/>
  <c r="AW206" i="110"/>
  <c r="AW190" i="110"/>
  <c r="AW179" i="110"/>
  <c r="AW184" i="110"/>
  <c r="AW168" i="110"/>
  <c r="AW234" i="110"/>
  <c r="AK118" i="110"/>
  <c r="W119" i="110"/>
  <c r="W120" i="110" s="1"/>
  <c r="I120" i="110"/>
  <c r="Y120" i="110"/>
  <c r="AO120" i="110"/>
  <c r="Q129" i="110"/>
  <c r="AG129" i="110"/>
  <c r="AW129" i="110"/>
  <c r="K135" i="110"/>
  <c r="AA135" i="110"/>
  <c r="AQ135" i="110"/>
  <c r="M140" i="110"/>
  <c r="AC140" i="110"/>
  <c r="AS140" i="110"/>
  <c r="AM146" i="110"/>
  <c r="I151" i="110"/>
  <c r="Y151" i="110"/>
  <c r="AO151" i="110"/>
  <c r="AA179" i="110"/>
  <c r="S355" i="110"/>
  <c r="S344" i="110"/>
  <c r="S333" i="110"/>
  <c r="S366" i="110"/>
  <c r="S322" i="110"/>
  <c r="S300" i="110"/>
  <c r="S278" i="110"/>
  <c r="S256" i="110"/>
  <c r="S245" i="110"/>
  <c r="S311" i="110"/>
  <c r="S289" i="110"/>
  <c r="S267" i="110"/>
  <c r="S212" i="110"/>
  <c r="S223" i="110"/>
  <c r="S234" i="110"/>
  <c r="S179" i="110"/>
  <c r="S190" i="110"/>
  <c r="S184" i="110"/>
  <c r="S168" i="110"/>
  <c r="S173" i="110"/>
  <c r="AI355" i="110"/>
  <c r="AI344" i="110"/>
  <c r="AI333" i="110"/>
  <c r="AI366" i="110"/>
  <c r="AI322" i="110"/>
  <c r="AI300" i="110"/>
  <c r="AI278" i="110"/>
  <c r="AI256" i="110"/>
  <c r="AI261" i="110"/>
  <c r="AI311" i="110"/>
  <c r="AI245" i="110"/>
  <c r="AI250" i="110"/>
  <c r="AI239" i="110"/>
  <c r="AI267" i="110"/>
  <c r="AI228" i="110"/>
  <c r="AI212" i="110"/>
  <c r="AI217" i="110"/>
  <c r="AI201" i="110"/>
  <c r="AI272" i="110"/>
  <c r="AI206" i="110"/>
  <c r="AI223" i="110"/>
  <c r="AI234" i="110"/>
  <c r="AI179" i="110"/>
  <c r="AI195" i="110"/>
  <c r="AI184" i="110"/>
  <c r="AI168" i="110"/>
  <c r="AI173" i="110"/>
  <c r="Q124" i="110"/>
  <c r="AG124" i="110"/>
  <c r="AW124" i="110"/>
  <c r="S129" i="110"/>
  <c r="AI129" i="110"/>
  <c r="M135" i="110"/>
  <c r="AC135" i="110"/>
  <c r="AS135" i="110"/>
  <c r="AO146" i="110"/>
  <c r="K151" i="110"/>
  <c r="AA151" i="110"/>
  <c r="AS151" i="110"/>
  <c r="Q173" i="110"/>
  <c r="AO179" i="110"/>
  <c r="E355" i="110"/>
  <c r="E360" i="110"/>
  <c r="E344" i="110"/>
  <c r="E349" i="110"/>
  <c r="E333" i="110"/>
  <c r="E338" i="110"/>
  <c r="E327" i="110"/>
  <c r="E305" i="110"/>
  <c r="E289" i="110"/>
  <c r="E322" i="110"/>
  <c r="E278" i="110"/>
  <c r="E283" i="110"/>
  <c r="E366" i="110"/>
  <c r="E311" i="110"/>
  <c r="E261" i="110"/>
  <c r="E245" i="110"/>
  <c r="E250" i="110"/>
  <c r="E300" i="110"/>
  <c r="E272" i="110"/>
  <c r="E267" i="110"/>
  <c r="E256" i="110"/>
  <c r="E212" i="110"/>
  <c r="E217" i="110"/>
  <c r="E316" i="110"/>
  <c r="E201" i="110"/>
  <c r="E206" i="110"/>
  <c r="E234" i="110"/>
  <c r="E294" i="110"/>
  <c r="E228" i="110"/>
  <c r="E179" i="110"/>
  <c r="E239" i="110"/>
  <c r="E195" i="110"/>
  <c r="E184" i="110"/>
  <c r="E168" i="110"/>
  <c r="E173" i="110"/>
  <c r="E157" i="110"/>
  <c r="E223" i="110"/>
  <c r="E190" i="110"/>
  <c r="U355" i="110"/>
  <c r="U344" i="110"/>
  <c r="U333" i="110"/>
  <c r="U322" i="110"/>
  <c r="U289" i="110"/>
  <c r="U278" i="110"/>
  <c r="U366" i="110"/>
  <c r="U311" i="110"/>
  <c r="U300" i="110"/>
  <c r="U245" i="110"/>
  <c r="U267" i="110"/>
  <c r="U256" i="110"/>
  <c r="U201" i="110"/>
  <c r="U234" i="110"/>
  <c r="U179" i="110"/>
  <c r="U190" i="110"/>
  <c r="U184" i="110"/>
  <c r="U168" i="110"/>
  <c r="U173" i="110"/>
  <c r="U223" i="110"/>
  <c r="U157" i="110"/>
  <c r="AK355" i="110"/>
  <c r="AK344" i="110"/>
  <c r="AK333" i="110"/>
  <c r="AK322" i="110"/>
  <c r="AK289" i="110"/>
  <c r="AK366" i="110"/>
  <c r="AK278" i="110"/>
  <c r="AK283" i="110"/>
  <c r="AK311" i="110"/>
  <c r="AK261" i="110"/>
  <c r="AK245" i="110"/>
  <c r="AK250" i="110"/>
  <c r="AK272" i="110"/>
  <c r="AK267" i="110"/>
  <c r="AK256" i="110"/>
  <c r="AK212" i="110"/>
  <c r="AK217" i="110"/>
  <c r="AK201" i="110"/>
  <c r="AK239" i="110"/>
  <c r="AK206" i="110"/>
  <c r="AK234" i="110"/>
  <c r="AK228" i="110"/>
  <c r="AK179" i="110"/>
  <c r="AK195" i="110"/>
  <c r="AK184" i="110"/>
  <c r="AK223" i="110"/>
  <c r="AK168" i="110"/>
  <c r="AK173" i="110"/>
  <c r="AK190" i="110"/>
  <c r="AK157" i="110"/>
  <c r="S124" i="110"/>
  <c r="AI124" i="110"/>
  <c r="E129" i="110"/>
  <c r="U129" i="110"/>
  <c r="AK129" i="110"/>
  <c r="Q140" i="110"/>
  <c r="AG140" i="110"/>
  <c r="AW140" i="110"/>
  <c r="K146" i="110"/>
  <c r="AA146" i="110"/>
  <c r="AQ146" i="110"/>
  <c r="M151" i="110"/>
  <c r="AC151" i="110"/>
  <c r="Q157" i="110"/>
  <c r="AQ179" i="110"/>
  <c r="K184" i="110"/>
  <c r="G360" i="110"/>
  <c r="G344" i="110"/>
  <c r="G349" i="110"/>
  <c r="G333" i="110"/>
  <c r="G338" i="110"/>
  <c r="G366" i="110"/>
  <c r="G322" i="110"/>
  <c r="G355" i="110"/>
  <c r="G289" i="110"/>
  <c r="G294" i="110"/>
  <c r="G327" i="110"/>
  <c r="G283" i="110"/>
  <c r="G311" i="110"/>
  <c r="G316" i="110"/>
  <c r="G272" i="110"/>
  <c r="G245" i="110"/>
  <c r="G305" i="110"/>
  <c r="G250" i="110"/>
  <c r="G300" i="110"/>
  <c r="G278" i="110"/>
  <c r="G267" i="110"/>
  <c r="G261" i="110"/>
  <c r="G217" i="110"/>
  <c r="G201" i="110"/>
  <c r="G206" i="110"/>
  <c r="G256" i="110"/>
  <c r="G234" i="110"/>
  <c r="G239" i="110"/>
  <c r="G212" i="110"/>
  <c r="G179" i="110"/>
  <c r="G195" i="110"/>
  <c r="G184" i="110"/>
  <c r="G228" i="110"/>
  <c r="G168" i="110"/>
  <c r="G173" i="110"/>
  <c r="G157" i="110"/>
  <c r="G162" i="110"/>
  <c r="W344" i="110"/>
  <c r="W333" i="110"/>
  <c r="W366" i="110"/>
  <c r="W322" i="110"/>
  <c r="W355" i="110"/>
  <c r="W289" i="110"/>
  <c r="W311" i="110"/>
  <c r="W300" i="110"/>
  <c r="W278" i="110"/>
  <c r="W245" i="110"/>
  <c r="W267" i="110"/>
  <c r="W201" i="110"/>
  <c r="W256" i="110"/>
  <c r="W206" i="110"/>
  <c r="W234" i="110"/>
  <c r="W212" i="110"/>
  <c r="W179" i="110"/>
  <c r="W190" i="110"/>
  <c r="W184" i="110"/>
  <c r="W168" i="110"/>
  <c r="W173" i="110"/>
  <c r="W157" i="110"/>
  <c r="W195" i="110"/>
  <c r="W162" i="110"/>
  <c r="AM344" i="110"/>
  <c r="AM333" i="110"/>
  <c r="AM366" i="110"/>
  <c r="AM322" i="110"/>
  <c r="AM355" i="110"/>
  <c r="AM289" i="110"/>
  <c r="AM294" i="110"/>
  <c r="AM283" i="110"/>
  <c r="AM272" i="110"/>
  <c r="AM245" i="110"/>
  <c r="AM250" i="110"/>
  <c r="AM267" i="110"/>
  <c r="AM300" i="110"/>
  <c r="AM278" i="110"/>
  <c r="AM261" i="110"/>
  <c r="AM217" i="110"/>
  <c r="AM256" i="110"/>
  <c r="AM201" i="110"/>
  <c r="AM239" i="110"/>
  <c r="AM206" i="110"/>
  <c r="AM234" i="110"/>
  <c r="AM212" i="110"/>
  <c r="AM179" i="110"/>
  <c r="AM195" i="110"/>
  <c r="AM184" i="110"/>
  <c r="AM223" i="110"/>
  <c r="AM168" i="110"/>
  <c r="AM173" i="110"/>
  <c r="AM190" i="110"/>
  <c r="AM157" i="110"/>
  <c r="AM162" i="110"/>
  <c r="AA118" i="110"/>
  <c r="U124" i="110"/>
  <c r="AK124" i="110"/>
  <c r="G129" i="110"/>
  <c r="W129" i="110"/>
  <c r="AM129" i="110"/>
  <c r="Q135" i="110"/>
  <c r="AG135" i="110"/>
  <c r="AW135" i="110"/>
  <c r="S140" i="110"/>
  <c r="AI140" i="110"/>
  <c r="M146" i="110"/>
  <c r="AC146" i="110"/>
  <c r="AS146" i="110"/>
  <c r="AW151" i="110"/>
  <c r="S157" i="110"/>
  <c r="AG173" i="110"/>
  <c r="U195" i="110"/>
  <c r="I344" i="110"/>
  <c r="I349" i="110"/>
  <c r="I333" i="110"/>
  <c r="I338" i="110"/>
  <c r="I366" i="110"/>
  <c r="I322" i="110"/>
  <c r="I327" i="110"/>
  <c r="I360" i="110"/>
  <c r="I294" i="110"/>
  <c r="I278" i="110"/>
  <c r="I311" i="110"/>
  <c r="I316" i="110"/>
  <c r="I300" i="110"/>
  <c r="I305" i="110"/>
  <c r="I283" i="110"/>
  <c r="I250" i="110"/>
  <c r="I355" i="110"/>
  <c r="I267" i="110"/>
  <c r="I272" i="110"/>
  <c r="I256" i="110"/>
  <c r="I289" i="110"/>
  <c r="I245" i="110"/>
  <c r="I201" i="110"/>
  <c r="I206" i="110"/>
  <c r="I234" i="110"/>
  <c r="I190" i="110"/>
  <c r="I239" i="110"/>
  <c r="I261" i="110"/>
  <c r="I223" i="110"/>
  <c r="I217" i="110"/>
  <c r="I195" i="110"/>
  <c r="I184" i="110"/>
  <c r="I228" i="110"/>
  <c r="I168" i="110"/>
  <c r="I212" i="110"/>
  <c r="I173" i="110"/>
  <c r="I157" i="110"/>
  <c r="I162" i="110"/>
  <c r="Y344" i="110"/>
  <c r="Y333" i="110"/>
  <c r="Y366" i="110"/>
  <c r="Y322" i="110"/>
  <c r="Y278" i="110"/>
  <c r="Y311" i="110"/>
  <c r="Y355" i="110"/>
  <c r="Y300" i="110"/>
  <c r="Y267" i="110"/>
  <c r="Y289" i="110"/>
  <c r="Y256" i="110"/>
  <c r="Y245" i="110"/>
  <c r="Y201" i="110"/>
  <c r="Y206" i="110"/>
  <c r="Y190" i="110"/>
  <c r="Y223" i="110"/>
  <c r="Y217" i="110"/>
  <c r="Y212" i="110"/>
  <c r="Y184" i="110"/>
  <c r="Y168" i="110"/>
  <c r="Y173" i="110"/>
  <c r="Y157" i="110"/>
  <c r="Y195" i="110"/>
  <c r="Y162" i="110"/>
  <c r="AO344" i="110"/>
  <c r="AO333" i="110"/>
  <c r="AO366" i="110"/>
  <c r="AO294" i="110"/>
  <c r="AO278" i="110"/>
  <c r="AO311" i="110"/>
  <c r="AO355" i="110"/>
  <c r="AO300" i="110"/>
  <c r="AO250" i="110"/>
  <c r="AO289" i="110"/>
  <c r="AO305" i="110"/>
  <c r="AO283" i="110"/>
  <c r="AO239" i="110"/>
  <c r="AO267" i="110"/>
  <c r="AO272" i="110"/>
  <c r="AO256" i="110"/>
  <c r="AO245" i="110"/>
  <c r="AO201" i="110"/>
  <c r="AO206" i="110"/>
  <c r="AO261" i="110"/>
  <c r="AO234" i="110"/>
  <c r="AO190" i="110"/>
  <c r="AO223" i="110"/>
  <c r="AO217" i="110"/>
  <c r="AO195" i="110"/>
  <c r="AO184" i="110"/>
  <c r="AO168" i="110"/>
  <c r="AO173" i="110"/>
  <c r="AO157" i="110"/>
  <c r="AO162" i="110"/>
  <c r="AO228" i="110"/>
  <c r="M118" i="110"/>
  <c r="AC118" i="110"/>
  <c r="AS118" i="110"/>
  <c r="G124" i="110"/>
  <c r="W124" i="110"/>
  <c r="AM124" i="110"/>
  <c r="I129" i="110"/>
  <c r="Y129" i="110"/>
  <c r="AO129" i="110"/>
  <c r="S135" i="110"/>
  <c r="AI135" i="110"/>
  <c r="E140" i="110"/>
  <c r="U140" i="110"/>
  <c r="AK140" i="110"/>
  <c r="Q151" i="110"/>
  <c r="AG151" i="110"/>
  <c r="AG157" i="110"/>
  <c r="K349" i="110"/>
  <c r="K333" i="110"/>
  <c r="K338" i="110"/>
  <c r="K366" i="110"/>
  <c r="K322" i="110"/>
  <c r="K327" i="110"/>
  <c r="K355" i="110"/>
  <c r="K344" i="110"/>
  <c r="K360" i="110"/>
  <c r="K278" i="110"/>
  <c r="K283" i="110"/>
  <c r="K316" i="110"/>
  <c r="K272" i="110"/>
  <c r="K300" i="110"/>
  <c r="K305" i="110"/>
  <c r="K239" i="110"/>
  <c r="K267" i="110"/>
  <c r="K256" i="110"/>
  <c r="K294" i="110"/>
  <c r="K261" i="110"/>
  <c r="K311" i="110"/>
  <c r="K250" i="110"/>
  <c r="K206" i="110"/>
  <c r="K234" i="110"/>
  <c r="K190" i="110"/>
  <c r="K289" i="110"/>
  <c r="K195" i="110"/>
  <c r="K223" i="110"/>
  <c r="K228" i="110"/>
  <c r="K201" i="110"/>
  <c r="K168" i="110"/>
  <c r="K212" i="110"/>
  <c r="K173" i="110"/>
  <c r="K245" i="110"/>
  <c r="K162" i="110"/>
  <c r="K217" i="110"/>
  <c r="AA333" i="110"/>
  <c r="AA366" i="110"/>
  <c r="AA322" i="110"/>
  <c r="AA355" i="110"/>
  <c r="AA344" i="110"/>
  <c r="AA278" i="110"/>
  <c r="AA300" i="110"/>
  <c r="AA267" i="110"/>
  <c r="AA289" i="110"/>
  <c r="AA311" i="110"/>
  <c r="AA256" i="110"/>
  <c r="AA206" i="110"/>
  <c r="AA234" i="110"/>
  <c r="AA190" i="110"/>
  <c r="AA195" i="110"/>
  <c r="AA223" i="110"/>
  <c r="AA228" i="110"/>
  <c r="AA201" i="110"/>
  <c r="AA168" i="110"/>
  <c r="AA173" i="110"/>
  <c r="AA157" i="110"/>
  <c r="AA217" i="110"/>
  <c r="AA162" i="110"/>
  <c r="AA212" i="110"/>
  <c r="AQ366" i="110"/>
  <c r="AQ322" i="110"/>
  <c r="AQ355" i="110"/>
  <c r="AQ344" i="110"/>
  <c r="AQ278" i="110"/>
  <c r="AQ283" i="110"/>
  <c r="AQ272" i="110"/>
  <c r="AQ316" i="110"/>
  <c r="AQ300" i="110"/>
  <c r="AQ305" i="110"/>
  <c r="AQ289" i="110"/>
  <c r="AQ311" i="110"/>
  <c r="AQ239" i="110"/>
  <c r="AQ267" i="110"/>
  <c r="AQ256" i="110"/>
  <c r="AQ261" i="110"/>
  <c r="AQ294" i="110"/>
  <c r="AQ250" i="110"/>
  <c r="AQ206" i="110"/>
  <c r="AQ234" i="110"/>
  <c r="AQ190" i="110"/>
  <c r="AQ195" i="110"/>
  <c r="AQ245" i="110"/>
  <c r="AQ223" i="110"/>
  <c r="AQ228" i="110"/>
  <c r="AQ201" i="110"/>
  <c r="AQ168" i="110"/>
  <c r="AQ217" i="110"/>
  <c r="AQ173" i="110"/>
  <c r="AQ157" i="110"/>
  <c r="AQ162" i="110"/>
  <c r="AQ212" i="110"/>
  <c r="AQ151" i="110"/>
  <c r="I124" i="110"/>
  <c r="Y124" i="110"/>
  <c r="AO124" i="110"/>
  <c r="K129" i="110"/>
  <c r="AA129" i="110"/>
  <c r="AQ129" i="110"/>
  <c r="E135" i="110"/>
  <c r="U135" i="110"/>
  <c r="AK135" i="110"/>
  <c r="G140" i="110"/>
  <c r="W140" i="110"/>
  <c r="AM140" i="110"/>
  <c r="Q146" i="110"/>
  <c r="AG146" i="110"/>
  <c r="AW146" i="110"/>
  <c r="S151" i="110"/>
  <c r="AI151" i="110"/>
  <c r="AI157" i="110"/>
  <c r="E162" i="110"/>
  <c r="AC168" i="110"/>
  <c r="AW173" i="110"/>
  <c r="I179" i="110"/>
  <c r="AC184" i="110"/>
  <c r="G223" i="110"/>
  <c r="Q145" i="109"/>
  <c r="AV92" i="109"/>
  <c r="AN92" i="109"/>
  <c r="AN95" i="109" s="1"/>
  <c r="AF92" i="109"/>
  <c r="AF95" i="109" s="1"/>
  <c r="X92" i="109"/>
  <c r="X95" i="109" s="1"/>
  <c r="P92" i="109"/>
  <c r="H92" i="109"/>
  <c r="AR92" i="109"/>
  <c r="AR95" i="109" s="1"/>
  <c r="AJ92" i="109"/>
  <c r="AB92" i="109"/>
  <c r="T92" i="109"/>
  <c r="L92" i="109"/>
  <c r="AL92" i="109"/>
  <c r="R92" i="109"/>
  <c r="N92" i="109"/>
  <c r="AH92" i="109"/>
  <c r="AD92" i="109"/>
  <c r="J92" i="109"/>
  <c r="F92" i="109"/>
  <c r="AT92" i="109"/>
  <c r="Z92" i="109"/>
  <c r="AP92" i="109"/>
  <c r="AP95" i="109" s="1"/>
  <c r="M130" i="109"/>
  <c r="M131" i="109" s="1"/>
  <c r="AC130" i="109"/>
  <c r="AC131" i="109" s="1"/>
  <c r="AW25" i="109"/>
  <c r="AW360" i="109" s="1"/>
  <c r="AW20" i="109"/>
  <c r="B28" i="109"/>
  <c r="P89" i="109"/>
  <c r="V92" i="109"/>
  <c r="I119" i="109"/>
  <c r="I123" i="109" s="1"/>
  <c r="B39" i="109"/>
  <c r="AO141" i="109"/>
  <c r="AO142" i="109" s="1"/>
  <c r="AS25" i="109"/>
  <c r="AS338" i="109" s="1"/>
  <c r="AU25" i="109"/>
  <c r="AU360" i="109" s="1"/>
  <c r="N89" i="109"/>
  <c r="V89" i="109"/>
  <c r="AD89" i="109"/>
  <c r="AL89" i="109"/>
  <c r="F89" i="109"/>
  <c r="O366" i="109"/>
  <c r="O322" i="109"/>
  <c r="O355" i="109"/>
  <c r="O344" i="109"/>
  <c r="O278" i="109"/>
  <c r="O311" i="109"/>
  <c r="O333" i="109"/>
  <c r="O300" i="109"/>
  <c r="O289" i="109"/>
  <c r="O267" i="109"/>
  <c r="O256" i="109"/>
  <c r="O234" i="109"/>
  <c r="O245" i="109"/>
  <c r="O223" i="109"/>
  <c r="O212" i="109"/>
  <c r="O201" i="109"/>
  <c r="O157" i="109"/>
  <c r="O162" i="109"/>
  <c r="O190" i="109"/>
  <c r="O168" i="109"/>
  <c r="O118" i="109"/>
  <c r="O146" i="109"/>
  <c r="O135" i="109"/>
  <c r="O140" i="109"/>
  <c r="O124" i="109"/>
  <c r="O151" i="109"/>
  <c r="O129" i="109"/>
  <c r="AE366" i="109"/>
  <c r="AE322" i="109"/>
  <c r="AE355" i="109"/>
  <c r="AE344" i="109"/>
  <c r="AE333" i="109"/>
  <c r="AE278" i="109"/>
  <c r="AE311" i="109"/>
  <c r="AE300" i="109"/>
  <c r="AE289" i="109"/>
  <c r="AE250" i="109"/>
  <c r="AE239" i="109"/>
  <c r="AE256" i="109"/>
  <c r="AE234" i="109"/>
  <c r="AE195" i="109"/>
  <c r="AE223" i="109"/>
  <c r="AE228" i="109"/>
  <c r="AE212" i="109"/>
  <c r="AE217" i="109"/>
  <c r="AE201" i="109"/>
  <c r="AE157" i="109"/>
  <c r="AE162" i="109"/>
  <c r="AE190" i="109"/>
  <c r="AE179" i="109"/>
  <c r="AE206" i="109"/>
  <c r="AE184" i="109"/>
  <c r="AE245" i="109"/>
  <c r="AE168" i="109"/>
  <c r="AE118" i="109"/>
  <c r="AE146" i="109"/>
  <c r="AE173" i="109"/>
  <c r="AE151" i="109"/>
  <c r="AE135" i="109"/>
  <c r="AE140" i="109"/>
  <c r="AE124" i="109"/>
  <c r="AE129" i="109"/>
  <c r="AU338" i="109"/>
  <c r="AU366" i="109"/>
  <c r="AU322" i="109"/>
  <c r="AU327" i="109"/>
  <c r="AU316" i="109"/>
  <c r="AU344" i="109"/>
  <c r="AU278" i="109"/>
  <c r="AU311" i="109"/>
  <c r="AU300" i="109"/>
  <c r="AU333" i="109"/>
  <c r="AU305" i="109"/>
  <c r="AU289" i="109"/>
  <c r="AU250" i="109"/>
  <c r="AU294" i="109"/>
  <c r="AU239" i="109"/>
  <c r="AU267" i="109"/>
  <c r="AU283" i="109"/>
  <c r="AU256" i="109"/>
  <c r="AU261" i="109"/>
  <c r="AU272" i="109"/>
  <c r="AU234" i="109"/>
  <c r="AU195" i="109"/>
  <c r="AU223" i="109"/>
  <c r="AU228" i="109"/>
  <c r="AU245" i="109"/>
  <c r="AU212" i="109"/>
  <c r="AU217" i="109"/>
  <c r="AU201" i="109"/>
  <c r="AU157" i="109"/>
  <c r="AU162" i="109"/>
  <c r="AU190" i="109"/>
  <c r="AU206" i="109"/>
  <c r="AU179" i="109"/>
  <c r="AU184" i="109"/>
  <c r="AU168" i="109"/>
  <c r="AU151" i="109"/>
  <c r="AU118" i="109"/>
  <c r="AU146" i="109"/>
  <c r="AU173" i="109"/>
  <c r="AU135" i="109"/>
  <c r="AU140" i="109"/>
  <c r="AU124" i="109"/>
  <c r="AU129" i="109"/>
  <c r="AW119" i="109"/>
  <c r="AW123" i="109" s="1"/>
  <c r="S163" i="109"/>
  <c r="S164" i="109" s="1"/>
  <c r="Q119" i="109"/>
  <c r="Q120" i="109" s="1"/>
  <c r="E355" i="109"/>
  <c r="E344" i="109"/>
  <c r="E333" i="109"/>
  <c r="E366" i="109"/>
  <c r="E278" i="109"/>
  <c r="E322" i="109"/>
  <c r="E267" i="109"/>
  <c r="E300" i="109"/>
  <c r="E256" i="109"/>
  <c r="E289" i="109"/>
  <c r="E311" i="109"/>
  <c r="E212" i="109"/>
  <c r="E245" i="109"/>
  <c r="E201" i="109"/>
  <c r="E234" i="109"/>
  <c r="E179" i="109"/>
  <c r="E223" i="109"/>
  <c r="E168" i="109"/>
  <c r="E157" i="109"/>
  <c r="E135" i="109"/>
  <c r="E190" i="109"/>
  <c r="E146" i="109"/>
  <c r="U355" i="109"/>
  <c r="U344" i="109"/>
  <c r="U333" i="109"/>
  <c r="U366" i="109"/>
  <c r="U322" i="109"/>
  <c r="U278" i="109"/>
  <c r="U267" i="109"/>
  <c r="U289" i="109"/>
  <c r="U256" i="109"/>
  <c r="U311" i="109"/>
  <c r="U300" i="109"/>
  <c r="U245" i="109"/>
  <c r="U201" i="109"/>
  <c r="U234" i="109"/>
  <c r="U151" i="109"/>
  <c r="U179" i="109"/>
  <c r="U223" i="109"/>
  <c r="U195" i="109"/>
  <c r="U184" i="109"/>
  <c r="U168" i="109"/>
  <c r="U173" i="109"/>
  <c r="U157" i="109"/>
  <c r="U162" i="109"/>
  <c r="U190" i="109"/>
  <c r="U135" i="109"/>
  <c r="U140" i="109"/>
  <c r="U124" i="109"/>
  <c r="U118" i="109"/>
  <c r="U146" i="109"/>
  <c r="AK355" i="109"/>
  <c r="AK344" i="109"/>
  <c r="AK333" i="109"/>
  <c r="AK366" i="109"/>
  <c r="AK322" i="109"/>
  <c r="AK278" i="109"/>
  <c r="AK283" i="109"/>
  <c r="AK267" i="109"/>
  <c r="AK272" i="109"/>
  <c r="AK311" i="109"/>
  <c r="AK256" i="109"/>
  <c r="AK261" i="109"/>
  <c r="AK250" i="109"/>
  <c r="AK289" i="109"/>
  <c r="AK228" i="109"/>
  <c r="AK212" i="109"/>
  <c r="AK217" i="109"/>
  <c r="AK201" i="109"/>
  <c r="AK206" i="109"/>
  <c r="AK245" i="109"/>
  <c r="AK234" i="109"/>
  <c r="AK151" i="109"/>
  <c r="AK223" i="109"/>
  <c r="AK179" i="109"/>
  <c r="AK239" i="109"/>
  <c r="AK184" i="109"/>
  <c r="AK168" i="109"/>
  <c r="AK195" i="109"/>
  <c r="AK173" i="109"/>
  <c r="AK157" i="109"/>
  <c r="AK162" i="109"/>
  <c r="AK135" i="109"/>
  <c r="AK140" i="109"/>
  <c r="AK124" i="109"/>
  <c r="AK118" i="109"/>
  <c r="AK146" i="109"/>
  <c r="S119" i="109"/>
  <c r="S120" i="109" s="1"/>
  <c r="Z89" i="109"/>
  <c r="G119" i="109"/>
  <c r="G120" i="109" s="1"/>
  <c r="W119" i="109"/>
  <c r="W123" i="109" s="1"/>
  <c r="AM119" i="109"/>
  <c r="AM120" i="109" s="1"/>
  <c r="Y119" i="109"/>
  <c r="Y123" i="109" s="1"/>
  <c r="U129" i="109"/>
  <c r="AK190" i="109"/>
  <c r="Y152" i="109"/>
  <c r="Y153" i="109" s="1"/>
  <c r="AG119" i="109"/>
  <c r="AG123" i="109" s="1"/>
  <c r="L89" i="109"/>
  <c r="T89" i="109"/>
  <c r="AB89" i="109"/>
  <c r="AJ89" i="109"/>
  <c r="K120" i="109"/>
  <c r="K123" i="109"/>
  <c r="AA196" i="109"/>
  <c r="AA200" i="109" s="1"/>
  <c r="AQ185" i="109"/>
  <c r="AQ186" i="109" s="1"/>
  <c r="AK129" i="109"/>
  <c r="M333" i="109"/>
  <c r="M366" i="109"/>
  <c r="M322" i="109"/>
  <c r="M355" i="109"/>
  <c r="M344" i="109"/>
  <c r="M311" i="109"/>
  <c r="M300" i="109"/>
  <c r="M245" i="109"/>
  <c r="M289" i="109"/>
  <c r="M278" i="109"/>
  <c r="M256" i="109"/>
  <c r="M267" i="109"/>
  <c r="M234" i="109"/>
  <c r="M223" i="109"/>
  <c r="M212" i="109"/>
  <c r="M157" i="109"/>
  <c r="M190" i="109"/>
  <c r="M151" i="109"/>
  <c r="M201" i="109"/>
  <c r="M179" i="109"/>
  <c r="M118" i="109"/>
  <c r="M146" i="109"/>
  <c r="M135" i="109"/>
  <c r="M140" i="109"/>
  <c r="M124" i="109"/>
  <c r="AC333" i="109"/>
  <c r="AC366" i="109"/>
  <c r="AC322" i="109"/>
  <c r="AC355" i="109"/>
  <c r="AC344" i="109"/>
  <c r="AC311" i="109"/>
  <c r="AC300" i="109"/>
  <c r="AC245" i="109"/>
  <c r="AC278" i="109"/>
  <c r="AC239" i="109"/>
  <c r="AC206" i="109"/>
  <c r="AC234" i="109"/>
  <c r="AC223" i="109"/>
  <c r="AC228" i="109"/>
  <c r="AC212" i="109"/>
  <c r="AC289" i="109"/>
  <c r="AC217" i="109"/>
  <c r="AC173" i="109"/>
  <c r="AC157" i="109"/>
  <c r="AC162" i="109"/>
  <c r="AC190" i="109"/>
  <c r="AC201" i="109"/>
  <c r="AC151" i="109"/>
  <c r="AC179" i="109"/>
  <c r="AC267" i="109"/>
  <c r="AC195" i="109"/>
  <c r="AC184" i="109"/>
  <c r="AC118" i="109"/>
  <c r="AC168" i="109"/>
  <c r="AC146" i="109"/>
  <c r="AC135" i="109"/>
  <c r="AC140" i="109"/>
  <c r="AC124" i="109"/>
  <c r="AS333" i="109"/>
  <c r="AS366" i="109"/>
  <c r="AS322" i="109"/>
  <c r="AS327" i="109"/>
  <c r="AS355" i="109"/>
  <c r="AS294" i="109"/>
  <c r="AS283" i="109"/>
  <c r="AS311" i="109"/>
  <c r="AS300" i="109"/>
  <c r="AS305" i="109"/>
  <c r="AS278" i="109"/>
  <c r="AS245" i="109"/>
  <c r="AS250" i="109"/>
  <c r="AS289" i="109"/>
  <c r="AS316" i="109"/>
  <c r="AS272" i="109"/>
  <c r="AS256" i="109"/>
  <c r="AS206" i="109"/>
  <c r="AS234" i="109"/>
  <c r="AS239" i="109"/>
  <c r="AS223" i="109"/>
  <c r="AS261" i="109"/>
  <c r="AS228" i="109"/>
  <c r="AS267" i="109"/>
  <c r="AS212" i="109"/>
  <c r="AS217" i="109"/>
  <c r="AS195" i="109"/>
  <c r="AS173" i="109"/>
  <c r="AS157" i="109"/>
  <c r="AS162" i="109"/>
  <c r="AS201" i="109"/>
  <c r="AS190" i="109"/>
  <c r="AS151" i="109"/>
  <c r="AS179" i="109"/>
  <c r="AS184" i="109"/>
  <c r="AS168" i="109"/>
  <c r="AS118" i="109"/>
  <c r="AS146" i="109"/>
  <c r="AS135" i="109"/>
  <c r="AS140" i="109"/>
  <c r="AS124" i="109"/>
  <c r="AS129" i="109"/>
  <c r="I135" i="109"/>
  <c r="Y135" i="109"/>
  <c r="AO135" i="109"/>
  <c r="K140" i="109"/>
  <c r="AA140" i="109"/>
  <c r="AQ140" i="109"/>
  <c r="Q366" i="109"/>
  <c r="Q322" i="109"/>
  <c r="Q355" i="109"/>
  <c r="Q344" i="109"/>
  <c r="Q333" i="109"/>
  <c r="Q300" i="109"/>
  <c r="Q289" i="109"/>
  <c r="Q267" i="109"/>
  <c r="Q311" i="109"/>
  <c r="Q278" i="109"/>
  <c r="Q245" i="109"/>
  <c r="Q223" i="109"/>
  <c r="Q212" i="109"/>
  <c r="Q256" i="109"/>
  <c r="Q201" i="109"/>
  <c r="Q162" i="109"/>
  <c r="Q234" i="109"/>
  <c r="Q151" i="109"/>
  <c r="Q179" i="109"/>
  <c r="Q168" i="109"/>
  <c r="Q173" i="109"/>
  <c r="AG366" i="109"/>
  <c r="AG322" i="109"/>
  <c r="AG355" i="109"/>
  <c r="AG344" i="109"/>
  <c r="AG300" i="109"/>
  <c r="AG289" i="109"/>
  <c r="AG239" i="109"/>
  <c r="AG333" i="109"/>
  <c r="AG267" i="109"/>
  <c r="AG311" i="109"/>
  <c r="AG261" i="109"/>
  <c r="AG250" i="109"/>
  <c r="AG195" i="109"/>
  <c r="AG223" i="109"/>
  <c r="AG256" i="109"/>
  <c r="AG228" i="109"/>
  <c r="AG212" i="109"/>
  <c r="AG217" i="109"/>
  <c r="AG201" i="109"/>
  <c r="AG245" i="109"/>
  <c r="AG206" i="109"/>
  <c r="AG234" i="109"/>
  <c r="AG162" i="109"/>
  <c r="AG190" i="109"/>
  <c r="AG151" i="109"/>
  <c r="AG179" i="109"/>
  <c r="AG184" i="109"/>
  <c r="AG168" i="109"/>
  <c r="AG173" i="109"/>
  <c r="AW322" i="109"/>
  <c r="AW327" i="109"/>
  <c r="AW355" i="109"/>
  <c r="AW316" i="109"/>
  <c r="AW344" i="109"/>
  <c r="AW349" i="109"/>
  <c r="AW283" i="109"/>
  <c r="AW338" i="109"/>
  <c r="AW300" i="109"/>
  <c r="AW333" i="109"/>
  <c r="AW305" i="109"/>
  <c r="AW289" i="109"/>
  <c r="AW294" i="109"/>
  <c r="AW311" i="109"/>
  <c r="AW239" i="109"/>
  <c r="AW267" i="109"/>
  <c r="AW272" i="109"/>
  <c r="AW261" i="109"/>
  <c r="AW256" i="109"/>
  <c r="AW195" i="109"/>
  <c r="AW223" i="109"/>
  <c r="AW228" i="109"/>
  <c r="AW245" i="109"/>
  <c r="AW212" i="109"/>
  <c r="AW278" i="109"/>
  <c r="AW217" i="109"/>
  <c r="AW201" i="109"/>
  <c r="AW250" i="109"/>
  <c r="AW206" i="109"/>
  <c r="AW162" i="109"/>
  <c r="AW190" i="109"/>
  <c r="AW151" i="109"/>
  <c r="AW179" i="109"/>
  <c r="AW184" i="109"/>
  <c r="AW168" i="109"/>
  <c r="AW173" i="109"/>
  <c r="Q129" i="109"/>
  <c r="AG129" i="109"/>
  <c r="AW129" i="109"/>
  <c r="K135" i="109"/>
  <c r="AA135" i="109"/>
  <c r="AQ135" i="109"/>
  <c r="Q142" i="109"/>
  <c r="AW142" i="109"/>
  <c r="G146" i="109"/>
  <c r="W146" i="109"/>
  <c r="AM146" i="109"/>
  <c r="W151" i="109"/>
  <c r="AW234" i="109"/>
  <c r="S355" i="109"/>
  <c r="S344" i="109"/>
  <c r="S311" i="109"/>
  <c r="S333" i="109"/>
  <c r="S300" i="109"/>
  <c r="S366" i="109"/>
  <c r="S289" i="109"/>
  <c r="S322" i="109"/>
  <c r="S278" i="109"/>
  <c r="S267" i="109"/>
  <c r="S256" i="109"/>
  <c r="S245" i="109"/>
  <c r="S223" i="109"/>
  <c r="S212" i="109"/>
  <c r="S234" i="109"/>
  <c r="S190" i="109"/>
  <c r="S151" i="109"/>
  <c r="S179" i="109"/>
  <c r="S184" i="109"/>
  <c r="S168" i="109"/>
  <c r="S173" i="109"/>
  <c r="S157" i="109"/>
  <c r="AI355" i="109"/>
  <c r="AI344" i="109"/>
  <c r="AI311" i="109"/>
  <c r="AI322" i="109"/>
  <c r="AI300" i="109"/>
  <c r="AI366" i="109"/>
  <c r="AI333" i="109"/>
  <c r="AI278" i="109"/>
  <c r="AI239" i="109"/>
  <c r="AI267" i="109"/>
  <c r="AI272" i="109"/>
  <c r="AI256" i="109"/>
  <c r="AI245" i="109"/>
  <c r="AI250" i="109"/>
  <c r="AI223" i="109"/>
  <c r="AI228" i="109"/>
  <c r="AI212" i="109"/>
  <c r="AI217" i="109"/>
  <c r="AI201" i="109"/>
  <c r="AI261" i="109"/>
  <c r="AI206" i="109"/>
  <c r="AI234" i="109"/>
  <c r="AI190" i="109"/>
  <c r="AI151" i="109"/>
  <c r="AI179" i="109"/>
  <c r="AI184" i="109"/>
  <c r="AI168" i="109"/>
  <c r="AI195" i="109"/>
  <c r="AI173" i="109"/>
  <c r="AI157" i="109"/>
  <c r="Q124" i="109"/>
  <c r="AG124" i="109"/>
  <c r="AW124" i="109"/>
  <c r="S129" i="109"/>
  <c r="AI129" i="109"/>
  <c r="Y146" i="109"/>
  <c r="Q157" i="109"/>
  <c r="AI162" i="109"/>
  <c r="G344" i="109"/>
  <c r="G333" i="109"/>
  <c r="G366" i="109"/>
  <c r="G300" i="109"/>
  <c r="G289" i="109"/>
  <c r="G278" i="109"/>
  <c r="G355" i="109"/>
  <c r="G322" i="109"/>
  <c r="G311" i="109"/>
  <c r="G256" i="109"/>
  <c r="G245" i="109"/>
  <c r="G212" i="109"/>
  <c r="G267" i="109"/>
  <c r="G201" i="109"/>
  <c r="G234" i="109"/>
  <c r="G223" i="109"/>
  <c r="G179" i="109"/>
  <c r="G168" i="109"/>
  <c r="G157" i="109"/>
  <c r="G190" i="109"/>
  <c r="W344" i="109"/>
  <c r="W333" i="109"/>
  <c r="W366" i="109"/>
  <c r="W300" i="109"/>
  <c r="W289" i="109"/>
  <c r="W322" i="109"/>
  <c r="W278" i="109"/>
  <c r="W355" i="109"/>
  <c r="W311" i="109"/>
  <c r="W256" i="109"/>
  <c r="W245" i="109"/>
  <c r="W267" i="109"/>
  <c r="W212" i="109"/>
  <c r="W201" i="109"/>
  <c r="W206" i="109"/>
  <c r="W234" i="109"/>
  <c r="W179" i="109"/>
  <c r="W195" i="109"/>
  <c r="W184" i="109"/>
  <c r="W168" i="109"/>
  <c r="W173" i="109"/>
  <c r="W157" i="109"/>
  <c r="W162" i="109"/>
  <c r="W190" i="109"/>
  <c r="AM344" i="109"/>
  <c r="AM333" i="109"/>
  <c r="AM366" i="109"/>
  <c r="AM322" i="109"/>
  <c r="AM300" i="109"/>
  <c r="AM289" i="109"/>
  <c r="AM355" i="109"/>
  <c r="AM278" i="109"/>
  <c r="AM283" i="109"/>
  <c r="AM272" i="109"/>
  <c r="AM256" i="109"/>
  <c r="AM261" i="109"/>
  <c r="AM294" i="109"/>
  <c r="AM245" i="109"/>
  <c r="AM212" i="109"/>
  <c r="AM217" i="109"/>
  <c r="AM201" i="109"/>
  <c r="AM206" i="109"/>
  <c r="AM234" i="109"/>
  <c r="AM267" i="109"/>
  <c r="AM239" i="109"/>
  <c r="AM223" i="109"/>
  <c r="AM179" i="109"/>
  <c r="AM184" i="109"/>
  <c r="AM228" i="109"/>
  <c r="AM168" i="109"/>
  <c r="AM250" i="109"/>
  <c r="AM195" i="109"/>
  <c r="AM173" i="109"/>
  <c r="AM157" i="109"/>
  <c r="AM162" i="109"/>
  <c r="AM190" i="109"/>
  <c r="AA118" i="109"/>
  <c r="AQ118" i="109"/>
  <c r="W129" i="109"/>
  <c r="AM129" i="109"/>
  <c r="Q135" i="109"/>
  <c r="AG135" i="109"/>
  <c r="AW135" i="109"/>
  <c r="S140" i="109"/>
  <c r="AI140" i="109"/>
  <c r="AM151" i="109"/>
  <c r="AW157" i="109"/>
  <c r="I179" i="109"/>
  <c r="AA184" i="109"/>
  <c r="I344" i="109"/>
  <c r="I333" i="109"/>
  <c r="I366" i="109"/>
  <c r="I322" i="109"/>
  <c r="I355" i="109"/>
  <c r="I311" i="109"/>
  <c r="I300" i="109"/>
  <c r="I256" i="109"/>
  <c r="I245" i="109"/>
  <c r="I289" i="109"/>
  <c r="I267" i="109"/>
  <c r="I201" i="109"/>
  <c r="I234" i="109"/>
  <c r="I278" i="109"/>
  <c r="I223" i="109"/>
  <c r="I168" i="109"/>
  <c r="I157" i="109"/>
  <c r="I212" i="109"/>
  <c r="I190" i="109"/>
  <c r="Y344" i="109"/>
  <c r="Y333" i="109"/>
  <c r="Y366" i="109"/>
  <c r="Y322" i="109"/>
  <c r="Y355" i="109"/>
  <c r="Y311" i="109"/>
  <c r="Y289" i="109"/>
  <c r="Y256" i="109"/>
  <c r="Y245" i="109"/>
  <c r="Y278" i="109"/>
  <c r="Y300" i="109"/>
  <c r="Y267" i="109"/>
  <c r="Y217" i="109"/>
  <c r="Y201" i="109"/>
  <c r="Y206" i="109"/>
  <c r="Y223" i="109"/>
  <c r="Y195" i="109"/>
  <c r="Y184" i="109"/>
  <c r="Y168" i="109"/>
  <c r="Y173" i="109"/>
  <c r="Y212" i="109"/>
  <c r="Y157" i="109"/>
  <c r="Y162" i="109"/>
  <c r="Y190" i="109"/>
  <c r="AO344" i="109"/>
  <c r="AO333" i="109"/>
  <c r="AO366" i="109"/>
  <c r="AO355" i="109"/>
  <c r="AO305" i="109"/>
  <c r="AO294" i="109"/>
  <c r="AO283" i="109"/>
  <c r="AO311" i="109"/>
  <c r="AO256" i="109"/>
  <c r="AO278" i="109"/>
  <c r="AO261" i="109"/>
  <c r="AO245" i="109"/>
  <c r="AO250" i="109"/>
  <c r="AO300" i="109"/>
  <c r="AO289" i="109"/>
  <c r="AO267" i="109"/>
  <c r="AO217" i="109"/>
  <c r="AO272" i="109"/>
  <c r="AO201" i="109"/>
  <c r="AO206" i="109"/>
  <c r="AO234" i="109"/>
  <c r="AO239" i="109"/>
  <c r="AO223" i="109"/>
  <c r="AO228" i="109"/>
  <c r="AO184" i="109"/>
  <c r="AO168" i="109"/>
  <c r="AO212" i="109"/>
  <c r="AO195" i="109"/>
  <c r="AO173" i="109"/>
  <c r="AO157" i="109"/>
  <c r="AO162" i="109"/>
  <c r="AO190" i="109"/>
  <c r="G124" i="109"/>
  <c r="W124" i="109"/>
  <c r="AM124" i="109"/>
  <c r="I129" i="109"/>
  <c r="Y129" i="109"/>
  <c r="AO129" i="109"/>
  <c r="S135" i="109"/>
  <c r="AI135" i="109"/>
  <c r="AO151" i="109"/>
  <c r="Y179" i="109"/>
  <c r="K333" i="109"/>
  <c r="K366" i="109"/>
  <c r="K322" i="109"/>
  <c r="K355" i="109"/>
  <c r="K344" i="109"/>
  <c r="K289" i="109"/>
  <c r="K278" i="109"/>
  <c r="K311" i="109"/>
  <c r="K300" i="109"/>
  <c r="K245" i="109"/>
  <c r="K267" i="109"/>
  <c r="K201" i="109"/>
  <c r="K234" i="109"/>
  <c r="K223" i="109"/>
  <c r="K256" i="109"/>
  <c r="K212" i="109"/>
  <c r="K168" i="109"/>
  <c r="K190" i="109"/>
  <c r="K179" i="109"/>
  <c r="AA333" i="109"/>
  <c r="AA366" i="109"/>
  <c r="AA322" i="109"/>
  <c r="AA355" i="109"/>
  <c r="AA289" i="109"/>
  <c r="AA278" i="109"/>
  <c r="AA311" i="109"/>
  <c r="AA300" i="109"/>
  <c r="AA267" i="109"/>
  <c r="AA344" i="109"/>
  <c r="AA201" i="109"/>
  <c r="AA206" i="109"/>
  <c r="AA234" i="109"/>
  <c r="AA256" i="109"/>
  <c r="AA223" i="109"/>
  <c r="AA228" i="109"/>
  <c r="AA212" i="109"/>
  <c r="AA168" i="109"/>
  <c r="AA173" i="109"/>
  <c r="AA157" i="109"/>
  <c r="AA162" i="109"/>
  <c r="AA217" i="109"/>
  <c r="AA190" i="109"/>
  <c r="AA151" i="109"/>
  <c r="AA179" i="109"/>
  <c r="AQ366" i="109"/>
  <c r="AQ322" i="109"/>
  <c r="AQ355" i="109"/>
  <c r="AQ316" i="109"/>
  <c r="AQ289" i="109"/>
  <c r="AQ278" i="109"/>
  <c r="AQ311" i="109"/>
  <c r="AQ344" i="109"/>
  <c r="AQ300" i="109"/>
  <c r="AQ261" i="109"/>
  <c r="AQ245" i="109"/>
  <c r="AQ294" i="109"/>
  <c r="AQ250" i="109"/>
  <c r="AQ267" i="109"/>
  <c r="AQ283" i="109"/>
  <c r="AQ272" i="109"/>
  <c r="AQ201" i="109"/>
  <c r="AQ256" i="109"/>
  <c r="AQ206" i="109"/>
  <c r="AQ234" i="109"/>
  <c r="AQ239" i="109"/>
  <c r="AQ223" i="109"/>
  <c r="AQ305" i="109"/>
  <c r="AQ228" i="109"/>
  <c r="AQ212" i="109"/>
  <c r="AQ168" i="109"/>
  <c r="AQ195" i="109"/>
  <c r="AQ173" i="109"/>
  <c r="AQ157" i="109"/>
  <c r="AQ217" i="109"/>
  <c r="AQ162" i="109"/>
  <c r="AQ190" i="109"/>
  <c r="AQ151" i="109"/>
  <c r="AQ179" i="109"/>
  <c r="I124" i="109"/>
  <c r="Y124" i="109"/>
  <c r="AO124" i="109"/>
  <c r="K129" i="109"/>
  <c r="AA129" i="109"/>
  <c r="AQ129" i="109"/>
  <c r="W140" i="109"/>
  <c r="AM140" i="109"/>
  <c r="Q146" i="109"/>
  <c r="AG146" i="109"/>
  <c r="AW146" i="109"/>
  <c r="AW147" i="109" s="1"/>
  <c r="AW67" i="109" s="1"/>
  <c r="AO179" i="109"/>
  <c r="L986" i="104"/>
  <c r="L985" i="104"/>
  <c r="L984" i="104"/>
  <c r="L983" i="104"/>
  <c r="L982" i="104"/>
  <c r="L981" i="104"/>
  <c r="L980" i="104"/>
  <c r="L979" i="104"/>
  <c r="L978" i="104"/>
  <c r="L977" i="104"/>
  <c r="L976" i="104"/>
  <c r="L975" i="104"/>
  <c r="L974" i="104"/>
  <c r="L973" i="104"/>
  <c r="L972" i="104"/>
  <c r="L971" i="104"/>
  <c r="L970" i="104"/>
  <c r="L969" i="104"/>
  <c r="L968" i="104"/>
  <c r="L967" i="104"/>
  <c r="L966" i="104"/>
  <c r="L965" i="104"/>
  <c r="L964" i="104"/>
  <c r="L963" i="104"/>
  <c r="L962" i="104"/>
  <c r="L961" i="104"/>
  <c r="L960" i="104"/>
  <c r="L959" i="104"/>
  <c r="L958" i="104"/>
  <c r="L957" i="104"/>
  <c r="L956" i="104"/>
  <c r="L955" i="104"/>
  <c r="L954" i="104"/>
  <c r="L953" i="104"/>
  <c r="L952" i="104"/>
  <c r="L951" i="104"/>
  <c r="L950" i="104"/>
  <c r="L949" i="104"/>
  <c r="L948" i="104"/>
  <c r="L947" i="104"/>
  <c r="L946" i="104"/>
  <c r="L945" i="104"/>
  <c r="L944" i="104"/>
  <c r="L943" i="104"/>
  <c r="L942" i="104"/>
  <c r="L941" i="104"/>
  <c r="L940" i="104"/>
  <c r="L939" i="104"/>
  <c r="L938" i="104"/>
  <c r="L937" i="104"/>
  <c r="L936" i="104"/>
  <c r="L935" i="104"/>
  <c r="L934" i="104"/>
  <c r="L933" i="104"/>
  <c r="L932" i="104"/>
  <c r="L931" i="104"/>
  <c r="L930" i="104"/>
  <c r="L929" i="104"/>
  <c r="L928" i="104"/>
  <c r="L927" i="104"/>
  <c r="L926" i="104"/>
  <c r="L925" i="104"/>
  <c r="L924" i="104"/>
  <c r="L923" i="104"/>
  <c r="L922" i="104"/>
  <c r="L921" i="104"/>
  <c r="L920" i="104"/>
  <c r="L919" i="104"/>
  <c r="L918" i="104"/>
  <c r="L917" i="104"/>
  <c r="L916" i="104"/>
  <c r="L915" i="104"/>
  <c r="L914" i="104"/>
  <c r="L913" i="104"/>
  <c r="L912" i="104"/>
  <c r="L911" i="104"/>
  <c r="L910" i="104"/>
  <c r="L909" i="104"/>
  <c r="L908" i="104"/>
  <c r="L907" i="104"/>
  <c r="L906" i="104"/>
  <c r="L905" i="104"/>
  <c r="L904" i="104"/>
  <c r="L903" i="104"/>
  <c r="L902" i="104"/>
  <c r="L901" i="104"/>
  <c r="L900" i="104"/>
  <c r="L899" i="104"/>
  <c r="L898" i="104"/>
  <c r="L897" i="104"/>
  <c r="L896" i="104"/>
  <c r="L895" i="104"/>
  <c r="L894" i="104"/>
  <c r="L893" i="104"/>
  <c r="L892" i="104"/>
  <c r="L891" i="104"/>
  <c r="L890" i="104"/>
  <c r="L889" i="104"/>
  <c r="L888" i="104"/>
  <c r="L887" i="104"/>
  <c r="L886" i="104"/>
  <c r="L885" i="104"/>
  <c r="L884" i="104"/>
  <c r="L883" i="104"/>
  <c r="L882" i="104"/>
  <c r="L881" i="104"/>
  <c r="L880" i="104"/>
  <c r="L879" i="104"/>
  <c r="L878" i="104"/>
  <c r="L877" i="104"/>
  <c r="L876" i="104"/>
  <c r="L875" i="104"/>
  <c r="L874" i="104"/>
  <c r="L873" i="104"/>
  <c r="L872" i="104"/>
  <c r="L871" i="104"/>
  <c r="L870" i="104"/>
  <c r="L869" i="104"/>
  <c r="L868" i="104"/>
  <c r="L867" i="104"/>
  <c r="L866" i="104"/>
  <c r="L865" i="104"/>
  <c r="L864" i="104"/>
  <c r="L863" i="104"/>
  <c r="L862" i="104"/>
  <c r="L861" i="104"/>
  <c r="L860" i="104"/>
  <c r="L859" i="104"/>
  <c r="L858" i="104"/>
  <c r="L857" i="104"/>
  <c r="L856" i="104"/>
  <c r="L855" i="104"/>
  <c r="L854" i="104"/>
  <c r="L853" i="104"/>
  <c r="L852" i="104"/>
  <c r="L851" i="104"/>
  <c r="L850" i="104"/>
  <c r="L849" i="104"/>
  <c r="L848" i="104"/>
  <c r="L847" i="104"/>
  <c r="L846" i="104"/>
  <c r="L845" i="104"/>
  <c r="L844" i="104"/>
  <c r="L843" i="104"/>
  <c r="L1481" i="104"/>
  <c r="L1480" i="104"/>
  <c r="L1479" i="104"/>
  <c r="L1478" i="104"/>
  <c r="L1477" i="104"/>
  <c r="L1476" i="104"/>
  <c r="L1475" i="104"/>
  <c r="L1474" i="104"/>
  <c r="L1473" i="104"/>
  <c r="L1472" i="104"/>
  <c r="L1471" i="104"/>
  <c r="L1470" i="104"/>
  <c r="L1469" i="104"/>
  <c r="L1468" i="104"/>
  <c r="L1467" i="104"/>
  <c r="L1466" i="104"/>
  <c r="L1465" i="104"/>
  <c r="L1464" i="104"/>
  <c r="L1463" i="104"/>
  <c r="L1462" i="104"/>
  <c r="L1461" i="104"/>
  <c r="L1460" i="104"/>
  <c r="L1459" i="104"/>
  <c r="L1458" i="104"/>
  <c r="L1457" i="104"/>
  <c r="L1456" i="104"/>
  <c r="L1455" i="104"/>
  <c r="L1454" i="104"/>
  <c r="L1453" i="104"/>
  <c r="L1452" i="104"/>
  <c r="L1451" i="104"/>
  <c r="L1450" i="104"/>
  <c r="L1449" i="104"/>
  <c r="L1448" i="104"/>
  <c r="L1447" i="104"/>
  <c r="L1446" i="104"/>
  <c r="L1445" i="104"/>
  <c r="L1444" i="104"/>
  <c r="L1443" i="104"/>
  <c r="L1442" i="104"/>
  <c r="L1441" i="104"/>
  <c r="L1440" i="104"/>
  <c r="L1439" i="104"/>
  <c r="L1438" i="104"/>
  <c r="L1437" i="104"/>
  <c r="L1436" i="104"/>
  <c r="L1435" i="104"/>
  <c r="L1434" i="104"/>
  <c r="L1433" i="104"/>
  <c r="L1432" i="104"/>
  <c r="L1431" i="104"/>
  <c r="L1430" i="104"/>
  <c r="L1429" i="104"/>
  <c r="L1428" i="104"/>
  <c r="L1427" i="104"/>
  <c r="L1426" i="104"/>
  <c r="L1425" i="104"/>
  <c r="L1424" i="104"/>
  <c r="L1423" i="104"/>
  <c r="L1422" i="104"/>
  <c r="L1421" i="104"/>
  <c r="L1420" i="104"/>
  <c r="L1419" i="104"/>
  <c r="L1418" i="104"/>
  <c r="L1417" i="104"/>
  <c r="L1416" i="104"/>
  <c r="L1415" i="104"/>
  <c r="L1414" i="104"/>
  <c r="L1413" i="104"/>
  <c r="L1412" i="104"/>
  <c r="L1411" i="104"/>
  <c r="L1410" i="104"/>
  <c r="L1409" i="104"/>
  <c r="L1408" i="104"/>
  <c r="L1407" i="104"/>
  <c r="L1406" i="104"/>
  <c r="L1405" i="104"/>
  <c r="L1404" i="104"/>
  <c r="L1403" i="104"/>
  <c r="L1402" i="104"/>
  <c r="L1401" i="104"/>
  <c r="L1400" i="104"/>
  <c r="L1399" i="104"/>
  <c r="L1398" i="104"/>
  <c r="L1397" i="104"/>
  <c r="L1396" i="104"/>
  <c r="L1395" i="104"/>
  <c r="L1394" i="104"/>
  <c r="L1393" i="104"/>
  <c r="L1392" i="104"/>
  <c r="L1391" i="104"/>
  <c r="L1390" i="104"/>
  <c r="L1389" i="104"/>
  <c r="L1388" i="104"/>
  <c r="L1387" i="104"/>
  <c r="L1386" i="104"/>
  <c r="L1385" i="104"/>
  <c r="L1384" i="104"/>
  <c r="L1383" i="104"/>
  <c r="L1382" i="104"/>
  <c r="L1381" i="104"/>
  <c r="L1380" i="104"/>
  <c r="L1379" i="104"/>
  <c r="L1378" i="104"/>
  <c r="L1377" i="104"/>
  <c r="L1376" i="104"/>
  <c r="L1375" i="104"/>
  <c r="L1374" i="104"/>
  <c r="L1373" i="104"/>
  <c r="L1372" i="104"/>
  <c r="L1371" i="104"/>
  <c r="L1370" i="104"/>
  <c r="L1369" i="104"/>
  <c r="L1368" i="104"/>
  <c r="L1367" i="104"/>
  <c r="L1366" i="104"/>
  <c r="L1365" i="104"/>
  <c r="L1364" i="104"/>
  <c r="L1363" i="104"/>
  <c r="L1362" i="104"/>
  <c r="L1361" i="104"/>
  <c r="L1360" i="104"/>
  <c r="L1359" i="104"/>
  <c r="L1358" i="104"/>
  <c r="L1357" i="104"/>
  <c r="L1356" i="104"/>
  <c r="L1355" i="104"/>
  <c r="L1354" i="104"/>
  <c r="L1353" i="104"/>
  <c r="L1352" i="104"/>
  <c r="L1351" i="104"/>
  <c r="L1350" i="104"/>
  <c r="L1349" i="104"/>
  <c r="L1348" i="104"/>
  <c r="L1347" i="104"/>
  <c r="L1346" i="104"/>
  <c r="L1345" i="104"/>
  <c r="L1344" i="104"/>
  <c r="L1343" i="104"/>
  <c r="L1342" i="104"/>
  <c r="L1341" i="104"/>
  <c r="L1340" i="104"/>
  <c r="L1339" i="104"/>
  <c r="L1338" i="104"/>
  <c r="L1337" i="104"/>
  <c r="L1336" i="104"/>
  <c r="L1335" i="104"/>
  <c r="L1334" i="104"/>
  <c r="L1333" i="104"/>
  <c r="L1332" i="104"/>
  <c r="L1331" i="104"/>
  <c r="L1330" i="104"/>
  <c r="L1329" i="104"/>
  <c r="L1328" i="104"/>
  <c r="L1327" i="104"/>
  <c r="L1326" i="104"/>
  <c r="L1325" i="104"/>
  <c r="L1324" i="104"/>
  <c r="L1323" i="104"/>
  <c r="L1322" i="104"/>
  <c r="L1321" i="104"/>
  <c r="L1320" i="104"/>
  <c r="L1319" i="104"/>
  <c r="L1318" i="104"/>
  <c r="L1317" i="104"/>
  <c r="L1316" i="104"/>
  <c r="L1315" i="104"/>
  <c r="L1314" i="104"/>
  <c r="L1313" i="104"/>
  <c r="L1312" i="104"/>
  <c r="L1311" i="104"/>
  <c r="L1310" i="104"/>
  <c r="L1309" i="104"/>
  <c r="L1308" i="104"/>
  <c r="L1307" i="104"/>
  <c r="L1306" i="104"/>
  <c r="L1305" i="104"/>
  <c r="L1304" i="104"/>
  <c r="L1303" i="104"/>
  <c r="L1302" i="104"/>
  <c r="L1301" i="104"/>
  <c r="L1300" i="104"/>
  <c r="L1299" i="104"/>
  <c r="L1298" i="104"/>
  <c r="L1297" i="104"/>
  <c r="L1296" i="104"/>
  <c r="L1295" i="104"/>
  <c r="L1294" i="104"/>
  <c r="L1293" i="104"/>
  <c r="L1292" i="104"/>
  <c r="L1291" i="104"/>
  <c r="L1290" i="104"/>
  <c r="L1289" i="104"/>
  <c r="L1288" i="104"/>
  <c r="L1287" i="104"/>
  <c r="L1286" i="104"/>
  <c r="L1285" i="104"/>
  <c r="L1284" i="104"/>
  <c r="L1283" i="104"/>
  <c r="L1282" i="104"/>
  <c r="L1281" i="104"/>
  <c r="L1280" i="104"/>
  <c r="L1279" i="104"/>
  <c r="L1278" i="104"/>
  <c r="L1277" i="104"/>
  <c r="L1276" i="104"/>
  <c r="L1275" i="104"/>
  <c r="L1274" i="104"/>
  <c r="L1273" i="104"/>
  <c r="L1272" i="104"/>
  <c r="L1271" i="104"/>
  <c r="L1270" i="104"/>
  <c r="L1269" i="104"/>
  <c r="L1268" i="104"/>
  <c r="L1267" i="104"/>
  <c r="L1266" i="104"/>
  <c r="L1265" i="104"/>
  <c r="L1264" i="104"/>
  <c r="L1263" i="104"/>
  <c r="L1262" i="104"/>
  <c r="L1261" i="104"/>
  <c r="L1260" i="104"/>
  <c r="L1259" i="104"/>
  <c r="L1258" i="104"/>
  <c r="L1257" i="104"/>
  <c r="L1256" i="104"/>
  <c r="L1255" i="104"/>
  <c r="L1254" i="104"/>
  <c r="L1253" i="104"/>
  <c r="L1252" i="104"/>
  <c r="L1251" i="104"/>
  <c r="L1250" i="104"/>
  <c r="L1249" i="104"/>
  <c r="L1248" i="104"/>
  <c r="L1247" i="104"/>
  <c r="L1246" i="104"/>
  <c r="L1245" i="104"/>
  <c r="L1244" i="104"/>
  <c r="L1243" i="104"/>
  <c r="L1242" i="104"/>
  <c r="L1241" i="104"/>
  <c r="L1240" i="104"/>
  <c r="L1239" i="104"/>
  <c r="L1238" i="104"/>
  <c r="L1237" i="104"/>
  <c r="L1236" i="104"/>
  <c r="L1235" i="104"/>
  <c r="L1234" i="104"/>
  <c r="L1233" i="104"/>
  <c r="L1232" i="104"/>
  <c r="L1231" i="104"/>
  <c r="L1230" i="104"/>
  <c r="L1229" i="104"/>
  <c r="L1228" i="104"/>
  <c r="L1227" i="104"/>
  <c r="L1226" i="104"/>
  <c r="L1225" i="104"/>
  <c r="L1224" i="104"/>
  <c r="L1223" i="104"/>
  <c r="L1222" i="104"/>
  <c r="L1221" i="104"/>
  <c r="L1220" i="104"/>
  <c r="L1219" i="104"/>
  <c r="L1218" i="104"/>
  <c r="L1217" i="104"/>
  <c r="L1216" i="104"/>
  <c r="L1215" i="104"/>
  <c r="L1214" i="104"/>
  <c r="L1213" i="104"/>
  <c r="L1212" i="104"/>
  <c r="L1211" i="104"/>
  <c r="L1210" i="104"/>
  <c r="L1209" i="104"/>
  <c r="L1208" i="104"/>
  <c r="L1207" i="104"/>
  <c r="L1206" i="104"/>
  <c r="L1205" i="104"/>
  <c r="L833" i="104"/>
  <c r="L834" i="104"/>
  <c r="L835" i="104"/>
  <c r="L836" i="104"/>
  <c r="L837" i="104"/>
  <c r="L838" i="104"/>
  <c r="L839" i="104"/>
  <c r="L840" i="104"/>
  <c r="L841" i="104"/>
  <c r="L842" i="104"/>
  <c r="L823" i="104"/>
  <c r="L824" i="104"/>
  <c r="L825" i="104"/>
  <c r="L826" i="104"/>
  <c r="L827" i="104"/>
  <c r="L828" i="104"/>
  <c r="L829" i="104"/>
  <c r="L830" i="104"/>
  <c r="L831" i="104"/>
  <c r="L832" i="104"/>
  <c r="L812" i="104"/>
  <c r="L813" i="104"/>
  <c r="L814" i="104"/>
  <c r="L815" i="104"/>
  <c r="L816" i="104"/>
  <c r="L817" i="104"/>
  <c r="L818" i="104"/>
  <c r="L819" i="104"/>
  <c r="L820" i="104"/>
  <c r="L821" i="104"/>
  <c r="L822" i="104"/>
  <c r="L7" i="104"/>
  <c r="L8" i="104"/>
  <c r="L9" i="104"/>
  <c r="L10" i="104"/>
  <c r="L11" i="104"/>
  <c r="L12" i="104"/>
  <c r="L13" i="104"/>
  <c r="L14" i="104"/>
  <c r="L15" i="104"/>
  <c r="L16" i="104"/>
  <c r="L17" i="104"/>
  <c r="L18" i="104"/>
  <c r="L19" i="104"/>
  <c r="L20" i="104"/>
  <c r="L21" i="104"/>
  <c r="L22" i="104"/>
  <c r="L23" i="104"/>
  <c r="L24" i="104"/>
  <c r="L25" i="104"/>
  <c r="L26" i="104"/>
  <c r="L27" i="104"/>
  <c r="L28" i="104"/>
  <c r="L29" i="104"/>
  <c r="L30" i="104"/>
  <c r="L31" i="104"/>
  <c r="L32" i="104"/>
  <c r="L33" i="104"/>
  <c r="L34" i="104"/>
  <c r="L35" i="104"/>
  <c r="L36" i="104"/>
  <c r="L37" i="104"/>
  <c r="L38" i="104"/>
  <c r="L39" i="104"/>
  <c r="L40" i="104"/>
  <c r="L41" i="104"/>
  <c r="L42" i="104"/>
  <c r="L43" i="104"/>
  <c r="L44" i="104"/>
  <c r="L45" i="104"/>
  <c r="L46" i="104"/>
  <c r="L47" i="104"/>
  <c r="L48" i="104"/>
  <c r="L49" i="104"/>
  <c r="L50" i="104"/>
  <c r="L51" i="104"/>
  <c r="L52" i="104"/>
  <c r="L53" i="104"/>
  <c r="L54" i="104"/>
  <c r="L55" i="104"/>
  <c r="L56" i="104"/>
  <c r="L57" i="104"/>
  <c r="L58" i="104"/>
  <c r="L59" i="104"/>
  <c r="L60" i="104"/>
  <c r="L61" i="104"/>
  <c r="L62" i="104"/>
  <c r="L63" i="104"/>
  <c r="L64" i="104"/>
  <c r="L65" i="104"/>
  <c r="L66" i="104"/>
  <c r="L67" i="104"/>
  <c r="L68" i="104"/>
  <c r="L69" i="104"/>
  <c r="L70" i="104"/>
  <c r="L71" i="104"/>
  <c r="L72" i="104"/>
  <c r="L73" i="104"/>
  <c r="L74" i="104"/>
  <c r="L75" i="104"/>
  <c r="L76" i="104"/>
  <c r="L77" i="104"/>
  <c r="L78" i="104"/>
  <c r="L79" i="104"/>
  <c r="L80" i="104"/>
  <c r="L81" i="104"/>
  <c r="L82" i="104"/>
  <c r="L83" i="104"/>
  <c r="L84" i="104"/>
  <c r="L85" i="104"/>
  <c r="L86" i="104"/>
  <c r="L87" i="104"/>
  <c r="L88" i="104"/>
  <c r="L89" i="104"/>
  <c r="L90" i="104"/>
  <c r="L91" i="104"/>
  <c r="L92" i="104"/>
  <c r="L93" i="104"/>
  <c r="L94" i="104"/>
  <c r="L95" i="104"/>
  <c r="L96" i="104"/>
  <c r="L97" i="104"/>
  <c r="L98" i="104"/>
  <c r="L99" i="104"/>
  <c r="L100" i="104"/>
  <c r="L101" i="104"/>
  <c r="L102" i="104"/>
  <c r="L103" i="104"/>
  <c r="L104" i="104"/>
  <c r="L105" i="104"/>
  <c r="L106" i="104"/>
  <c r="L107" i="104"/>
  <c r="L108" i="104"/>
  <c r="L109" i="104"/>
  <c r="L110" i="104"/>
  <c r="L111" i="104"/>
  <c r="L112" i="104"/>
  <c r="L113" i="104"/>
  <c r="L114" i="104"/>
  <c r="L115" i="104"/>
  <c r="L116" i="104"/>
  <c r="L117" i="104"/>
  <c r="L118" i="104"/>
  <c r="L119" i="104"/>
  <c r="L120" i="104"/>
  <c r="L121" i="104"/>
  <c r="L122" i="104"/>
  <c r="L123" i="104"/>
  <c r="L124" i="104"/>
  <c r="L125" i="104"/>
  <c r="L126" i="104"/>
  <c r="L127" i="104"/>
  <c r="L128" i="104"/>
  <c r="L129" i="104"/>
  <c r="L130" i="104"/>
  <c r="L131" i="104"/>
  <c r="L132" i="104"/>
  <c r="L133" i="104"/>
  <c r="L134" i="104"/>
  <c r="L135" i="104"/>
  <c r="L136" i="104"/>
  <c r="L137" i="104"/>
  <c r="L138" i="104"/>
  <c r="L139" i="104"/>
  <c r="L140" i="104"/>
  <c r="L141" i="104"/>
  <c r="L142" i="104"/>
  <c r="L143" i="104"/>
  <c r="L144" i="104"/>
  <c r="L145" i="104"/>
  <c r="L146" i="104"/>
  <c r="L147" i="104"/>
  <c r="L148" i="104"/>
  <c r="L149" i="104"/>
  <c r="L150" i="104"/>
  <c r="L151" i="104"/>
  <c r="L152" i="104"/>
  <c r="L153" i="104"/>
  <c r="L154" i="104"/>
  <c r="L155" i="104"/>
  <c r="L156" i="104"/>
  <c r="L157" i="104"/>
  <c r="L158" i="104"/>
  <c r="L159" i="104"/>
  <c r="L160" i="104"/>
  <c r="L161" i="104"/>
  <c r="L162" i="104"/>
  <c r="L163" i="104"/>
  <c r="L164" i="104"/>
  <c r="L165" i="104"/>
  <c r="L166" i="104"/>
  <c r="L167" i="104"/>
  <c r="L168" i="104"/>
  <c r="L169" i="104"/>
  <c r="L170" i="104"/>
  <c r="L171" i="104"/>
  <c r="L172" i="104"/>
  <c r="L173" i="104"/>
  <c r="L174" i="104"/>
  <c r="L175" i="104"/>
  <c r="L176" i="104"/>
  <c r="L177" i="104"/>
  <c r="L178" i="104"/>
  <c r="L179" i="104"/>
  <c r="L180" i="104"/>
  <c r="L181" i="104"/>
  <c r="L182" i="104"/>
  <c r="L183" i="104"/>
  <c r="L184" i="104"/>
  <c r="L185" i="104"/>
  <c r="L186" i="104"/>
  <c r="L187" i="104"/>
  <c r="L188" i="104"/>
  <c r="L189" i="104"/>
  <c r="L190" i="104"/>
  <c r="L191" i="104"/>
  <c r="L192" i="104"/>
  <c r="L193" i="104"/>
  <c r="L194" i="104"/>
  <c r="L195" i="104"/>
  <c r="L196" i="104"/>
  <c r="L197" i="104"/>
  <c r="L198" i="104"/>
  <c r="L199" i="104"/>
  <c r="L200" i="104"/>
  <c r="L201" i="104"/>
  <c r="L202" i="104"/>
  <c r="L203" i="104"/>
  <c r="L204" i="104"/>
  <c r="L205" i="104"/>
  <c r="L206" i="104"/>
  <c r="L207" i="104"/>
  <c r="L208" i="104"/>
  <c r="L209" i="104"/>
  <c r="L210" i="104"/>
  <c r="L211" i="104"/>
  <c r="L212" i="104"/>
  <c r="L213" i="104"/>
  <c r="L214" i="104"/>
  <c r="L215" i="104"/>
  <c r="L216" i="104"/>
  <c r="L217" i="104"/>
  <c r="L218" i="104"/>
  <c r="L219" i="104"/>
  <c r="L220" i="104"/>
  <c r="L221" i="104"/>
  <c r="L222" i="104"/>
  <c r="L223" i="104"/>
  <c r="L224" i="104"/>
  <c r="L225" i="104"/>
  <c r="L226" i="104"/>
  <c r="L227" i="104"/>
  <c r="L228" i="104"/>
  <c r="L229" i="104"/>
  <c r="L230" i="104"/>
  <c r="L231" i="104"/>
  <c r="L232" i="104"/>
  <c r="L233" i="104"/>
  <c r="L234" i="104"/>
  <c r="L235" i="104"/>
  <c r="L236" i="104"/>
  <c r="L237" i="104"/>
  <c r="L238" i="104"/>
  <c r="L239" i="104"/>
  <c r="L240" i="104"/>
  <c r="L241" i="104"/>
  <c r="L242" i="104"/>
  <c r="L243" i="104"/>
  <c r="L244" i="104"/>
  <c r="L245" i="104"/>
  <c r="L246" i="104"/>
  <c r="L247" i="104"/>
  <c r="L248" i="104"/>
  <c r="L249" i="104"/>
  <c r="L250" i="104"/>
  <c r="L251" i="104"/>
  <c r="L252" i="104"/>
  <c r="L253" i="104"/>
  <c r="L254" i="104"/>
  <c r="L255" i="104"/>
  <c r="L256" i="104"/>
  <c r="L257" i="104"/>
  <c r="L258" i="104"/>
  <c r="L259" i="104"/>
  <c r="L260" i="104"/>
  <c r="L261" i="104"/>
  <c r="L262" i="104"/>
  <c r="L263" i="104"/>
  <c r="L264" i="104"/>
  <c r="L265" i="104"/>
  <c r="L266" i="104"/>
  <c r="L267" i="104"/>
  <c r="L268" i="104"/>
  <c r="L269" i="104"/>
  <c r="L270" i="104"/>
  <c r="L271" i="104"/>
  <c r="L272" i="104"/>
  <c r="L273" i="104"/>
  <c r="L274" i="104"/>
  <c r="L275" i="104"/>
  <c r="L276" i="104"/>
  <c r="L277" i="104"/>
  <c r="L278" i="104"/>
  <c r="L279" i="104"/>
  <c r="L280" i="104"/>
  <c r="L281" i="104"/>
  <c r="L282" i="104"/>
  <c r="L283" i="104"/>
  <c r="L284" i="104"/>
  <c r="L285" i="104"/>
  <c r="L286" i="104"/>
  <c r="L287" i="104"/>
  <c r="L288" i="104"/>
  <c r="L289" i="104"/>
  <c r="L290" i="104"/>
  <c r="L291" i="104"/>
  <c r="L292" i="104"/>
  <c r="L293" i="104"/>
  <c r="L294" i="104"/>
  <c r="L295" i="104"/>
  <c r="L296" i="104"/>
  <c r="L297" i="104"/>
  <c r="L298" i="104"/>
  <c r="L299" i="104"/>
  <c r="L300" i="104"/>
  <c r="L301" i="104"/>
  <c r="L302" i="104"/>
  <c r="L303" i="104"/>
  <c r="L304" i="104"/>
  <c r="L305" i="104"/>
  <c r="L306" i="104"/>
  <c r="L307" i="104"/>
  <c r="L308" i="104"/>
  <c r="L309" i="104"/>
  <c r="L310" i="104"/>
  <c r="L311" i="104"/>
  <c r="L312" i="104"/>
  <c r="L313" i="104"/>
  <c r="L314" i="104"/>
  <c r="L315" i="104"/>
  <c r="L316" i="104"/>
  <c r="L317" i="104"/>
  <c r="L318" i="104"/>
  <c r="L319" i="104"/>
  <c r="L320" i="104"/>
  <c r="L321" i="104"/>
  <c r="L322" i="104"/>
  <c r="L323" i="104"/>
  <c r="L324" i="104"/>
  <c r="L325" i="104"/>
  <c r="L326" i="104"/>
  <c r="L327" i="104"/>
  <c r="L328" i="104"/>
  <c r="L329" i="104"/>
  <c r="L330" i="104"/>
  <c r="L331" i="104"/>
  <c r="L332" i="104"/>
  <c r="L333" i="104"/>
  <c r="L334" i="104"/>
  <c r="L335" i="104"/>
  <c r="L336" i="104"/>
  <c r="L337" i="104"/>
  <c r="L338" i="104"/>
  <c r="L339" i="104"/>
  <c r="L340" i="104"/>
  <c r="L341" i="104"/>
  <c r="L342" i="104"/>
  <c r="L343" i="104"/>
  <c r="L344" i="104"/>
  <c r="L345" i="104"/>
  <c r="L346" i="104"/>
  <c r="L347" i="104"/>
  <c r="L348" i="104"/>
  <c r="L349" i="104"/>
  <c r="L350" i="104"/>
  <c r="L351" i="104"/>
  <c r="L352" i="104"/>
  <c r="L353" i="104"/>
  <c r="L354" i="104"/>
  <c r="L355" i="104"/>
  <c r="L356" i="104"/>
  <c r="L357" i="104"/>
  <c r="L358" i="104"/>
  <c r="L359" i="104"/>
  <c r="L360" i="104"/>
  <c r="L361" i="104"/>
  <c r="L362" i="104"/>
  <c r="L363" i="104"/>
  <c r="L364" i="104"/>
  <c r="L365" i="104"/>
  <c r="L366" i="104"/>
  <c r="L367" i="104"/>
  <c r="L368" i="104"/>
  <c r="L369" i="104"/>
  <c r="L370" i="104"/>
  <c r="L371" i="104"/>
  <c r="L372" i="104"/>
  <c r="L373" i="104"/>
  <c r="L374" i="104"/>
  <c r="L375" i="104"/>
  <c r="L376" i="104"/>
  <c r="L377" i="104"/>
  <c r="L378" i="104"/>
  <c r="L379" i="104"/>
  <c r="L380" i="104"/>
  <c r="L381" i="104"/>
  <c r="L382" i="104"/>
  <c r="L383" i="104"/>
  <c r="L384" i="104"/>
  <c r="L385" i="104"/>
  <c r="L386" i="104"/>
  <c r="L387" i="104"/>
  <c r="L388" i="104"/>
  <c r="L389" i="104"/>
  <c r="L390" i="104"/>
  <c r="L391" i="104"/>
  <c r="L392" i="104"/>
  <c r="L393" i="104"/>
  <c r="L394" i="104"/>
  <c r="L395" i="104"/>
  <c r="L396" i="104"/>
  <c r="L397" i="104"/>
  <c r="L398" i="104"/>
  <c r="L399" i="104"/>
  <c r="L400" i="104"/>
  <c r="L401" i="104"/>
  <c r="L402" i="104"/>
  <c r="L403" i="104"/>
  <c r="L404" i="104"/>
  <c r="L405" i="104"/>
  <c r="L406" i="104"/>
  <c r="L407" i="104"/>
  <c r="L408" i="104"/>
  <c r="L409" i="104"/>
  <c r="L410" i="104"/>
  <c r="L411" i="104"/>
  <c r="L412" i="104"/>
  <c r="L413" i="104"/>
  <c r="L414" i="104"/>
  <c r="L415" i="104"/>
  <c r="L416" i="104"/>
  <c r="L417" i="104"/>
  <c r="L418" i="104"/>
  <c r="L419" i="104"/>
  <c r="L420" i="104"/>
  <c r="L421" i="104"/>
  <c r="L422" i="104"/>
  <c r="L423" i="104"/>
  <c r="L424" i="104"/>
  <c r="L425" i="104"/>
  <c r="L426" i="104"/>
  <c r="L427" i="104"/>
  <c r="L428" i="104"/>
  <c r="L429" i="104"/>
  <c r="L430" i="104"/>
  <c r="L431" i="104"/>
  <c r="L432" i="104"/>
  <c r="L433" i="104"/>
  <c r="L434" i="104"/>
  <c r="L435" i="104"/>
  <c r="L436" i="104"/>
  <c r="L437" i="104"/>
  <c r="L438" i="104"/>
  <c r="L439" i="104"/>
  <c r="L440" i="104"/>
  <c r="L441" i="104"/>
  <c r="L442" i="104"/>
  <c r="L443" i="104"/>
  <c r="L444" i="104"/>
  <c r="L445" i="104"/>
  <c r="L446" i="104"/>
  <c r="L447" i="104"/>
  <c r="L448" i="104"/>
  <c r="L449" i="104"/>
  <c r="L450" i="104"/>
  <c r="L451" i="104"/>
  <c r="L452" i="104"/>
  <c r="L453" i="104"/>
  <c r="L454" i="104"/>
  <c r="L455" i="104"/>
  <c r="L456" i="104"/>
  <c r="L457" i="104"/>
  <c r="L458" i="104"/>
  <c r="L459" i="104"/>
  <c r="L460" i="104"/>
  <c r="L461" i="104"/>
  <c r="L462" i="104"/>
  <c r="L463" i="104"/>
  <c r="L464" i="104"/>
  <c r="L465" i="104"/>
  <c r="L466" i="104"/>
  <c r="L467" i="104"/>
  <c r="L468" i="104"/>
  <c r="L469" i="104"/>
  <c r="L470" i="104"/>
  <c r="L471" i="104"/>
  <c r="L472" i="104"/>
  <c r="L473" i="104"/>
  <c r="L474" i="104"/>
  <c r="L475" i="104"/>
  <c r="L476" i="104"/>
  <c r="L477" i="104"/>
  <c r="L478" i="104"/>
  <c r="L479" i="104"/>
  <c r="L480" i="104"/>
  <c r="L481" i="104"/>
  <c r="L482" i="104"/>
  <c r="L483" i="104"/>
  <c r="L484" i="104"/>
  <c r="L485" i="104"/>
  <c r="L486" i="104"/>
  <c r="L487" i="104"/>
  <c r="L488" i="104"/>
  <c r="L489" i="104"/>
  <c r="L490" i="104"/>
  <c r="L491" i="104"/>
  <c r="L492" i="104"/>
  <c r="L493" i="104"/>
  <c r="L494" i="104"/>
  <c r="L495" i="104"/>
  <c r="L496" i="104"/>
  <c r="L497" i="104"/>
  <c r="L498" i="104"/>
  <c r="L499" i="104"/>
  <c r="L500" i="104"/>
  <c r="L501" i="104"/>
  <c r="L502" i="104"/>
  <c r="L503" i="104"/>
  <c r="L504" i="104"/>
  <c r="L505" i="104"/>
  <c r="L506" i="104"/>
  <c r="L507" i="104"/>
  <c r="L508" i="104"/>
  <c r="L509" i="104"/>
  <c r="L510" i="104"/>
  <c r="L511" i="104"/>
  <c r="L512" i="104"/>
  <c r="L513" i="104"/>
  <c r="L514" i="104"/>
  <c r="L515" i="104"/>
  <c r="L516" i="104"/>
  <c r="L517" i="104"/>
  <c r="L518" i="104"/>
  <c r="L519" i="104"/>
  <c r="L520" i="104"/>
  <c r="L521" i="104"/>
  <c r="L522" i="104"/>
  <c r="L523" i="104"/>
  <c r="L524" i="104"/>
  <c r="L525" i="104"/>
  <c r="L526" i="104"/>
  <c r="L527" i="104"/>
  <c r="L528" i="104"/>
  <c r="L529" i="104"/>
  <c r="L530" i="104"/>
  <c r="L531" i="104"/>
  <c r="L532" i="104"/>
  <c r="L533" i="104"/>
  <c r="L534" i="104"/>
  <c r="L535" i="104"/>
  <c r="L536" i="104"/>
  <c r="L537" i="104"/>
  <c r="L538" i="104"/>
  <c r="L539" i="104"/>
  <c r="L540" i="104"/>
  <c r="L541" i="104"/>
  <c r="L542" i="104"/>
  <c r="L543" i="104"/>
  <c r="L544" i="104"/>
  <c r="L545" i="104"/>
  <c r="L546" i="104"/>
  <c r="L547" i="104"/>
  <c r="L548" i="104"/>
  <c r="L549" i="104"/>
  <c r="L550" i="104"/>
  <c r="L551" i="104"/>
  <c r="L552" i="104"/>
  <c r="L553" i="104"/>
  <c r="L554" i="104"/>
  <c r="L555" i="104"/>
  <c r="L556" i="104"/>
  <c r="L557" i="104"/>
  <c r="L558" i="104"/>
  <c r="L559" i="104"/>
  <c r="L560" i="104"/>
  <c r="L561" i="104"/>
  <c r="L562" i="104"/>
  <c r="L563" i="104"/>
  <c r="L564" i="104"/>
  <c r="L565" i="104"/>
  <c r="L566" i="104"/>
  <c r="L567" i="104"/>
  <c r="L568" i="104"/>
  <c r="L569" i="104"/>
  <c r="L570" i="104"/>
  <c r="L571" i="104"/>
  <c r="L572" i="104"/>
  <c r="L573" i="104"/>
  <c r="L574" i="104"/>
  <c r="L575" i="104"/>
  <c r="L576" i="104"/>
  <c r="L577" i="104"/>
  <c r="L578" i="104"/>
  <c r="L579" i="104"/>
  <c r="L580" i="104"/>
  <c r="L581" i="104"/>
  <c r="L582" i="104"/>
  <c r="L583" i="104"/>
  <c r="L584" i="104"/>
  <c r="L585" i="104"/>
  <c r="L586" i="104"/>
  <c r="L587" i="104"/>
  <c r="L588" i="104"/>
  <c r="L589" i="104"/>
  <c r="L590" i="104"/>
  <c r="L591" i="104"/>
  <c r="L592" i="104"/>
  <c r="L593" i="104"/>
  <c r="L594" i="104"/>
  <c r="L595" i="104"/>
  <c r="L596" i="104"/>
  <c r="L597" i="104"/>
  <c r="L598" i="104"/>
  <c r="L599" i="104"/>
  <c r="L600" i="104"/>
  <c r="L601" i="104"/>
  <c r="L602" i="104"/>
  <c r="L603" i="104"/>
  <c r="L604" i="104"/>
  <c r="L605" i="104"/>
  <c r="L606" i="104"/>
  <c r="L607" i="104"/>
  <c r="L608" i="104"/>
  <c r="L609" i="104"/>
  <c r="L610" i="104"/>
  <c r="L611" i="104"/>
  <c r="L612" i="104"/>
  <c r="L613" i="104"/>
  <c r="L614" i="104"/>
  <c r="L615" i="104"/>
  <c r="L616" i="104"/>
  <c r="L617" i="104"/>
  <c r="L618" i="104"/>
  <c r="L619" i="104"/>
  <c r="L620" i="104"/>
  <c r="L621" i="104"/>
  <c r="L622" i="104"/>
  <c r="L623" i="104"/>
  <c r="L624" i="104"/>
  <c r="L625" i="104"/>
  <c r="L626" i="104"/>
  <c r="L627" i="104"/>
  <c r="L628" i="104"/>
  <c r="L629" i="104"/>
  <c r="L630" i="104"/>
  <c r="L631" i="104"/>
  <c r="L632" i="104"/>
  <c r="L633" i="104"/>
  <c r="L634" i="104"/>
  <c r="L635" i="104"/>
  <c r="L636" i="104"/>
  <c r="L637" i="104"/>
  <c r="L638" i="104"/>
  <c r="L639" i="104"/>
  <c r="L640" i="104"/>
  <c r="L641" i="104"/>
  <c r="L642" i="104"/>
  <c r="L643" i="104"/>
  <c r="L644" i="104"/>
  <c r="L645" i="104"/>
  <c r="L646" i="104"/>
  <c r="L647" i="104"/>
  <c r="L648" i="104"/>
  <c r="L649" i="104"/>
  <c r="L650" i="104"/>
  <c r="L651" i="104"/>
  <c r="L652" i="104"/>
  <c r="L653" i="104"/>
  <c r="L654" i="104"/>
  <c r="L655" i="104"/>
  <c r="L656" i="104"/>
  <c r="L657" i="104"/>
  <c r="L658" i="104"/>
  <c r="L659" i="104"/>
  <c r="L660" i="104"/>
  <c r="L661" i="104"/>
  <c r="L662" i="104"/>
  <c r="L663" i="104"/>
  <c r="L664" i="104"/>
  <c r="L665" i="104"/>
  <c r="L666" i="104"/>
  <c r="L667" i="104"/>
  <c r="L668" i="104"/>
  <c r="L669" i="104"/>
  <c r="L670" i="104"/>
  <c r="L671" i="104"/>
  <c r="L672" i="104"/>
  <c r="L673" i="104"/>
  <c r="L674" i="104"/>
  <c r="L675" i="104"/>
  <c r="L676" i="104"/>
  <c r="L677" i="104"/>
  <c r="L678" i="104"/>
  <c r="L679" i="104"/>
  <c r="L680" i="104"/>
  <c r="L681" i="104"/>
  <c r="L682" i="104"/>
  <c r="L683" i="104"/>
  <c r="L684" i="104"/>
  <c r="L685" i="104"/>
  <c r="L686" i="104"/>
  <c r="L687" i="104"/>
  <c r="L688" i="104"/>
  <c r="L689" i="104"/>
  <c r="L690" i="104"/>
  <c r="L691" i="104"/>
  <c r="L692" i="104"/>
  <c r="L693" i="104"/>
  <c r="L694" i="104"/>
  <c r="L695" i="104"/>
  <c r="L696" i="104"/>
  <c r="L697" i="104"/>
  <c r="L698" i="104"/>
  <c r="L699" i="104"/>
  <c r="L700" i="104"/>
  <c r="L701" i="104"/>
  <c r="L702" i="104"/>
  <c r="L703" i="104"/>
  <c r="L704" i="104"/>
  <c r="L705" i="104"/>
  <c r="L706" i="104"/>
  <c r="L707" i="104"/>
  <c r="L708" i="104"/>
  <c r="L709" i="104"/>
  <c r="L710" i="104"/>
  <c r="L711" i="104"/>
  <c r="L712" i="104"/>
  <c r="L713" i="104"/>
  <c r="L714" i="104"/>
  <c r="L715" i="104"/>
  <c r="L716" i="104"/>
  <c r="L717" i="104"/>
  <c r="L718" i="104"/>
  <c r="L719" i="104"/>
  <c r="L720" i="104"/>
  <c r="L721" i="104"/>
  <c r="L722" i="104"/>
  <c r="L723" i="104"/>
  <c r="L724" i="104"/>
  <c r="L725" i="104"/>
  <c r="L726" i="104"/>
  <c r="L727" i="104"/>
  <c r="L728" i="104"/>
  <c r="L729" i="104"/>
  <c r="L730" i="104"/>
  <c r="L731" i="104"/>
  <c r="L732" i="104"/>
  <c r="L733" i="104"/>
  <c r="L734" i="104"/>
  <c r="L735" i="104"/>
  <c r="L736" i="104"/>
  <c r="L737" i="104"/>
  <c r="L738" i="104"/>
  <c r="L739" i="104"/>
  <c r="L740" i="104"/>
  <c r="L741" i="104"/>
  <c r="L742" i="104"/>
  <c r="L743" i="104"/>
  <c r="L744" i="104"/>
  <c r="L745" i="104"/>
  <c r="L746" i="104"/>
  <c r="L747" i="104"/>
  <c r="L748" i="104"/>
  <c r="L749" i="104"/>
  <c r="L750" i="104"/>
  <c r="L751" i="104"/>
  <c r="L752" i="104"/>
  <c r="L753" i="104"/>
  <c r="L754" i="104"/>
  <c r="L755" i="104"/>
  <c r="L756" i="104"/>
  <c r="L757" i="104"/>
  <c r="L758" i="104"/>
  <c r="L759" i="104"/>
  <c r="L760" i="104"/>
  <c r="L761" i="104"/>
  <c r="L762" i="104"/>
  <c r="L763" i="104"/>
  <c r="L764" i="104"/>
  <c r="L765" i="104"/>
  <c r="L766" i="104"/>
  <c r="L767" i="104"/>
  <c r="L768" i="104"/>
  <c r="L769" i="104"/>
  <c r="L770" i="104"/>
  <c r="L771" i="104"/>
  <c r="L772" i="104"/>
  <c r="L773" i="104"/>
  <c r="L774" i="104"/>
  <c r="L775" i="104"/>
  <c r="L776" i="104"/>
  <c r="L777" i="104"/>
  <c r="L778" i="104"/>
  <c r="L779" i="104"/>
  <c r="L780" i="104"/>
  <c r="L781" i="104"/>
  <c r="L782" i="104"/>
  <c r="L783" i="104"/>
  <c r="L784" i="104"/>
  <c r="L785" i="104"/>
  <c r="L786" i="104"/>
  <c r="L787" i="104"/>
  <c r="L788" i="104"/>
  <c r="L789" i="104"/>
  <c r="L790" i="104"/>
  <c r="L791" i="104"/>
  <c r="L792" i="104"/>
  <c r="L793" i="104"/>
  <c r="L794" i="104"/>
  <c r="L795" i="104"/>
  <c r="L796" i="104"/>
  <c r="L797" i="104"/>
  <c r="L798" i="104"/>
  <c r="L799" i="104"/>
  <c r="L800" i="104"/>
  <c r="L801" i="104"/>
  <c r="L802" i="104"/>
  <c r="L803" i="104"/>
  <c r="L804" i="104"/>
  <c r="L805" i="104"/>
  <c r="L806" i="104"/>
  <c r="L807" i="104"/>
  <c r="L808" i="104"/>
  <c r="L809" i="104"/>
  <c r="L810" i="104"/>
  <c r="L811" i="104"/>
  <c r="Y123" i="110" l="1"/>
  <c r="W120" i="109"/>
  <c r="AT95" i="109"/>
  <c r="N95" i="109"/>
  <c r="AL95" i="110"/>
  <c r="F95" i="110"/>
  <c r="X95" i="110"/>
  <c r="AG142" i="109"/>
  <c r="AG145" i="109"/>
  <c r="AG147" i="109" s="1"/>
  <c r="AG67" i="109" s="1"/>
  <c r="AL95" i="109"/>
  <c r="AU360" i="110"/>
  <c r="AU361" i="110" s="1"/>
  <c r="AU365" i="110" s="1"/>
  <c r="AU367" i="110" s="1"/>
  <c r="AU92" i="110" s="1"/>
  <c r="AU20" i="110"/>
  <c r="Z95" i="109"/>
  <c r="K120" i="110"/>
  <c r="J95" i="109"/>
  <c r="F95" i="109"/>
  <c r="R95" i="109"/>
  <c r="AS20" i="109"/>
  <c r="AU349" i="109"/>
  <c r="AH95" i="109"/>
  <c r="H95" i="109"/>
  <c r="G156" i="110"/>
  <c r="J95" i="110"/>
  <c r="AU20" i="109"/>
  <c r="Q147" i="109"/>
  <c r="Q67" i="109" s="1"/>
  <c r="AS360" i="110"/>
  <c r="AS349" i="110"/>
  <c r="AS350" i="110" s="1"/>
  <c r="AS354" i="110" s="1"/>
  <c r="AS356" i="110" s="1"/>
  <c r="AS86" i="110" s="1"/>
  <c r="AS338" i="110"/>
  <c r="AS339" i="110" s="1"/>
  <c r="AS344" i="110" s="1"/>
  <c r="K125" i="109"/>
  <c r="K65" i="109" s="1"/>
  <c r="K145" i="110"/>
  <c r="K147" i="110" s="1"/>
  <c r="K67" i="110" s="1"/>
  <c r="E14" i="111"/>
  <c r="H14" i="111" s="1"/>
  <c r="E12" i="111"/>
  <c r="H12" i="111" s="1"/>
  <c r="AH95" i="110"/>
  <c r="K125" i="110"/>
  <c r="K65" i="110" s="1"/>
  <c r="AB95" i="109"/>
  <c r="AJ95" i="110"/>
  <c r="T95" i="109"/>
  <c r="AI123" i="109"/>
  <c r="AI125" i="109" s="1"/>
  <c r="AI65" i="109" s="1"/>
  <c r="AW20" i="110"/>
  <c r="AS20" i="110"/>
  <c r="AT95" i="110"/>
  <c r="L95" i="110"/>
  <c r="AE17" i="109"/>
  <c r="AE18" i="110"/>
  <c r="AE18" i="109"/>
  <c r="AE17" i="110"/>
  <c r="G17" i="109"/>
  <c r="G18" i="109"/>
  <c r="Q18" i="110"/>
  <c r="Q18" i="109"/>
  <c r="Q17" i="110"/>
  <c r="Q17" i="109"/>
  <c r="AM17" i="109"/>
  <c r="AM18" i="110"/>
  <c r="AM18" i="109"/>
  <c r="AM17" i="110"/>
  <c r="AW120" i="109"/>
  <c r="AA186" i="110"/>
  <c r="E18" i="109"/>
  <c r="E17" i="109"/>
  <c r="AK17" i="110"/>
  <c r="AK17" i="109"/>
  <c r="AK18" i="110"/>
  <c r="AK18" i="109"/>
  <c r="U17" i="110"/>
  <c r="U17" i="109"/>
  <c r="U18" i="110"/>
  <c r="U18" i="109"/>
  <c r="I18" i="109"/>
  <c r="I17" i="109"/>
  <c r="AO18" i="110"/>
  <c r="AO18" i="109"/>
  <c r="AO17" i="110"/>
  <c r="AO17" i="109"/>
  <c r="AE134" i="110"/>
  <c r="AE136" i="110" s="1"/>
  <c r="AE66" i="110" s="1"/>
  <c r="AQ18" i="109"/>
  <c r="AQ17" i="110"/>
  <c r="AQ17" i="109"/>
  <c r="AQ18" i="110"/>
  <c r="AI167" i="110"/>
  <c r="AI169" i="110" s="1"/>
  <c r="AI69" i="110" s="1"/>
  <c r="AG18" i="110"/>
  <c r="AG18" i="109"/>
  <c r="AG17" i="110"/>
  <c r="AG17" i="109"/>
  <c r="W17" i="109"/>
  <c r="W18" i="110"/>
  <c r="W18" i="109"/>
  <c r="W17" i="110"/>
  <c r="M18" i="110"/>
  <c r="M17" i="110"/>
  <c r="M17" i="109"/>
  <c r="M18" i="109"/>
  <c r="K18" i="109"/>
  <c r="K17" i="109"/>
  <c r="AS349" i="109"/>
  <c r="AS350" i="109" s="1"/>
  <c r="AS351" i="109" s="1"/>
  <c r="AG120" i="110"/>
  <c r="AA18" i="109"/>
  <c r="AA17" i="110"/>
  <c r="AA17" i="109"/>
  <c r="AA18" i="110"/>
  <c r="S18" i="109"/>
  <c r="S17" i="110"/>
  <c r="S17" i="109"/>
  <c r="S18" i="110"/>
  <c r="O17" i="109"/>
  <c r="O18" i="110"/>
  <c r="O18" i="109"/>
  <c r="O17" i="110"/>
  <c r="AI18" i="109"/>
  <c r="AI17" i="110"/>
  <c r="AI17" i="109"/>
  <c r="AI18" i="110"/>
  <c r="AC17" i="110"/>
  <c r="AC17" i="109"/>
  <c r="AC18" i="110"/>
  <c r="AC18" i="109"/>
  <c r="Y18" i="110"/>
  <c r="Y18" i="109"/>
  <c r="Y17" i="110"/>
  <c r="Y17" i="109"/>
  <c r="AA202" i="109"/>
  <c r="AA72" i="109" s="1"/>
  <c r="W156" i="110"/>
  <c r="W158" i="110" s="1"/>
  <c r="W68" i="110" s="1"/>
  <c r="AG125" i="110"/>
  <c r="AG65" i="110" s="1"/>
  <c r="AQ145" i="110"/>
  <c r="AQ147" i="110" s="1"/>
  <c r="AQ67" i="110" s="1"/>
  <c r="AC185" i="110"/>
  <c r="AC186" i="110" s="1"/>
  <c r="AQ262" i="110"/>
  <c r="AQ266" i="110" s="1"/>
  <c r="AQ268" i="110" s="1"/>
  <c r="AQ78" i="110" s="1"/>
  <c r="K207" i="110"/>
  <c r="K211" i="110" s="1"/>
  <c r="K213" i="110" s="1"/>
  <c r="K73" i="110" s="1"/>
  <c r="K306" i="110"/>
  <c r="K310" i="110" s="1"/>
  <c r="K312" i="110" s="1"/>
  <c r="K82" i="110" s="1"/>
  <c r="AG152" i="110"/>
  <c r="AG153" i="110" s="1"/>
  <c r="Y130" i="110"/>
  <c r="Y131" i="110" s="1"/>
  <c r="AO229" i="110"/>
  <c r="AO230" i="110" s="1"/>
  <c r="AO273" i="110"/>
  <c r="AO277" i="110" s="1"/>
  <c r="AO279" i="110" s="1"/>
  <c r="AO79" i="110" s="1"/>
  <c r="I229" i="110"/>
  <c r="I233" i="110" s="1"/>
  <c r="I235" i="110" s="1"/>
  <c r="I75" i="110" s="1"/>
  <c r="I295" i="110"/>
  <c r="I299" i="110" s="1"/>
  <c r="I301" i="110" s="1"/>
  <c r="I81" i="110" s="1"/>
  <c r="W130" i="110"/>
  <c r="W131" i="110" s="1"/>
  <c r="AM295" i="110"/>
  <c r="W174" i="110"/>
  <c r="W178" i="110" s="1"/>
  <c r="W180" i="110" s="1"/>
  <c r="W70" i="110" s="1"/>
  <c r="G185" i="110"/>
  <c r="G186" i="110" s="1"/>
  <c r="K185" i="110"/>
  <c r="K186" i="110" s="1"/>
  <c r="AW141" i="110"/>
  <c r="AW142" i="110" s="1"/>
  <c r="AK229" i="110"/>
  <c r="AK230" i="110" s="1"/>
  <c r="U174" i="110"/>
  <c r="U178" i="110" s="1"/>
  <c r="U180" i="110" s="1"/>
  <c r="U70" i="110" s="1"/>
  <c r="E185" i="110"/>
  <c r="E189" i="110" s="1"/>
  <c r="E191" i="110" s="1"/>
  <c r="E71" i="110" s="1"/>
  <c r="E251" i="110"/>
  <c r="E255" i="110" s="1"/>
  <c r="E257" i="110" s="1"/>
  <c r="E77" i="110" s="1"/>
  <c r="AW229" i="110"/>
  <c r="AW230" i="110" s="1"/>
  <c r="AW306" i="110"/>
  <c r="AW310" i="110" s="1"/>
  <c r="AW312" i="110" s="1"/>
  <c r="AW82" i="110" s="1"/>
  <c r="AW317" i="110"/>
  <c r="AW318" i="110" s="1"/>
  <c r="AG163" i="110"/>
  <c r="AG164" i="110" s="1"/>
  <c r="E152" i="110"/>
  <c r="E153" i="110" s="1"/>
  <c r="Y125" i="110"/>
  <c r="Y65" i="110" s="1"/>
  <c r="AS240" i="110"/>
  <c r="AS241" i="110" s="1"/>
  <c r="AQ125" i="110"/>
  <c r="AQ65" i="110" s="1"/>
  <c r="U125" i="110"/>
  <c r="U65" i="110" s="1"/>
  <c r="AU185" i="110"/>
  <c r="AU189" i="110" s="1"/>
  <c r="AU191" i="110" s="1"/>
  <c r="AU71" i="110" s="1"/>
  <c r="AU262" i="110"/>
  <c r="AU263" i="110" s="1"/>
  <c r="AU306" i="110"/>
  <c r="AU307" i="110" s="1"/>
  <c r="AU328" i="110"/>
  <c r="AE174" i="110"/>
  <c r="AE178" i="110" s="1"/>
  <c r="AE180" i="110" s="1"/>
  <c r="AE70" i="110" s="1"/>
  <c r="O119" i="110"/>
  <c r="O120" i="110" s="1"/>
  <c r="AQ130" i="110"/>
  <c r="AQ131" i="110" s="1"/>
  <c r="AQ163" i="110"/>
  <c r="AQ167" i="110" s="1"/>
  <c r="AQ169" i="110" s="1"/>
  <c r="AQ69" i="110" s="1"/>
  <c r="AQ317" i="110"/>
  <c r="AQ318" i="110" s="1"/>
  <c r="AA174" i="110"/>
  <c r="AA175" i="110" s="1"/>
  <c r="K251" i="110"/>
  <c r="K252" i="110" s="1"/>
  <c r="K328" i="110"/>
  <c r="K332" i="110" s="1"/>
  <c r="K334" i="110" s="1"/>
  <c r="K84" i="110" s="1"/>
  <c r="Q152" i="110"/>
  <c r="Q156" i="110" s="1"/>
  <c r="Q158" i="110" s="1"/>
  <c r="Q68" i="110" s="1"/>
  <c r="I130" i="110"/>
  <c r="I134" i="110" s="1"/>
  <c r="I136" i="110" s="1"/>
  <c r="I66" i="110" s="1"/>
  <c r="AO163" i="110"/>
  <c r="AO164" i="110" s="1"/>
  <c r="Y174" i="110"/>
  <c r="Y175" i="110" s="1"/>
  <c r="I185" i="110"/>
  <c r="I186" i="110" s="1"/>
  <c r="I207" i="110"/>
  <c r="I208" i="110" s="1"/>
  <c r="I251" i="110"/>
  <c r="I252" i="110" s="1"/>
  <c r="I361" i="110"/>
  <c r="I365" i="110" s="1"/>
  <c r="I367" i="110" s="1"/>
  <c r="I92" i="110" s="1"/>
  <c r="U196" i="110"/>
  <c r="U197" i="110" s="1"/>
  <c r="G130" i="110"/>
  <c r="G135" i="110" s="1"/>
  <c r="AM174" i="110"/>
  <c r="AM175" i="110" s="1"/>
  <c r="AM207" i="110"/>
  <c r="AM208" i="110" s="1"/>
  <c r="W207" i="110"/>
  <c r="W208" i="110" s="1"/>
  <c r="G196" i="110"/>
  <c r="G200" i="110" s="1"/>
  <c r="G202" i="110" s="1"/>
  <c r="G72" i="110" s="1"/>
  <c r="G218" i="110"/>
  <c r="G222" i="110" s="1"/>
  <c r="G224" i="110" s="1"/>
  <c r="G74" i="110" s="1"/>
  <c r="G273" i="110"/>
  <c r="G277" i="110" s="1"/>
  <c r="G279" i="110" s="1"/>
  <c r="G79" i="110" s="1"/>
  <c r="AG141" i="110"/>
  <c r="AG142" i="110" s="1"/>
  <c r="AK284" i="110"/>
  <c r="AK285" i="110" s="1"/>
  <c r="E196" i="110"/>
  <c r="E200" i="110" s="1"/>
  <c r="E202" i="110" s="1"/>
  <c r="E72" i="110" s="1"/>
  <c r="E317" i="110"/>
  <c r="E318" i="110" s="1"/>
  <c r="E306" i="110"/>
  <c r="E307" i="110" s="1"/>
  <c r="AI185" i="110"/>
  <c r="AI186" i="110" s="1"/>
  <c r="AI218" i="110"/>
  <c r="AI219" i="110" s="1"/>
  <c r="AO152" i="110"/>
  <c r="AO153" i="110" s="1"/>
  <c r="AW284" i="110"/>
  <c r="AW285" i="110" s="1"/>
  <c r="AW273" i="110"/>
  <c r="AW277" i="110" s="1"/>
  <c r="AW279" i="110" s="1"/>
  <c r="AW79" i="110" s="1"/>
  <c r="AG196" i="110"/>
  <c r="AG200" i="110" s="1"/>
  <c r="AG202" i="110" s="1"/>
  <c r="AG72" i="110" s="1"/>
  <c r="AG251" i="110"/>
  <c r="AG252" i="110" s="1"/>
  <c r="AS130" i="110"/>
  <c r="AS131" i="110" s="1"/>
  <c r="I125" i="110"/>
  <c r="I65" i="110" s="1"/>
  <c r="AS218" i="110"/>
  <c r="AS222" i="110" s="1"/>
  <c r="AS224" i="110" s="1"/>
  <c r="AS74" i="110" s="1"/>
  <c r="AS361" i="110"/>
  <c r="AS365" i="110" s="1"/>
  <c r="AS367" i="110" s="1"/>
  <c r="AS92" i="110" s="1"/>
  <c r="AC163" i="110"/>
  <c r="AC164" i="110" s="1"/>
  <c r="AC229" i="110"/>
  <c r="AC233" i="110" s="1"/>
  <c r="AC235" i="110" s="1"/>
  <c r="AC75" i="110" s="1"/>
  <c r="AA191" i="110"/>
  <c r="AA71" i="110" s="1"/>
  <c r="AM156" i="110"/>
  <c r="AM158" i="110" s="1"/>
  <c r="AM68" i="110" s="1"/>
  <c r="AS189" i="110"/>
  <c r="AS191" i="110" s="1"/>
  <c r="AS71" i="110" s="1"/>
  <c r="E119" i="110"/>
  <c r="E124" i="110" s="1"/>
  <c r="AU141" i="110"/>
  <c r="AU145" i="110" s="1"/>
  <c r="AU147" i="110" s="1"/>
  <c r="AU67" i="110" s="1"/>
  <c r="AU229" i="110"/>
  <c r="AU233" i="110" s="1"/>
  <c r="AU235" i="110" s="1"/>
  <c r="AU75" i="110" s="1"/>
  <c r="AU317" i="110"/>
  <c r="AU321" i="110" s="1"/>
  <c r="AU323" i="110" s="1"/>
  <c r="AU83" i="110" s="1"/>
  <c r="AE152" i="110"/>
  <c r="AE156" i="110" s="1"/>
  <c r="AE158" i="110" s="1"/>
  <c r="AE68" i="110" s="1"/>
  <c r="AE196" i="110"/>
  <c r="AE197" i="110" s="1"/>
  <c r="U167" i="110"/>
  <c r="U169" i="110" s="1"/>
  <c r="U69" i="110" s="1"/>
  <c r="AW174" i="110"/>
  <c r="AW178" i="110" s="1"/>
  <c r="AW180" i="110" s="1"/>
  <c r="AW70" i="110" s="1"/>
  <c r="AA130" i="110"/>
  <c r="AA131" i="110" s="1"/>
  <c r="AQ196" i="110"/>
  <c r="AQ197" i="110" s="1"/>
  <c r="AQ273" i="110"/>
  <c r="AQ274" i="110" s="1"/>
  <c r="AA207" i="110"/>
  <c r="AA211" i="110" s="1"/>
  <c r="AA213" i="110" s="1"/>
  <c r="AA73" i="110" s="1"/>
  <c r="K218" i="110"/>
  <c r="K219" i="110" s="1"/>
  <c r="K229" i="110"/>
  <c r="K230" i="110" s="1"/>
  <c r="K273" i="110"/>
  <c r="K274" i="110" s="1"/>
  <c r="AK141" i="110"/>
  <c r="AK142" i="110" s="1"/>
  <c r="AO240" i="110"/>
  <c r="AO241" i="110" s="1"/>
  <c r="I196" i="110"/>
  <c r="I197" i="110" s="1"/>
  <c r="I284" i="110"/>
  <c r="I288" i="110" s="1"/>
  <c r="I290" i="110" s="1"/>
  <c r="I80" i="110" s="1"/>
  <c r="I328" i="110"/>
  <c r="I332" i="110" s="1"/>
  <c r="I334" i="110" s="1"/>
  <c r="I84" i="110" s="1"/>
  <c r="AI141" i="110"/>
  <c r="AI142" i="110" s="1"/>
  <c r="AM240" i="110"/>
  <c r="AM241" i="110" s="1"/>
  <c r="W185" i="110"/>
  <c r="W189" i="110" s="1"/>
  <c r="W191" i="110" s="1"/>
  <c r="W71" i="110" s="1"/>
  <c r="G262" i="110"/>
  <c r="G263" i="110" s="1"/>
  <c r="G317" i="110"/>
  <c r="G318" i="110" s="1"/>
  <c r="Q141" i="110"/>
  <c r="Q142" i="110" s="1"/>
  <c r="AK174" i="110"/>
  <c r="AK178" i="110" s="1"/>
  <c r="AK180" i="110" s="1"/>
  <c r="AK70" i="110" s="1"/>
  <c r="AK207" i="110"/>
  <c r="AK211" i="110" s="1"/>
  <c r="AK213" i="110" s="1"/>
  <c r="AK73" i="110" s="1"/>
  <c r="AK273" i="110"/>
  <c r="U185" i="110"/>
  <c r="U189" i="110" s="1"/>
  <c r="U191" i="110" s="1"/>
  <c r="U71" i="110" s="1"/>
  <c r="E240" i="110"/>
  <c r="E244" i="110" s="1"/>
  <c r="E246" i="110" s="1"/>
  <c r="E76" i="110" s="1"/>
  <c r="E218" i="110"/>
  <c r="E219" i="110" s="1"/>
  <c r="E262" i="110"/>
  <c r="E263" i="110" s="1"/>
  <c r="E328" i="110"/>
  <c r="E329" i="110" s="1"/>
  <c r="Q174" i="110"/>
  <c r="Q175" i="110" s="1"/>
  <c r="AI130" i="110"/>
  <c r="AI134" i="110" s="1"/>
  <c r="AI136" i="110" s="1"/>
  <c r="AI66" i="110" s="1"/>
  <c r="AI196" i="110"/>
  <c r="AI197" i="110" s="1"/>
  <c r="AI262" i="110"/>
  <c r="AI263" i="110" s="1"/>
  <c r="Y152" i="110"/>
  <c r="Y153" i="110" s="1"/>
  <c r="AW207" i="110"/>
  <c r="AW211" i="110" s="1"/>
  <c r="AW213" i="110" s="1"/>
  <c r="AW73" i="110" s="1"/>
  <c r="AW240" i="110"/>
  <c r="AW241" i="110" s="1"/>
  <c r="AW339" i="110"/>
  <c r="AW343" i="110" s="1"/>
  <c r="AW345" i="110" s="1"/>
  <c r="AW85" i="110" s="1"/>
  <c r="AC130" i="110"/>
  <c r="AC131" i="110" s="1"/>
  <c r="AW119" i="110"/>
  <c r="AW120" i="110" s="1"/>
  <c r="AS207" i="110"/>
  <c r="AS211" i="110" s="1"/>
  <c r="AS213" i="110" s="1"/>
  <c r="AS73" i="110" s="1"/>
  <c r="AM123" i="110"/>
  <c r="AM125" i="110" s="1"/>
  <c r="AM65" i="110" s="1"/>
  <c r="S123" i="110"/>
  <c r="S125" i="110" s="1"/>
  <c r="S65" i="110" s="1"/>
  <c r="AU350" i="110"/>
  <c r="AU355" i="110" s="1"/>
  <c r="AU273" i="110"/>
  <c r="AU277" i="110" s="1"/>
  <c r="AU279" i="110" s="1"/>
  <c r="AU79" i="110" s="1"/>
  <c r="Q123" i="110"/>
  <c r="Q125" i="110" s="1"/>
  <c r="Q65" i="110" s="1"/>
  <c r="AM141" i="110"/>
  <c r="AM142" i="110" s="1"/>
  <c r="K130" i="110"/>
  <c r="K131" i="110" s="1"/>
  <c r="AQ174" i="110"/>
  <c r="AQ178" i="110" s="1"/>
  <c r="AQ180" i="110" s="1"/>
  <c r="AQ70" i="110" s="1"/>
  <c r="AQ240" i="110"/>
  <c r="AQ244" i="110" s="1"/>
  <c r="AQ246" i="110" s="1"/>
  <c r="AQ76" i="110" s="1"/>
  <c r="AQ284" i="110"/>
  <c r="AQ288" i="110" s="1"/>
  <c r="AQ290" i="110" s="1"/>
  <c r="AQ80" i="110" s="1"/>
  <c r="K163" i="110"/>
  <c r="K164" i="110" s="1"/>
  <c r="K262" i="110"/>
  <c r="K266" i="110" s="1"/>
  <c r="K268" i="110" s="1"/>
  <c r="K78" i="110" s="1"/>
  <c r="K317" i="110"/>
  <c r="K318" i="110" s="1"/>
  <c r="U141" i="110"/>
  <c r="U142" i="110" s="1"/>
  <c r="AO174" i="110"/>
  <c r="AO178" i="110" s="1"/>
  <c r="AO180" i="110" s="1"/>
  <c r="AO70" i="110" s="1"/>
  <c r="AO262" i="110"/>
  <c r="AO263" i="110" s="1"/>
  <c r="AO284" i="110"/>
  <c r="AO285" i="110" s="1"/>
  <c r="Y207" i="110"/>
  <c r="Y208" i="110" s="1"/>
  <c r="I163" i="110"/>
  <c r="I167" i="110" s="1"/>
  <c r="I169" i="110" s="1"/>
  <c r="I69" i="110" s="1"/>
  <c r="I218" i="110"/>
  <c r="I222" i="110" s="1"/>
  <c r="I224" i="110" s="1"/>
  <c r="I74" i="110" s="1"/>
  <c r="I306" i="110"/>
  <c r="I307" i="110" s="1"/>
  <c r="AG174" i="110"/>
  <c r="AG178" i="110" s="1"/>
  <c r="AG180" i="110" s="1"/>
  <c r="AG70" i="110" s="1"/>
  <c r="S141" i="110"/>
  <c r="S142" i="110" s="1"/>
  <c r="AM251" i="110"/>
  <c r="AM252" i="110" s="1"/>
  <c r="G163" i="110"/>
  <c r="G167" i="110" s="1"/>
  <c r="G169" i="110" s="1"/>
  <c r="G69" i="110" s="1"/>
  <c r="G339" i="110"/>
  <c r="G343" i="110" s="1"/>
  <c r="G345" i="110" s="1"/>
  <c r="G85" i="110" s="1"/>
  <c r="AC152" i="110"/>
  <c r="AC153" i="110" s="1"/>
  <c r="AK130" i="110"/>
  <c r="AK131" i="110" s="1"/>
  <c r="AK240" i="110"/>
  <c r="AK241" i="110" s="1"/>
  <c r="AK251" i="110"/>
  <c r="AK252" i="110" s="1"/>
  <c r="E339" i="110"/>
  <c r="E343" i="110" s="1"/>
  <c r="E345" i="110" s="1"/>
  <c r="E85" i="110" s="1"/>
  <c r="AS152" i="110"/>
  <c r="AS156" i="110" s="1"/>
  <c r="AS158" i="110" s="1"/>
  <c r="AS68" i="110" s="1"/>
  <c r="S130" i="110"/>
  <c r="S131" i="110" s="1"/>
  <c r="AI229" i="110"/>
  <c r="AI230" i="110" s="1"/>
  <c r="I152" i="110"/>
  <c r="I153" i="110" s="1"/>
  <c r="AW130" i="110"/>
  <c r="AW163" i="110"/>
  <c r="AW167" i="110" s="1"/>
  <c r="AW169" i="110" s="1"/>
  <c r="AW69" i="110" s="1"/>
  <c r="AW350" i="110"/>
  <c r="AW354" i="110" s="1"/>
  <c r="AW356" i="110" s="1"/>
  <c r="AW86" i="110" s="1"/>
  <c r="AG240" i="110"/>
  <c r="AG244" i="110" s="1"/>
  <c r="AG246" i="110" s="1"/>
  <c r="AG76" i="110" s="1"/>
  <c r="AO141" i="110"/>
  <c r="AO142" i="110" s="1"/>
  <c r="M130" i="110"/>
  <c r="M131" i="110" s="1"/>
  <c r="AS262" i="110"/>
  <c r="AS266" i="110" s="1"/>
  <c r="AS268" i="110" s="1"/>
  <c r="AS78" i="110" s="1"/>
  <c r="AS306" i="110"/>
  <c r="AS307" i="110" s="1"/>
  <c r="AS328" i="110"/>
  <c r="AS329" i="110" s="1"/>
  <c r="AC218" i="110"/>
  <c r="AC196" i="110"/>
  <c r="AC197" i="110" s="1"/>
  <c r="W123" i="110"/>
  <c r="W125" i="110" s="1"/>
  <c r="W65" i="110" s="1"/>
  <c r="S167" i="110"/>
  <c r="S169" i="110" s="1"/>
  <c r="S69" i="110" s="1"/>
  <c r="AU152" i="110"/>
  <c r="AU207" i="110"/>
  <c r="AU208" i="110" s="1"/>
  <c r="AU240" i="110"/>
  <c r="AU339" i="110"/>
  <c r="AU340" i="110" s="1"/>
  <c r="AE119" i="110"/>
  <c r="AE120" i="110" s="1"/>
  <c r="AE240" i="110"/>
  <c r="AE241" i="110" s="1"/>
  <c r="O141" i="110"/>
  <c r="O145" i="110" s="1"/>
  <c r="O147" i="110" s="1"/>
  <c r="O67" i="110" s="1"/>
  <c r="Z95" i="110"/>
  <c r="E163" i="110"/>
  <c r="E167" i="110" s="1"/>
  <c r="E169" i="110" s="1"/>
  <c r="E69" i="110" s="1"/>
  <c r="W141" i="110"/>
  <c r="W142" i="110" s="1"/>
  <c r="AQ218" i="110"/>
  <c r="AQ219" i="110" s="1"/>
  <c r="AA229" i="110"/>
  <c r="AA233" i="110" s="1"/>
  <c r="AA235" i="110" s="1"/>
  <c r="AA75" i="110" s="1"/>
  <c r="K196" i="110"/>
  <c r="K200" i="110" s="1"/>
  <c r="K202" i="110" s="1"/>
  <c r="K72" i="110" s="1"/>
  <c r="K295" i="110"/>
  <c r="K296" i="110" s="1"/>
  <c r="K284" i="110"/>
  <c r="K285" i="110" s="1"/>
  <c r="K339" i="110"/>
  <c r="K340" i="110" s="1"/>
  <c r="E141" i="110"/>
  <c r="E145" i="110" s="1"/>
  <c r="E147" i="110" s="1"/>
  <c r="E67" i="110" s="1"/>
  <c r="AO207" i="110"/>
  <c r="AO211" i="110" s="1"/>
  <c r="AO213" i="110" s="1"/>
  <c r="AO73" i="110" s="1"/>
  <c r="AO306" i="110"/>
  <c r="AO307" i="110" s="1"/>
  <c r="AO295" i="110"/>
  <c r="AO299" i="110" s="1"/>
  <c r="AO301" i="110" s="1"/>
  <c r="AO81" i="110" s="1"/>
  <c r="Y185" i="110"/>
  <c r="Y186" i="110" s="1"/>
  <c r="AM185" i="110"/>
  <c r="AM186" i="110" s="1"/>
  <c r="W163" i="110"/>
  <c r="W167" i="110" s="1"/>
  <c r="W169" i="110" s="1"/>
  <c r="W69" i="110" s="1"/>
  <c r="G240" i="110"/>
  <c r="G244" i="110" s="1"/>
  <c r="G246" i="110" s="1"/>
  <c r="G76" i="110" s="1"/>
  <c r="G284" i="110"/>
  <c r="G285" i="110" s="1"/>
  <c r="M152" i="110"/>
  <c r="M156" i="110" s="1"/>
  <c r="M158" i="110" s="1"/>
  <c r="M68" i="110" s="1"/>
  <c r="U130" i="110"/>
  <c r="U131" i="110" s="1"/>
  <c r="E229" i="110"/>
  <c r="E230" i="110" s="1"/>
  <c r="AA152" i="110"/>
  <c r="AA156" i="110" s="1"/>
  <c r="AA158" i="110" s="1"/>
  <c r="AA68" i="110" s="1"/>
  <c r="S174" i="110"/>
  <c r="S175" i="110" s="1"/>
  <c r="AG130" i="110"/>
  <c r="AG134" i="110" s="1"/>
  <c r="AG136" i="110" s="1"/>
  <c r="AG66" i="110" s="1"/>
  <c r="AK119" i="110"/>
  <c r="AK123" i="110" s="1"/>
  <c r="AK125" i="110" s="1"/>
  <c r="AK65" i="110" s="1"/>
  <c r="AW196" i="110"/>
  <c r="AW200" i="110" s="1"/>
  <c r="AW202" i="110" s="1"/>
  <c r="AW72" i="110" s="1"/>
  <c r="AW251" i="110"/>
  <c r="AW255" i="110" s="1"/>
  <c r="AW257" i="110" s="1"/>
  <c r="AW77" i="110" s="1"/>
  <c r="AG185" i="110"/>
  <c r="AG186" i="110" s="1"/>
  <c r="AG218" i="110"/>
  <c r="AG222" i="110" s="1"/>
  <c r="AG224" i="110" s="1"/>
  <c r="AG74" i="110" s="1"/>
  <c r="AQ185" i="110"/>
  <c r="AQ189" i="110" s="1"/>
  <c r="AQ191" i="110" s="1"/>
  <c r="AQ71" i="110" s="1"/>
  <c r="Y141" i="110"/>
  <c r="Y142" i="110" s="1"/>
  <c r="AS295" i="110"/>
  <c r="AS299" i="110" s="1"/>
  <c r="AS301" i="110" s="1"/>
  <c r="AS81" i="110" s="1"/>
  <c r="AS251" i="110"/>
  <c r="AS255" i="110" s="1"/>
  <c r="AS257" i="110" s="1"/>
  <c r="AS77" i="110" s="1"/>
  <c r="AU163" i="110"/>
  <c r="AU167" i="110" s="1"/>
  <c r="AU169" i="110" s="1"/>
  <c r="AU69" i="110" s="1"/>
  <c r="AU196" i="110"/>
  <c r="AU197" i="110" s="1"/>
  <c r="AU284" i="110"/>
  <c r="AU285" i="110" s="1"/>
  <c r="AE185" i="110"/>
  <c r="AE189" i="110" s="1"/>
  <c r="AE191" i="110" s="1"/>
  <c r="AE71" i="110" s="1"/>
  <c r="AE251" i="110"/>
  <c r="AE255" i="110" s="1"/>
  <c r="AE257" i="110" s="1"/>
  <c r="AE77" i="110" s="1"/>
  <c r="G141" i="110"/>
  <c r="G142" i="110" s="1"/>
  <c r="AQ207" i="110"/>
  <c r="AQ211" i="110" s="1"/>
  <c r="AQ213" i="110" s="1"/>
  <c r="AQ73" i="110" s="1"/>
  <c r="AS119" i="110"/>
  <c r="AS123" i="110" s="1"/>
  <c r="AS125" i="110" s="1"/>
  <c r="AS65" i="110" s="1"/>
  <c r="AO185" i="110"/>
  <c r="AO186" i="110" s="1"/>
  <c r="I174" i="110"/>
  <c r="I178" i="110" s="1"/>
  <c r="I180" i="110" s="1"/>
  <c r="I70" i="110" s="1"/>
  <c r="I262" i="110"/>
  <c r="I263" i="110" s="1"/>
  <c r="I317" i="110"/>
  <c r="I318" i="110" s="1"/>
  <c r="I339" i="110"/>
  <c r="I343" i="110" s="1"/>
  <c r="I345" i="110" s="1"/>
  <c r="I85" i="110" s="1"/>
  <c r="AA119" i="110"/>
  <c r="AM196" i="110"/>
  <c r="AM200" i="110" s="1"/>
  <c r="AM202" i="110" s="1"/>
  <c r="AM72" i="110" s="1"/>
  <c r="AM218" i="110"/>
  <c r="AM219" i="110" s="1"/>
  <c r="AM273" i="110"/>
  <c r="AM277" i="110" s="1"/>
  <c r="AM279" i="110" s="1"/>
  <c r="AM79" i="110" s="1"/>
  <c r="W196" i="110"/>
  <c r="W200" i="110" s="1"/>
  <c r="W202" i="110" s="1"/>
  <c r="W72" i="110" s="1"/>
  <c r="G174" i="110"/>
  <c r="G175" i="110" s="1"/>
  <c r="G328" i="110"/>
  <c r="G332" i="110" s="1"/>
  <c r="G334" i="110" s="1"/>
  <c r="G84" i="110" s="1"/>
  <c r="G350" i="110"/>
  <c r="G351" i="110" s="1"/>
  <c r="E130" i="110"/>
  <c r="E131" i="110" s="1"/>
  <c r="AK185" i="110"/>
  <c r="AK186" i="110" s="1"/>
  <c r="AK262" i="110"/>
  <c r="AK266" i="110" s="1"/>
  <c r="AK268" i="110" s="1"/>
  <c r="AK78" i="110" s="1"/>
  <c r="E295" i="110"/>
  <c r="E296" i="110" s="1"/>
  <c r="E284" i="110"/>
  <c r="E285" i="110" s="1"/>
  <c r="E350" i="110"/>
  <c r="E351" i="110" s="1"/>
  <c r="K152" i="110"/>
  <c r="K157" i="110" s="1"/>
  <c r="AI240" i="110"/>
  <c r="AI244" i="110" s="1"/>
  <c r="AI246" i="110" s="1"/>
  <c r="AI76" i="110" s="1"/>
  <c r="AS141" i="110"/>
  <c r="AS145" i="110" s="1"/>
  <c r="AS147" i="110" s="1"/>
  <c r="AS67" i="110" s="1"/>
  <c r="Q130" i="110"/>
  <c r="Q134" i="110" s="1"/>
  <c r="Q136" i="110" s="1"/>
  <c r="Q66" i="110" s="1"/>
  <c r="AW295" i="110"/>
  <c r="AW299" i="110" s="1"/>
  <c r="AW301" i="110" s="1"/>
  <c r="AW81" i="110" s="1"/>
  <c r="AW361" i="110"/>
  <c r="AW366" i="110" s="1"/>
  <c r="AG207" i="110"/>
  <c r="AG208" i="110" s="1"/>
  <c r="I141" i="110"/>
  <c r="I146" i="110" s="1"/>
  <c r="AS163" i="110"/>
  <c r="AS164" i="110" s="1"/>
  <c r="AS229" i="110"/>
  <c r="AS233" i="110" s="1"/>
  <c r="AS235" i="110" s="1"/>
  <c r="AS75" i="110" s="1"/>
  <c r="AS317" i="110"/>
  <c r="AS321" i="110" s="1"/>
  <c r="AS323" i="110" s="1"/>
  <c r="AS83" i="110" s="1"/>
  <c r="AC174" i="110"/>
  <c r="AC175" i="110" s="1"/>
  <c r="AI123" i="110"/>
  <c r="AI125" i="110" s="1"/>
  <c r="AI65" i="110" s="1"/>
  <c r="AM233" i="110"/>
  <c r="AM235" i="110" s="1"/>
  <c r="AM75" i="110" s="1"/>
  <c r="AK167" i="110"/>
  <c r="AK169" i="110" s="1"/>
  <c r="AK69" i="110" s="1"/>
  <c r="AA145" i="110"/>
  <c r="AA147" i="110" s="1"/>
  <c r="AA67" i="110" s="1"/>
  <c r="AU174" i="110"/>
  <c r="AU178" i="110" s="1"/>
  <c r="AU180" i="110" s="1"/>
  <c r="AU70" i="110" s="1"/>
  <c r="AU251" i="110"/>
  <c r="AU255" i="110" s="1"/>
  <c r="AU257" i="110" s="1"/>
  <c r="AU77" i="110" s="1"/>
  <c r="AE207" i="110"/>
  <c r="AE211" i="110" s="1"/>
  <c r="AE213" i="110" s="1"/>
  <c r="AE73" i="110" s="1"/>
  <c r="AE218" i="110"/>
  <c r="AE219" i="110" s="1"/>
  <c r="O152" i="110"/>
  <c r="O153" i="110" s="1"/>
  <c r="AI152" i="110"/>
  <c r="AI153" i="110" s="1"/>
  <c r="AQ251" i="110"/>
  <c r="AQ252" i="110" s="1"/>
  <c r="AQ306" i="110"/>
  <c r="AQ310" i="110" s="1"/>
  <c r="AQ312" i="110" s="1"/>
  <c r="AQ82" i="110" s="1"/>
  <c r="AA163" i="110"/>
  <c r="AA164" i="110" s="1"/>
  <c r="K174" i="110"/>
  <c r="K175" i="110" s="1"/>
  <c r="K361" i="110"/>
  <c r="K362" i="110" s="1"/>
  <c r="K350" i="110"/>
  <c r="K351" i="110" s="1"/>
  <c r="AC119" i="110"/>
  <c r="AC120" i="110" s="1"/>
  <c r="AO196" i="110"/>
  <c r="AO200" i="110" s="1"/>
  <c r="AO202" i="110" s="1"/>
  <c r="AO72" i="110" s="1"/>
  <c r="AO251" i="110"/>
  <c r="AO255" i="110" s="1"/>
  <c r="AO257" i="110" s="1"/>
  <c r="AO77" i="110" s="1"/>
  <c r="Y163" i="110"/>
  <c r="Y167" i="110" s="1"/>
  <c r="Y169" i="110" s="1"/>
  <c r="Y69" i="110" s="1"/>
  <c r="Y218" i="110"/>
  <c r="Y219" i="110" s="1"/>
  <c r="I240" i="110"/>
  <c r="I241" i="110" s="1"/>
  <c r="I273" i="110"/>
  <c r="I277" i="110" s="1"/>
  <c r="I279" i="110" s="1"/>
  <c r="I79" i="110" s="1"/>
  <c r="AW152" i="110"/>
  <c r="AW153" i="110" s="1"/>
  <c r="AM163" i="110"/>
  <c r="AM164" i="110" s="1"/>
  <c r="AM262" i="110"/>
  <c r="AM263" i="110" s="1"/>
  <c r="G251" i="110"/>
  <c r="G255" i="110" s="1"/>
  <c r="G257" i="110" s="1"/>
  <c r="G77" i="110" s="1"/>
  <c r="G295" i="110"/>
  <c r="G296" i="110" s="1"/>
  <c r="AK196" i="110"/>
  <c r="AK197" i="110" s="1"/>
  <c r="AK218" i="110"/>
  <c r="AK219" i="110" s="1"/>
  <c r="E174" i="110"/>
  <c r="E175" i="110" s="1"/>
  <c r="E273" i="110"/>
  <c r="E277" i="110" s="1"/>
  <c r="E279" i="110" s="1"/>
  <c r="E79" i="110" s="1"/>
  <c r="AI207" i="110"/>
  <c r="AI211" i="110" s="1"/>
  <c r="AI213" i="110" s="1"/>
  <c r="AI73" i="110" s="1"/>
  <c r="AI251" i="110"/>
  <c r="AI252" i="110" s="1"/>
  <c r="S185" i="110"/>
  <c r="S186" i="110" s="1"/>
  <c r="AC141" i="110"/>
  <c r="AC145" i="110" s="1"/>
  <c r="AC147" i="110" s="1"/>
  <c r="AC67" i="110" s="1"/>
  <c r="AW218" i="110"/>
  <c r="AW222" i="110" s="1"/>
  <c r="AW224" i="110" s="1"/>
  <c r="AW74" i="110" s="1"/>
  <c r="AW262" i="110"/>
  <c r="AG229" i="110"/>
  <c r="AG230" i="110" s="1"/>
  <c r="AG262" i="110"/>
  <c r="AG263" i="110" s="1"/>
  <c r="Q163" i="110"/>
  <c r="AK152" i="110"/>
  <c r="AK153" i="110" s="1"/>
  <c r="AS273" i="110"/>
  <c r="AS274" i="110" s="1"/>
  <c r="O130" i="110"/>
  <c r="O131" i="110" s="1"/>
  <c r="AU119" i="110"/>
  <c r="AU123" i="110" s="1"/>
  <c r="AU125" i="110" s="1"/>
  <c r="AU65" i="110" s="1"/>
  <c r="AU295" i="110"/>
  <c r="AU299" i="110" s="1"/>
  <c r="AU301" i="110" s="1"/>
  <c r="AU81" i="110" s="1"/>
  <c r="AE141" i="110"/>
  <c r="AE142" i="110" s="1"/>
  <c r="O163" i="110"/>
  <c r="O167" i="110" s="1"/>
  <c r="O169" i="110" s="1"/>
  <c r="O69" i="110" s="1"/>
  <c r="G123" i="110"/>
  <c r="G125" i="110" s="1"/>
  <c r="G65" i="110" s="1"/>
  <c r="S152" i="110"/>
  <c r="S156" i="110" s="1"/>
  <c r="S158" i="110" s="1"/>
  <c r="S68" i="110" s="1"/>
  <c r="AQ152" i="110"/>
  <c r="AQ156" i="110" s="1"/>
  <c r="AQ158" i="110" s="1"/>
  <c r="AQ68" i="110" s="1"/>
  <c r="AQ229" i="110"/>
  <c r="AQ233" i="110" s="1"/>
  <c r="AQ235" i="110" s="1"/>
  <c r="AQ75" i="110" s="1"/>
  <c r="AQ295" i="110"/>
  <c r="AQ296" i="110" s="1"/>
  <c r="AA218" i="110"/>
  <c r="AA219" i="110" s="1"/>
  <c r="AA196" i="110"/>
  <c r="AA200" i="110" s="1"/>
  <c r="AA202" i="110" s="1"/>
  <c r="AA72" i="110" s="1"/>
  <c r="K240" i="110"/>
  <c r="K241" i="110" s="1"/>
  <c r="AO130" i="110"/>
  <c r="AO131" i="110" s="1"/>
  <c r="M119" i="110"/>
  <c r="M123" i="110" s="1"/>
  <c r="M125" i="110" s="1"/>
  <c r="M65" i="110" s="1"/>
  <c r="AO218" i="110"/>
  <c r="AO222" i="110" s="1"/>
  <c r="AO224" i="110" s="1"/>
  <c r="AO74" i="110" s="1"/>
  <c r="Y196" i="110"/>
  <c r="Y200" i="110" s="1"/>
  <c r="Y202" i="110" s="1"/>
  <c r="Y72" i="110" s="1"/>
  <c r="I350" i="110"/>
  <c r="I354" i="110" s="1"/>
  <c r="I356" i="110" s="1"/>
  <c r="I86" i="110" s="1"/>
  <c r="AM130" i="110"/>
  <c r="AM134" i="110" s="1"/>
  <c r="AM136" i="110" s="1"/>
  <c r="AM66" i="110" s="1"/>
  <c r="AM284" i="110"/>
  <c r="AM288" i="110" s="1"/>
  <c r="AM290" i="110" s="1"/>
  <c r="AM80" i="110" s="1"/>
  <c r="G229" i="110"/>
  <c r="G233" i="110" s="1"/>
  <c r="G235" i="110" s="1"/>
  <c r="G75" i="110" s="1"/>
  <c r="G207" i="110"/>
  <c r="G208" i="110" s="1"/>
  <c r="G306" i="110"/>
  <c r="G307" i="110" s="1"/>
  <c r="G361" i="110"/>
  <c r="G362" i="110" s="1"/>
  <c r="E207" i="110"/>
  <c r="E211" i="110" s="1"/>
  <c r="E213" i="110" s="1"/>
  <c r="E73" i="110" s="1"/>
  <c r="E361" i="110"/>
  <c r="E365" i="110" s="1"/>
  <c r="E367" i="110" s="1"/>
  <c r="E92" i="110" s="1"/>
  <c r="AI174" i="110"/>
  <c r="AI178" i="110" s="1"/>
  <c r="AI180" i="110" s="1"/>
  <c r="AI70" i="110" s="1"/>
  <c r="AI273" i="110"/>
  <c r="AI274" i="110" s="1"/>
  <c r="M141" i="110"/>
  <c r="AW185" i="110"/>
  <c r="AW189" i="110" s="1"/>
  <c r="AW191" i="110" s="1"/>
  <c r="AW71" i="110" s="1"/>
  <c r="AW328" i="110"/>
  <c r="AW332" i="110" s="1"/>
  <c r="AW334" i="110" s="1"/>
  <c r="AW84" i="110" s="1"/>
  <c r="U152" i="110"/>
  <c r="U153" i="110" s="1"/>
  <c r="AO125" i="110"/>
  <c r="AO65" i="110" s="1"/>
  <c r="AS174" i="110"/>
  <c r="AS196" i="110"/>
  <c r="AS197" i="110" s="1"/>
  <c r="AS284" i="110"/>
  <c r="AS285" i="110" s="1"/>
  <c r="AC207" i="110"/>
  <c r="AC240" i="110"/>
  <c r="AC244" i="110" s="1"/>
  <c r="AC246" i="110" s="1"/>
  <c r="AC76" i="110" s="1"/>
  <c r="AQ120" i="110"/>
  <c r="AU130" i="110"/>
  <c r="AU131" i="110" s="1"/>
  <c r="AU218" i="110"/>
  <c r="AU222" i="110" s="1"/>
  <c r="AU224" i="110" s="1"/>
  <c r="AU74" i="110" s="1"/>
  <c r="AE163" i="110"/>
  <c r="AE164" i="110" s="1"/>
  <c r="AE229" i="110"/>
  <c r="AE230" i="110" s="1"/>
  <c r="G158" i="110"/>
  <c r="G68" i="110" s="1"/>
  <c r="AJ95" i="109"/>
  <c r="L95" i="109"/>
  <c r="AD95" i="109"/>
  <c r="V95" i="109"/>
  <c r="P95" i="109"/>
  <c r="AO120" i="109"/>
  <c r="AO125" i="109"/>
  <c r="AO65" i="109" s="1"/>
  <c r="Q123" i="109"/>
  <c r="Q125" i="109" s="1"/>
  <c r="Q65" i="109" s="1"/>
  <c r="Y125" i="109"/>
  <c r="Y65" i="109" s="1"/>
  <c r="S167" i="109"/>
  <c r="S169" i="109" s="1"/>
  <c r="S69" i="109" s="1"/>
  <c r="AS360" i="109"/>
  <c r="AS361" i="109" s="1"/>
  <c r="AS365" i="109" s="1"/>
  <c r="AS367" i="109" s="1"/>
  <c r="AS92" i="109" s="1"/>
  <c r="Y145" i="109"/>
  <c r="Y147" i="109" s="1"/>
  <c r="Y67" i="109" s="1"/>
  <c r="AC134" i="109"/>
  <c r="AC136" i="109" s="1"/>
  <c r="AC66" i="109" s="1"/>
  <c r="AA197" i="109"/>
  <c r="AO174" i="109"/>
  <c r="AO178" i="109" s="1"/>
  <c r="AO180" i="109" s="1"/>
  <c r="AO70" i="109" s="1"/>
  <c r="AA130" i="109"/>
  <c r="AA131" i="109" s="1"/>
  <c r="AQ163" i="109"/>
  <c r="AQ164" i="109" s="1"/>
  <c r="AQ306" i="109"/>
  <c r="AQ310" i="109" s="1"/>
  <c r="AQ312" i="109" s="1"/>
  <c r="AQ82" i="109" s="1"/>
  <c r="AQ284" i="109"/>
  <c r="AA163" i="109"/>
  <c r="AA167" i="109" s="1"/>
  <c r="AA169" i="109" s="1"/>
  <c r="AA69" i="109" s="1"/>
  <c r="AO295" i="109"/>
  <c r="AO299" i="109" s="1"/>
  <c r="AO301" i="109" s="1"/>
  <c r="AO81" i="109" s="1"/>
  <c r="Y196" i="109"/>
  <c r="Y197" i="109" s="1"/>
  <c r="Y218" i="109"/>
  <c r="Y219" i="109" s="1"/>
  <c r="AI141" i="109"/>
  <c r="AQ119" i="109"/>
  <c r="AQ120" i="109" s="1"/>
  <c r="AM207" i="109"/>
  <c r="AM208" i="109" s="1"/>
  <c r="W196" i="109"/>
  <c r="W200" i="109" s="1"/>
  <c r="W202" i="109" s="1"/>
  <c r="W72" i="109" s="1"/>
  <c r="S174" i="109"/>
  <c r="S178" i="109" s="1"/>
  <c r="S180" i="109" s="1"/>
  <c r="S70" i="109" s="1"/>
  <c r="AW152" i="109"/>
  <c r="AW153" i="109" s="1"/>
  <c r="AW339" i="109"/>
  <c r="AW340" i="109" s="1"/>
  <c r="AG163" i="109"/>
  <c r="AG164" i="109" s="1"/>
  <c r="Q163" i="109"/>
  <c r="Q167" i="109" s="1"/>
  <c r="Q169" i="109" s="1"/>
  <c r="Q69" i="109" s="1"/>
  <c r="AQ141" i="109"/>
  <c r="AQ145" i="109" s="1"/>
  <c r="AQ147" i="109" s="1"/>
  <c r="AQ67" i="109" s="1"/>
  <c r="AS119" i="109"/>
  <c r="AS295" i="109"/>
  <c r="AS296" i="109" s="1"/>
  <c r="AC196" i="109"/>
  <c r="AC197" i="109" s="1"/>
  <c r="AC174" i="109"/>
  <c r="AC178" i="109" s="1"/>
  <c r="AC180" i="109" s="1"/>
  <c r="AC70" i="109" s="1"/>
  <c r="AC207" i="109"/>
  <c r="AC208" i="109" s="1"/>
  <c r="M152" i="109"/>
  <c r="M153" i="109" s="1"/>
  <c r="AK185" i="109"/>
  <c r="AK186" i="109" s="1"/>
  <c r="U163" i="109"/>
  <c r="U164" i="109" s="1"/>
  <c r="U152" i="109"/>
  <c r="U153" i="109" s="1"/>
  <c r="AU207" i="109"/>
  <c r="AU211" i="109" s="1"/>
  <c r="AU213" i="109" s="1"/>
  <c r="AU73" i="109" s="1"/>
  <c r="AU229" i="109"/>
  <c r="AE174" i="109"/>
  <c r="AE178" i="109" s="1"/>
  <c r="AE180" i="109" s="1"/>
  <c r="AE70" i="109" s="1"/>
  <c r="AE251" i="109"/>
  <c r="AE252" i="109" s="1"/>
  <c r="O119" i="109"/>
  <c r="O120" i="109" s="1"/>
  <c r="I125" i="109"/>
  <c r="I65" i="109" s="1"/>
  <c r="AQ152" i="109"/>
  <c r="AQ156" i="109" s="1"/>
  <c r="AQ158" i="109" s="1"/>
  <c r="AQ68" i="109" s="1"/>
  <c r="Y130" i="109"/>
  <c r="Y131" i="109" s="1"/>
  <c r="W130" i="109"/>
  <c r="W131" i="109" s="1"/>
  <c r="AM196" i="109"/>
  <c r="AM197" i="109" s="1"/>
  <c r="AM295" i="109"/>
  <c r="AM296" i="109" s="1"/>
  <c r="AI152" i="109"/>
  <c r="AI153" i="109" s="1"/>
  <c r="AI229" i="109"/>
  <c r="AI240" i="109"/>
  <c r="AI241" i="109" s="1"/>
  <c r="AW185" i="109"/>
  <c r="AW189" i="109" s="1"/>
  <c r="AW191" i="109" s="1"/>
  <c r="AW71" i="109" s="1"/>
  <c r="AW218" i="109"/>
  <c r="AW222" i="109" s="1"/>
  <c r="AW224" i="109" s="1"/>
  <c r="AW74" i="109" s="1"/>
  <c r="AW262" i="109"/>
  <c r="AW263" i="109" s="1"/>
  <c r="K130" i="109"/>
  <c r="K134" i="109" s="1"/>
  <c r="K136" i="109" s="1"/>
  <c r="K66" i="109" s="1"/>
  <c r="AQ218" i="109"/>
  <c r="AQ222" i="109" s="1"/>
  <c r="AQ224" i="109" s="1"/>
  <c r="AQ74" i="109" s="1"/>
  <c r="AA207" i="109"/>
  <c r="AA208" i="109" s="1"/>
  <c r="AO273" i="109"/>
  <c r="AO274" i="109" s="1"/>
  <c r="AO262" i="109"/>
  <c r="AO263" i="109" s="1"/>
  <c r="AO306" i="109"/>
  <c r="AO310" i="109" s="1"/>
  <c r="AO312" i="109" s="1"/>
  <c r="AO82" i="109" s="1"/>
  <c r="S141" i="109"/>
  <c r="S145" i="109" s="1"/>
  <c r="S147" i="109" s="1"/>
  <c r="S67" i="109" s="1"/>
  <c r="AA119" i="109"/>
  <c r="AA120" i="109" s="1"/>
  <c r="AM229" i="109"/>
  <c r="AM230" i="109" s="1"/>
  <c r="AM273" i="109"/>
  <c r="AM277" i="109" s="1"/>
  <c r="AM279" i="109" s="1"/>
  <c r="AM79" i="109" s="1"/>
  <c r="AI174" i="109"/>
  <c r="AI178" i="109" s="1"/>
  <c r="AI180" i="109" s="1"/>
  <c r="AI70" i="109" s="1"/>
  <c r="AI207" i="109"/>
  <c r="AI251" i="109"/>
  <c r="AW130" i="109"/>
  <c r="AW134" i="109" s="1"/>
  <c r="AW136" i="109" s="1"/>
  <c r="AW66" i="109" s="1"/>
  <c r="AW240" i="109"/>
  <c r="AW244" i="109" s="1"/>
  <c r="AW246" i="109" s="1"/>
  <c r="AW76" i="109" s="1"/>
  <c r="AW284" i="109"/>
  <c r="AW285" i="109" s="1"/>
  <c r="Q174" i="109"/>
  <c r="Q175" i="109" s="1"/>
  <c r="AA141" i="109"/>
  <c r="AA142" i="109" s="1"/>
  <c r="AS130" i="109"/>
  <c r="AS134" i="109" s="1"/>
  <c r="AS136" i="109" s="1"/>
  <c r="AS66" i="109" s="1"/>
  <c r="AS174" i="109"/>
  <c r="AS178" i="109" s="1"/>
  <c r="AS180" i="109" s="1"/>
  <c r="AS70" i="109" s="1"/>
  <c r="AS240" i="109"/>
  <c r="AS241" i="109" s="1"/>
  <c r="AS251" i="109"/>
  <c r="AS252" i="109" s="1"/>
  <c r="AC218" i="109"/>
  <c r="AC219" i="109" s="1"/>
  <c r="AC240" i="109"/>
  <c r="AC244" i="109" s="1"/>
  <c r="AC246" i="109" s="1"/>
  <c r="AC76" i="109" s="1"/>
  <c r="AQ189" i="109"/>
  <c r="AQ191" i="109" s="1"/>
  <c r="AQ71" i="109" s="1"/>
  <c r="Y156" i="109"/>
  <c r="Y158" i="109" s="1"/>
  <c r="Y68" i="109" s="1"/>
  <c r="AM123" i="109"/>
  <c r="AM125" i="109" s="1"/>
  <c r="AM65" i="109" s="1"/>
  <c r="AK141" i="109"/>
  <c r="AK142" i="109" s="1"/>
  <c r="AK240" i="109"/>
  <c r="AK241" i="109" s="1"/>
  <c r="AK218" i="109"/>
  <c r="AU174" i="109"/>
  <c r="AU178" i="109" s="1"/>
  <c r="AU180" i="109" s="1"/>
  <c r="AU70" i="109" s="1"/>
  <c r="AU240" i="109"/>
  <c r="AU244" i="109" s="1"/>
  <c r="AU246" i="109" s="1"/>
  <c r="AU76" i="109" s="1"/>
  <c r="AE163" i="109"/>
  <c r="AE167" i="109" s="1"/>
  <c r="AE169" i="109" s="1"/>
  <c r="AE69" i="109" s="1"/>
  <c r="AE196" i="109"/>
  <c r="AE197" i="109" s="1"/>
  <c r="O130" i="109"/>
  <c r="O131" i="109" s="1"/>
  <c r="AQ240" i="109"/>
  <c r="AQ244" i="109" s="1"/>
  <c r="AQ246" i="109" s="1"/>
  <c r="AQ76" i="109" s="1"/>
  <c r="AQ251" i="109"/>
  <c r="AQ255" i="109" s="1"/>
  <c r="AQ257" i="109" s="1"/>
  <c r="AQ77" i="109" s="1"/>
  <c r="AA174" i="109"/>
  <c r="AA175" i="109" s="1"/>
  <c r="AO152" i="109"/>
  <c r="AO156" i="109" s="1"/>
  <c r="AO158" i="109" s="1"/>
  <c r="AO68" i="109" s="1"/>
  <c r="AO185" i="109"/>
  <c r="AO189" i="109" s="1"/>
  <c r="AO191" i="109" s="1"/>
  <c r="AO71" i="109" s="1"/>
  <c r="AO218" i="109"/>
  <c r="AO219" i="109" s="1"/>
  <c r="Y163" i="109"/>
  <c r="Y164" i="109" s="1"/>
  <c r="AM185" i="109"/>
  <c r="AM186" i="109" s="1"/>
  <c r="AM218" i="109"/>
  <c r="AM222" i="109" s="1"/>
  <c r="AM224" i="109" s="1"/>
  <c r="AM74" i="109" s="1"/>
  <c r="W163" i="109"/>
  <c r="W167" i="109" s="1"/>
  <c r="W169" i="109" s="1"/>
  <c r="W69" i="109" s="1"/>
  <c r="AI196" i="109"/>
  <c r="AI197" i="109" s="1"/>
  <c r="AI262" i="109"/>
  <c r="AI266" i="109" s="1"/>
  <c r="AI268" i="109" s="1"/>
  <c r="AI78" i="109" s="1"/>
  <c r="S185" i="109"/>
  <c r="AG130" i="109"/>
  <c r="AG131" i="109" s="1"/>
  <c r="AW163" i="109"/>
  <c r="AW164" i="109" s="1"/>
  <c r="AW229" i="109"/>
  <c r="AW233" i="109" s="1"/>
  <c r="AW235" i="109" s="1"/>
  <c r="AW75" i="109" s="1"/>
  <c r="AW350" i="109"/>
  <c r="AW354" i="109" s="1"/>
  <c r="AW356" i="109" s="1"/>
  <c r="AW86" i="109" s="1"/>
  <c r="AG174" i="109"/>
  <c r="AG175" i="109" s="1"/>
  <c r="AG207" i="109"/>
  <c r="AG211" i="109" s="1"/>
  <c r="AG213" i="109" s="1"/>
  <c r="AG73" i="109" s="1"/>
  <c r="AG196" i="109"/>
  <c r="AG197" i="109" s="1"/>
  <c r="AG240" i="109"/>
  <c r="AG241" i="109" s="1"/>
  <c r="K141" i="109"/>
  <c r="K145" i="109" s="1"/>
  <c r="K147" i="109" s="1"/>
  <c r="K67" i="109" s="1"/>
  <c r="AS185" i="109"/>
  <c r="AS186" i="109" s="1"/>
  <c r="AS196" i="109"/>
  <c r="AS200" i="109" s="1"/>
  <c r="AS202" i="109" s="1"/>
  <c r="AS72" i="109" s="1"/>
  <c r="AC141" i="109"/>
  <c r="AK273" i="109"/>
  <c r="AK277" i="109" s="1"/>
  <c r="AK279" i="109" s="1"/>
  <c r="AK79" i="109" s="1"/>
  <c r="U174" i="109"/>
  <c r="U178" i="109" s="1"/>
  <c r="U180" i="109" s="1"/>
  <c r="U70" i="109" s="1"/>
  <c r="AU163" i="109"/>
  <c r="AU164" i="109" s="1"/>
  <c r="AU196" i="109"/>
  <c r="AU197" i="109" s="1"/>
  <c r="AU295" i="109"/>
  <c r="AU296" i="109" s="1"/>
  <c r="AU350" i="109"/>
  <c r="AU355" i="109" s="1"/>
  <c r="AU339" i="109"/>
  <c r="AU340" i="109" s="1"/>
  <c r="AE119" i="109"/>
  <c r="AE120" i="109" s="1"/>
  <c r="O152" i="109"/>
  <c r="O153" i="109" s="1"/>
  <c r="AQ174" i="109"/>
  <c r="AQ178" i="109" s="1"/>
  <c r="AQ180" i="109" s="1"/>
  <c r="AQ70" i="109" s="1"/>
  <c r="AQ295" i="109"/>
  <c r="AQ299" i="109" s="1"/>
  <c r="AQ301" i="109" s="1"/>
  <c r="AQ81" i="109" s="1"/>
  <c r="AQ317" i="109"/>
  <c r="AQ321" i="109" s="1"/>
  <c r="AQ323" i="109" s="1"/>
  <c r="AQ83" i="109" s="1"/>
  <c r="AO229" i="109"/>
  <c r="AM163" i="109"/>
  <c r="AM164" i="109" s="1"/>
  <c r="AI130" i="109"/>
  <c r="AI131" i="109" s="1"/>
  <c r="Q130" i="109"/>
  <c r="Q134" i="109" s="1"/>
  <c r="Q136" i="109" s="1"/>
  <c r="Q66" i="109" s="1"/>
  <c r="AW207" i="109"/>
  <c r="AW208" i="109" s="1"/>
  <c r="AW295" i="109"/>
  <c r="AG251" i="109"/>
  <c r="AG252" i="109" s="1"/>
  <c r="AS218" i="109"/>
  <c r="AS222" i="109" s="1"/>
  <c r="AS224" i="109" s="1"/>
  <c r="AS74" i="109" s="1"/>
  <c r="AS207" i="109"/>
  <c r="AS211" i="109" s="1"/>
  <c r="AS213" i="109" s="1"/>
  <c r="AS73" i="109" s="1"/>
  <c r="AC152" i="109"/>
  <c r="AC156" i="109" s="1"/>
  <c r="AC158" i="109" s="1"/>
  <c r="AC68" i="109" s="1"/>
  <c r="M119" i="109"/>
  <c r="W125" i="109"/>
  <c r="W65" i="109" s="1"/>
  <c r="AK163" i="109"/>
  <c r="AK229" i="109"/>
  <c r="AK230" i="109" s="1"/>
  <c r="U119" i="109"/>
  <c r="U123" i="109" s="1"/>
  <c r="U125" i="109" s="1"/>
  <c r="U65" i="109" s="1"/>
  <c r="AU119" i="109"/>
  <c r="AU120" i="109" s="1"/>
  <c r="AU251" i="109"/>
  <c r="AU255" i="109" s="1"/>
  <c r="AU257" i="109" s="1"/>
  <c r="AU77" i="109" s="1"/>
  <c r="AE130" i="109"/>
  <c r="AE131" i="109" s="1"/>
  <c r="AM141" i="109"/>
  <c r="AM142" i="109" s="1"/>
  <c r="AQ196" i="109"/>
  <c r="AQ200" i="109" s="1"/>
  <c r="AQ202" i="109" s="1"/>
  <c r="AQ72" i="109" s="1"/>
  <c r="AQ207" i="109"/>
  <c r="AQ208" i="109" s="1"/>
  <c r="AO163" i="109"/>
  <c r="AO167" i="109" s="1"/>
  <c r="AO169" i="109" s="1"/>
  <c r="AO69" i="109" s="1"/>
  <c r="AA185" i="109"/>
  <c r="AA189" i="109" s="1"/>
  <c r="AA191" i="109" s="1"/>
  <c r="AA71" i="109" s="1"/>
  <c r="AM284" i="109"/>
  <c r="AM285" i="109" s="1"/>
  <c r="W174" i="109"/>
  <c r="W175" i="109" s="1"/>
  <c r="W207" i="109"/>
  <c r="W208" i="109" s="1"/>
  <c r="S130" i="109"/>
  <c r="S131" i="109" s="1"/>
  <c r="AI185" i="109"/>
  <c r="AI186" i="109" s="1"/>
  <c r="AI218" i="109"/>
  <c r="AI219" i="109" s="1"/>
  <c r="AI273" i="109"/>
  <c r="AI277" i="109" s="1"/>
  <c r="AI279" i="109" s="1"/>
  <c r="AI79" i="109" s="1"/>
  <c r="AW174" i="109"/>
  <c r="AW175" i="109" s="1"/>
  <c r="AW251" i="109"/>
  <c r="AW252" i="109" s="1"/>
  <c r="AW196" i="109"/>
  <c r="AW200" i="109" s="1"/>
  <c r="AW202" i="109" s="1"/>
  <c r="AW72" i="109" s="1"/>
  <c r="AW317" i="109"/>
  <c r="AW321" i="109" s="1"/>
  <c r="AW323" i="109" s="1"/>
  <c r="AW83" i="109" s="1"/>
  <c r="AG185" i="109"/>
  <c r="AG189" i="109" s="1"/>
  <c r="AG191" i="109" s="1"/>
  <c r="AG71" i="109" s="1"/>
  <c r="AG262" i="109"/>
  <c r="AG266" i="109" s="1"/>
  <c r="AG268" i="109" s="1"/>
  <c r="AG78" i="109" s="1"/>
  <c r="AS152" i="109"/>
  <c r="AS156" i="109" s="1"/>
  <c r="AS158" i="109" s="1"/>
  <c r="AS68" i="109" s="1"/>
  <c r="AS306" i="109"/>
  <c r="AS307" i="109" s="1"/>
  <c r="AS328" i="109"/>
  <c r="AS329" i="109" s="1"/>
  <c r="AK130" i="109"/>
  <c r="AK131" i="109" s="1"/>
  <c r="S123" i="109"/>
  <c r="S125" i="109" s="1"/>
  <c r="S65" i="109" s="1"/>
  <c r="AK152" i="109"/>
  <c r="AK156" i="109" s="1"/>
  <c r="AK158" i="109" s="1"/>
  <c r="AK68" i="109" s="1"/>
  <c r="AK284" i="109"/>
  <c r="AK285" i="109" s="1"/>
  <c r="U185" i="109"/>
  <c r="U186" i="109" s="1"/>
  <c r="AU152" i="109"/>
  <c r="AU153" i="109" s="1"/>
  <c r="AU273" i="109"/>
  <c r="AU277" i="109" s="1"/>
  <c r="AU279" i="109" s="1"/>
  <c r="AU79" i="109" s="1"/>
  <c r="AU317" i="109"/>
  <c r="AU321" i="109" s="1"/>
  <c r="AU323" i="109" s="1"/>
  <c r="AU83" i="109" s="1"/>
  <c r="AE218" i="109"/>
  <c r="AE222" i="109" s="1"/>
  <c r="AE224" i="109" s="1"/>
  <c r="AE74" i="109" s="1"/>
  <c r="O141" i="109"/>
  <c r="O142" i="109" s="1"/>
  <c r="W141" i="109"/>
  <c r="W142" i="109" s="1"/>
  <c r="AQ262" i="109"/>
  <c r="AQ263" i="109" s="1"/>
  <c r="AA152" i="109"/>
  <c r="AA156" i="109" s="1"/>
  <c r="AA158" i="109" s="1"/>
  <c r="AA68" i="109" s="1"/>
  <c r="AA229" i="109"/>
  <c r="AA233" i="109" s="1"/>
  <c r="AA235" i="109" s="1"/>
  <c r="AA75" i="109" s="1"/>
  <c r="AO130" i="109"/>
  <c r="AO131" i="109" s="1"/>
  <c r="AO240" i="109"/>
  <c r="AO244" i="109" s="1"/>
  <c r="AO246" i="109" s="1"/>
  <c r="AO76" i="109" s="1"/>
  <c r="Y174" i="109"/>
  <c r="Y175" i="109" s="1"/>
  <c r="Y207" i="109"/>
  <c r="Y211" i="109" s="1"/>
  <c r="Y213" i="109" s="1"/>
  <c r="Y73" i="109" s="1"/>
  <c r="AM130" i="109"/>
  <c r="AM131" i="109" s="1"/>
  <c r="AM174" i="109"/>
  <c r="AM178" i="109" s="1"/>
  <c r="AM180" i="109" s="1"/>
  <c r="AM70" i="109" s="1"/>
  <c r="AM240" i="109"/>
  <c r="AM241" i="109" s="1"/>
  <c r="S152" i="109"/>
  <c r="S153" i="109" s="1"/>
  <c r="AW306" i="109"/>
  <c r="AW310" i="109" s="1"/>
  <c r="AW312" i="109" s="1"/>
  <c r="AW82" i="109" s="1"/>
  <c r="AW361" i="109"/>
  <c r="AW366" i="109" s="1"/>
  <c r="AG218" i="109"/>
  <c r="AG222" i="109" s="1"/>
  <c r="AG224" i="109" s="1"/>
  <c r="AG74" i="109" s="1"/>
  <c r="Q152" i="109"/>
  <c r="Q153" i="109" s="1"/>
  <c r="AS141" i="109"/>
  <c r="AS142" i="109" s="1"/>
  <c r="AS273" i="109"/>
  <c r="AS277" i="109" s="1"/>
  <c r="AS279" i="109" s="1"/>
  <c r="AS79" i="109" s="1"/>
  <c r="AC229" i="109"/>
  <c r="AC233" i="109" s="1"/>
  <c r="AC235" i="109" s="1"/>
  <c r="AC75" i="109" s="1"/>
  <c r="AW125" i="109"/>
  <c r="AW65" i="109" s="1"/>
  <c r="U130" i="109"/>
  <c r="U131" i="109" s="1"/>
  <c r="G123" i="109"/>
  <c r="G125" i="109" s="1"/>
  <c r="G65" i="109" s="1"/>
  <c r="AK174" i="109"/>
  <c r="AK178" i="109" s="1"/>
  <c r="AK180" i="109" s="1"/>
  <c r="AK70" i="109" s="1"/>
  <c r="AK251" i="109"/>
  <c r="AK252" i="109" s="1"/>
  <c r="U141" i="109"/>
  <c r="U142" i="109" s="1"/>
  <c r="U196" i="109"/>
  <c r="U197" i="109" s="1"/>
  <c r="AU130" i="109"/>
  <c r="AU131" i="109" s="1"/>
  <c r="AU218" i="109"/>
  <c r="AU219" i="109" s="1"/>
  <c r="AU262" i="109"/>
  <c r="AU263" i="109" s="1"/>
  <c r="AU306" i="109"/>
  <c r="AU310" i="109" s="1"/>
  <c r="AU312" i="109" s="1"/>
  <c r="AU82" i="109" s="1"/>
  <c r="AU361" i="109"/>
  <c r="AU365" i="109" s="1"/>
  <c r="AU367" i="109" s="1"/>
  <c r="AU92" i="109" s="1"/>
  <c r="AE141" i="109"/>
  <c r="AE145" i="109" s="1"/>
  <c r="AE147" i="109" s="1"/>
  <c r="AE67" i="109" s="1"/>
  <c r="AE185" i="109"/>
  <c r="AE186" i="109" s="1"/>
  <c r="AG152" i="109"/>
  <c r="AG153" i="109" s="1"/>
  <c r="AS229" i="109"/>
  <c r="AS230" i="109" s="1"/>
  <c r="AS317" i="109"/>
  <c r="AS321" i="109" s="1"/>
  <c r="AS323" i="109" s="1"/>
  <c r="AS83" i="109" s="1"/>
  <c r="AC119" i="109"/>
  <c r="AC123" i="109" s="1"/>
  <c r="AC125" i="109" s="1"/>
  <c r="AC65" i="109" s="1"/>
  <c r="AC163" i="109"/>
  <c r="AC164" i="109" s="1"/>
  <c r="AG120" i="109"/>
  <c r="Y120" i="109"/>
  <c r="AK196" i="109"/>
  <c r="AK197" i="109" s="1"/>
  <c r="AU185" i="109"/>
  <c r="AU189" i="109" s="1"/>
  <c r="AU191" i="109" s="1"/>
  <c r="AU71" i="109" s="1"/>
  <c r="AE207" i="109"/>
  <c r="AE208" i="109" s="1"/>
  <c r="AE229" i="109"/>
  <c r="AE230" i="109" s="1"/>
  <c r="AO145" i="109"/>
  <c r="AO147" i="109" s="1"/>
  <c r="AO67" i="109" s="1"/>
  <c r="M134" i="109"/>
  <c r="M136" i="109" s="1"/>
  <c r="M66" i="109" s="1"/>
  <c r="AQ130" i="109"/>
  <c r="AQ131" i="109" s="1"/>
  <c r="AQ229" i="109"/>
  <c r="AQ233" i="109" s="1"/>
  <c r="AQ235" i="109" s="1"/>
  <c r="AQ75" i="109" s="1"/>
  <c r="AQ273" i="109"/>
  <c r="AQ274" i="109" s="1"/>
  <c r="AA218" i="109"/>
  <c r="AA219" i="109" s="1"/>
  <c r="I130" i="109"/>
  <c r="I134" i="109" s="1"/>
  <c r="I136" i="109" s="1"/>
  <c r="I66" i="109" s="1"/>
  <c r="AO196" i="109"/>
  <c r="AO200" i="109" s="1"/>
  <c r="AO202" i="109" s="1"/>
  <c r="AO72" i="109" s="1"/>
  <c r="AO207" i="109"/>
  <c r="AO208" i="109" s="1"/>
  <c r="AO251" i="109"/>
  <c r="AO252" i="109" s="1"/>
  <c r="AO284" i="109"/>
  <c r="AO285" i="109" s="1"/>
  <c r="Y185" i="109"/>
  <c r="Y186" i="109" s="1"/>
  <c r="AM152" i="109"/>
  <c r="AM153" i="109" s="1"/>
  <c r="AM251" i="109"/>
  <c r="AM252" i="109" s="1"/>
  <c r="AM262" i="109"/>
  <c r="AM263" i="109" s="1"/>
  <c r="W185" i="109"/>
  <c r="W186" i="109" s="1"/>
  <c r="AI163" i="109"/>
  <c r="AI167" i="109" s="1"/>
  <c r="AI169" i="109" s="1"/>
  <c r="AI69" i="109" s="1"/>
  <c r="W152" i="109"/>
  <c r="W156" i="109" s="1"/>
  <c r="W158" i="109" s="1"/>
  <c r="W68" i="109" s="1"/>
  <c r="AW273" i="109"/>
  <c r="AW277" i="109" s="1"/>
  <c r="AW279" i="109" s="1"/>
  <c r="AW79" i="109" s="1"/>
  <c r="AW328" i="109"/>
  <c r="AW332" i="109" s="1"/>
  <c r="AW334" i="109" s="1"/>
  <c r="AW84" i="109" s="1"/>
  <c r="AG229" i="109"/>
  <c r="AG233" i="109" s="1"/>
  <c r="AG235" i="109" s="1"/>
  <c r="AG75" i="109" s="1"/>
  <c r="AS163" i="109"/>
  <c r="AS164" i="109" s="1"/>
  <c r="AS262" i="109"/>
  <c r="AS263" i="109" s="1"/>
  <c r="AS284" i="109"/>
  <c r="AS285" i="109" s="1"/>
  <c r="AS339" i="109"/>
  <c r="AS344" i="109" s="1"/>
  <c r="AC185" i="109"/>
  <c r="AC186" i="109" s="1"/>
  <c r="M141" i="109"/>
  <c r="M145" i="109" s="1"/>
  <c r="M147" i="109" s="1"/>
  <c r="M67" i="109" s="1"/>
  <c r="AG125" i="109"/>
  <c r="AG65" i="109" s="1"/>
  <c r="AK119" i="109"/>
  <c r="AK123" i="109" s="1"/>
  <c r="AK125" i="109" s="1"/>
  <c r="AK65" i="109" s="1"/>
  <c r="AK207" i="109"/>
  <c r="AK208" i="109" s="1"/>
  <c r="AK262" i="109"/>
  <c r="AK263" i="109" s="1"/>
  <c r="AU141" i="109"/>
  <c r="AU142" i="109" s="1"/>
  <c r="AU284" i="109"/>
  <c r="AU288" i="109" s="1"/>
  <c r="AU290" i="109" s="1"/>
  <c r="AU80" i="109" s="1"/>
  <c r="AU328" i="109"/>
  <c r="AU329" i="109" s="1"/>
  <c r="AE152" i="109"/>
  <c r="AE153" i="109" s="1"/>
  <c r="AE240" i="109"/>
  <c r="AE244" i="109" s="1"/>
  <c r="AE246" i="109" s="1"/>
  <c r="AE76" i="109" s="1"/>
  <c r="O163" i="109"/>
  <c r="O167" i="109" s="1"/>
  <c r="O169" i="109" s="1"/>
  <c r="O69" i="109" s="1"/>
  <c r="I120" i="109"/>
  <c r="Y134" i="109" l="1"/>
  <c r="Y136" i="109" s="1"/>
  <c r="Y66" i="109" s="1"/>
  <c r="AW329" i="110"/>
  <c r="AG186" i="109"/>
  <c r="AS208" i="109"/>
  <c r="E233" i="110"/>
  <c r="E235" i="110" s="1"/>
  <c r="E75" i="110" s="1"/>
  <c r="K233" i="110"/>
  <c r="K235" i="110" s="1"/>
  <c r="K75" i="110" s="1"/>
  <c r="AK175" i="109"/>
  <c r="AW252" i="110"/>
  <c r="AW230" i="109"/>
  <c r="I189" i="110"/>
  <c r="I191" i="110" s="1"/>
  <c r="I71" i="110" s="1"/>
  <c r="AQ167" i="109"/>
  <c r="AQ169" i="109" s="1"/>
  <c r="AQ69" i="109" s="1"/>
  <c r="G131" i="110"/>
  <c r="G230" i="110"/>
  <c r="AS167" i="110"/>
  <c r="AS169" i="110" s="1"/>
  <c r="AS69" i="110" s="1"/>
  <c r="I340" i="110"/>
  <c r="E142" i="110"/>
  <c r="AK233" i="109"/>
  <c r="AK235" i="109" s="1"/>
  <c r="AK75" i="109" s="1"/>
  <c r="O164" i="110"/>
  <c r="G252" i="110"/>
  <c r="AO288" i="110"/>
  <c r="AO290" i="110" s="1"/>
  <c r="AO80" i="110" s="1"/>
  <c r="AM131" i="110"/>
  <c r="G134" i="110"/>
  <c r="G136" i="110" s="1"/>
  <c r="G66" i="110" s="1"/>
  <c r="AU167" i="109"/>
  <c r="AU169" i="109" s="1"/>
  <c r="AU69" i="109" s="1"/>
  <c r="AQ285" i="110"/>
  <c r="AU156" i="109"/>
  <c r="AU158" i="109" s="1"/>
  <c r="AU68" i="109" s="1"/>
  <c r="AI156" i="109"/>
  <c r="AI158" i="109" s="1"/>
  <c r="AI68" i="109" s="1"/>
  <c r="Y145" i="110"/>
  <c r="Y147" i="110" s="1"/>
  <c r="Y67" i="110" s="1"/>
  <c r="AK233" i="110"/>
  <c r="AK235" i="110" s="1"/>
  <c r="AK75" i="110" s="1"/>
  <c r="AQ318" i="109"/>
  <c r="AG189" i="110"/>
  <c r="AG191" i="110" s="1"/>
  <c r="AG71" i="110" s="1"/>
  <c r="AE142" i="109"/>
  <c r="AM175" i="109"/>
  <c r="AE186" i="110"/>
  <c r="AK134" i="110"/>
  <c r="AK136" i="110" s="1"/>
  <c r="AK66" i="110" s="1"/>
  <c r="U145" i="110"/>
  <c r="U147" i="110" s="1"/>
  <c r="U67" i="110" s="1"/>
  <c r="E310" i="110"/>
  <c r="E312" i="110" s="1"/>
  <c r="E82" i="110" s="1"/>
  <c r="I131" i="110"/>
  <c r="AW307" i="110"/>
  <c r="I296" i="110"/>
  <c r="W153" i="109"/>
  <c r="AU123" i="109"/>
  <c r="AU125" i="109" s="1"/>
  <c r="AU65" i="109" s="1"/>
  <c r="I274" i="110"/>
  <c r="AK263" i="110"/>
  <c r="K134" i="110"/>
  <c r="K136" i="110" s="1"/>
  <c r="K66" i="110" s="1"/>
  <c r="I255" i="110"/>
  <c r="I257" i="110" s="1"/>
  <c r="I77" i="110" s="1"/>
  <c r="AI222" i="109"/>
  <c r="AI224" i="109" s="1"/>
  <c r="AI74" i="109" s="1"/>
  <c r="W164" i="109"/>
  <c r="AW131" i="109"/>
  <c r="E362" i="110"/>
  <c r="K244" i="110"/>
  <c r="K246" i="110" s="1"/>
  <c r="K76" i="110" s="1"/>
  <c r="AS120" i="110"/>
  <c r="E252" i="110"/>
  <c r="AO266" i="110"/>
  <c r="AO268" i="110" s="1"/>
  <c r="AO78" i="110" s="1"/>
  <c r="E321" i="110"/>
  <c r="E323" i="110" s="1"/>
  <c r="E83" i="110" s="1"/>
  <c r="G197" i="110"/>
  <c r="U200" i="110"/>
  <c r="U202" i="110" s="1"/>
  <c r="U72" i="110" s="1"/>
  <c r="K255" i="110"/>
  <c r="K257" i="110" s="1"/>
  <c r="K77" i="110" s="1"/>
  <c r="K307" i="110"/>
  <c r="AE189" i="109"/>
  <c r="AE191" i="109" s="1"/>
  <c r="AE71" i="109" s="1"/>
  <c r="AO134" i="109"/>
  <c r="AO136" i="109" s="1"/>
  <c r="AO66" i="109" s="1"/>
  <c r="AC241" i="109"/>
  <c r="AW343" i="109"/>
  <c r="AW345" i="109" s="1"/>
  <c r="AW85" i="109" s="1"/>
  <c r="AS288" i="110"/>
  <c r="AS290" i="110" s="1"/>
  <c r="AS80" i="110" s="1"/>
  <c r="G310" i="110"/>
  <c r="G312" i="110" s="1"/>
  <c r="G82" i="110" s="1"/>
  <c r="I351" i="110"/>
  <c r="Y164" i="110"/>
  <c r="AE208" i="110"/>
  <c r="G178" i="110"/>
  <c r="G180" i="110" s="1"/>
  <c r="G70" i="110" s="1"/>
  <c r="W145" i="110"/>
  <c r="W147" i="110" s="1"/>
  <c r="W67" i="110" s="1"/>
  <c r="I219" i="110"/>
  <c r="E266" i="110"/>
  <c r="E268" i="110" s="1"/>
  <c r="E78" i="110" s="1"/>
  <c r="I362" i="110"/>
  <c r="K208" i="110"/>
  <c r="I175" i="110"/>
  <c r="AE252" i="110"/>
  <c r="G274" i="110"/>
  <c r="E156" i="110"/>
  <c r="E158" i="110" s="1"/>
  <c r="E68" i="110" s="1"/>
  <c r="AQ307" i="110"/>
  <c r="AK255" i="109"/>
  <c r="AK257" i="109" s="1"/>
  <c r="AK77" i="109" s="1"/>
  <c r="U175" i="109"/>
  <c r="E354" i="110"/>
  <c r="E356" i="110" s="1"/>
  <c r="E86" i="110" s="1"/>
  <c r="M153" i="110"/>
  <c r="K197" i="110"/>
  <c r="K329" i="110"/>
  <c r="AG208" i="109"/>
  <c r="G329" i="110"/>
  <c r="AQ175" i="109"/>
  <c r="AU200" i="109"/>
  <c r="AU202" i="109" s="1"/>
  <c r="AU72" i="109" s="1"/>
  <c r="AI200" i="109"/>
  <c r="AI202" i="109" s="1"/>
  <c r="AI72" i="109" s="1"/>
  <c r="AE175" i="109"/>
  <c r="AO252" i="110"/>
  <c r="K365" i="110"/>
  <c r="K367" i="110" s="1"/>
  <c r="K92" i="110" s="1"/>
  <c r="AM197" i="110"/>
  <c r="S178" i="110"/>
  <c r="S180" i="110" s="1"/>
  <c r="S70" i="110" s="1"/>
  <c r="K299" i="110"/>
  <c r="K301" i="110" s="1"/>
  <c r="K81" i="110" s="1"/>
  <c r="G164" i="110"/>
  <c r="AO175" i="110"/>
  <c r="AS208" i="110"/>
  <c r="AA208" i="110"/>
  <c r="E186" i="110"/>
  <c r="G189" i="110"/>
  <c r="G191" i="110" s="1"/>
  <c r="G71" i="110" s="1"/>
  <c r="E178" i="110"/>
  <c r="E180" i="110" s="1"/>
  <c r="E70" i="110" s="1"/>
  <c r="AA153" i="110"/>
  <c r="AW164" i="110"/>
  <c r="K277" i="110"/>
  <c r="K279" i="110" s="1"/>
  <c r="K79" i="110" s="1"/>
  <c r="G219" i="110"/>
  <c r="AS351" i="110"/>
  <c r="Y167" i="109"/>
  <c r="Y169" i="109" s="1"/>
  <c r="Y69" i="109" s="1"/>
  <c r="E288" i="110"/>
  <c r="E290" i="110" s="1"/>
  <c r="E80" i="110" s="1"/>
  <c r="AG241" i="110"/>
  <c r="AS318" i="109"/>
  <c r="AK200" i="110"/>
  <c r="AK202" i="110" s="1"/>
  <c r="AK72" i="110" s="1"/>
  <c r="AG219" i="109"/>
  <c r="AM167" i="109"/>
  <c r="AM169" i="109" s="1"/>
  <c r="AM69" i="109" s="1"/>
  <c r="Y222" i="109"/>
  <c r="Y224" i="109" s="1"/>
  <c r="Y74" i="109" s="1"/>
  <c r="AA197" i="110"/>
  <c r="I244" i="110"/>
  <c r="I246" i="110" s="1"/>
  <c r="I76" i="110" s="1"/>
  <c r="AA167" i="110"/>
  <c r="AA169" i="110" s="1"/>
  <c r="AA69" i="110" s="1"/>
  <c r="AG211" i="110"/>
  <c r="AG213" i="110" s="1"/>
  <c r="AG73" i="110" s="1"/>
  <c r="G241" i="110"/>
  <c r="E164" i="110"/>
  <c r="AK244" i="110"/>
  <c r="AK246" i="110" s="1"/>
  <c r="AK76" i="110" s="1"/>
  <c r="AQ241" i="110"/>
  <c r="E241" i="110"/>
  <c r="I285" i="110"/>
  <c r="AQ200" i="110"/>
  <c r="AQ202" i="110" s="1"/>
  <c r="AQ72" i="110" s="1"/>
  <c r="AU230" i="110"/>
  <c r="W175" i="110"/>
  <c r="I230" i="110"/>
  <c r="AS296" i="110"/>
  <c r="AQ252" i="109"/>
  <c r="AS354" i="109"/>
  <c r="AS356" i="109" s="1"/>
  <c r="AS86" i="109" s="1"/>
  <c r="G365" i="110"/>
  <c r="G367" i="110" s="1"/>
  <c r="G92" i="110" s="1"/>
  <c r="K354" i="110"/>
  <c r="K356" i="110" s="1"/>
  <c r="K86" i="110" s="1"/>
  <c r="E134" i="110"/>
  <c r="E136" i="110" s="1"/>
  <c r="E66" i="110" s="1"/>
  <c r="K343" i="110"/>
  <c r="K345" i="110" s="1"/>
  <c r="K85" i="110" s="1"/>
  <c r="E332" i="110"/>
  <c r="E334" i="110" s="1"/>
  <c r="E84" i="110" s="1"/>
  <c r="G266" i="110"/>
  <c r="G268" i="110" s="1"/>
  <c r="G78" i="110" s="1"/>
  <c r="I211" i="110"/>
  <c r="I213" i="110" s="1"/>
  <c r="I73" i="110" s="1"/>
  <c r="AI274" i="109"/>
  <c r="AE134" i="109"/>
  <c r="AE136" i="109" s="1"/>
  <c r="AE66" i="109" s="1"/>
  <c r="AG134" i="109"/>
  <c r="AG136" i="109" s="1"/>
  <c r="AG66" i="109" s="1"/>
  <c r="K131" i="109"/>
  <c r="O123" i="109"/>
  <c r="O125" i="109" s="1"/>
  <c r="O65" i="109" s="1"/>
  <c r="S175" i="109"/>
  <c r="AU200" i="110"/>
  <c r="AU202" i="110" s="1"/>
  <c r="AU72" i="110" s="1"/>
  <c r="O142" i="110"/>
  <c r="AQ175" i="110"/>
  <c r="I200" i="110"/>
  <c r="I202" i="110" s="1"/>
  <c r="I72" i="110" s="1"/>
  <c r="S189" i="109"/>
  <c r="S191" i="109" s="1"/>
  <c r="S71" i="109" s="1"/>
  <c r="S186" i="109"/>
  <c r="AI233" i="109"/>
  <c r="AI235" i="109" s="1"/>
  <c r="AI75" i="109" s="1"/>
  <c r="AI230" i="109"/>
  <c r="Q164" i="110"/>
  <c r="Q167" i="110"/>
  <c r="Q169" i="110" s="1"/>
  <c r="Q69" i="110" s="1"/>
  <c r="AA25" i="110"/>
  <c r="AA20" i="110"/>
  <c r="M25" i="110"/>
  <c r="M20" i="110"/>
  <c r="BC17" i="110"/>
  <c r="AO25" i="109"/>
  <c r="AO20" i="109"/>
  <c r="U20" i="109"/>
  <c r="U25" i="109"/>
  <c r="AQ285" i="109"/>
  <c r="AQ288" i="109"/>
  <c r="AQ290" i="109" s="1"/>
  <c r="AQ80" i="109" s="1"/>
  <c r="M142" i="110"/>
  <c r="M145" i="110"/>
  <c r="M147" i="110" s="1"/>
  <c r="M67" i="110" s="1"/>
  <c r="AO230" i="109"/>
  <c r="AO233" i="109"/>
  <c r="AO235" i="109" s="1"/>
  <c r="AO75" i="109" s="1"/>
  <c r="AK222" i="109"/>
  <c r="AK224" i="109" s="1"/>
  <c r="AK74" i="109" s="1"/>
  <c r="AK219" i="109"/>
  <c r="AW266" i="109"/>
  <c r="AW268" i="109" s="1"/>
  <c r="AW78" i="109" s="1"/>
  <c r="AM255" i="109"/>
  <c r="AM257" i="109" s="1"/>
  <c r="AM77" i="109" s="1"/>
  <c r="AE200" i="109"/>
  <c r="AE202" i="109" s="1"/>
  <c r="AE72" i="109" s="1"/>
  <c r="AS123" i="109"/>
  <c r="AS125" i="109" s="1"/>
  <c r="AS65" i="109" s="1"/>
  <c r="AS120" i="109"/>
  <c r="AW134" i="110"/>
  <c r="AW136" i="110" s="1"/>
  <c r="AW66" i="110" s="1"/>
  <c r="AW131" i="110"/>
  <c r="AU332" i="110"/>
  <c r="AU334" i="110" s="1"/>
  <c r="AU84" i="110" s="1"/>
  <c r="AU329" i="110"/>
  <c r="AM299" i="110"/>
  <c r="AM301" i="110" s="1"/>
  <c r="AM81" i="110" s="1"/>
  <c r="AM296" i="110"/>
  <c r="AC25" i="109"/>
  <c r="AC20" i="109"/>
  <c r="AS175" i="110"/>
  <c r="AS178" i="110"/>
  <c r="AS180" i="110" s="1"/>
  <c r="AS70" i="110" s="1"/>
  <c r="AU153" i="110"/>
  <c r="AU156" i="110"/>
  <c r="AU158" i="110" s="1"/>
  <c r="AU68" i="110" s="1"/>
  <c r="AK274" i="110"/>
  <c r="AK277" i="110"/>
  <c r="AK279" i="110" s="1"/>
  <c r="AK79" i="110" s="1"/>
  <c r="AS145" i="109"/>
  <c r="AS147" i="109" s="1"/>
  <c r="AS67" i="109" s="1"/>
  <c r="AE241" i="109"/>
  <c r="AK120" i="109"/>
  <c r="AE233" i="109"/>
  <c r="AE235" i="109" s="1"/>
  <c r="AE75" i="109" s="1"/>
  <c r="AC167" i="109"/>
  <c r="AC169" i="109" s="1"/>
  <c r="AC69" i="109" s="1"/>
  <c r="AO241" i="109"/>
  <c r="O145" i="109"/>
  <c r="O147" i="109" s="1"/>
  <c r="O67" i="109" s="1"/>
  <c r="AG263" i="109"/>
  <c r="AE164" i="109"/>
  <c r="AW288" i="109"/>
  <c r="AW290" i="109" s="1"/>
  <c r="AW80" i="109" s="1"/>
  <c r="AW186" i="109"/>
  <c r="AW266" i="110"/>
  <c r="AW268" i="110" s="1"/>
  <c r="AW78" i="110" s="1"/>
  <c r="AW263" i="110"/>
  <c r="U200" i="109"/>
  <c r="U202" i="109" s="1"/>
  <c r="U72" i="109" s="1"/>
  <c r="AW329" i="109"/>
  <c r="AO255" i="109"/>
  <c r="AO257" i="109" s="1"/>
  <c r="AO77" i="109" s="1"/>
  <c r="AQ197" i="109"/>
  <c r="AK167" i="109"/>
  <c r="AK169" i="109" s="1"/>
  <c r="AK69" i="109" s="1"/>
  <c r="AK164" i="109"/>
  <c r="AG200" i="109"/>
  <c r="AG202" i="109" s="1"/>
  <c r="AG72" i="109" s="1"/>
  <c r="AI255" i="109"/>
  <c r="AI257" i="109" s="1"/>
  <c r="AI77" i="109" s="1"/>
  <c r="AI252" i="109"/>
  <c r="AQ219" i="109"/>
  <c r="AC175" i="109"/>
  <c r="AA120" i="110"/>
  <c r="AA123" i="110"/>
  <c r="AA125" i="110" s="1"/>
  <c r="AA65" i="110" s="1"/>
  <c r="AI211" i="109"/>
  <c r="AI213" i="109" s="1"/>
  <c r="AI73" i="109" s="1"/>
  <c r="AI208" i="109"/>
  <c r="AI145" i="109"/>
  <c r="AI147" i="109" s="1"/>
  <c r="AI67" i="109" s="1"/>
  <c r="AI142" i="109"/>
  <c r="AC211" i="110"/>
  <c r="AC213" i="110" s="1"/>
  <c r="AC73" i="110" s="1"/>
  <c r="AC208" i="110"/>
  <c r="M142" i="109"/>
  <c r="AU222" i="109"/>
  <c r="AU224" i="109" s="1"/>
  <c r="AU74" i="109" s="1"/>
  <c r="AI134" i="109"/>
  <c r="AI136" i="109" s="1"/>
  <c r="AI66" i="109" s="1"/>
  <c r="AO153" i="109"/>
  <c r="AK189" i="109"/>
  <c r="AK191" i="109" s="1"/>
  <c r="AK71" i="109" s="1"/>
  <c r="AU332" i="109"/>
  <c r="AU334" i="109" s="1"/>
  <c r="AU84" i="109" s="1"/>
  <c r="AM266" i="109"/>
  <c r="AM268" i="109" s="1"/>
  <c r="AM78" i="109" s="1"/>
  <c r="S156" i="109"/>
  <c r="S158" i="109" s="1"/>
  <c r="S68" i="109" s="1"/>
  <c r="Y208" i="109"/>
  <c r="U189" i="109"/>
  <c r="U191" i="109" s="1"/>
  <c r="U71" i="109" s="1"/>
  <c r="AM288" i="109"/>
  <c r="AM290" i="109" s="1"/>
  <c r="AM80" i="109" s="1"/>
  <c r="M120" i="109"/>
  <c r="M123" i="109"/>
  <c r="M125" i="109" s="1"/>
  <c r="M65" i="109" s="1"/>
  <c r="AW299" i="109"/>
  <c r="AW301" i="109" s="1"/>
  <c r="AW81" i="109" s="1"/>
  <c r="AW296" i="109"/>
  <c r="AC142" i="109"/>
  <c r="AC145" i="109"/>
  <c r="AC147" i="109" s="1"/>
  <c r="AC67" i="109" s="1"/>
  <c r="AS175" i="109"/>
  <c r="AU233" i="109"/>
  <c r="AU235" i="109" s="1"/>
  <c r="AU75" i="109" s="1"/>
  <c r="AU230" i="109"/>
  <c r="AU244" i="110"/>
  <c r="AU246" i="110" s="1"/>
  <c r="AU76" i="110" s="1"/>
  <c r="AU241" i="110"/>
  <c r="AC219" i="110"/>
  <c r="AC222" i="110"/>
  <c r="AC224" i="110" s="1"/>
  <c r="AC74" i="110" s="1"/>
  <c r="AC25" i="110"/>
  <c r="AC20" i="110"/>
  <c r="O25" i="109"/>
  <c r="O20" i="109"/>
  <c r="BC18" i="110"/>
  <c r="AO25" i="110"/>
  <c r="AO20" i="110"/>
  <c r="U25" i="110"/>
  <c r="U20" i="110"/>
  <c r="AO186" i="109"/>
  <c r="AU241" i="109"/>
  <c r="AW219" i="109"/>
  <c r="AS340" i="110"/>
  <c r="AS252" i="110"/>
  <c r="AU211" i="110"/>
  <c r="AU213" i="110" s="1"/>
  <c r="AU73" i="110" s="1"/>
  <c r="AS332" i="110"/>
  <c r="AS334" i="110" s="1"/>
  <c r="AS84" i="110" s="1"/>
  <c r="AG175" i="110"/>
  <c r="AG197" i="110"/>
  <c r="U175" i="110"/>
  <c r="W134" i="110"/>
  <c r="W136" i="110" s="1"/>
  <c r="W66" i="110" s="1"/>
  <c r="AG156" i="110"/>
  <c r="AG158" i="110" s="1"/>
  <c r="AG68" i="110" s="1"/>
  <c r="Y20" i="109"/>
  <c r="Y25" i="109"/>
  <c r="W25" i="110"/>
  <c r="W20" i="110"/>
  <c r="AM25" i="110"/>
  <c r="AM20" i="110"/>
  <c r="AO134" i="110"/>
  <c r="AO136" i="110" s="1"/>
  <c r="AO66" i="110" s="1"/>
  <c r="AS230" i="110"/>
  <c r="AK145" i="110"/>
  <c r="AK147" i="110" s="1"/>
  <c r="AK67" i="110" s="1"/>
  <c r="AS134" i="110"/>
  <c r="AS136" i="110" s="1"/>
  <c r="AS66" i="110" s="1"/>
  <c r="Q153" i="110"/>
  <c r="AU186" i="110"/>
  <c r="Y25" i="110"/>
  <c r="Y20" i="110"/>
  <c r="AI25" i="109"/>
  <c r="AI20" i="109"/>
  <c r="S20" i="109"/>
  <c r="S25" i="109"/>
  <c r="G25" i="109"/>
  <c r="G20" i="109"/>
  <c r="U186" i="110"/>
  <c r="AI25" i="110"/>
  <c r="AI20" i="110"/>
  <c r="S25" i="110"/>
  <c r="S20" i="110"/>
  <c r="K25" i="109"/>
  <c r="K20" i="109"/>
  <c r="AQ25" i="109"/>
  <c r="AQ20" i="109"/>
  <c r="I25" i="109"/>
  <c r="I20" i="109"/>
  <c r="AK25" i="109"/>
  <c r="AK20" i="109"/>
  <c r="AE25" i="110"/>
  <c r="AE20" i="110"/>
  <c r="W20" i="109"/>
  <c r="W25" i="109"/>
  <c r="AQ25" i="110"/>
  <c r="AQ20" i="110"/>
  <c r="AK25" i="110"/>
  <c r="AK20" i="110"/>
  <c r="AM25" i="109"/>
  <c r="AM20" i="109"/>
  <c r="AW175" i="110"/>
  <c r="AK288" i="110"/>
  <c r="AK290" i="110" s="1"/>
  <c r="AK80" i="110" s="1"/>
  <c r="O25" i="110"/>
  <c r="O20" i="110"/>
  <c r="AG20" i="109"/>
  <c r="AG25" i="109"/>
  <c r="E25" i="109"/>
  <c r="BC17" i="109"/>
  <c r="E20" i="109"/>
  <c r="Q25" i="109"/>
  <c r="Q20" i="109"/>
  <c r="AA20" i="109"/>
  <c r="AA25" i="109"/>
  <c r="M25" i="109"/>
  <c r="M20" i="109"/>
  <c r="AG25" i="110"/>
  <c r="AG20" i="110"/>
  <c r="BC18" i="109"/>
  <c r="Q25" i="110"/>
  <c r="Q20" i="110"/>
  <c r="AE25" i="109"/>
  <c r="AE20" i="109"/>
  <c r="AU134" i="110"/>
  <c r="AU136" i="110" s="1"/>
  <c r="AU66" i="110" s="1"/>
  <c r="AI175" i="110"/>
  <c r="AM285" i="110"/>
  <c r="AO219" i="110"/>
  <c r="AE145" i="110"/>
  <c r="AE147" i="110" s="1"/>
  <c r="AE67" i="110" s="1"/>
  <c r="O134" i="110"/>
  <c r="O136" i="110" s="1"/>
  <c r="O66" i="110" s="1"/>
  <c r="AG233" i="110"/>
  <c r="AG235" i="110" s="1"/>
  <c r="AG75" i="110" s="1"/>
  <c r="S189" i="110"/>
  <c r="S191" i="110" s="1"/>
  <c r="S71" i="110" s="1"/>
  <c r="AM266" i="110"/>
  <c r="AM268" i="110" s="1"/>
  <c r="AM78" i="110" s="1"/>
  <c r="AE222" i="110"/>
  <c r="AE224" i="110" s="1"/>
  <c r="AE74" i="110" s="1"/>
  <c r="AS142" i="110"/>
  <c r="AK120" i="110"/>
  <c r="U134" i="110"/>
  <c r="U136" i="110" s="1"/>
  <c r="U66" i="110" s="1"/>
  <c r="AU343" i="110"/>
  <c r="AU345" i="110" s="1"/>
  <c r="AU85" i="110" s="1"/>
  <c r="AM145" i="110"/>
  <c r="AM147" i="110" s="1"/>
  <c r="AM67" i="110" s="1"/>
  <c r="AC134" i="110"/>
  <c r="AC136" i="110" s="1"/>
  <c r="AC66" i="110" s="1"/>
  <c r="AW244" i="110"/>
  <c r="AW246" i="110" s="1"/>
  <c r="AW76" i="110" s="1"/>
  <c r="AI266" i="110"/>
  <c r="AI268" i="110" s="1"/>
  <c r="AI78" i="110" s="1"/>
  <c r="AO244" i="110"/>
  <c r="AO246" i="110" s="1"/>
  <c r="AO76" i="110" s="1"/>
  <c r="AQ321" i="110"/>
  <c r="AQ323" i="110" s="1"/>
  <c r="AQ83" i="110" s="1"/>
  <c r="AW321" i="110"/>
  <c r="AW323" i="110" s="1"/>
  <c r="AW83" i="110" s="1"/>
  <c r="AW186" i="110"/>
  <c r="AU362" i="110"/>
  <c r="AK208" i="110"/>
  <c r="AW274" i="110"/>
  <c r="AI189" i="110"/>
  <c r="AI191" i="110" s="1"/>
  <c r="AI71" i="110" s="1"/>
  <c r="AU310" i="110"/>
  <c r="AU312" i="110" s="1"/>
  <c r="AU82" i="110" s="1"/>
  <c r="AO274" i="110"/>
  <c r="AQ164" i="110"/>
  <c r="S153" i="110"/>
  <c r="AS200" i="110"/>
  <c r="AS202" i="110" s="1"/>
  <c r="AS72" i="110" s="1"/>
  <c r="U156" i="110"/>
  <c r="U158" i="110" s="1"/>
  <c r="U68" i="110" s="1"/>
  <c r="AM167" i="110"/>
  <c r="AM169" i="110" s="1"/>
  <c r="AM69" i="110" s="1"/>
  <c r="AU175" i="110"/>
  <c r="AW296" i="110"/>
  <c r="AK189" i="110"/>
  <c r="AK191" i="110" s="1"/>
  <c r="AK71" i="110" s="1"/>
  <c r="W197" i="110"/>
  <c r="AQ208" i="110"/>
  <c r="AM189" i="110"/>
  <c r="AM191" i="110" s="1"/>
  <c r="AM71" i="110" s="1"/>
  <c r="AI233" i="110"/>
  <c r="AI235" i="110" s="1"/>
  <c r="AI75" i="110" s="1"/>
  <c r="AU274" i="110"/>
  <c r="AI200" i="110"/>
  <c r="AI202" i="110" s="1"/>
  <c r="AI72" i="110" s="1"/>
  <c r="AK175" i="110"/>
  <c r="AQ277" i="110"/>
  <c r="AQ279" i="110" s="1"/>
  <c r="AQ79" i="110" s="1"/>
  <c r="AE153" i="110"/>
  <c r="AS219" i="110"/>
  <c r="W211" i="110"/>
  <c r="W213" i="110" s="1"/>
  <c r="W73" i="110" s="1"/>
  <c r="AA178" i="110"/>
  <c r="AA180" i="110" s="1"/>
  <c r="AA70" i="110" s="1"/>
  <c r="AQ134" i="110"/>
  <c r="AQ136" i="110" s="1"/>
  <c r="AQ66" i="110" s="1"/>
  <c r="AU266" i="110"/>
  <c r="AU268" i="110" s="1"/>
  <c r="AU78" i="110" s="1"/>
  <c r="AW233" i="110"/>
  <c r="AW235" i="110" s="1"/>
  <c r="AW75" i="110" s="1"/>
  <c r="AO233" i="110"/>
  <c r="AO235" i="110" s="1"/>
  <c r="AO75" i="110" s="1"/>
  <c r="AU219" i="110"/>
  <c r="AC241" i="110"/>
  <c r="AI277" i="110"/>
  <c r="AI279" i="110" s="1"/>
  <c r="AI79" i="110" s="1"/>
  <c r="Y197" i="110"/>
  <c r="AQ299" i="110"/>
  <c r="AQ301" i="110" s="1"/>
  <c r="AQ81" i="110" s="1"/>
  <c r="AU120" i="110"/>
  <c r="AK156" i="110"/>
  <c r="AK158" i="110" s="1"/>
  <c r="AK68" i="110" s="1"/>
  <c r="AQ186" i="110"/>
  <c r="AW197" i="110"/>
  <c r="AO208" i="110"/>
  <c r="AO145" i="110"/>
  <c r="AO147" i="110" s="1"/>
  <c r="AO67" i="110" s="1"/>
  <c r="AM255" i="110"/>
  <c r="AM257" i="110" s="1"/>
  <c r="AM77" i="110" s="1"/>
  <c r="Y211" i="110"/>
  <c r="Y213" i="110" s="1"/>
  <c r="Y73" i="110" s="1"/>
  <c r="AW123" i="110"/>
  <c r="AW125" i="110" s="1"/>
  <c r="AW65" i="110" s="1"/>
  <c r="AW340" i="110"/>
  <c r="W186" i="110"/>
  <c r="AU318" i="110"/>
  <c r="AE175" i="110"/>
  <c r="AG167" i="110"/>
  <c r="AG169" i="110" s="1"/>
  <c r="AG69" i="110" s="1"/>
  <c r="Y134" i="110"/>
  <c r="Y136" i="110" s="1"/>
  <c r="Y66" i="110" s="1"/>
  <c r="AU164" i="110"/>
  <c r="M120" i="110"/>
  <c r="M134" i="110"/>
  <c r="M136" i="110" s="1"/>
  <c r="M66" i="110" s="1"/>
  <c r="AQ230" i="110"/>
  <c r="AG266" i="110"/>
  <c r="AG268" i="110" s="1"/>
  <c r="AG78" i="110" s="1"/>
  <c r="AI255" i="110"/>
  <c r="AI257" i="110" s="1"/>
  <c r="AI77" i="110" s="1"/>
  <c r="E274" i="110"/>
  <c r="AW156" i="110"/>
  <c r="AW158" i="110" s="1"/>
  <c r="AW68" i="110" s="1"/>
  <c r="AC123" i="110"/>
  <c r="AC125" i="110" s="1"/>
  <c r="AC65" i="110" s="1"/>
  <c r="AI156" i="110"/>
  <c r="AI158" i="110" s="1"/>
  <c r="AI68" i="110" s="1"/>
  <c r="Q131" i="110"/>
  <c r="K153" i="110"/>
  <c r="E299" i="110"/>
  <c r="E301" i="110" s="1"/>
  <c r="E81" i="110" s="1"/>
  <c r="AO189" i="110"/>
  <c r="AO191" i="110" s="1"/>
  <c r="AO71" i="110" s="1"/>
  <c r="AU288" i="110"/>
  <c r="AU290" i="110" s="1"/>
  <c r="AU80" i="110" s="1"/>
  <c r="AO296" i="110"/>
  <c r="K288" i="110"/>
  <c r="K290" i="110" s="1"/>
  <c r="K80" i="110" s="1"/>
  <c r="AQ222" i="110"/>
  <c r="AQ224" i="110" s="1"/>
  <c r="AQ74" i="110" s="1"/>
  <c r="AE123" i="110"/>
  <c r="AE125" i="110" s="1"/>
  <c r="AE65" i="110" s="1"/>
  <c r="AS310" i="110"/>
  <c r="AS312" i="110" s="1"/>
  <c r="AS82" i="110" s="1"/>
  <c r="S134" i="110"/>
  <c r="S136" i="110" s="1"/>
  <c r="S66" i="110" s="1"/>
  <c r="AC156" i="110"/>
  <c r="AC158" i="110" s="1"/>
  <c r="AC68" i="110" s="1"/>
  <c r="K321" i="110"/>
  <c r="K323" i="110" s="1"/>
  <c r="K83" i="110" s="1"/>
  <c r="Y156" i="110"/>
  <c r="Y158" i="110" s="1"/>
  <c r="Y68" i="110" s="1"/>
  <c r="G321" i="110"/>
  <c r="G323" i="110" s="1"/>
  <c r="G83" i="110" s="1"/>
  <c r="AC167" i="110"/>
  <c r="AC169" i="110" s="1"/>
  <c r="AC69" i="110" s="1"/>
  <c r="AG255" i="110"/>
  <c r="AG257" i="110" s="1"/>
  <c r="AG77" i="110" s="1"/>
  <c r="AW288" i="110"/>
  <c r="AW290" i="110" s="1"/>
  <c r="AW80" i="110" s="1"/>
  <c r="AI222" i="110"/>
  <c r="AI224" i="110" s="1"/>
  <c r="AI74" i="110" s="1"/>
  <c r="AG145" i="110"/>
  <c r="AG147" i="110" s="1"/>
  <c r="AG67" i="110" s="1"/>
  <c r="AM178" i="110"/>
  <c r="AM180" i="110" s="1"/>
  <c r="AM70" i="110" s="1"/>
  <c r="Y178" i="110"/>
  <c r="Y180" i="110" s="1"/>
  <c r="Y70" i="110" s="1"/>
  <c r="AO167" i="110"/>
  <c r="AO169" i="110" s="1"/>
  <c r="AO69" i="110" s="1"/>
  <c r="K189" i="110"/>
  <c r="K191" i="110" s="1"/>
  <c r="K71" i="110" s="1"/>
  <c r="AQ263" i="110"/>
  <c r="AE167" i="110"/>
  <c r="AE169" i="110" s="1"/>
  <c r="AE69" i="110" s="1"/>
  <c r="AS277" i="110"/>
  <c r="AS279" i="110" s="1"/>
  <c r="AS79" i="110" s="1"/>
  <c r="AW219" i="110"/>
  <c r="Y222" i="110"/>
  <c r="Y224" i="110" s="1"/>
  <c r="Y74" i="110" s="1"/>
  <c r="K178" i="110"/>
  <c r="K180" i="110" s="1"/>
  <c r="K70" i="110" s="1"/>
  <c r="AC178" i="110"/>
  <c r="AC180" i="110" s="1"/>
  <c r="AC70" i="110" s="1"/>
  <c r="AW365" i="110"/>
  <c r="AW367" i="110" s="1"/>
  <c r="AW92" i="110" s="1"/>
  <c r="K156" i="110"/>
  <c r="K158" i="110" s="1"/>
  <c r="K68" i="110" s="1"/>
  <c r="I321" i="110"/>
  <c r="I323" i="110" s="1"/>
  <c r="I83" i="110" s="1"/>
  <c r="G145" i="110"/>
  <c r="G147" i="110" s="1"/>
  <c r="G67" i="110" s="1"/>
  <c r="W164" i="110"/>
  <c r="AA230" i="110"/>
  <c r="AS263" i="110"/>
  <c r="AS153" i="110"/>
  <c r="G340" i="110"/>
  <c r="I164" i="110"/>
  <c r="AI131" i="110"/>
  <c r="AU142" i="110"/>
  <c r="AW362" i="110"/>
  <c r="AM274" i="110"/>
  <c r="AQ153" i="110"/>
  <c r="K263" i="110"/>
  <c r="AM244" i="110"/>
  <c r="AM246" i="110" s="1"/>
  <c r="AM76" i="110" s="1"/>
  <c r="AO156" i="110"/>
  <c r="AO158" i="110" s="1"/>
  <c r="AO68" i="110" s="1"/>
  <c r="AC189" i="110"/>
  <c r="AC191" i="110" s="1"/>
  <c r="AC71" i="110" s="1"/>
  <c r="AA222" i="110"/>
  <c r="AA224" i="110" s="1"/>
  <c r="AA74" i="110" s="1"/>
  <c r="AU296" i="110"/>
  <c r="AI208" i="110"/>
  <c r="G299" i="110"/>
  <c r="G301" i="110" s="1"/>
  <c r="G81" i="110" s="1"/>
  <c r="AU252" i="110"/>
  <c r="AO310" i="110"/>
  <c r="AO312" i="110" s="1"/>
  <c r="AO82" i="110" s="1"/>
  <c r="AW351" i="110"/>
  <c r="I310" i="110"/>
  <c r="I312" i="110" s="1"/>
  <c r="I82" i="110" s="1"/>
  <c r="AU354" i="110"/>
  <c r="AU356" i="110" s="1"/>
  <c r="AU86" i="110" s="1"/>
  <c r="I329" i="110"/>
  <c r="K222" i="110"/>
  <c r="K224" i="110" s="1"/>
  <c r="K74" i="110" s="1"/>
  <c r="AS362" i="110"/>
  <c r="AE233" i="110"/>
  <c r="AE235" i="110" s="1"/>
  <c r="AE75" i="110" s="1"/>
  <c r="E208" i="110"/>
  <c r="G211" i="110"/>
  <c r="G213" i="110" s="1"/>
  <c r="G73" i="110" s="1"/>
  <c r="AC142" i="110"/>
  <c r="AK222" i="110"/>
  <c r="AK224" i="110" s="1"/>
  <c r="AK74" i="110" s="1"/>
  <c r="AO197" i="110"/>
  <c r="AQ255" i="110"/>
  <c r="AQ257" i="110" s="1"/>
  <c r="AQ77" i="110" s="1"/>
  <c r="O156" i="110"/>
  <c r="O158" i="110" s="1"/>
  <c r="O68" i="110" s="1"/>
  <c r="AS318" i="110"/>
  <c r="I145" i="110"/>
  <c r="I147" i="110" s="1"/>
  <c r="I67" i="110" s="1"/>
  <c r="AI241" i="110"/>
  <c r="G354" i="110"/>
  <c r="G356" i="110" s="1"/>
  <c r="G86" i="110" s="1"/>
  <c r="AM222" i="110"/>
  <c r="AM224" i="110" s="1"/>
  <c r="AM74" i="110" s="1"/>
  <c r="I266" i="110"/>
  <c r="I268" i="110" s="1"/>
  <c r="I78" i="110" s="1"/>
  <c r="AG219" i="110"/>
  <c r="AG131" i="110"/>
  <c r="G288" i="110"/>
  <c r="G290" i="110" s="1"/>
  <c r="G80" i="110" s="1"/>
  <c r="Y189" i="110"/>
  <c r="Y191" i="110" s="1"/>
  <c r="Y71" i="110" s="1"/>
  <c r="AE244" i="110"/>
  <c r="AE246" i="110" s="1"/>
  <c r="AE76" i="110" s="1"/>
  <c r="AC200" i="110"/>
  <c r="AC202" i="110" s="1"/>
  <c r="AC72" i="110" s="1"/>
  <c r="I156" i="110"/>
  <c r="I158" i="110" s="1"/>
  <c r="I68" i="110" s="1"/>
  <c r="E340" i="110"/>
  <c r="AK255" i="110"/>
  <c r="AK257" i="110" s="1"/>
  <c r="AK77" i="110" s="1"/>
  <c r="S145" i="110"/>
  <c r="S147" i="110" s="1"/>
  <c r="S67" i="110" s="1"/>
  <c r="K167" i="110"/>
  <c r="K169" i="110" s="1"/>
  <c r="K69" i="110" s="1"/>
  <c r="AU351" i="110"/>
  <c r="AW208" i="110"/>
  <c r="Q178" i="110"/>
  <c r="Q180" i="110" s="1"/>
  <c r="Q70" i="110" s="1"/>
  <c r="E222" i="110"/>
  <c r="E224" i="110" s="1"/>
  <c r="E74" i="110" s="1"/>
  <c r="Q145" i="110"/>
  <c r="Q147" i="110" s="1"/>
  <c r="Q67" i="110" s="1"/>
  <c r="AI145" i="110"/>
  <c r="AI147" i="110" s="1"/>
  <c r="AI67" i="110" s="1"/>
  <c r="AA134" i="110"/>
  <c r="AA136" i="110" s="1"/>
  <c r="AA66" i="110" s="1"/>
  <c r="AE200" i="110"/>
  <c r="AE202" i="110" s="1"/>
  <c r="AE72" i="110" s="1"/>
  <c r="E120" i="110"/>
  <c r="AC230" i="110"/>
  <c r="E197" i="110"/>
  <c r="AM211" i="110"/>
  <c r="AM213" i="110" s="1"/>
  <c r="AM73" i="110" s="1"/>
  <c r="O123" i="110"/>
  <c r="O125" i="110" s="1"/>
  <c r="O65" i="110" s="1"/>
  <c r="AS244" i="110"/>
  <c r="AS246" i="110" s="1"/>
  <c r="AS76" i="110" s="1"/>
  <c r="AW145" i="110"/>
  <c r="AW147" i="110" s="1"/>
  <c r="AW67" i="110" s="1"/>
  <c r="AS343" i="110"/>
  <c r="AS345" i="110" s="1"/>
  <c r="AS85" i="110" s="1"/>
  <c r="I142" i="110"/>
  <c r="E123" i="110"/>
  <c r="E125" i="110" s="1"/>
  <c r="E65" i="110" s="1"/>
  <c r="AK211" i="109"/>
  <c r="AK213" i="109" s="1"/>
  <c r="AK73" i="109" s="1"/>
  <c r="AS288" i="109"/>
  <c r="AS290" i="109" s="1"/>
  <c r="AS80" i="109" s="1"/>
  <c r="AI164" i="109"/>
  <c r="AA222" i="109"/>
  <c r="AA224" i="109" s="1"/>
  <c r="AA74" i="109" s="1"/>
  <c r="AK200" i="109"/>
  <c r="AK202" i="109" s="1"/>
  <c r="AK72" i="109" s="1"/>
  <c r="AM134" i="109"/>
  <c r="AM136" i="109" s="1"/>
  <c r="AM66" i="109" s="1"/>
  <c r="W145" i="109"/>
  <c r="W147" i="109" s="1"/>
  <c r="W67" i="109" s="1"/>
  <c r="AU274" i="109"/>
  <c r="AW318" i="109"/>
  <c r="U120" i="109"/>
  <c r="AS219" i="109"/>
  <c r="AQ296" i="109"/>
  <c r="AS362" i="109"/>
  <c r="AG244" i="109"/>
  <c r="AG246" i="109" s="1"/>
  <c r="AG76" i="109" s="1"/>
  <c r="AM189" i="109"/>
  <c r="AM191" i="109" s="1"/>
  <c r="AM71" i="109" s="1"/>
  <c r="AO222" i="109"/>
  <c r="AO224" i="109" s="1"/>
  <c r="AO74" i="109" s="1"/>
  <c r="AM200" i="109"/>
  <c r="AM202" i="109" s="1"/>
  <c r="AM72" i="109" s="1"/>
  <c r="AQ153" i="109"/>
  <c r="AO296" i="109"/>
  <c r="AC230" i="109"/>
  <c r="AO164" i="109"/>
  <c r="AC153" i="109"/>
  <c r="AW351" i="109"/>
  <c r="AI263" i="109"/>
  <c r="AO307" i="109"/>
  <c r="Q164" i="109"/>
  <c r="AQ307" i="109"/>
  <c r="AK288" i="109"/>
  <c r="AK290" i="109" s="1"/>
  <c r="AK80" i="109" s="1"/>
  <c r="AQ142" i="109"/>
  <c r="AS233" i="109"/>
  <c r="AS235" i="109" s="1"/>
  <c r="AS75" i="109" s="1"/>
  <c r="AU145" i="109"/>
  <c r="AU147" i="109" s="1"/>
  <c r="AU67" i="109" s="1"/>
  <c r="AU134" i="109"/>
  <c r="AU136" i="109" s="1"/>
  <c r="AU66" i="109" s="1"/>
  <c r="AS310" i="109"/>
  <c r="AS312" i="109" s="1"/>
  <c r="AS82" i="109" s="1"/>
  <c r="S134" i="109"/>
  <c r="S136" i="109" s="1"/>
  <c r="S66" i="109" s="1"/>
  <c r="AS189" i="109"/>
  <c r="AS191" i="109" s="1"/>
  <c r="AS71" i="109" s="1"/>
  <c r="O134" i="109"/>
  <c r="O136" i="109" s="1"/>
  <c r="O66" i="109" s="1"/>
  <c r="AC222" i="109"/>
  <c r="AC224" i="109" s="1"/>
  <c r="AC74" i="109" s="1"/>
  <c r="M156" i="109"/>
  <c r="M158" i="109" s="1"/>
  <c r="M68" i="109" s="1"/>
  <c r="AO288" i="109"/>
  <c r="AO290" i="109" s="1"/>
  <c r="AO80" i="109" s="1"/>
  <c r="AC200" i="109"/>
  <c r="AC202" i="109" s="1"/>
  <c r="AC72" i="109" s="1"/>
  <c r="AW156" i="109"/>
  <c r="AW158" i="109" s="1"/>
  <c r="AW68" i="109" s="1"/>
  <c r="AW274" i="109"/>
  <c r="Y189" i="109"/>
  <c r="Y191" i="109" s="1"/>
  <c r="Y71" i="109" s="1"/>
  <c r="AG156" i="109"/>
  <c r="AG158" i="109" s="1"/>
  <c r="AG68" i="109" s="1"/>
  <c r="AS274" i="109"/>
  <c r="Q156" i="109"/>
  <c r="Q158" i="109" s="1"/>
  <c r="Q68" i="109" s="1"/>
  <c r="AA153" i="109"/>
  <c r="AU318" i="109"/>
  <c r="Q178" i="109"/>
  <c r="Q180" i="109" s="1"/>
  <c r="Q70" i="109" s="1"/>
  <c r="AC211" i="109"/>
  <c r="AC213" i="109" s="1"/>
  <c r="AC73" i="109" s="1"/>
  <c r="AQ277" i="109"/>
  <c r="AQ279" i="109" s="1"/>
  <c r="AQ79" i="109" s="1"/>
  <c r="AS153" i="109"/>
  <c r="AU299" i="109"/>
  <c r="AU301" i="109" s="1"/>
  <c r="AU81" i="109" s="1"/>
  <c r="K142" i="109"/>
  <c r="S142" i="109"/>
  <c r="AG167" i="109"/>
  <c r="AG169" i="109" s="1"/>
  <c r="AG69" i="109" s="1"/>
  <c r="Y200" i="109"/>
  <c r="Y202" i="109" s="1"/>
  <c r="Y72" i="109" s="1"/>
  <c r="O164" i="109"/>
  <c r="AG230" i="109"/>
  <c r="AO197" i="109"/>
  <c r="AQ230" i="109"/>
  <c r="AU186" i="109"/>
  <c r="AU307" i="109"/>
  <c r="AW307" i="109"/>
  <c r="AA230" i="109"/>
  <c r="AE219" i="109"/>
  <c r="AK153" i="109"/>
  <c r="AA186" i="109"/>
  <c r="AU252" i="109"/>
  <c r="AK274" i="109"/>
  <c r="AM219" i="109"/>
  <c r="AU175" i="109"/>
  <c r="AS131" i="109"/>
  <c r="AW241" i="109"/>
  <c r="AU208" i="109"/>
  <c r="W197" i="109"/>
  <c r="AA164" i="109"/>
  <c r="AO175" i="109"/>
  <c r="AM244" i="109"/>
  <c r="AM246" i="109" s="1"/>
  <c r="AM76" i="109" s="1"/>
  <c r="AW178" i="109"/>
  <c r="AW180" i="109" s="1"/>
  <c r="AW70" i="109" s="1"/>
  <c r="AW211" i="109"/>
  <c r="AW213" i="109" s="1"/>
  <c r="AW73" i="109" s="1"/>
  <c r="AU354" i="109"/>
  <c r="AU356" i="109" s="1"/>
  <c r="AU86" i="109" s="1"/>
  <c r="AS244" i="109"/>
  <c r="AS246" i="109" s="1"/>
  <c r="AS76" i="109" s="1"/>
  <c r="AA123" i="109"/>
  <c r="AA125" i="109" s="1"/>
  <c r="AA65" i="109" s="1"/>
  <c r="AO277" i="109"/>
  <c r="AO279" i="109" s="1"/>
  <c r="AO79" i="109" s="1"/>
  <c r="W134" i="109"/>
  <c r="W136" i="109" s="1"/>
  <c r="W66" i="109" s="1"/>
  <c r="U167" i="109"/>
  <c r="U169" i="109" s="1"/>
  <c r="U69" i="109" s="1"/>
  <c r="AQ123" i="109"/>
  <c r="AQ125" i="109" s="1"/>
  <c r="AQ65" i="109" s="1"/>
  <c r="AU285" i="109"/>
  <c r="AK266" i="109"/>
  <c r="AK268" i="109" s="1"/>
  <c r="AK78" i="109" s="1"/>
  <c r="AC189" i="109"/>
  <c r="AC191" i="109" s="1"/>
  <c r="AC71" i="109" s="1"/>
  <c r="AS266" i="109"/>
  <c r="AS268" i="109" s="1"/>
  <c r="AS78" i="109" s="1"/>
  <c r="I131" i="109"/>
  <c r="AQ134" i="109"/>
  <c r="AQ136" i="109" s="1"/>
  <c r="AQ66" i="109" s="1"/>
  <c r="AU266" i="109"/>
  <c r="AU268" i="109" s="1"/>
  <c r="AU78" i="109" s="1"/>
  <c r="U145" i="109"/>
  <c r="U147" i="109" s="1"/>
  <c r="U67" i="109" s="1"/>
  <c r="Y178" i="109"/>
  <c r="Y180" i="109" s="1"/>
  <c r="Y70" i="109" s="1"/>
  <c r="AK134" i="109"/>
  <c r="AK136" i="109" s="1"/>
  <c r="AK66" i="109" s="1"/>
  <c r="AS332" i="109"/>
  <c r="AS334" i="109" s="1"/>
  <c r="AS84" i="109" s="1"/>
  <c r="AW197" i="109"/>
  <c r="AI189" i="109"/>
  <c r="AI191" i="109" s="1"/>
  <c r="AI71" i="109" s="1"/>
  <c r="W211" i="109"/>
  <c r="W213" i="109" s="1"/>
  <c r="W73" i="109" s="1"/>
  <c r="AM145" i="109"/>
  <c r="AM147" i="109" s="1"/>
  <c r="AM67" i="109" s="1"/>
  <c r="AG255" i="109"/>
  <c r="AG257" i="109" s="1"/>
  <c r="AG77" i="109" s="1"/>
  <c r="AE123" i="109"/>
  <c r="AE125" i="109" s="1"/>
  <c r="AE65" i="109" s="1"/>
  <c r="AU351" i="109"/>
  <c r="AG178" i="109"/>
  <c r="AG180" i="109" s="1"/>
  <c r="AG70" i="109" s="1"/>
  <c r="AW167" i="109"/>
  <c r="AW169" i="109" s="1"/>
  <c r="AW69" i="109" s="1"/>
  <c r="AK244" i="109"/>
  <c r="AK246" i="109" s="1"/>
  <c r="AK76" i="109" s="1"/>
  <c r="AA145" i="109"/>
  <c r="AA147" i="109" s="1"/>
  <c r="AA67" i="109" s="1"/>
  <c r="AM274" i="109"/>
  <c r="AA211" i="109"/>
  <c r="AA213" i="109" s="1"/>
  <c r="AA73" i="109" s="1"/>
  <c r="AM299" i="109"/>
  <c r="AM301" i="109" s="1"/>
  <c r="AM81" i="109" s="1"/>
  <c r="AE255" i="109"/>
  <c r="AE257" i="109" s="1"/>
  <c r="AE77" i="109" s="1"/>
  <c r="AS299" i="109"/>
  <c r="AS301" i="109" s="1"/>
  <c r="AS81" i="109" s="1"/>
  <c r="AA134" i="109"/>
  <c r="AA136" i="109" s="1"/>
  <c r="AA66" i="109" s="1"/>
  <c r="AU362" i="109"/>
  <c r="Q131" i="109"/>
  <c r="AQ241" i="109"/>
  <c r="AI175" i="109"/>
  <c r="AE156" i="109"/>
  <c r="AE158" i="109" s="1"/>
  <c r="AE68" i="109" s="1"/>
  <c r="AS343" i="109"/>
  <c r="AS345" i="109" s="1"/>
  <c r="AS85" i="109" s="1"/>
  <c r="AM156" i="109"/>
  <c r="AM158" i="109" s="1"/>
  <c r="AM68" i="109" s="1"/>
  <c r="AO211" i="109"/>
  <c r="AO213" i="109" s="1"/>
  <c r="AO73" i="109" s="1"/>
  <c r="AE211" i="109"/>
  <c r="AE213" i="109" s="1"/>
  <c r="AE73" i="109" s="1"/>
  <c r="AC120" i="109"/>
  <c r="U134" i="109"/>
  <c r="U136" i="109" s="1"/>
  <c r="U66" i="109" s="1"/>
  <c r="AW365" i="109"/>
  <c r="AW367" i="109" s="1"/>
  <c r="AW92" i="109" s="1"/>
  <c r="AQ211" i="109"/>
  <c r="AQ213" i="109" s="1"/>
  <c r="AQ73" i="109" s="1"/>
  <c r="O156" i="109"/>
  <c r="O158" i="109" s="1"/>
  <c r="O68" i="109" s="1"/>
  <c r="AS197" i="109"/>
  <c r="AS340" i="109"/>
  <c r="AS167" i="109"/>
  <c r="AS169" i="109" s="1"/>
  <c r="AS69" i="109" s="1"/>
  <c r="W189" i="109"/>
  <c r="W191" i="109" s="1"/>
  <c r="W71" i="109" s="1"/>
  <c r="AW362" i="109"/>
  <c r="AQ266" i="109"/>
  <c r="AQ268" i="109" s="1"/>
  <c r="AQ78" i="109" s="1"/>
  <c r="AW255" i="109"/>
  <c r="AW257" i="109" s="1"/>
  <c r="AW77" i="109" s="1"/>
  <c r="W178" i="109"/>
  <c r="W180" i="109" s="1"/>
  <c r="W70" i="109" s="1"/>
  <c r="AU343" i="109"/>
  <c r="AU345" i="109" s="1"/>
  <c r="AU85" i="109" s="1"/>
  <c r="AA178" i="109"/>
  <c r="AA180" i="109" s="1"/>
  <c r="AA70" i="109" s="1"/>
  <c r="AK145" i="109"/>
  <c r="AK147" i="109" s="1"/>
  <c r="AK67" i="109" s="1"/>
  <c r="AS255" i="109"/>
  <c r="AS257" i="109" s="1"/>
  <c r="AS77" i="109" s="1"/>
  <c r="AM233" i="109"/>
  <c r="AM235" i="109" s="1"/>
  <c r="AM75" i="109" s="1"/>
  <c r="AO266" i="109"/>
  <c r="AO268" i="109" s="1"/>
  <c r="AO78" i="109" s="1"/>
  <c r="AI244" i="109"/>
  <c r="AI246" i="109" s="1"/>
  <c r="AI76" i="109" s="1"/>
  <c r="U156" i="109"/>
  <c r="U158" i="109" s="1"/>
  <c r="U68" i="109" s="1"/>
  <c r="AM211" i="109"/>
  <c r="AM213" i="109" s="1"/>
  <c r="AM73" i="109" s="1"/>
  <c r="BC20" i="109" l="1"/>
  <c r="K89" i="110"/>
  <c r="K95" i="110" s="1"/>
  <c r="K26" i="110" s="1"/>
  <c r="K28" i="110" s="1"/>
  <c r="K30" i="110" s="1"/>
  <c r="BC20" i="110"/>
  <c r="I89" i="110"/>
  <c r="I95" i="110" s="1"/>
  <c r="I26" i="110" s="1"/>
  <c r="I28" i="110" s="1"/>
  <c r="I30" i="110" s="1"/>
  <c r="BC68" i="110"/>
  <c r="G89" i="110"/>
  <c r="G95" i="110" s="1"/>
  <c r="G26" i="110" s="1"/>
  <c r="G28" i="110" s="1"/>
  <c r="G35" i="110" s="1"/>
  <c r="G39" i="110" s="1"/>
  <c r="M239" i="109"/>
  <c r="M327" i="109"/>
  <c r="M316" i="109"/>
  <c r="M195" i="109"/>
  <c r="M261" i="109"/>
  <c r="M217" i="109"/>
  <c r="M360" i="109"/>
  <c r="M305" i="109"/>
  <c r="M206" i="109"/>
  <c r="M173" i="109"/>
  <c r="M184" i="109"/>
  <c r="M283" i="109"/>
  <c r="M228" i="109"/>
  <c r="M294" i="109"/>
  <c r="M250" i="109"/>
  <c r="M162" i="109"/>
  <c r="M338" i="109"/>
  <c r="M349" i="109"/>
  <c r="M272" i="109"/>
  <c r="AG327" i="109"/>
  <c r="AG283" i="109"/>
  <c r="AG349" i="109"/>
  <c r="AG338" i="109"/>
  <c r="AG360" i="109"/>
  <c r="AG294" i="109"/>
  <c r="AG316" i="109"/>
  <c r="AG272" i="109"/>
  <c r="AG305" i="109"/>
  <c r="AO349" i="110"/>
  <c r="AO338" i="110"/>
  <c r="AO316" i="110"/>
  <c r="AO327" i="110"/>
  <c r="AO360" i="110"/>
  <c r="AE261" i="109"/>
  <c r="AE294" i="109"/>
  <c r="AE327" i="109"/>
  <c r="AE272" i="109"/>
  <c r="AE316" i="109"/>
  <c r="AE305" i="109"/>
  <c r="AE283" i="109"/>
  <c r="AE360" i="109"/>
  <c r="AE349" i="109"/>
  <c r="AE338" i="109"/>
  <c r="AA294" i="109"/>
  <c r="AA338" i="109"/>
  <c r="AA316" i="109"/>
  <c r="AA272" i="109"/>
  <c r="AA327" i="109"/>
  <c r="AA261" i="109"/>
  <c r="AA349" i="109"/>
  <c r="AA305" i="109"/>
  <c r="AA239" i="109"/>
  <c r="AA360" i="109"/>
  <c r="AA283" i="109"/>
  <c r="AA250" i="109"/>
  <c r="AK349" i="110"/>
  <c r="AK338" i="110"/>
  <c r="AK327" i="110"/>
  <c r="AK316" i="110"/>
  <c r="AK294" i="110"/>
  <c r="AK305" i="110"/>
  <c r="AK360" i="110"/>
  <c r="AK316" i="109"/>
  <c r="AK360" i="109"/>
  <c r="AK305" i="109"/>
  <c r="AK338" i="109"/>
  <c r="AK349" i="109"/>
  <c r="AK294" i="109"/>
  <c r="AK327" i="109"/>
  <c r="S360" i="110"/>
  <c r="S305" i="110"/>
  <c r="S250" i="110"/>
  <c r="S217" i="110"/>
  <c r="S294" i="110"/>
  <c r="S316" i="110"/>
  <c r="S206" i="110"/>
  <c r="S195" i="110"/>
  <c r="S349" i="110"/>
  <c r="S283" i="110"/>
  <c r="S239" i="110"/>
  <c r="S338" i="110"/>
  <c r="S261" i="110"/>
  <c r="S228" i="110"/>
  <c r="S327" i="110"/>
  <c r="S272" i="110"/>
  <c r="U349" i="109"/>
  <c r="U250" i="109"/>
  <c r="U206" i="109"/>
  <c r="U283" i="109"/>
  <c r="U338" i="109"/>
  <c r="U316" i="109"/>
  <c r="U305" i="109"/>
  <c r="U272" i="109"/>
  <c r="U228" i="109"/>
  <c r="U239" i="109"/>
  <c r="U327" i="109"/>
  <c r="U217" i="109"/>
  <c r="U294" i="109"/>
  <c r="U360" i="109"/>
  <c r="U261" i="109"/>
  <c r="AA239" i="110"/>
  <c r="AA349" i="110"/>
  <c r="AA294" i="110"/>
  <c r="AA283" i="110"/>
  <c r="AA338" i="110"/>
  <c r="AA316" i="110"/>
  <c r="AA272" i="110"/>
  <c r="AA250" i="110"/>
  <c r="AA360" i="110"/>
  <c r="AA327" i="110"/>
  <c r="AA305" i="110"/>
  <c r="AA261" i="110"/>
  <c r="AI338" i="109"/>
  <c r="AI349" i="109"/>
  <c r="AI294" i="109"/>
  <c r="AI283" i="109"/>
  <c r="AI360" i="109"/>
  <c r="AI327" i="109"/>
  <c r="AI305" i="109"/>
  <c r="AI316" i="109"/>
  <c r="AS89" i="109"/>
  <c r="AS95" i="109" s="1"/>
  <c r="AS26" i="109" s="1"/>
  <c r="AS28" i="109" s="1"/>
  <c r="AS35" i="109" s="1"/>
  <c r="AS39" i="109" s="1"/>
  <c r="Q327" i="110"/>
  <c r="Q272" i="110"/>
  <c r="Q250" i="110"/>
  <c r="Q305" i="110"/>
  <c r="Q195" i="110"/>
  <c r="Q360" i="110"/>
  <c r="Q294" i="110"/>
  <c r="Q349" i="110"/>
  <c r="Q239" i="110"/>
  <c r="Q283" i="110"/>
  <c r="Q206" i="110"/>
  <c r="Q338" i="110"/>
  <c r="Q228" i="110"/>
  <c r="Q316" i="110"/>
  <c r="Q261" i="110"/>
  <c r="Q184" i="110"/>
  <c r="Q217" i="110"/>
  <c r="O305" i="110"/>
  <c r="O217" i="110"/>
  <c r="O360" i="110"/>
  <c r="O250" i="110"/>
  <c r="O294" i="110"/>
  <c r="O283" i="110"/>
  <c r="O195" i="110"/>
  <c r="O338" i="110"/>
  <c r="O349" i="110"/>
  <c r="O239" i="110"/>
  <c r="O316" i="110"/>
  <c r="O228" i="110"/>
  <c r="O184" i="110"/>
  <c r="O173" i="110"/>
  <c r="O327" i="110"/>
  <c r="O272" i="110"/>
  <c r="O261" i="110"/>
  <c r="O206" i="110"/>
  <c r="AQ327" i="110"/>
  <c r="AQ360" i="110"/>
  <c r="AQ349" i="110"/>
  <c r="AQ338" i="110"/>
  <c r="I316" i="109"/>
  <c r="I228" i="109"/>
  <c r="I217" i="109"/>
  <c r="I184" i="109"/>
  <c r="I305" i="109"/>
  <c r="I261" i="109"/>
  <c r="I206" i="109"/>
  <c r="I173" i="109"/>
  <c r="I140" i="109"/>
  <c r="I294" i="109"/>
  <c r="I360" i="109"/>
  <c r="I239" i="109"/>
  <c r="I338" i="109"/>
  <c r="I151" i="109"/>
  <c r="I349" i="109"/>
  <c r="I327" i="109"/>
  <c r="I250" i="109"/>
  <c r="I195" i="109"/>
  <c r="I283" i="109"/>
  <c r="I272" i="109"/>
  <c r="I162" i="109"/>
  <c r="AI316" i="110"/>
  <c r="AI327" i="110"/>
  <c r="AI338" i="110"/>
  <c r="AI360" i="110"/>
  <c r="AI305" i="110"/>
  <c r="AI294" i="110"/>
  <c r="AI349" i="110"/>
  <c r="AI283" i="110"/>
  <c r="O283" i="109"/>
  <c r="O228" i="109"/>
  <c r="O195" i="109"/>
  <c r="O272" i="109"/>
  <c r="O184" i="109"/>
  <c r="O327" i="109"/>
  <c r="O316" i="109"/>
  <c r="O206" i="109"/>
  <c r="O261" i="109"/>
  <c r="O217" i="109"/>
  <c r="O360" i="109"/>
  <c r="O305" i="109"/>
  <c r="O239" i="109"/>
  <c r="O173" i="109"/>
  <c r="O338" i="109"/>
  <c r="O349" i="109"/>
  <c r="O250" i="109"/>
  <c r="O294" i="109"/>
  <c r="Q338" i="109"/>
  <c r="Q250" i="109"/>
  <c r="Q272" i="109"/>
  <c r="Q228" i="109"/>
  <c r="Q327" i="109"/>
  <c r="Q316" i="109"/>
  <c r="Q184" i="109"/>
  <c r="Q360" i="109"/>
  <c r="Q305" i="109"/>
  <c r="Q261" i="109"/>
  <c r="Q217" i="109"/>
  <c r="Q283" i="109"/>
  <c r="Q239" i="109"/>
  <c r="Q195" i="109"/>
  <c r="Q349" i="109"/>
  <c r="Q294" i="109"/>
  <c r="Q206" i="109"/>
  <c r="W272" i="109"/>
  <c r="W316" i="109"/>
  <c r="W327" i="109"/>
  <c r="W250" i="109"/>
  <c r="W360" i="109"/>
  <c r="W305" i="109"/>
  <c r="W217" i="109"/>
  <c r="W261" i="109"/>
  <c r="W228" i="109"/>
  <c r="W349" i="109"/>
  <c r="W239" i="109"/>
  <c r="W294" i="109"/>
  <c r="W338" i="109"/>
  <c r="W283" i="109"/>
  <c r="Y327" i="110"/>
  <c r="Y272" i="110"/>
  <c r="Y239" i="110"/>
  <c r="Y360" i="110"/>
  <c r="Y250" i="110"/>
  <c r="Y294" i="110"/>
  <c r="Y349" i="110"/>
  <c r="Y261" i="110"/>
  <c r="Y228" i="110"/>
  <c r="Y305" i="110"/>
  <c r="Y338" i="110"/>
  <c r="Y316" i="110"/>
  <c r="Y283" i="110"/>
  <c r="AM349" i="110"/>
  <c r="AM338" i="110"/>
  <c r="AM360" i="110"/>
  <c r="AM305" i="110"/>
  <c r="AM316" i="110"/>
  <c r="AM327" i="110"/>
  <c r="AO349" i="109"/>
  <c r="AO360" i="109"/>
  <c r="AO338" i="109"/>
  <c r="AO327" i="109"/>
  <c r="AO316" i="109"/>
  <c r="AQ327" i="109"/>
  <c r="AQ360" i="109"/>
  <c r="AQ349" i="109"/>
  <c r="AQ338" i="109"/>
  <c r="AC283" i="110"/>
  <c r="AC316" i="110"/>
  <c r="AC338" i="110"/>
  <c r="AC261" i="110"/>
  <c r="AC305" i="110"/>
  <c r="AC327" i="110"/>
  <c r="AC272" i="110"/>
  <c r="AC250" i="110"/>
  <c r="AC360" i="110"/>
  <c r="AC294" i="110"/>
  <c r="AC349" i="110"/>
  <c r="AC349" i="109"/>
  <c r="AC250" i="109"/>
  <c r="AC338" i="109"/>
  <c r="AC294" i="109"/>
  <c r="AC283" i="109"/>
  <c r="AC272" i="109"/>
  <c r="AC261" i="109"/>
  <c r="AC327" i="109"/>
  <c r="AC316" i="109"/>
  <c r="AC305" i="109"/>
  <c r="AC360" i="109"/>
  <c r="AG338" i="110"/>
  <c r="AG316" i="110"/>
  <c r="AG272" i="110"/>
  <c r="AG283" i="110"/>
  <c r="AG327" i="110"/>
  <c r="AG305" i="110"/>
  <c r="AG360" i="110"/>
  <c r="AG294" i="110"/>
  <c r="AG349" i="110"/>
  <c r="G239" i="109"/>
  <c r="G162" i="109"/>
  <c r="G129" i="109"/>
  <c r="G140" i="109"/>
  <c r="G272" i="109"/>
  <c r="G195" i="109"/>
  <c r="G316" i="109"/>
  <c r="G217" i="109"/>
  <c r="G360" i="109"/>
  <c r="G294" i="109"/>
  <c r="G184" i="109"/>
  <c r="G327" i="109"/>
  <c r="G338" i="109"/>
  <c r="G305" i="109"/>
  <c r="G349" i="109"/>
  <c r="G283" i="109"/>
  <c r="G261" i="109"/>
  <c r="G250" i="109"/>
  <c r="G173" i="109"/>
  <c r="G206" i="109"/>
  <c r="G228" i="109"/>
  <c r="G151" i="109"/>
  <c r="W294" i="110"/>
  <c r="W349" i="110"/>
  <c r="W327" i="110"/>
  <c r="W250" i="110"/>
  <c r="W283" i="110"/>
  <c r="W239" i="110"/>
  <c r="W338" i="110"/>
  <c r="W261" i="110"/>
  <c r="W316" i="110"/>
  <c r="W305" i="110"/>
  <c r="W228" i="110"/>
  <c r="W360" i="110"/>
  <c r="W272" i="110"/>
  <c r="W217" i="110"/>
  <c r="U305" i="110"/>
  <c r="U239" i="110"/>
  <c r="U272" i="110"/>
  <c r="U217" i="110"/>
  <c r="U360" i="110"/>
  <c r="U250" i="110"/>
  <c r="U206" i="110"/>
  <c r="U349" i="110"/>
  <c r="U316" i="110"/>
  <c r="U327" i="110"/>
  <c r="U283" i="110"/>
  <c r="U294" i="110"/>
  <c r="U228" i="110"/>
  <c r="U338" i="110"/>
  <c r="U261" i="110"/>
  <c r="E338" i="109"/>
  <c r="E239" i="109"/>
  <c r="E195" i="109"/>
  <c r="E305" i="109"/>
  <c r="E272" i="109"/>
  <c r="E360" i="109"/>
  <c r="E294" i="109"/>
  <c r="E217" i="109"/>
  <c r="E184" i="109"/>
  <c r="E140" i="109"/>
  <c r="E261" i="109"/>
  <c r="E118" i="109"/>
  <c r="E349" i="109"/>
  <c r="E327" i="109"/>
  <c r="E316" i="109"/>
  <c r="E228" i="109"/>
  <c r="E162" i="109"/>
  <c r="E283" i="109"/>
  <c r="E250" i="109"/>
  <c r="E206" i="109"/>
  <c r="E173" i="109"/>
  <c r="E151" i="109"/>
  <c r="E129" i="109"/>
  <c r="BC25" i="109"/>
  <c r="AM360" i="109"/>
  <c r="AM316" i="109"/>
  <c r="AM349" i="109"/>
  <c r="AM327" i="109"/>
  <c r="AM338" i="109"/>
  <c r="AM305" i="109"/>
  <c r="AE338" i="110"/>
  <c r="AE349" i="110"/>
  <c r="AE261" i="110"/>
  <c r="AE283" i="110"/>
  <c r="AE316" i="110"/>
  <c r="AE327" i="110"/>
  <c r="AE272" i="110"/>
  <c r="AE305" i="110"/>
  <c r="AE360" i="110"/>
  <c r="AE294" i="110"/>
  <c r="K360" i="109"/>
  <c r="K261" i="109"/>
  <c r="K206" i="109"/>
  <c r="K173" i="109"/>
  <c r="K349" i="109"/>
  <c r="K162" i="109"/>
  <c r="K250" i="109"/>
  <c r="K338" i="109"/>
  <c r="K305" i="109"/>
  <c r="K217" i="109"/>
  <c r="K283" i="109"/>
  <c r="K228" i="109"/>
  <c r="K151" i="109"/>
  <c r="K294" i="109"/>
  <c r="K316" i="109"/>
  <c r="K239" i="109"/>
  <c r="K195" i="109"/>
  <c r="K327" i="109"/>
  <c r="K272" i="109"/>
  <c r="K184" i="109"/>
  <c r="S305" i="109"/>
  <c r="S195" i="109"/>
  <c r="S360" i="109"/>
  <c r="S283" i="109"/>
  <c r="S217" i="109"/>
  <c r="S272" i="109"/>
  <c r="S206" i="109"/>
  <c r="S349" i="109"/>
  <c r="S338" i="109"/>
  <c r="S294" i="109"/>
  <c r="S261" i="109"/>
  <c r="S228" i="109"/>
  <c r="S250" i="109"/>
  <c r="S239" i="109"/>
  <c r="S316" i="109"/>
  <c r="S327" i="109"/>
  <c r="Y305" i="109"/>
  <c r="Y316" i="109"/>
  <c r="Y360" i="109"/>
  <c r="Y272" i="109"/>
  <c r="Y250" i="109"/>
  <c r="Y327" i="109"/>
  <c r="Y283" i="109"/>
  <c r="Y284" i="109" s="1"/>
  <c r="Y285" i="109" s="1"/>
  <c r="Y338" i="109"/>
  <c r="Y339" i="109" s="1"/>
  <c r="Y340" i="109" s="1"/>
  <c r="Y261" i="109"/>
  <c r="Y228" i="109"/>
  <c r="Y294" i="109"/>
  <c r="Y349" i="109"/>
  <c r="Y239" i="109"/>
  <c r="M316" i="110"/>
  <c r="M206" i="110"/>
  <c r="M360" i="110"/>
  <c r="M239" i="110"/>
  <c r="M173" i="110"/>
  <c r="M349" i="110"/>
  <c r="M250" i="110"/>
  <c r="M338" i="110"/>
  <c r="M283" i="110"/>
  <c r="M272" i="110"/>
  <c r="M195" i="110"/>
  <c r="M162" i="110"/>
  <c r="M184" i="110"/>
  <c r="M217" i="110"/>
  <c r="M294" i="110"/>
  <c r="M228" i="110"/>
  <c r="BC25" i="110"/>
  <c r="M327" i="110"/>
  <c r="M305" i="110"/>
  <c r="M261" i="110"/>
  <c r="AS89" i="110"/>
  <c r="AS95" i="110" s="1"/>
  <c r="AS26" i="110" s="1"/>
  <c r="AS28" i="110" s="1"/>
  <c r="AS35" i="110" s="1"/>
  <c r="AS39" i="110" s="1"/>
  <c r="AU89" i="110"/>
  <c r="AU95" i="110" s="1"/>
  <c r="AU26" i="110" s="1"/>
  <c r="AU28" i="110" s="1"/>
  <c r="AU35" i="110" s="1"/>
  <c r="AU39" i="110" s="1"/>
  <c r="AW89" i="110"/>
  <c r="AW95" i="110" s="1"/>
  <c r="AW26" i="110" s="1"/>
  <c r="AW28" i="110" s="1"/>
  <c r="AW30" i="110" s="1"/>
  <c r="BC66" i="110"/>
  <c r="BC67" i="110"/>
  <c r="E89" i="110"/>
  <c r="E95" i="110" s="1"/>
  <c r="E26" i="110" s="1"/>
  <c r="BC65" i="110"/>
  <c r="AU89" i="109"/>
  <c r="AU95" i="109" s="1"/>
  <c r="AU26" i="109" s="1"/>
  <c r="AU28" i="109" s="1"/>
  <c r="AU35" i="109" s="1"/>
  <c r="AU39" i="109" s="1"/>
  <c r="AW89" i="109"/>
  <c r="AW95" i="109" s="1"/>
  <c r="AW26" i="109" s="1"/>
  <c r="AW28" i="109" s="1"/>
  <c r="AW35" i="109" s="1"/>
  <c r="AW39" i="109" s="1"/>
  <c r="G30" i="110" l="1"/>
  <c r="I35" i="110"/>
  <c r="I39" i="110" s="1"/>
  <c r="AS30" i="109"/>
  <c r="Y343" i="109"/>
  <c r="Y345" i="109" s="1"/>
  <c r="Y85" i="109" s="1"/>
  <c r="K35" i="110"/>
  <c r="K39" i="110" s="1"/>
  <c r="AS30" i="110"/>
  <c r="M273" i="110"/>
  <c r="M274" i="110" s="1"/>
  <c r="S207" i="109"/>
  <c r="S211" i="109" s="1"/>
  <c r="S213" i="109" s="1"/>
  <c r="S73" i="109" s="1"/>
  <c r="AM350" i="109"/>
  <c r="AM351" i="109" s="1"/>
  <c r="U240" i="110"/>
  <c r="U244" i="110" s="1"/>
  <c r="U246" i="110" s="1"/>
  <c r="U76" i="110" s="1"/>
  <c r="AC361" i="109"/>
  <c r="AC365" i="109" s="1"/>
  <c r="AC367" i="109" s="1"/>
  <c r="AC92" i="109" s="1"/>
  <c r="Y273" i="110"/>
  <c r="Y277" i="110" s="1"/>
  <c r="Y279" i="110" s="1"/>
  <c r="Y79" i="110" s="1"/>
  <c r="O174" i="109"/>
  <c r="O179" i="109" s="1"/>
  <c r="I218" i="109"/>
  <c r="I222" i="109" s="1"/>
  <c r="I224" i="109" s="1"/>
  <c r="I74" i="109" s="1"/>
  <c r="AI361" i="109"/>
  <c r="AI365" i="109" s="1"/>
  <c r="AI367" i="109" s="1"/>
  <c r="AI92" i="109" s="1"/>
  <c r="AK306" i="110"/>
  <c r="AK310" i="110" s="1"/>
  <c r="AK312" i="110" s="1"/>
  <c r="AK82" i="110" s="1"/>
  <c r="AG284" i="109"/>
  <c r="AG285" i="109" s="1"/>
  <c r="Y350" i="109"/>
  <c r="Y351" i="109" s="1"/>
  <c r="K240" i="109"/>
  <c r="K241" i="109" s="1"/>
  <c r="U262" i="110"/>
  <c r="U266" i="110" s="1"/>
  <c r="U268" i="110" s="1"/>
  <c r="U78" i="110" s="1"/>
  <c r="M163" i="110"/>
  <c r="M168" i="110" s="1"/>
  <c r="Y262" i="109"/>
  <c r="Y266" i="109" s="1"/>
  <c r="Y268" i="109" s="1"/>
  <c r="Y78" i="109" s="1"/>
  <c r="S339" i="109"/>
  <c r="S343" i="109" s="1"/>
  <c r="S345" i="109" s="1"/>
  <c r="S85" i="109" s="1"/>
  <c r="K152" i="109"/>
  <c r="K157" i="109" s="1"/>
  <c r="AE273" i="110"/>
  <c r="AE274" i="110" s="1"/>
  <c r="AM339" i="109"/>
  <c r="AM343" i="109" s="1"/>
  <c r="AM345" i="109" s="1"/>
  <c r="AM85" i="109" s="1"/>
  <c r="E350" i="109"/>
  <c r="E351" i="109" s="1"/>
  <c r="U295" i="110"/>
  <c r="U296" i="110" s="1"/>
  <c r="U218" i="110"/>
  <c r="U219" i="110" s="1"/>
  <c r="W350" i="110"/>
  <c r="W354" i="110" s="1"/>
  <c r="W356" i="110" s="1"/>
  <c r="W86" i="110" s="1"/>
  <c r="G284" i="109"/>
  <c r="G288" i="109" s="1"/>
  <c r="G290" i="109" s="1"/>
  <c r="G80" i="109" s="1"/>
  <c r="AG350" i="110"/>
  <c r="AG351" i="110" s="1"/>
  <c r="AG339" i="110"/>
  <c r="AG340" i="110" s="1"/>
  <c r="AC251" i="110"/>
  <c r="AC256" i="110" s="1"/>
  <c r="AQ339" i="109"/>
  <c r="AQ340" i="109" s="1"/>
  <c r="Y317" i="110"/>
  <c r="Y318" i="110" s="1"/>
  <c r="Y361" i="110"/>
  <c r="Y365" i="110" s="1"/>
  <c r="Y367" i="110" s="1"/>
  <c r="Y92" i="110" s="1"/>
  <c r="W317" i="109"/>
  <c r="W318" i="109" s="1"/>
  <c r="Q218" i="109"/>
  <c r="Q219" i="109" s="1"/>
  <c r="Q273" i="109"/>
  <c r="Q274" i="109" s="1"/>
  <c r="O350" i="109"/>
  <c r="O351" i="109" s="1"/>
  <c r="AI284" i="110"/>
  <c r="AI289" i="110" s="1"/>
  <c r="I163" i="109"/>
  <c r="I167" i="109" s="1"/>
  <c r="I169" i="109" s="1"/>
  <c r="I69" i="109" s="1"/>
  <c r="I339" i="109"/>
  <c r="I343" i="109" s="1"/>
  <c r="I345" i="109" s="1"/>
  <c r="I85" i="109" s="1"/>
  <c r="I306" i="109"/>
  <c r="I307" i="109" s="1"/>
  <c r="O317" i="110"/>
  <c r="O318" i="110" s="1"/>
  <c r="O361" i="110"/>
  <c r="O365" i="110" s="1"/>
  <c r="O367" i="110" s="1"/>
  <c r="O92" i="110" s="1"/>
  <c r="Q339" i="110"/>
  <c r="Q340" i="110" s="1"/>
  <c r="Q306" i="110"/>
  <c r="Q310" i="110" s="1"/>
  <c r="Q312" i="110" s="1"/>
  <c r="Q82" i="110" s="1"/>
  <c r="AI306" i="109"/>
  <c r="AI310" i="109" s="1"/>
  <c r="AI312" i="109" s="1"/>
  <c r="AI82" i="109" s="1"/>
  <c r="AA306" i="110"/>
  <c r="AA310" i="110" s="1"/>
  <c r="AA312" i="110" s="1"/>
  <c r="AA82" i="110" s="1"/>
  <c r="U240" i="109"/>
  <c r="U244" i="109" s="1"/>
  <c r="U246" i="109" s="1"/>
  <c r="U76" i="109" s="1"/>
  <c r="U251" i="109"/>
  <c r="U252" i="109" s="1"/>
  <c r="S284" i="110"/>
  <c r="S288" i="110" s="1"/>
  <c r="S290" i="110" s="1"/>
  <c r="S80" i="110" s="1"/>
  <c r="S306" i="110"/>
  <c r="S310" i="110" s="1"/>
  <c r="S312" i="110" s="1"/>
  <c r="S82" i="110" s="1"/>
  <c r="AK317" i="109"/>
  <c r="AK318" i="109" s="1"/>
  <c r="AA251" i="109"/>
  <c r="AA252" i="109" s="1"/>
  <c r="AA273" i="109"/>
  <c r="AA277" i="109" s="1"/>
  <c r="AA279" i="109" s="1"/>
  <c r="AA79" i="109" s="1"/>
  <c r="AE306" i="109"/>
  <c r="AE310" i="109" s="1"/>
  <c r="AE312" i="109" s="1"/>
  <c r="AE82" i="109" s="1"/>
  <c r="AG339" i="109"/>
  <c r="AG343" i="109" s="1"/>
  <c r="AG345" i="109" s="1"/>
  <c r="AG85" i="109" s="1"/>
  <c r="M251" i="109"/>
  <c r="M252" i="109" s="1"/>
  <c r="M361" i="109"/>
  <c r="M362" i="109" s="1"/>
  <c r="Y288" i="109"/>
  <c r="Y290" i="109" s="1"/>
  <c r="Y80" i="109" s="1"/>
  <c r="M306" i="110"/>
  <c r="M310" i="110" s="1"/>
  <c r="M312" i="110" s="1"/>
  <c r="M82" i="110" s="1"/>
  <c r="M196" i="110"/>
  <c r="M200" i="110" s="1"/>
  <c r="M202" i="110" s="1"/>
  <c r="M72" i="110" s="1"/>
  <c r="M361" i="110"/>
  <c r="M365" i="110" s="1"/>
  <c r="M367" i="110" s="1"/>
  <c r="M92" i="110" s="1"/>
  <c r="S328" i="109"/>
  <c r="S329" i="109" s="1"/>
  <c r="S350" i="109"/>
  <c r="S351" i="109" s="1"/>
  <c r="K185" i="109"/>
  <c r="K186" i="109" s="1"/>
  <c r="K229" i="109"/>
  <c r="K233" i="109" s="1"/>
  <c r="K235" i="109" s="1"/>
  <c r="K75" i="109" s="1"/>
  <c r="K174" i="109"/>
  <c r="K175" i="109" s="1"/>
  <c r="AE328" i="110"/>
  <c r="AE332" i="110" s="1"/>
  <c r="AE334" i="110" s="1"/>
  <c r="AE84" i="110" s="1"/>
  <c r="AM328" i="109"/>
  <c r="AM332" i="109" s="1"/>
  <c r="AM334" i="109" s="1"/>
  <c r="AM84" i="109" s="1"/>
  <c r="E207" i="109"/>
  <c r="E211" i="109" s="1"/>
  <c r="E213" i="109" s="1"/>
  <c r="E73" i="109" s="1"/>
  <c r="E119" i="109"/>
  <c r="E124" i="109" s="1"/>
  <c r="E306" i="109"/>
  <c r="E307" i="109" s="1"/>
  <c r="U284" i="110"/>
  <c r="U288" i="110" s="1"/>
  <c r="U290" i="110" s="1"/>
  <c r="U80" i="110" s="1"/>
  <c r="U273" i="110"/>
  <c r="U274" i="110" s="1"/>
  <c r="W317" i="110"/>
  <c r="W321" i="110" s="1"/>
  <c r="W323" i="110" s="1"/>
  <c r="W83" i="110" s="1"/>
  <c r="W295" i="110"/>
  <c r="W296" i="110" s="1"/>
  <c r="G350" i="109"/>
  <c r="G351" i="109" s="1"/>
  <c r="G317" i="109"/>
  <c r="G321" i="109" s="1"/>
  <c r="G323" i="109" s="1"/>
  <c r="G83" i="109" s="1"/>
  <c r="AG295" i="110"/>
  <c r="AG299" i="110" s="1"/>
  <c r="AG301" i="110" s="1"/>
  <c r="AG81" i="110" s="1"/>
  <c r="AC295" i="109"/>
  <c r="AC296" i="109" s="1"/>
  <c r="AC273" i="110"/>
  <c r="AC274" i="110" s="1"/>
  <c r="AQ350" i="109"/>
  <c r="AQ351" i="109" s="1"/>
  <c r="AM328" i="110"/>
  <c r="AM329" i="110" s="1"/>
  <c r="Y339" i="110"/>
  <c r="Y340" i="110" s="1"/>
  <c r="Y240" i="110"/>
  <c r="Y241" i="110" s="1"/>
  <c r="W229" i="109"/>
  <c r="W230" i="109" s="1"/>
  <c r="W273" i="109"/>
  <c r="W274" i="109" s="1"/>
  <c r="Q262" i="109"/>
  <c r="Q266" i="109" s="1"/>
  <c r="Q268" i="109" s="1"/>
  <c r="Q78" i="109" s="1"/>
  <c r="Q251" i="109"/>
  <c r="Q255" i="109" s="1"/>
  <c r="Q257" i="109" s="1"/>
  <c r="Q77" i="109" s="1"/>
  <c r="O339" i="109"/>
  <c r="O343" i="109" s="1"/>
  <c r="O345" i="109" s="1"/>
  <c r="O85" i="109" s="1"/>
  <c r="O317" i="109"/>
  <c r="O318" i="109" s="1"/>
  <c r="AI350" i="110"/>
  <c r="AI354" i="110" s="1"/>
  <c r="AI356" i="110" s="1"/>
  <c r="AI86" i="110" s="1"/>
  <c r="I273" i="109"/>
  <c r="I277" i="109" s="1"/>
  <c r="I279" i="109" s="1"/>
  <c r="I79" i="109" s="1"/>
  <c r="I240" i="109"/>
  <c r="I241" i="109" s="1"/>
  <c r="I185" i="109"/>
  <c r="I186" i="109" s="1"/>
  <c r="O207" i="110"/>
  <c r="O208" i="110" s="1"/>
  <c r="O240" i="110"/>
  <c r="O244" i="110" s="1"/>
  <c r="O246" i="110" s="1"/>
  <c r="O76" i="110" s="1"/>
  <c r="O218" i="110"/>
  <c r="O222" i="110" s="1"/>
  <c r="O224" i="110" s="1"/>
  <c r="O74" i="110" s="1"/>
  <c r="Q207" i="110"/>
  <c r="Q211" i="110" s="1"/>
  <c r="Q213" i="110" s="1"/>
  <c r="Q73" i="110" s="1"/>
  <c r="Q251" i="110"/>
  <c r="Q255" i="110" s="1"/>
  <c r="Q257" i="110" s="1"/>
  <c r="Q77" i="110" s="1"/>
  <c r="AI328" i="109"/>
  <c r="AI329" i="109" s="1"/>
  <c r="AA328" i="110"/>
  <c r="AA332" i="110" s="1"/>
  <c r="AA334" i="110" s="1"/>
  <c r="AA84" i="110" s="1"/>
  <c r="AA350" i="110"/>
  <c r="AA351" i="110" s="1"/>
  <c r="U229" i="109"/>
  <c r="U233" i="109" s="1"/>
  <c r="U235" i="109" s="1"/>
  <c r="U75" i="109" s="1"/>
  <c r="U350" i="109"/>
  <c r="U351" i="109" s="1"/>
  <c r="S350" i="110"/>
  <c r="S354" i="110" s="1"/>
  <c r="S356" i="110" s="1"/>
  <c r="S86" i="110" s="1"/>
  <c r="S361" i="110"/>
  <c r="S362" i="110" s="1"/>
  <c r="AK361" i="110"/>
  <c r="AK362" i="110" s="1"/>
  <c r="AA284" i="109"/>
  <c r="AA288" i="109" s="1"/>
  <c r="AA290" i="109" s="1"/>
  <c r="AA80" i="109" s="1"/>
  <c r="AA317" i="109"/>
  <c r="AA321" i="109" s="1"/>
  <c r="AA323" i="109" s="1"/>
  <c r="AA83" i="109" s="1"/>
  <c r="AE317" i="109"/>
  <c r="AE321" i="109" s="1"/>
  <c r="AE323" i="109" s="1"/>
  <c r="AE83" i="109" s="1"/>
  <c r="AO339" i="110"/>
  <c r="AO340" i="110" s="1"/>
  <c r="AG350" i="109"/>
  <c r="AG354" i="109" s="1"/>
  <c r="AG356" i="109" s="1"/>
  <c r="AG86" i="109" s="1"/>
  <c r="M295" i="109"/>
  <c r="M299" i="109" s="1"/>
  <c r="M301" i="109" s="1"/>
  <c r="M81" i="109" s="1"/>
  <c r="M218" i="109"/>
  <c r="M219" i="109" s="1"/>
  <c r="M207" i="110"/>
  <c r="M208" i="110" s="1"/>
  <c r="K284" i="109"/>
  <c r="K288" i="109" s="1"/>
  <c r="K290" i="109" s="1"/>
  <c r="K80" i="109" s="1"/>
  <c r="E262" i="109"/>
  <c r="E263" i="109" s="1"/>
  <c r="G152" i="109"/>
  <c r="G153" i="109" s="1"/>
  <c r="AC339" i="109"/>
  <c r="AC340" i="109" s="1"/>
  <c r="W262" i="109"/>
  <c r="W266" i="109" s="1"/>
  <c r="W268" i="109" s="1"/>
  <c r="W78" i="109" s="1"/>
  <c r="I284" i="109"/>
  <c r="I285" i="109" s="1"/>
  <c r="Q284" i="110"/>
  <c r="Q288" i="110" s="1"/>
  <c r="Q290" i="110" s="1"/>
  <c r="Q80" i="110" s="1"/>
  <c r="AA240" i="110"/>
  <c r="AA245" i="110" s="1"/>
  <c r="AA361" i="109"/>
  <c r="AA365" i="109" s="1"/>
  <c r="AA367" i="109" s="1"/>
  <c r="AA92" i="109" s="1"/>
  <c r="AO350" i="110"/>
  <c r="AO351" i="110" s="1"/>
  <c r="AW30" i="109"/>
  <c r="M284" i="110"/>
  <c r="M288" i="110" s="1"/>
  <c r="M290" i="110" s="1"/>
  <c r="M80" i="110" s="1"/>
  <c r="M317" i="110"/>
  <c r="M321" i="110" s="1"/>
  <c r="M323" i="110" s="1"/>
  <c r="M83" i="110" s="1"/>
  <c r="Y328" i="109"/>
  <c r="Y332" i="109" s="1"/>
  <c r="Y334" i="109" s="1"/>
  <c r="Y84" i="109" s="1"/>
  <c r="S240" i="109"/>
  <c r="S241" i="109" s="1"/>
  <c r="S273" i="109"/>
  <c r="S277" i="109" s="1"/>
  <c r="S279" i="109" s="1"/>
  <c r="S79" i="109" s="1"/>
  <c r="K328" i="109"/>
  <c r="K332" i="109" s="1"/>
  <c r="K334" i="109" s="1"/>
  <c r="K84" i="109" s="1"/>
  <c r="K218" i="109"/>
  <c r="K219" i="109" s="1"/>
  <c r="K262" i="109"/>
  <c r="K266" i="109" s="1"/>
  <c r="K268" i="109" s="1"/>
  <c r="K78" i="109" s="1"/>
  <c r="AE284" i="110"/>
  <c r="AE285" i="110" s="1"/>
  <c r="AM317" i="109"/>
  <c r="AM318" i="109" s="1"/>
  <c r="E284" i="109"/>
  <c r="E285" i="109" s="1"/>
  <c r="E141" i="109"/>
  <c r="E142" i="109" s="1"/>
  <c r="E240" i="109"/>
  <c r="E241" i="109" s="1"/>
  <c r="U317" i="110"/>
  <c r="U318" i="110" s="1"/>
  <c r="U306" i="110"/>
  <c r="U310" i="110" s="1"/>
  <c r="U312" i="110" s="1"/>
  <c r="U82" i="110" s="1"/>
  <c r="W339" i="110"/>
  <c r="W340" i="110" s="1"/>
  <c r="G229" i="109"/>
  <c r="G233" i="109" s="1"/>
  <c r="G235" i="109" s="1"/>
  <c r="G75" i="109" s="1"/>
  <c r="G339" i="109"/>
  <c r="G343" i="109" s="1"/>
  <c r="G345" i="109" s="1"/>
  <c r="G85" i="109" s="1"/>
  <c r="G273" i="109"/>
  <c r="G277" i="109" s="1"/>
  <c r="G279" i="109" s="1"/>
  <c r="G79" i="109" s="1"/>
  <c r="AG306" i="110"/>
  <c r="AG310" i="110" s="1"/>
  <c r="AG312" i="110" s="1"/>
  <c r="AG82" i="110" s="1"/>
  <c r="AC306" i="109"/>
  <c r="AC307" i="109" s="1"/>
  <c r="AC251" i="109"/>
  <c r="AC256" i="109" s="1"/>
  <c r="AC306" i="110"/>
  <c r="AC310" i="110" s="1"/>
  <c r="AC312" i="110" s="1"/>
  <c r="AC82" i="110" s="1"/>
  <c r="AQ328" i="109"/>
  <c r="AQ333" i="109" s="1"/>
  <c r="AM306" i="110"/>
  <c r="AM311" i="110" s="1"/>
  <c r="Y229" i="110"/>
  <c r="Y234" i="110" s="1"/>
  <c r="Y328" i="110"/>
  <c r="Y332" i="110" s="1"/>
  <c r="Y334" i="110" s="1"/>
  <c r="Y84" i="110" s="1"/>
  <c r="W218" i="109"/>
  <c r="W223" i="109" s="1"/>
  <c r="Q295" i="109"/>
  <c r="Q296" i="109" s="1"/>
  <c r="Q361" i="109"/>
  <c r="Q362" i="109" s="1"/>
  <c r="O240" i="109"/>
  <c r="O241" i="109" s="1"/>
  <c r="O185" i="109"/>
  <c r="O189" i="109" s="1"/>
  <c r="O191" i="109" s="1"/>
  <c r="O71" i="109" s="1"/>
  <c r="AI306" i="110"/>
  <c r="AI310" i="110" s="1"/>
  <c r="AI312" i="110" s="1"/>
  <c r="AI82" i="110" s="1"/>
  <c r="I196" i="109"/>
  <c r="I200" i="109" s="1"/>
  <c r="I202" i="109" s="1"/>
  <c r="I72" i="109" s="1"/>
  <c r="I295" i="109"/>
  <c r="I296" i="109" s="1"/>
  <c r="I229" i="109"/>
  <c r="O273" i="110"/>
  <c r="O339" i="110"/>
  <c r="O343" i="110" s="1"/>
  <c r="O345" i="110" s="1"/>
  <c r="O85" i="110" s="1"/>
  <c r="Q218" i="110"/>
  <c r="Q222" i="110" s="1"/>
  <c r="Q224" i="110" s="1"/>
  <c r="Q74" i="110" s="1"/>
  <c r="Q240" i="110"/>
  <c r="Q241" i="110" s="1"/>
  <c r="Q328" i="110"/>
  <c r="Q329" i="110" s="1"/>
  <c r="AI284" i="109"/>
  <c r="AI289" i="109" s="1"/>
  <c r="AA251" i="110"/>
  <c r="AA252" i="110" s="1"/>
  <c r="U262" i="109"/>
  <c r="U263" i="109" s="1"/>
  <c r="U306" i="109"/>
  <c r="U307" i="109" s="1"/>
  <c r="S328" i="110"/>
  <c r="S332" i="110" s="1"/>
  <c r="S334" i="110" s="1"/>
  <c r="S84" i="110" s="1"/>
  <c r="S207" i="110"/>
  <c r="AK295" i="109"/>
  <c r="AK300" i="109" s="1"/>
  <c r="AK295" i="110"/>
  <c r="AK300" i="110" s="1"/>
  <c r="AA240" i="109"/>
  <c r="AA241" i="109" s="1"/>
  <c r="AA295" i="109"/>
  <c r="AA296" i="109" s="1"/>
  <c r="AE328" i="109"/>
  <c r="AE329" i="109" s="1"/>
  <c r="AG306" i="109"/>
  <c r="AG310" i="109" s="1"/>
  <c r="AG312" i="109" s="1"/>
  <c r="AG82" i="109" s="1"/>
  <c r="AG328" i="109"/>
  <c r="AG329" i="109" s="1"/>
  <c r="M284" i="109"/>
  <c r="M285" i="109" s="1"/>
  <c r="M196" i="109"/>
  <c r="M200" i="109" s="1"/>
  <c r="M202" i="109" s="1"/>
  <c r="M72" i="109" s="1"/>
  <c r="M229" i="110"/>
  <c r="M339" i="110"/>
  <c r="Y240" i="109"/>
  <c r="Y244" i="109" s="1"/>
  <c r="Y246" i="109" s="1"/>
  <c r="Y76" i="109" s="1"/>
  <c r="Y251" i="109"/>
  <c r="Y252" i="109" s="1"/>
  <c r="S251" i="109"/>
  <c r="S255" i="109" s="1"/>
  <c r="S257" i="109" s="1"/>
  <c r="S77" i="109" s="1"/>
  <c r="S218" i="109"/>
  <c r="K196" i="109"/>
  <c r="K197" i="109" s="1"/>
  <c r="K306" i="109"/>
  <c r="K310" i="109" s="1"/>
  <c r="K312" i="109" s="1"/>
  <c r="K82" i="109" s="1"/>
  <c r="K361" i="109"/>
  <c r="AE262" i="110"/>
  <c r="AM361" i="109"/>
  <c r="AM362" i="109" s="1"/>
  <c r="E163" i="109"/>
  <c r="E164" i="109" s="1"/>
  <c r="E185" i="109"/>
  <c r="E186" i="109" s="1"/>
  <c r="E339" i="109"/>
  <c r="E343" i="109" s="1"/>
  <c r="E345" i="109" s="1"/>
  <c r="E85" i="109" s="1"/>
  <c r="U350" i="110"/>
  <c r="U351" i="110" s="1"/>
  <c r="W218" i="110"/>
  <c r="W223" i="110" s="1"/>
  <c r="W240" i="110"/>
  <c r="W241" i="110" s="1"/>
  <c r="G207" i="109"/>
  <c r="G208" i="109" s="1"/>
  <c r="G328" i="109"/>
  <c r="G329" i="109" s="1"/>
  <c r="G141" i="109"/>
  <c r="G142" i="109" s="1"/>
  <c r="AG328" i="110"/>
  <c r="AG329" i="110" s="1"/>
  <c r="AC317" i="109"/>
  <c r="AC318" i="109" s="1"/>
  <c r="AC350" i="109"/>
  <c r="AC354" i="109" s="1"/>
  <c r="AC356" i="109" s="1"/>
  <c r="AC86" i="109" s="1"/>
  <c r="AC262" i="110"/>
  <c r="AC263" i="110" s="1"/>
  <c r="AO317" i="109"/>
  <c r="AO322" i="109" s="1"/>
  <c r="AM361" i="110"/>
  <c r="AM365" i="110" s="1"/>
  <c r="AM367" i="110" s="1"/>
  <c r="AM92" i="110" s="1"/>
  <c r="Y262" i="110"/>
  <c r="Y263" i="110" s="1"/>
  <c r="W284" i="109"/>
  <c r="W288" i="109" s="1"/>
  <c r="W290" i="109" s="1"/>
  <c r="W80" i="109" s="1"/>
  <c r="W306" i="109"/>
  <c r="W310" i="109" s="1"/>
  <c r="W312" i="109" s="1"/>
  <c r="W82" i="109" s="1"/>
  <c r="Q350" i="109"/>
  <c r="Q354" i="109" s="1"/>
  <c r="Q356" i="109" s="1"/>
  <c r="Q86" i="109" s="1"/>
  <c r="Q185" i="109"/>
  <c r="Q190" i="109" s="1"/>
  <c r="O306" i="109"/>
  <c r="O310" i="109" s="1"/>
  <c r="O312" i="109" s="1"/>
  <c r="O82" i="109" s="1"/>
  <c r="O273" i="109"/>
  <c r="O277" i="109" s="1"/>
  <c r="O279" i="109" s="1"/>
  <c r="O79" i="109" s="1"/>
  <c r="AI361" i="110"/>
  <c r="I251" i="109"/>
  <c r="I141" i="109"/>
  <c r="I146" i="109" s="1"/>
  <c r="I317" i="109"/>
  <c r="I321" i="109" s="1"/>
  <c r="I323" i="109" s="1"/>
  <c r="I83" i="109" s="1"/>
  <c r="O328" i="110"/>
  <c r="O332" i="110" s="1"/>
  <c r="O334" i="110" s="1"/>
  <c r="O84" i="110" s="1"/>
  <c r="O196" i="110"/>
  <c r="O197" i="110" s="1"/>
  <c r="Q185" i="110"/>
  <c r="Q190" i="110" s="1"/>
  <c r="Q350" i="110"/>
  <c r="AI295" i="109"/>
  <c r="AA273" i="110"/>
  <c r="AA274" i="110" s="1"/>
  <c r="U361" i="109"/>
  <c r="U317" i="109"/>
  <c r="S229" i="110"/>
  <c r="S230" i="110" s="1"/>
  <c r="S317" i="110"/>
  <c r="S321" i="110" s="1"/>
  <c r="S323" i="110" s="1"/>
  <c r="S83" i="110" s="1"/>
  <c r="AK350" i="109"/>
  <c r="AK317" i="110"/>
  <c r="AK318" i="110" s="1"/>
  <c r="AA306" i="109"/>
  <c r="AE339" i="109"/>
  <c r="AE295" i="109"/>
  <c r="AE296" i="109" s="1"/>
  <c r="AG273" i="109"/>
  <c r="AG278" i="109" s="1"/>
  <c r="M273" i="109"/>
  <c r="M185" i="109"/>
  <c r="M186" i="109" s="1"/>
  <c r="M317" i="109"/>
  <c r="K273" i="109"/>
  <c r="K274" i="109" s="1"/>
  <c r="E196" i="109"/>
  <c r="G196" i="109"/>
  <c r="G200" i="109" s="1"/>
  <c r="G202" i="109" s="1"/>
  <c r="G72" i="109" s="1"/>
  <c r="AM317" i="110"/>
  <c r="Q339" i="109"/>
  <c r="O262" i="110"/>
  <c r="O266" i="110" s="1"/>
  <c r="O268" i="110" s="1"/>
  <c r="O78" i="110" s="1"/>
  <c r="S273" i="110"/>
  <c r="M262" i="109"/>
  <c r="M263" i="109" s="1"/>
  <c r="Y273" i="109"/>
  <c r="S284" i="109"/>
  <c r="S285" i="109" s="1"/>
  <c r="AE350" i="110"/>
  <c r="E218" i="109"/>
  <c r="E219" i="109" s="1"/>
  <c r="W273" i="110"/>
  <c r="W284" i="110"/>
  <c r="W288" i="110" s="1"/>
  <c r="W290" i="110" s="1"/>
  <c r="W80" i="110" s="1"/>
  <c r="G185" i="109"/>
  <c r="G186" i="109" s="1"/>
  <c r="AC328" i="109"/>
  <c r="AC332" i="109" s="1"/>
  <c r="AC334" i="109" s="1"/>
  <c r="AC84" i="109" s="1"/>
  <c r="AC339" i="110"/>
  <c r="AC343" i="110" s="1"/>
  <c r="AC345" i="110" s="1"/>
  <c r="AC85" i="110" s="1"/>
  <c r="AM339" i="110"/>
  <c r="AM343" i="110" s="1"/>
  <c r="AM345" i="110" s="1"/>
  <c r="AM85" i="110" s="1"/>
  <c r="W339" i="109"/>
  <c r="W343" i="109" s="1"/>
  <c r="W345" i="109" s="1"/>
  <c r="W85" i="109" s="1"/>
  <c r="W361" i="109"/>
  <c r="W362" i="109" s="1"/>
  <c r="Q196" i="109"/>
  <c r="Q200" i="109" s="1"/>
  <c r="Q202" i="109" s="1"/>
  <c r="Q72" i="109" s="1"/>
  <c r="Q317" i="109"/>
  <c r="Q318" i="109" s="1"/>
  <c r="O361" i="109"/>
  <c r="O365" i="109" s="1"/>
  <c r="O367" i="109" s="1"/>
  <c r="O92" i="109" s="1"/>
  <c r="AI339" i="110"/>
  <c r="I174" i="109"/>
  <c r="I175" i="109" s="1"/>
  <c r="AQ339" i="110"/>
  <c r="AQ340" i="110" s="1"/>
  <c r="O174" i="110"/>
  <c r="O179" i="110" s="1"/>
  <c r="O284" i="110"/>
  <c r="Q262" i="110"/>
  <c r="Q263" i="110" s="1"/>
  <c r="Q295" i="110"/>
  <c r="AI350" i="109"/>
  <c r="AI351" i="109" s="1"/>
  <c r="AA317" i="110"/>
  <c r="AA321" i="110" s="1"/>
  <c r="AA323" i="110" s="1"/>
  <c r="AA83" i="110" s="1"/>
  <c r="U295" i="109"/>
  <c r="U296" i="109" s="1"/>
  <c r="U339" i="109"/>
  <c r="U340" i="109" s="1"/>
  <c r="S262" i="110"/>
  <c r="S263" i="110" s="1"/>
  <c r="S295" i="110"/>
  <c r="AK339" i="109"/>
  <c r="AK340" i="109" s="1"/>
  <c r="AK328" i="110"/>
  <c r="AK332" i="110" s="1"/>
  <c r="AK334" i="110" s="1"/>
  <c r="AK84" i="110" s="1"/>
  <c r="AA350" i="109"/>
  <c r="AE350" i="109"/>
  <c r="AE262" i="109"/>
  <c r="AE267" i="109" s="1"/>
  <c r="AG317" i="109"/>
  <c r="AG321" i="109" s="1"/>
  <c r="AG323" i="109" s="1"/>
  <c r="AG83" i="109" s="1"/>
  <c r="M350" i="109"/>
  <c r="M174" i="109"/>
  <c r="M178" i="109" s="1"/>
  <c r="M180" i="109" s="1"/>
  <c r="M70" i="109" s="1"/>
  <c r="M328" i="109"/>
  <c r="M329" i="109" s="1"/>
  <c r="S317" i="109"/>
  <c r="AE317" i="110"/>
  <c r="AE321" i="110" s="1"/>
  <c r="AE323" i="110" s="1"/>
  <c r="AE83" i="110" s="1"/>
  <c r="W262" i="110"/>
  <c r="W263" i="110" s="1"/>
  <c r="AC328" i="110"/>
  <c r="Q207" i="109"/>
  <c r="Q208" i="109" s="1"/>
  <c r="AI295" i="110"/>
  <c r="AI299" i="110" s="1"/>
  <c r="AI301" i="110" s="1"/>
  <c r="AI81" i="110" s="1"/>
  <c r="O350" i="110"/>
  <c r="Q273" i="110"/>
  <c r="Q277" i="110" s="1"/>
  <c r="Q279" i="110" s="1"/>
  <c r="Q79" i="110" s="1"/>
  <c r="S196" i="110"/>
  <c r="S201" i="110" s="1"/>
  <c r="AE273" i="109"/>
  <c r="AE274" i="109" s="1"/>
  <c r="M295" i="110"/>
  <c r="S229" i="109"/>
  <c r="S230" i="109" s="1"/>
  <c r="K339" i="109"/>
  <c r="K340" i="109" s="1"/>
  <c r="AE295" i="110"/>
  <c r="AE296" i="110" s="1"/>
  <c r="E229" i="109"/>
  <c r="U207" i="110"/>
  <c r="U212" i="110" s="1"/>
  <c r="G174" i="109"/>
  <c r="G130" i="109"/>
  <c r="G135" i="109" s="1"/>
  <c r="AG284" i="110"/>
  <c r="AG285" i="110" s="1"/>
  <c r="AC350" i="110"/>
  <c r="AC354" i="110" s="1"/>
  <c r="AC356" i="110" s="1"/>
  <c r="AC86" i="110" s="1"/>
  <c r="AO328" i="109"/>
  <c r="AO332" i="109" s="1"/>
  <c r="AO334" i="109" s="1"/>
  <c r="AO84" i="109" s="1"/>
  <c r="Y350" i="110"/>
  <c r="O196" i="109"/>
  <c r="O197" i="109" s="1"/>
  <c r="M218" i="110"/>
  <c r="M222" i="110" s="1"/>
  <c r="M224" i="110" s="1"/>
  <c r="M74" i="110" s="1"/>
  <c r="Y295" i="109"/>
  <c r="Y299" i="109" s="1"/>
  <c r="Y301" i="109" s="1"/>
  <c r="Y81" i="109" s="1"/>
  <c r="S361" i="109"/>
  <c r="K251" i="109"/>
  <c r="K255" i="109" s="1"/>
  <c r="K257" i="109" s="1"/>
  <c r="K77" i="109" s="1"/>
  <c r="AE339" i="110"/>
  <c r="AE340" i="110" s="1"/>
  <c r="E317" i="109"/>
  <c r="E318" i="109" s="1"/>
  <c r="U251" i="110"/>
  <c r="G251" i="109"/>
  <c r="G255" i="109" s="1"/>
  <c r="G257" i="109" s="1"/>
  <c r="G77" i="109" s="1"/>
  <c r="G163" i="109"/>
  <c r="G167" i="109" s="1"/>
  <c r="G169" i="109" s="1"/>
  <c r="G69" i="109" s="1"/>
  <c r="AC295" i="110"/>
  <c r="AC299" i="110" s="1"/>
  <c r="AC301" i="110" s="1"/>
  <c r="AC81" i="110" s="1"/>
  <c r="AM350" i="110"/>
  <c r="Q328" i="109"/>
  <c r="Q329" i="109" s="1"/>
  <c r="AI328" i="110"/>
  <c r="AI329" i="110" s="1"/>
  <c r="O185" i="110"/>
  <c r="O189" i="110" s="1"/>
  <c r="O191" i="110" s="1"/>
  <c r="O71" i="110" s="1"/>
  <c r="Q361" i="110"/>
  <c r="AI339" i="109"/>
  <c r="AI340" i="109" s="1"/>
  <c r="AA339" i="110"/>
  <c r="AA343" i="110" s="1"/>
  <c r="AA345" i="110" s="1"/>
  <c r="AA85" i="110" s="1"/>
  <c r="U218" i="109"/>
  <c r="U219" i="109" s="1"/>
  <c r="U284" i="109"/>
  <c r="S339" i="110"/>
  <c r="S340" i="110" s="1"/>
  <c r="S218" i="110"/>
  <c r="S222" i="110" s="1"/>
  <c r="S224" i="110" s="1"/>
  <c r="S74" i="110" s="1"/>
  <c r="AK339" i="110"/>
  <c r="AK343" i="110" s="1"/>
  <c r="AK345" i="110" s="1"/>
  <c r="AK85" i="110" s="1"/>
  <c r="AA262" i="109"/>
  <c r="AE361" i="109"/>
  <c r="AE362" i="109" s="1"/>
  <c r="AO361" i="110"/>
  <c r="AO362" i="110" s="1"/>
  <c r="AG295" i="109"/>
  <c r="AG296" i="109" s="1"/>
  <c r="M339" i="109"/>
  <c r="M207" i="109"/>
  <c r="M211" i="109" s="1"/>
  <c r="M213" i="109" s="1"/>
  <c r="M73" i="109" s="1"/>
  <c r="M240" i="109"/>
  <c r="M244" i="109" s="1"/>
  <c r="M246" i="109" s="1"/>
  <c r="M76" i="109" s="1"/>
  <c r="M328" i="110"/>
  <c r="M329" i="110" s="1"/>
  <c r="K207" i="109"/>
  <c r="K208" i="109" s="1"/>
  <c r="U328" i="110"/>
  <c r="U332" i="110" s="1"/>
  <c r="U334" i="110" s="1"/>
  <c r="U84" i="110" s="1"/>
  <c r="G306" i="109"/>
  <c r="G307" i="109" s="1"/>
  <c r="AQ361" i="109"/>
  <c r="AQ362" i="109" s="1"/>
  <c r="Q306" i="109"/>
  <c r="Q310" i="109" s="1"/>
  <c r="Q312" i="109" s="1"/>
  <c r="Q82" i="109" s="1"/>
  <c r="I361" i="109"/>
  <c r="I362" i="109" s="1"/>
  <c r="AA361" i="110"/>
  <c r="AA365" i="110" s="1"/>
  <c r="AA367" i="110" s="1"/>
  <c r="AA92" i="110" s="1"/>
  <c r="AK328" i="109"/>
  <c r="AK332" i="109" s="1"/>
  <c r="AK334" i="109" s="1"/>
  <c r="AK84" i="109" s="1"/>
  <c r="AA339" i="109"/>
  <c r="I328" i="109"/>
  <c r="I332" i="109" s="1"/>
  <c r="I334" i="109" s="1"/>
  <c r="I84" i="109" s="1"/>
  <c r="M350" i="110"/>
  <c r="M351" i="110" s="1"/>
  <c r="Y361" i="109"/>
  <c r="Y362" i="109" s="1"/>
  <c r="S262" i="109"/>
  <c r="K317" i="109"/>
  <c r="K318" i="109" s="1"/>
  <c r="AE361" i="110"/>
  <c r="AE365" i="110" s="1"/>
  <c r="AE367" i="110" s="1"/>
  <c r="AE92" i="110" s="1"/>
  <c r="E130" i="109"/>
  <c r="E131" i="109" s="1"/>
  <c r="E295" i="109"/>
  <c r="U339" i="110"/>
  <c r="U343" i="110" s="1"/>
  <c r="U345" i="110" s="1"/>
  <c r="U85" i="110" s="1"/>
  <c r="W361" i="110"/>
  <c r="W365" i="110" s="1"/>
  <c r="W367" i="110" s="1"/>
  <c r="W92" i="110" s="1"/>
  <c r="W251" i="110"/>
  <c r="W252" i="110" s="1"/>
  <c r="G295" i="109"/>
  <c r="AG273" i="110"/>
  <c r="AG278" i="110" s="1"/>
  <c r="AC262" i="109"/>
  <c r="AC317" i="110"/>
  <c r="AC321" i="110" s="1"/>
  <c r="AC323" i="110" s="1"/>
  <c r="AC83" i="110" s="1"/>
  <c r="AO339" i="109"/>
  <c r="AO340" i="109" s="1"/>
  <c r="Y295" i="110"/>
  <c r="Y299" i="110" s="1"/>
  <c r="Y301" i="110" s="1"/>
  <c r="Y81" i="110" s="1"/>
  <c r="W295" i="109"/>
  <c r="W251" i="109"/>
  <c r="W255" i="109" s="1"/>
  <c r="W257" i="109" s="1"/>
  <c r="W77" i="109" s="1"/>
  <c r="Q240" i="109"/>
  <c r="O295" i="109"/>
  <c r="O299" i="109" s="1"/>
  <c r="O301" i="109" s="1"/>
  <c r="O81" i="109" s="1"/>
  <c r="O218" i="109"/>
  <c r="O229" i="109"/>
  <c r="O233" i="109" s="1"/>
  <c r="O235" i="109" s="1"/>
  <c r="O75" i="109" s="1"/>
  <c r="I350" i="109"/>
  <c r="I351" i="109" s="1"/>
  <c r="I207" i="109"/>
  <c r="I208" i="109" s="1"/>
  <c r="AQ350" i="110"/>
  <c r="AQ351" i="110" s="1"/>
  <c r="O295" i="110"/>
  <c r="O299" i="110" s="1"/>
  <c r="O301" i="110" s="1"/>
  <c r="O81" i="110" s="1"/>
  <c r="Q317" i="110"/>
  <c r="Q321" i="110" s="1"/>
  <c r="Q323" i="110" s="1"/>
  <c r="Q83" i="110" s="1"/>
  <c r="AK306" i="109"/>
  <c r="M185" i="110"/>
  <c r="M189" i="110" s="1"/>
  <c r="M191" i="110" s="1"/>
  <c r="M71" i="110" s="1"/>
  <c r="M174" i="110"/>
  <c r="M175" i="110" s="1"/>
  <c r="Y229" i="109"/>
  <c r="Y233" i="109" s="1"/>
  <c r="Y317" i="109"/>
  <c r="Y321" i="109" s="1"/>
  <c r="Y323" i="109" s="1"/>
  <c r="Y83" i="109" s="1"/>
  <c r="S295" i="109"/>
  <c r="S296" i="109" s="1"/>
  <c r="S196" i="109"/>
  <c r="S201" i="109" s="1"/>
  <c r="K295" i="109"/>
  <c r="K299" i="109" s="1"/>
  <c r="K301" i="109" s="1"/>
  <c r="K81" i="109" s="1"/>
  <c r="K163" i="109"/>
  <c r="K164" i="109" s="1"/>
  <c r="AE306" i="110"/>
  <c r="AE307" i="110" s="1"/>
  <c r="AM306" i="109"/>
  <c r="AM311" i="109" s="1"/>
  <c r="E152" i="109"/>
  <c r="E153" i="109" s="1"/>
  <c r="E328" i="109"/>
  <c r="E329" i="109" s="1"/>
  <c r="E361" i="109"/>
  <c r="U229" i="110"/>
  <c r="U233" i="110" s="1"/>
  <c r="U235" i="110" s="1"/>
  <c r="U75" i="110" s="1"/>
  <c r="U361" i="110"/>
  <c r="U362" i="110" s="1"/>
  <c r="W229" i="110"/>
  <c r="W230" i="110" s="1"/>
  <c r="W328" i="110"/>
  <c r="W332" i="110" s="1"/>
  <c r="W334" i="110" s="1"/>
  <c r="W84" i="110" s="1"/>
  <c r="G262" i="109"/>
  <c r="G263" i="109" s="1"/>
  <c r="G361" i="109"/>
  <c r="G365" i="109" s="1"/>
  <c r="G367" i="109" s="1"/>
  <c r="G92" i="109" s="1"/>
  <c r="G240" i="109"/>
  <c r="AG317" i="110"/>
  <c r="AG321" i="110" s="1"/>
  <c r="AG323" i="110" s="1"/>
  <c r="AG83" i="110" s="1"/>
  <c r="AC273" i="109"/>
  <c r="AC361" i="110"/>
  <c r="AC365" i="110" s="1"/>
  <c r="AC367" i="110" s="1"/>
  <c r="AC92" i="110" s="1"/>
  <c r="AC284" i="110"/>
  <c r="AC288" i="110" s="1"/>
  <c r="AC290" i="110" s="1"/>
  <c r="AC80" i="110" s="1"/>
  <c r="AO361" i="109"/>
  <c r="Y284" i="110"/>
  <c r="Y285" i="110" s="1"/>
  <c r="Y251" i="110"/>
  <c r="Y255" i="110" s="1"/>
  <c r="Y257" i="110" s="1"/>
  <c r="Y77" i="110" s="1"/>
  <c r="W240" i="109"/>
  <c r="W241" i="109" s="1"/>
  <c r="W328" i="109"/>
  <c r="W329" i="109" s="1"/>
  <c r="Q284" i="109"/>
  <c r="Q288" i="109" s="1"/>
  <c r="Q290" i="109" s="1"/>
  <c r="Q80" i="109" s="1"/>
  <c r="Q229" i="109"/>
  <c r="O251" i="109"/>
  <c r="O255" i="109" s="1"/>
  <c r="O257" i="109" s="1"/>
  <c r="O77" i="109" s="1"/>
  <c r="O262" i="109"/>
  <c r="O263" i="109" s="1"/>
  <c r="O284" i="109"/>
  <c r="O285" i="109" s="1"/>
  <c r="AI317" i="110"/>
  <c r="AI318" i="110" s="1"/>
  <c r="I152" i="109"/>
  <c r="I262" i="109"/>
  <c r="I263" i="109" s="1"/>
  <c r="AQ361" i="110"/>
  <c r="AQ362" i="110" s="1"/>
  <c r="O229" i="110"/>
  <c r="O230" i="110" s="1"/>
  <c r="O251" i="110"/>
  <c r="O255" i="110" s="1"/>
  <c r="O257" i="110" s="1"/>
  <c r="O77" i="110" s="1"/>
  <c r="Q229" i="110"/>
  <c r="Q230" i="110" s="1"/>
  <c r="Q196" i="110"/>
  <c r="AI317" i="109"/>
  <c r="AI321" i="109" s="1"/>
  <c r="AI323" i="109" s="1"/>
  <c r="AI83" i="109" s="1"/>
  <c r="AA262" i="110"/>
  <c r="AA284" i="110"/>
  <c r="AA285" i="110" s="1"/>
  <c r="U328" i="109"/>
  <c r="U207" i="109"/>
  <c r="U208" i="109" s="1"/>
  <c r="S240" i="110"/>
  <c r="S241" i="110" s="1"/>
  <c r="S251" i="110"/>
  <c r="S252" i="110" s="1"/>
  <c r="AK361" i="109"/>
  <c r="AK365" i="109" s="1"/>
  <c r="AK367" i="109" s="1"/>
  <c r="AK92" i="109" s="1"/>
  <c r="AK350" i="110"/>
  <c r="AA328" i="109"/>
  <c r="AA332" i="109" s="1"/>
  <c r="AA334" i="109" s="1"/>
  <c r="AA84" i="109" s="1"/>
  <c r="AE284" i="109"/>
  <c r="AE288" i="109" s="1"/>
  <c r="AE290" i="109" s="1"/>
  <c r="AE80" i="109" s="1"/>
  <c r="AO328" i="110"/>
  <c r="AO332" i="110" s="1"/>
  <c r="AO334" i="110" s="1"/>
  <c r="AO84" i="110" s="1"/>
  <c r="AG361" i="109"/>
  <c r="M163" i="109"/>
  <c r="M168" i="109" s="1"/>
  <c r="M306" i="109"/>
  <c r="E251" i="109"/>
  <c r="E255" i="109" s="1"/>
  <c r="E257" i="109" s="1"/>
  <c r="E77" i="109" s="1"/>
  <c r="AG361" i="110"/>
  <c r="AG362" i="110" s="1"/>
  <c r="Y306" i="110"/>
  <c r="Y307" i="110" s="1"/>
  <c r="O328" i="109"/>
  <c r="O329" i="109" s="1"/>
  <c r="O306" i="110"/>
  <c r="U273" i="109"/>
  <c r="U277" i="109" s="1"/>
  <c r="U279" i="109" s="1"/>
  <c r="U79" i="109" s="1"/>
  <c r="M229" i="109"/>
  <c r="M230" i="109" s="1"/>
  <c r="AW35" i="110"/>
  <c r="AW39" i="110" s="1"/>
  <c r="M251" i="110"/>
  <c r="M252" i="110" s="1"/>
  <c r="M262" i="110"/>
  <c r="M266" i="110" s="1"/>
  <c r="M268" i="110" s="1"/>
  <c r="M78" i="110" s="1"/>
  <c r="M240" i="110"/>
  <c r="M241" i="110" s="1"/>
  <c r="Y306" i="109"/>
  <c r="S306" i="109"/>
  <c r="S310" i="109" s="1"/>
  <c r="S312" i="109" s="1"/>
  <c r="S82" i="109" s="1"/>
  <c r="K350" i="109"/>
  <c r="K354" i="109" s="1"/>
  <c r="K356" i="109" s="1"/>
  <c r="K86" i="109" s="1"/>
  <c r="E174" i="109"/>
  <c r="E178" i="109" s="1"/>
  <c r="E180" i="109" s="1"/>
  <c r="E70" i="109" s="1"/>
  <c r="E273" i="109"/>
  <c r="W306" i="110"/>
  <c r="W307" i="110" s="1"/>
  <c r="G218" i="109"/>
  <c r="G219" i="109" s="1"/>
  <c r="AC284" i="109"/>
  <c r="AC285" i="109" s="1"/>
  <c r="AO350" i="109"/>
  <c r="W350" i="109"/>
  <c r="W351" i="109" s="1"/>
  <c r="O207" i="109"/>
  <c r="O208" i="109" s="1"/>
  <c r="AQ328" i="110"/>
  <c r="AQ333" i="110" s="1"/>
  <c r="AA295" i="110"/>
  <c r="AA296" i="110" s="1"/>
  <c r="AO317" i="110"/>
  <c r="AO321" i="110" s="1"/>
  <c r="AU30" i="110"/>
  <c r="E28" i="110"/>
  <c r="AU30" i="109"/>
  <c r="G354" i="109" l="1"/>
  <c r="G356" i="109" s="1"/>
  <c r="G86" i="109" s="1"/>
  <c r="M255" i="110"/>
  <c r="M257" i="110" s="1"/>
  <c r="M77" i="110" s="1"/>
  <c r="M266" i="109"/>
  <c r="M268" i="109" s="1"/>
  <c r="M78" i="109" s="1"/>
  <c r="K277" i="109"/>
  <c r="K279" i="109" s="1"/>
  <c r="K79" i="109" s="1"/>
  <c r="K351" i="109"/>
  <c r="O252" i="109"/>
  <c r="AK329" i="110"/>
  <c r="AC288" i="109"/>
  <c r="AC290" i="109" s="1"/>
  <c r="AC80" i="109" s="1"/>
  <c r="U274" i="109"/>
  <c r="AA255" i="109"/>
  <c r="AA257" i="109" s="1"/>
  <c r="AA77" i="109" s="1"/>
  <c r="Q211" i="109"/>
  <c r="Q213" i="109" s="1"/>
  <c r="Q73" i="109" s="1"/>
  <c r="E222" i="109"/>
  <c r="E224" i="109" s="1"/>
  <c r="E74" i="109" s="1"/>
  <c r="AK296" i="109"/>
  <c r="AE288" i="110"/>
  <c r="AE290" i="110" s="1"/>
  <c r="AE80" i="110" s="1"/>
  <c r="Q252" i="109"/>
  <c r="Q343" i="110"/>
  <c r="Q345" i="110" s="1"/>
  <c r="Q85" i="110" s="1"/>
  <c r="O332" i="109"/>
  <c r="O334" i="109" s="1"/>
  <c r="O84" i="109" s="1"/>
  <c r="AG288" i="110"/>
  <c r="AG290" i="110" s="1"/>
  <c r="AG80" i="110" s="1"/>
  <c r="AC310" i="109"/>
  <c r="AC312" i="109" s="1"/>
  <c r="AC82" i="109" s="1"/>
  <c r="AE365" i="109"/>
  <c r="AE367" i="109" s="1"/>
  <c r="AE92" i="109" s="1"/>
  <c r="O178" i="109"/>
  <c r="O180" i="109" s="1"/>
  <c r="O70" i="109" s="1"/>
  <c r="M277" i="110"/>
  <c r="M279" i="110" s="1"/>
  <c r="M79" i="110" s="1"/>
  <c r="O175" i="109"/>
  <c r="Y329" i="110"/>
  <c r="W233" i="109"/>
  <c r="W235" i="109" s="1"/>
  <c r="W75" i="109" s="1"/>
  <c r="AC362" i="109"/>
  <c r="M233" i="109"/>
  <c r="M235" i="109" s="1"/>
  <c r="M75" i="109" s="1"/>
  <c r="Y296" i="109"/>
  <c r="AM340" i="110"/>
  <c r="U222" i="110"/>
  <c r="U224" i="110" s="1"/>
  <c r="U74" i="110" s="1"/>
  <c r="AI362" i="109"/>
  <c r="W310" i="110"/>
  <c r="W312" i="110" s="1"/>
  <c r="W82" i="110" s="1"/>
  <c r="O266" i="109"/>
  <c r="O268" i="109" s="1"/>
  <c r="O78" i="109" s="1"/>
  <c r="E134" i="109"/>
  <c r="E136" i="109" s="1"/>
  <c r="E66" i="109" s="1"/>
  <c r="E167" i="109"/>
  <c r="E169" i="109" s="1"/>
  <c r="E69" i="109" s="1"/>
  <c r="M307" i="110"/>
  <c r="AC255" i="110"/>
  <c r="AC257" i="110" s="1"/>
  <c r="AC77" i="110" s="1"/>
  <c r="U299" i="110"/>
  <c r="U301" i="110" s="1"/>
  <c r="U81" i="110" s="1"/>
  <c r="AK362" i="109"/>
  <c r="M178" i="110"/>
  <c r="M180" i="110" s="1"/>
  <c r="M70" i="110" s="1"/>
  <c r="W362" i="110"/>
  <c r="AG307" i="109"/>
  <c r="E288" i="109"/>
  <c r="E290" i="109" s="1"/>
  <c r="E80" i="109" s="1"/>
  <c r="S274" i="109"/>
  <c r="AI332" i="109"/>
  <c r="AI334" i="109" s="1"/>
  <c r="AI84" i="109" s="1"/>
  <c r="M197" i="110"/>
  <c r="AE307" i="109"/>
  <c r="O211" i="109"/>
  <c r="O213" i="109" s="1"/>
  <c r="O73" i="109" s="1"/>
  <c r="M263" i="110"/>
  <c r="K296" i="109"/>
  <c r="Q307" i="109"/>
  <c r="K343" i="109"/>
  <c r="K345" i="109" s="1"/>
  <c r="K85" i="109" s="1"/>
  <c r="AI296" i="110"/>
  <c r="AC329" i="109"/>
  <c r="AE299" i="109"/>
  <c r="AE301" i="109" s="1"/>
  <c r="AE81" i="109" s="1"/>
  <c r="S233" i="110"/>
  <c r="S235" i="110" s="1"/>
  <c r="S75" i="110" s="1"/>
  <c r="O329" i="110"/>
  <c r="W219" i="110"/>
  <c r="Q299" i="109"/>
  <c r="Q301" i="109" s="1"/>
  <c r="Q81" i="109" s="1"/>
  <c r="E310" i="109"/>
  <c r="E312" i="109" s="1"/>
  <c r="E82" i="109" s="1"/>
  <c r="K189" i="109"/>
  <c r="K191" i="109" s="1"/>
  <c r="K71" i="109" s="1"/>
  <c r="W351" i="110"/>
  <c r="AG288" i="109"/>
  <c r="AG290" i="109" s="1"/>
  <c r="AG80" i="109" s="1"/>
  <c r="Y252" i="110"/>
  <c r="U307" i="110"/>
  <c r="S354" i="109"/>
  <c r="S356" i="109" s="1"/>
  <c r="S86" i="109" s="1"/>
  <c r="AM307" i="109"/>
  <c r="AQ354" i="110"/>
  <c r="AQ356" i="110" s="1"/>
  <c r="AQ86" i="110" s="1"/>
  <c r="Y266" i="110"/>
  <c r="Y268" i="110" s="1"/>
  <c r="Y78" i="110" s="1"/>
  <c r="AG332" i="109"/>
  <c r="AG334" i="109" s="1"/>
  <c r="AG84" i="109" s="1"/>
  <c r="AA299" i="110"/>
  <c r="AA301" i="110" s="1"/>
  <c r="AA81" i="110" s="1"/>
  <c r="Q285" i="109"/>
  <c r="W233" i="110"/>
  <c r="W235" i="110" s="1"/>
  <c r="W75" i="110" s="1"/>
  <c r="K321" i="109"/>
  <c r="K323" i="109" s="1"/>
  <c r="K83" i="109" s="1"/>
  <c r="U299" i="109"/>
  <c r="U301" i="109" s="1"/>
  <c r="U81" i="109" s="1"/>
  <c r="U277" i="110"/>
  <c r="U279" i="110" s="1"/>
  <c r="U79" i="110" s="1"/>
  <c r="O362" i="110"/>
  <c r="K211" i="109"/>
  <c r="K213" i="109" s="1"/>
  <c r="K73" i="109" s="1"/>
  <c r="O252" i="110"/>
  <c r="AC362" i="110"/>
  <c r="W329" i="110"/>
  <c r="I354" i="109"/>
  <c r="I356" i="109" s="1"/>
  <c r="I86" i="109" s="1"/>
  <c r="Q189" i="110"/>
  <c r="Q191" i="110" s="1"/>
  <c r="Q71" i="110" s="1"/>
  <c r="BC71" i="110" s="1"/>
  <c r="G211" i="109"/>
  <c r="G213" i="109" s="1"/>
  <c r="G73" i="109" s="1"/>
  <c r="E189" i="109"/>
  <c r="E191" i="109" s="1"/>
  <c r="E71" i="109" s="1"/>
  <c r="M197" i="109"/>
  <c r="O241" i="110"/>
  <c r="Y343" i="110"/>
  <c r="Y345" i="110" s="1"/>
  <c r="Y85" i="110" s="1"/>
  <c r="M219" i="110"/>
  <c r="AG351" i="109"/>
  <c r="AQ354" i="109"/>
  <c r="AQ356" i="109" s="1"/>
  <c r="AQ86" i="109" s="1"/>
  <c r="U241" i="109"/>
  <c r="AI318" i="109"/>
  <c r="Y288" i="110"/>
  <c r="Y290" i="110" s="1"/>
  <c r="Y80" i="110" s="1"/>
  <c r="O296" i="109"/>
  <c r="G131" i="109"/>
  <c r="S233" i="109"/>
  <c r="S235" i="109" s="1"/>
  <c r="S75" i="109" s="1"/>
  <c r="AC340" i="110"/>
  <c r="AA277" i="110"/>
  <c r="AA279" i="110" s="1"/>
  <c r="AA79" i="110" s="1"/>
  <c r="AM362" i="110"/>
  <c r="G145" i="109"/>
  <c r="G147" i="109" s="1"/>
  <c r="G67" i="109" s="1"/>
  <c r="W222" i="110"/>
  <c r="W224" i="110" s="1"/>
  <c r="W74" i="110" s="1"/>
  <c r="AM365" i="109"/>
  <c r="AM367" i="109" s="1"/>
  <c r="AM92" i="109" s="1"/>
  <c r="W222" i="109"/>
  <c r="W224" i="109" s="1"/>
  <c r="W74" i="109" s="1"/>
  <c r="S244" i="109"/>
  <c r="S246" i="109" s="1"/>
  <c r="S76" i="109" s="1"/>
  <c r="AA241" i="110"/>
  <c r="E266" i="109"/>
  <c r="E268" i="109" s="1"/>
  <c r="E78" i="109" s="1"/>
  <c r="U354" i="109"/>
  <c r="U356" i="109" s="1"/>
  <c r="U86" i="109" s="1"/>
  <c r="E208" i="109"/>
  <c r="Q222" i="109"/>
  <c r="Q224" i="109" s="1"/>
  <c r="Q74" i="109" s="1"/>
  <c r="Y263" i="109"/>
  <c r="S244" i="110"/>
  <c r="S246" i="110" s="1"/>
  <c r="S76" i="110" s="1"/>
  <c r="I329" i="109"/>
  <c r="S343" i="110"/>
  <c r="S345" i="110" s="1"/>
  <c r="S85" i="110" s="1"/>
  <c r="I145" i="109"/>
  <c r="I147" i="109" s="1"/>
  <c r="I67" i="109" s="1"/>
  <c r="G332" i="109"/>
  <c r="G334" i="109" s="1"/>
  <c r="G84" i="109" s="1"/>
  <c r="AA318" i="109"/>
  <c r="AI307" i="109"/>
  <c r="AG354" i="110"/>
  <c r="AG356" i="110" s="1"/>
  <c r="AG86" i="110" s="1"/>
  <c r="AQ329" i="110"/>
  <c r="G222" i="109"/>
  <c r="G224" i="109" s="1"/>
  <c r="G74" i="109" s="1"/>
  <c r="S307" i="109"/>
  <c r="Y310" i="110"/>
  <c r="Y312" i="110" s="1"/>
  <c r="Y82" i="110" s="1"/>
  <c r="AE285" i="109"/>
  <c r="W332" i="109"/>
  <c r="W334" i="109" s="1"/>
  <c r="W84" i="109" s="1"/>
  <c r="S200" i="109"/>
  <c r="S202" i="109" s="1"/>
  <c r="S72" i="109" s="1"/>
  <c r="W255" i="110"/>
  <c r="W257" i="110" s="1"/>
  <c r="W77" i="110" s="1"/>
  <c r="AE362" i="110"/>
  <c r="AO329" i="109"/>
  <c r="AE266" i="109"/>
  <c r="AE268" i="109" s="1"/>
  <c r="AE78" i="109" s="1"/>
  <c r="S266" i="110"/>
  <c r="S268" i="110" s="1"/>
  <c r="S78" i="110" s="1"/>
  <c r="S288" i="109"/>
  <c r="S290" i="109" s="1"/>
  <c r="S80" i="109" s="1"/>
  <c r="G197" i="109"/>
  <c r="AG277" i="109"/>
  <c r="AG279" i="109" s="1"/>
  <c r="AG79" i="109" s="1"/>
  <c r="I142" i="109"/>
  <c r="W307" i="109"/>
  <c r="AC266" i="110"/>
  <c r="AC268" i="110" s="1"/>
  <c r="AC78" i="110" s="1"/>
  <c r="AE332" i="109"/>
  <c r="AE334" i="109" s="1"/>
  <c r="AE84" i="109" s="1"/>
  <c r="S329" i="110"/>
  <c r="O244" i="109"/>
  <c r="O246" i="109" s="1"/>
  <c r="O76" i="109" s="1"/>
  <c r="E244" i="109"/>
  <c r="E246" i="109" s="1"/>
  <c r="E76" i="109" s="1"/>
  <c r="I288" i="109"/>
  <c r="I290" i="109" s="1"/>
  <c r="I80" i="109" s="1"/>
  <c r="AA354" i="110"/>
  <c r="AA356" i="110" s="1"/>
  <c r="AA86" i="110" s="1"/>
  <c r="U285" i="110"/>
  <c r="S332" i="109"/>
  <c r="S334" i="109" s="1"/>
  <c r="S84" i="109" s="1"/>
  <c r="Y362" i="110"/>
  <c r="I219" i="109"/>
  <c r="AA288" i="110"/>
  <c r="AA290" i="110" s="1"/>
  <c r="AA80" i="110" s="1"/>
  <c r="O288" i="109"/>
  <c r="O290" i="109" s="1"/>
  <c r="O80" i="109" s="1"/>
  <c r="E156" i="109"/>
  <c r="E158" i="109" s="1"/>
  <c r="E68" i="109" s="1"/>
  <c r="Y318" i="109"/>
  <c r="I211" i="109"/>
  <c r="I213" i="109" s="1"/>
  <c r="I73" i="109" s="1"/>
  <c r="W252" i="109"/>
  <c r="Y365" i="109"/>
  <c r="Y367" i="109" s="1"/>
  <c r="Y92" i="109" s="1"/>
  <c r="AA362" i="110"/>
  <c r="G310" i="109"/>
  <c r="G312" i="109" s="1"/>
  <c r="G82" i="109" s="1"/>
  <c r="M241" i="109"/>
  <c r="U222" i="109"/>
  <c r="U224" i="109" s="1"/>
  <c r="U74" i="109" s="1"/>
  <c r="AI332" i="110"/>
  <c r="AI334" i="110" s="1"/>
  <c r="AI84" i="110" s="1"/>
  <c r="E321" i="109"/>
  <c r="E323" i="109" s="1"/>
  <c r="E83" i="109" s="1"/>
  <c r="AC351" i="110"/>
  <c r="S197" i="110"/>
  <c r="M332" i="109"/>
  <c r="M334" i="109" s="1"/>
  <c r="M84" i="109" s="1"/>
  <c r="W285" i="110"/>
  <c r="AK321" i="110"/>
  <c r="AK323" i="110" s="1"/>
  <c r="AK83" i="110" s="1"/>
  <c r="AA255" i="110"/>
  <c r="AA257" i="110" s="1"/>
  <c r="AA77" i="110" s="1"/>
  <c r="U321" i="110"/>
  <c r="U323" i="110" s="1"/>
  <c r="U83" i="110" s="1"/>
  <c r="U263" i="110"/>
  <c r="U365" i="110"/>
  <c r="U367" i="110" s="1"/>
  <c r="U92" i="110" s="1"/>
  <c r="G230" i="109"/>
  <c r="I164" i="109"/>
  <c r="AO329" i="110"/>
  <c r="AQ365" i="110"/>
  <c r="AQ367" i="110" s="1"/>
  <c r="AQ92" i="110" s="1"/>
  <c r="G266" i="109"/>
  <c r="G268" i="109" s="1"/>
  <c r="G78" i="109" s="1"/>
  <c r="AM310" i="109"/>
  <c r="AM312" i="109" s="1"/>
  <c r="AM82" i="109" s="1"/>
  <c r="O296" i="110"/>
  <c r="I365" i="109"/>
  <c r="I367" i="109" s="1"/>
  <c r="I92" i="109" s="1"/>
  <c r="U329" i="110"/>
  <c r="M208" i="109"/>
  <c r="AK340" i="110"/>
  <c r="AA340" i="110"/>
  <c r="AE343" i="110"/>
  <c r="AE345" i="110" s="1"/>
  <c r="AE85" i="110" s="1"/>
  <c r="Q274" i="110"/>
  <c r="U343" i="109"/>
  <c r="U345" i="109" s="1"/>
  <c r="U85" i="109" s="1"/>
  <c r="Q321" i="109"/>
  <c r="Q323" i="109" s="1"/>
  <c r="Q83" i="109" s="1"/>
  <c r="AG274" i="109"/>
  <c r="S318" i="110"/>
  <c r="I318" i="109"/>
  <c r="O307" i="109"/>
  <c r="AC351" i="109"/>
  <c r="U354" i="110"/>
  <c r="U356" i="110" s="1"/>
  <c r="U86" i="110" s="1"/>
  <c r="S252" i="109"/>
  <c r="Q332" i="110"/>
  <c r="Q334" i="110" s="1"/>
  <c r="Q84" i="110" s="1"/>
  <c r="AG307" i="110"/>
  <c r="K263" i="109"/>
  <c r="AA362" i="109"/>
  <c r="W263" i="109"/>
  <c r="M296" i="109"/>
  <c r="AA285" i="109"/>
  <c r="Q252" i="110"/>
  <c r="O340" i="109"/>
  <c r="AC277" i="110"/>
  <c r="AC279" i="110" s="1"/>
  <c r="AC79" i="110" s="1"/>
  <c r="W299" i="110"/>
  <c r="W301" i="110" s="1"/>
  <c r="W81" i="110" s="1"/>
  <c r="K230" i="109"/>
  <c r="M255" i="109"/>
  <c r="M257" i="109" s="1"/>
  <c r="M77" i="109" s="1"/>
  <c r="AA307" i="110"/>
  <c r="W321" i="109"/>
  <c r="W323" i="109" s="1"/>
  <c r="W83" i="109" s="1"/>
  <c r="AG343" i="110"/>
  <c r="AG345" i="110" s="1"/>
  <c r="AG85" i="110" s="1"/>
  <c r="Y354" i="109"/>
  <c r="Y356" i="109" s="1"/>
  <c r="Y86" i="109" s="1"/>
  <c r="AM354" i="109"/>
  <c r="AM356" i="109" s="1"/>
  <c r="AM86" i="109" s="1"/>
  <c r="E145" i="109"/>
  <c r="E147" i="109" s="1"/>
  <c r="E67" i="109" s="1"/>
  <c r="Y329" i="109"/>
  <c r="U230" i="109"/>
  <c r="I189" i="109"/>
  <c r="I191" i="109" s="1"/>
  <c r="I71" i="109" s="1"/>
  <c r="Y244" i="110"/>
  <c r="Y246" i="110" s="1"/>
  <c r="Y76" i="110" s="1"/>
  <c r="S307" i="110"/>
  <c r="O321" i="110"/>
  <c r="O323" i="110" s="1"/>
  <c r="O83" i="110" s="1"/>
  <c r="O354" i="109"/>
  <c r="O356" i="109" s="1"/>
  <c r="O86" i="109" s="1"/>
  <c r="W244" i="109"/>
  <c r="W246" i="109" s="1"/>
  <c r="W76" i="109" s="1"/>
  <c r="S197" i="109"/>
  <c r="AO343" i="109"/>
  <c r="AO345" i="109" s="1"/>
  <c r="AO85" i="109" s="1"/>
  <c r="K252" i="109"/>
  <c r="AE318" i="110"/>
  <c r="AG318" i="109"/>
  <c r="AQ343" i="110"/>
  <c r="AQ345" i="110" s="1"/>
  <c r="AQ85" i="110" s="1"/>
  <c r="Q197" i="109"/>
  <c r="O263" i="110"/>
  <c r="Q186" i="109"/>
  <c r="AC321" i="109"/>
  <c r="AC323" i="109" s="1"/>
  <c r="AC83" i="109" s="1"/>
  <c r="Y241" i="109"/>
  <c r="AK296" i="110"/>
  <c r="U266" i="109"/>
  <c r="U268" i="109" s="1"/>
  <c r="U78" i="109" s="1"/>
  <c r="Q244" i="110"/>
  <c r="Q246" i="110" s="1"/>
  <c r="Q76" i="110" s="1"/>
  <c r="AC307" i="110"/>
  <c r="G274" i="109"/>
  <c r="K222" i="109"/>
  <c r="K224" i="109" s="1"/>
  <c r="K74" i="109" s="1"/>
  <c r="AK365" i="110"/>
  <c r="AK367" i="110" s="1"/>
  <c r="AK92" i="110" s="1"/>
  <c r="Q208" i="110"/>
  <c r="Q277" i="109"/>
  <c r="Q279" i="109" s="1"/>
  <c r="Q79" i="109" s="1"/>
  <c r="M167" i="110"/>
  <c r="M169" i="110" s="1"/>
  <c r="M69" i="110" s="1"/>
  <c r="BC69" i="110" s="1"/>
  <c r="E252" i="109"/>
  <c r="AE310" i="110"/>
  <c r="AE312" i="110" s="1"/>
  <c r="AE82" i="110" s="1"/>
  <c r="AA329" i="109"/>
  <c r="AI321" i="110"/>
  <c r="AI323" i="110" s="1"/>
  <c r="AI83" i="110" s="1"/>
  <c r="AG318" i="110"/>
  <c r="E332" i="109"/>
  <c r="E334" i="109" s="1"/>
  <c r="E84" i="109" s="1"/>
  <c r="S299" i="109"/>
  <c r="S301" i="109" s="1"/>
  <c r="S81" i="109" s="1"/>
  <c r="AC318" i="110"/>
  <c r="AK329" i="109"/>
  <c r="AQ365" i="109"/>
  <c r="AQ367" i="109" s="1"/>
  <c r="AQ92" i="109" s="1"/>
  <c r="M332" i="110"/>
  <c r="M334" i="110" s="1"/>
  <c r="M84" i="110" s="1"/>
  <c r="O186" i="110"/>
  <c r="AE277" i="109"/>
  <c r="AE279" i="109" s="1"/>
  <c r="AE79" i="109" s="1"/>
  <c r="AE263" i="109"/>
  <c r="AA318" i="110"/>
  <c r="I178" i="109"/>
  <c r="I180" i="109" s="1"/>
  <c r="I70" i="109" s="1"/>
  <c r="W365" i="109"/>
  <c r="W367" i="109" s="1"/>
  <c r="W92" i="109" s="1"/>
  <c r="Q351" i="109"/>
  <c r="W244" i="110"/>
  <c r="W246" i="110" s="1"/>
  <c r="W76" i="110" s="1"/>
  <c r="K200" i="109"/>
  <c r="K202" i="109" s="1"/>
  <c r="K72" i="109" s="1"/>
  <c r="Q219" i="110"/>
  <c r="O186" i="109"/>
  <c r="AC252" i="109"/>
  <c r="G340" i="109"/>
  <c r="M285" i="110"/>
  <c r="S365" i="110"/>
  <c r="S367" i="110" s="1"/>
  <c r="S92" i="110" s="1"/>
  <c r="I274" i="109"/>
  <c r="Q263" i="109"/>
  <c r="G318" i="109"/>
  <c r="AM329" i="109"/>
  <c r="U255" i="109"/>
  <c r="U257" i="109" s="1"/>
  <c r="U77" i="109" s="1"/>
  <c r="I340" i="109"/>
  <c r="AQ343" i="109"/>
  <c r="AQ345" i="109" s="1"/>
  <c r="AQ85" i="109" s="1"/>
  <c r="AM340" i="109"/>
  <c r="U329" i="109"/>
  <c r="U332" i="109"/>
  <c r="U334" i="109" s="1"/>
  <c r="U84" i="109" s="1"/>
  <c r="E299" i="109"/>
  <c r="E301" i="109" s="1"/>
  <c r="E81" i="109" s="1"/>
  <c r="E296" i="109"/>
  <c r="AM351" i="110"/>
  <c r="AM354" i="110"/>
  <c r="AM356" i="110" s="1"/>
  <c r="AM86" i="110" s="1"/>
  <c r="I252" i="109"/>
  <c r="I255" i="109"/>
  <c r="I257" i="109" s="1"/>
  <c r="I77" i="109" s="1"/>
  <c r="M233" i="110"/>
  <c r="M235" i="110" s="1"/>
  <c r="M75" i="110" s="1"/>
  <c r="M230" i="110"/>
  <c r="Y277" i="109"/>
  <c r="Y279" i="109" s="1"/>
  <c r="Y79" i="109" s="1"/>
  <c r="Y274" i="109"/>
  <c r="M277" i="109"/>
  <c r="M279" i="109" s="1"/>
  <c r="M79" i="109" s="1"/>
  <c r="M274" i="109"/>
  <c r="U318" i="109"/>
  <c r="U321" i="109"/>
  <c r="U323" i="109" s="1"/>
  <c r="U83" i="109" s="1"/>
  <c r="AK310" i="109"/>
  <c r="AK312" i="109" s="1"/>
  <c r="AK82" i="109" s="1"/>
  <c r="AK307" i="109"/>
  <c r="G296" i="109"/>
  <c r="G299" i="109"/>
  <c r="G301" i="109" s="1"/>
  <c r="G81" i="109" s="1"/>
  <c r="Q362" i="110"/>
  <c r="Q365" i="110"/>
  <c r="Q367" i="110" s="1"/>
  <c r="Q92" i="110" s="1"/>
  <c r="E230" i="109"/>
  <c r="E233" i="109"/>
  <c r="E235" i="109" s="1"/>
  <c r="E75" i="109" s="1"/>
  <c r="O285" i="110"/>
  <c r="O288" i="110"/>
  <c r="O290" i="110" s="1"/>
  <c r="O80" i="110" s="1"/>
  <c r="U365" i="109"/>
  <c r="U367" i="109" s="1"/>
  <c r="U92" i="109" s="1"/>
  <c r="U362" i="109"/>
  <c r="AI362" i="110"/>
  <c r="AI365" i="110"/>
  <c r="AI367" i="110" s="1"/>
  <c r="AI92" i="110" s="1"/>
  <c r="S219" i="109"/>
  <c r="S222" i="109"/>
  <c r="S224" i="109" s="1"/>
  <c r="S74" i="109" s="1"/>
  <c r="S211" i="110"/>
  <c r="S213" i="110" s="1"/>
  <c r="S73" i="110" s="1"/>
  <c r="S208" i="110"/>
  <c r="AQ332" i="110"/>
  <c r="AQ334" i="110" s="1"/>
  <c r="AQ84" i="110" s="1"/>
  <c r="O307" i="110"/>
  <c r="O310" i="110"/>
  <c r="O312" i="110" s="1"/>
  <c r="O82" i="110" s="1"/>
  <c r="S255" i="110"/>
  <c r="S257" i="110" s="1"/>
  <c r="S77" i="110" s="1"/>
  <c r="Q230" i="109"/>
  <c r="Q233" i="109"/>
  <c r="Q235" i="109" s="1"/>
  <c r="Q75" i="109" s="1"/>
  <c r="AC277" i="109"/>
  <c r="AC279" i="109" s="1"/>
  <c r="AC79" i="109" s="1"/>
  <c r="AC274" i="109"/>
  <c r="U230" i="110"/>
  <c r="Y234" i="109"/>
  <c r="Y235" i="109" s="1"/>
  <c r="Y75" i="109" s="1"/>
  <c r="Y230" i="109"/>
  <c r="Q318" i="110"/>
  <c r="M354" i="110"/>
  <c r="M356" i="110" s="1"/>
  <c r="M86" i="110" s="1"/>
  <c r="U285" i="109"/>
  <c r="U288" i="109"/>
  <c r="U290" i="109" s="1"/>
  <c r="U80" i="109" s="1"/>
  <c r="G164" i="109"/>
  <c r="O200" i="109"/>
  <c r="O202" i="109" s="1"/>
  <c r="O72" i="109" s="1"/>
  <c r="S200" i="110"/>
  <c r="S202" i="110" s="1"/>
  <c r="S72" i="110" s="1"/>
  <c r="S318" i="109"/>
  <c r="S321" i="109"/>
  <c r="S323" i="109" s="1"/>
  <c r="S83" i="109" s="1"/>
  <c r="AK343" i="109"/>
  <c r="AK345" i="109" s="1"/>
  <c r="AK85" i="109" s="1"/>
  <c r="W277" i="110"/>
  <c r="W279" i="110" s="1"/>
  <c r="W79" i="110" s="1"/>
  <c r="W274" i="110"/>
  <c r="E200" i="109"/>
  <c r="E202" i="109" s="1"/>
  <c r="E72" i="109" s="1"/>
  <c r="E197" i="109"/>
  <c r="AK351" i="109"/>
  <c r="AK354" i="109"/>
  <c r="AK356" i="109" s="1"/>
  <c r="AK86" i="109" s="1"/>
  <c r="O274" i="110"/>
  <c r="O277" i="110"/>
  <c r="O279" i="110" s="1"/>
  <c r="O79" i="110" s="1"/>
  <c r="O219" i="109"/>
  <c r="O222" i="109"/>
  <c r="O224" i="109" s="1"/>
  <c r="O74" i="109" s="1"/>
  <c r="E175" i="109"/>
  <c r="AA266" i="110"/>
  <c r="AA268" i="110" s="1"/>
  <c r="AA78" i="110" s="1"/>
  <c r="AA263" i="110"/>
  <c r="Q244" i="109"/>
  <c r="Q246" i="109" s="1"/>
  <c r="Q76" i="109" s="1"/>
  <c r="Q241" i="109"/>
  <c r="AA266" i="109"/>
  <c r="AA268" i="109" s="1"/>
  <c r="AA78" i="109" s="1"/>
  <c r="AA263" i="109"/>
  <c r="S277" i="110"/>
  <c r="S279" i="110" s="1"/>
  <c r="S79" i="110" s="1"/>
  <c r="S274" i="110"/>
  <c r="I233" i="109"/>
  <c r="I235" i="109" s="1"/>
  <c r="I75" i="109" s="1"/>
  <c r="I230" i="109"/>
  <c r="M307" i="109"/>
  <c r="M310" i="109"/>
  <c r="M312" i="109" s="1"/>
  <c r="M82" i="109" s="1"/>
  <c r="E362" i="109"/>
  <c r="E365" i="109"/>
  <c r="E367" i="109" s="1"/>
  <c r="E92" i="109" s="1"/>
  <c r="AO354" i="109"/>
  <c r="AO356" i="109" s="1"/>
  <c r="AO86" i="109" s="1"/>
  <c r="AO351" i="109"/>
  <c r="AG365" i="109"/>
  <c r="AG367" i="109" s="1"/>
  <c r="AG92" i="109" s="1"/>
  <c r="AG362" i="109"/>
  <c r="M354" i="109"/>
  <c r="M356" i="109" s="1"/>
  <c r="M86" i="109" s="1"/>
  <c r="M351" i="109"/>
  <c r="I156" i="109"/>
  <c r="I158" i="109" s="1"/>
  <c r="I68" i="109" s="1"/>
  <c r="I153" i="109"/>
  <c r="Y351" i="110"/>
  <c r="Y354" i="110"/>
  <c r="Y356" i="110" s="1"/>
  <c r="Y86" i="110" s="1"/>
  <c r="AE267" i="110"/>
  <c r="AE266" i="110"/>
  <c r="AE263" i="110"/>
  <c r="AA245" i="109"/>
  <c r="AA244" i="109"/>
  <c r="AO362" i="109"/>
  <c r="AO365" i="109"/>
  <c r="AO367" i="109" s="1"/>
  <c r="AO92" i="109" s="1"/>
  <c r="G241" i="109"/>
  <c r="G244" i="109"/>
  <c r="G246" i="109" s="1"/>
  <c r="G76" i="109" s="1"/>
  <c r="AC266" i="109"/>
  <c r="AC268" i="109" s="1"/>
  <c r="AC78" i="109" s="1"/>
  <c r="AC263" i="109"/>
  <c r="M343" i="109"/>
  <c r="M345" i="109" s="1"/>
  <c r="M85" i="109" s="1"/>
  <c r="M340" i="109"/>
  <c r="G252" i="109"/>
  <c r="S365" i="109"/>
  <c r="S367" i="109" s="1"/>
  <c r="S92" i="109" s="1"/>
  <c r="S362" i="109"/>
  <c r="G175" i="109"/>
  <c r="G178" i="109"/>
  <c r="G180" i="109" s="1"/>
  <c r="G70" i="109" s="1"/>
  <c r="AC329" i="110"/>
  <c r="AC332" i="110"/>
  <c r="AC334" i="110" s="1"/>
  <c r="AC84" i="110" s="1"/>
  <c r="AE351" i="110"/>
  <c r="AE354" i="110"/>
  <c r="AE356" i="110" s="1"/>
  <c r="AE86" i="110" s="1"/>
  <c r="M321" i="109"/>
  <c r="M323" i="109" s="1"/>
  <c r="M83" i="109" s="1"/>
  <c r="M318" i="109"/>
  <c r="Q354" i="110"/>
  <c r="Q356" i="110" s="1"/>
  <c r="Q86" i="110" s="1"/>
  <c r="Q351" i="110"/>
  <c r="K362" i="109"/>
  <c r="K365" i="109"/>
  <c r="K367" i="109" s="1"/>
  <c r="K92" i="109" s="1"/>
  <c r="O233" i="110"/>
  <c r="O235" i="110" s="1"/>
  <c r="O75" i="110" s="1"/>
  <c r="S296" i="110"/>
  <c r="S299" i="110"/>
  <c r="S301" i="110" s="1"/>
  <c r="S81" i="110" s="1"/>
  <c r="AI296" i="109"/>
  <c r="AI299" i="109"/>
  <c r="AI301" i="109" s="1"/>
  <c r="AI81" i="109" s="1"/>
  <c r="M167" i="109"/>
  <c r="M169" i="109" s="1"/>
  <c r="M69" i="109" s="1"/>
  <c r="AO322" i="110"/>
  <c r="AO323" i="110" s="1"/>
  <c r="AO83" i="110" s="1"/>
  <c r="AO318" i="110"/>
  <c r="W354" i="109"/>
  <c r="W356" i="109" s="1"/>
  <c r="W86" i="109" s="1"/>
  <c r="Y310" i="109"/>
  <c r="Y312" i="109" s="1"/>
  <c r="Y82" i="109" s="1"/>
  <c r="Y307" i="109"/>
  <c r="M164" i="109"/>
  <c r="Q197" i="110"/>
  <c r="Q200" i="110"/>
  <c r="Q202" i="110" s="1"/>
  <c r="Q72" i="110" s="1"/>
  <c r="AC285" i="110"/>
  <c r="G362" i="109"/>
  <c r="O230" i="109"/>
  <c r="W299" i="109"/>
  <c r="W301" i="109" s="1"/>
  <c r="W81" i="109" s="1"/>
  <c r="W296" i="109"/>
  <c r="AG277" i="110"/>
  <c r="AG279" i="110" s="1"/>
  <c r="AG79" i="110" s="1"/>
  <c r="U340" i="110"/>
  <c r="AA343" i="109"/>
  <c r="AA345" i="109" s="1"/>
  <c r="AA85" i="109" s="1"/>
  <c r="AA340" i="109"/>
  <c r="S219" i="110"/>
  <c r="Q332" i="109"/>
  <c r="Q334" i="109" s="1"/>
  <c r="Q84" i="109" s="1"/>
  <c r="U255" i="110"/>
  <c r="U257" i="110" s="1"/>
  <c r="U77" i="110" s="1"/>
  <c r="U252" i="110"/>
  <c r="U208" i="110"/>
  <c r="W266" i="110"/>
  <c r="W268" i="110" s="1"/>
  <c r="W78" i="110" s="1"/>
  <c r="M175" i="109"/>
  <c r="AE351" i="109"/>
  <c r="AE354" i="109"/>
  <c r="AE356" i="109" s="1"/>
  <c r="AE86" i="109" s="1"/>
  <c r="Q299" i="110"/>
  <c r="Q301" i="110" s="1"/>
  <c r="Q81" i="110" s="1"/>
  <c r="Q296" i="110"/>
  <c r="Q343" i="109"/>
  <c r="Q345" i="109" s="1"/>
  <c r="Q85" i="109" s="1"/>
  <c r="Q340" i="109"/>
  <c r="M189" i="109"/>
  <c r="M191" i="109" s="1"/>
  <c r="M71" i="109" s="1"/>
  <c r="AE340" i="109"/>
  <c r="AE343" i="109"/>
  <c r="AE345" i="109" s="1"/>
  <c r="AE85" i="109" s="1"/>
  <c r="E277" i="109"/>
  <c r="E279" i="109" s="1"/>
  <c r="E79" i="109" s="1"/>
  <c r="E274" i="109"/>
  <c r="M244" i="110"/>
  <c r="M246" i="110" s="1"/>
  <c r="M76" i="110" s="1"/>
  <c r="AG365" i="110"/>
  <c r="AG367" i="110" s="1"/>
  <c r="AG92" i="110" s="1"/>
  <c r="AK354" i="110"/>
  <c r="AK356" i="110" s="1"/>
  <c r="AK86" i="110" s="1"/>
  <c r="AK351" i="110"/>
  <c r="U212" i="109"/>
  <c r="U211" i="109"/>
  <c r="Q233" i="110"/>
  <c r="Q235" i="110" s="1"/>
  <c r="Q75" i="110" s="1"/>
  <c r="I266" i="109"/>
  <c r="I268" i="109" s="1"/>
  <c r="I78" i="109" s="1"/>
  <c r="K167" i="109"/>
  <c r="K169" i="109" s="1"/>
  <c r="K69" i="109" s="1"/>
  <c r="M186" i="110"/>
  <c r="Y296" i="110"/>
  <c r="AG274" i="110"/>
  <c r="S263" i="109"/>
  <c r="S266" i="109"/>
  <c r="S268" i="109" s="1"/>
  <c r="S78" i="109" s="1"/>
  <c r="AO365" i="110"/>
  <c r="AO367" i="110" s="1"/>
  <c r="AO92" i="110" s="1"/>
  <c r="AI343" i="109"/>
  <c r="AI345" i="109" s="1"/>
  <c r="AI85" i="109" s="1"/>
  <c r="U211" i="110"/>
  <c r="U213" i="110" s="1"/>
  <c r="U73" i="110" s="1"/>
  <c r="M296" i="110"/>
  <c r="M299" i="110"/>
  <c r="M301" i="110" s="1"/>
  <c r="M81" i="110" s="1"/>
  <c r="O351" i="110"/>
  <c r="O354" i="110"/>
  <c r="O356" i="110" s="1"/>
  <c r="O86" i="110" s="1"/>
  <c r="AA354" i="109"/>
  <c r="AA356" i="109" s="1"/>
  <c r="AA86" i="109" s="1"/>
  <c r="AA351" i="109"/>
  <c r="Q266" i="110"/>
  <c r="Q268" i="110" s="1"/>
  <c r="Q78" i="110" s="1"/>
  <c r="AI343" i="110"/>
  <c r="AI345" i="110" s="1"/>
  <c r="AI85" i="110" s="1"/>
  <c r="AI340" i="110"/>
  <c r="AM318" i="110"/>
  <c r="AM321" i="110"/>
  <c r="AM323" i="110" s="1"/>
  <c r="AM83" i="110" s="1"/>
  <c r="AA307" i="109"/>
  <c r="AA310" i="109"/>
  <c r="AA312" i="109" s="1"/>
  <c r="AA82" i="109" s="1"/>
  <c r="M340" i="110"/>
  <c r="M343" i="110"/>
  <c r="M345" i="110" s="1"/>
  <c r="M85" i="110" s="1"/>
  <c r="G134" i="109"/>
  <c r="G136" i="109" s="1"/>
  <c r="G66" i="109" s="1"/>
  <c r="Q186" i="110"/>
  <c r="O274" i="109"/>
  <c r="K307" i="109"/>
  <c r="Y255" i="109"/>
  <c r="Y257" i="109" s="1"/>
  <c r="Y77" i="109" s="1"/>
  <c r="AK299" i="110"/>
  <c r="AK301" i="110" s="1"/>
  <c r="AK81" i="110" s="1"/>
  <c r="W219" i="109"/>
  <c r="AM310" i="110"/>
  <c r="AM312" i="110" s="1"/>
  <c r="AM82" i="110" s="1"/>
  <c r="AC255" i="109"/>
  <c r="AC257" i="109" s="1"/>
  <c r="AC77" i="109" s="1"/>
  <c r="AO354" i="110"/>
  <c r="AO356" i="110" s="1"/>
  <c r="AO86" i="110" s="1"/>
  <c r="Q285" i="110"/>
  <c r="G156" i="109"/>
  <c r="G158" i="109" s="1"/>
  <c r="G68" i="109" s="1"/>
  <c r="M222" i="109"/>
  <c r="M224" i="109" s="1"/>
  <c r="M74" i="109" s="1"/>
  <c r="AE318" i="109"/>
  <c r="O211" i="110"/>
  <c r="O213" i="110" s="1"/>
  <c r="O73" i="110" s="1"/>
  <c r="AI351" i="110"/>
  <c r="M362" i="110"/>
  <c r="M365" i="109"/>
  <c r="M367" i="109" s="1"/>
  <c r="M92" i="109" s="1"/>
  <c r="AA274" i="109"/>
  <c r="S285" i="110"/>
  <c r="Y321" i="110"/>
  <c r="Y323" i="110" s="1"/>
  <c r="Y83" i="110" s="1"/>
  <c r="AE277" i="110"/>
  <c r="AE279" i="110" s="1"/>
  <c r="AE79" i="110" s="1"/>
  <c r="M164" i="110"/>
  <c r="U241" i="110"/>
  <c r="AM307" i="110"/>
  <c r="AO321" i="109"/>
  <c r="AO323" i="109" s="1"/>
  <c r="AO83" i="109" s="1"/>
  <c r="AI285" i="109"/>
  <c r="I299" i="109"/>
  <c r="I301" i="109" s="1"/>
  <c r="I81" i="109" s="1"/>
  <c r="AQ329" i="109"/>
  <c r="AC299" i="109"/>
  <c r="AC301" i="109" s="1"/>
  <c r="AC81" i="109" s="1"/>
  <c r="AI285" i="110"/>
  <c r="K153" i="109"/>
  <c r="O178" i="110"/>
  <c r="O180" i="110" s="1"/>
  <c r="O70" i="110" s="1"/>
  <c r="BC70" i="110" s="1"/>
  <c r="AG299" i="109"/>
  <c r="AG301" i="109" s="1"/>
  <c r="AG81" i="109" s="1"/>
  <c r="AC296" i="110"/>
  <c r="AE299" i="110"/>
  <c r="AE301" i="110" s="1"/>
  <c r="AE81" i="110" s="1"/>
  <c r="AI354" i="109"/>
  <c r="AI356" i="109" s="1"/>
  <c r="AI86" i="109" s="1"/>
  <c r="O175" i="110"/>
  <c r="O362" i="109"/>
  <c r="W340" i="109"/>
  <c r="G189" i="109"/>
  <c r="G191" i="109" s="1"/>
  <c r="G71" i="109" s="1"/>
  <c r="O200" i="110"/>
  <c r="O202" i="110" s="1"/>
  <c r="O72" i="110" s="1"/>
  <c r="W285" i="109"/>
  <c r="AO318" i="109"/>
  <c r="AG332" i="110"/>
  <c r="AG334" i="110" s="1"/>
  <c r="AG84" i="110" s="1"/>
  <c r="E340" i="109"/>
  <c r="M288" i="109"/>
  <c r="M290" i="109" s="1"/>
  <c r="M80" i="109" s="1"/>
  <c r="AA299" i="109"/>
  <c r="AA301" i="109" s="1"/>
  <c r="AA81" i="109" s="1"/>
  <c r="AK299" i="109"/>
  <c r="AK301" i="109" s="1"/>
  <c r="AK81" i="109" s="1"/>
  <c r="U310" i="109"/>
  <c r="U312" i="109" s="1"/>
  <c r="U82" i="109" s="1"/>
  <c r="AI288" i="109"/>
  <c r="AI290" i="109" s="1"/>
  <c r="AI80" i="109" s="1"/>
  <c r="O340" i="110"/>
  <c r="I197" i="109"/>
  <c r="Q365" i="109"/>
  <c r="Q367" i="109" s="1"/>
  <c r="Q92" i="109" s="1"/>
  <c r="AQ332" i="109"/>
  <c r="AQ334" i="109" s="1"/>
  <c r="AQ84" i="109" s="1"/>
  <c r="AM321" i="109"/>
  <c r="AM323" i="109" s="1"/>
  <c r="AM83" i="109" s="1"/>
  <c r="K329" i="109"/>
  <c r="M318" i="110"/>
  <c r="S351" i="110"/>
  <c r="AA329" i="110"/>
  <c r="O219" i="110"/>
  <c r="O321" i="109"/>
  <c r="O323" i="109" s="1"/>
  <c r="O83" i="109" s="1"/>
  <c r="W277" i="109"/>
  <c r="W279" i="109" s="1"/>
  <c r="W79" i="109" s="1"/>
  <c r="AM332" i="110"/>
  <c r="AM334" i="110" s="1"/>
  <c r="AM84" i="110" s="1"/>
  <c r="AG296" i="110"/>
  <c r="W318" i="110"/>
  <c r="E123" i="109"/>
  <c r="E125" i="109" s="1"/>
  <c r="E65" i="109" s="1"/>
  <c r="AE329" i="110"/>
  <c r="AG340" i="109"/>
  <c r="Q307" i="110"/>
  <c r="AI288" i="110"/>
  <c r="AI290" i="110" s="1"/>
  <c r="AI80" i="110" s="1"/>
  <c r="G285" i="109"/>
  <c r="E354" i="109"/>
  <c r="E356" i="109" s="1"/>
  <c r="E86" i="109" s="1"/>
  <c r="K156" i="109"/>
  <c r="K158" i="109" s="1"/>
  <c r="K68" i="109" s="1"/>
  <c r="AK307" i="110"/>
  <c r="Q189" i="109"/>
  <c r="Q191" i="109" s="1"/>
  <c r="Q71" i="109" s="1"/>
  <c r="Y233" i="110"/>
  <c r="Y235" i="110" s="1"/>
  <c r="Y75" i="110" s="1"/>
  <c r="AA244" i="110"/>
  <c r="AA246" i="110" s="1"/>
  <c r="AA76" i="110" s="1"/>
  <c r="K285" i="109"/>
  <c r="I244" i="109"/>
  <c r="I246" i="109" s="1"/>
  <c r="I76" i="109" s="1"/>
  <c r="E120" i="109"/>
  <c r="AK321" i="109"/>
  <c r="AK323" i="109" s="1"/>
  <c r="AK83" i="109" s="1"/>
  <c r="I310" i="109"/>
  <c r="I312" i="109" s="1"/>
  <c r="I82" i="109" s="1"/>
  <c r="AC252" i="110"/>
  <c r="S340" i="109"/>
  <c r="Y274" i="110"/>
  <c r="S208" i="109"/>
  <c r="AI307" i="110"/>
  <c r="Y230" i="110"/>
  <c r="W343" i="110"/>
  <c r="W345" i="110" s="1"/>
  <c r="W85" i="110" s="1"/>
  <c r="AC343" i="109"/>
  <c r="AC345" i="109" s="1"/>
  <c r="AC85" i="109" s="1"/>
  <c r="M211" i="110"/>
  <c r="M213" i="110" s="1"/>
  <c r="M73" i="110" s="1"/>
  <c r="AO343" i="110"/>
  <c r="AO345" i="110" s="1"/>
  <c r="AO85" i="110" s="1"/>
  <c r="K178" i="109"/>
  <c r="K180" i="109" s="1"/>
  <c r="K70" i="109" s="1"/>
  <c r="K244" i="109"/>
  <c r="K246" i="109" s="1"/>
  <c r="K76" i="109" s="1"/>
  <c r="E30" i="110"/>
  <c r="E35" i="110"/>
  <c r="BC74" i="110" l="1"/>
  <c r="BC66" i="109"/>
  <c r="AE268" i="110"/>
  <c r="AE78" i="110" s="1"/>
  <c r="BC78" i="110" s="1"/>
  <c r="BC79" i="109"/>
  <c r="BC69" i="109"/>
  <c r="AI89" i="110"/>
  <c r="AI95" i="110" s="1"/>
  <c r="AI26" i="110" s="1"/>
  <c r="AI28" i="110" s="1"/>
  <c r="AI35" i="110" s="1"/>
  <c r="AI39" i="110" s="1"/>
  <c r="BC80" i="109"/>
  <c r="AA89" i="110"/>
  <c r="AA95" i="110" s="1"/>
  <c r="AA26" i="110" s="1"/>
  <c r="AA28" i="110" s="1"/>
  <c r="AA35" i="110" s="1"/>
  <c r="AA39" i="110" s="1"/>
  <c r="AK89" i="110"/>
  <c r="AK95" i="110" s="1"/>
  <c r="AK26" i="110" s="1"/>
  <c r="AK28" i="110" s="1"/>
  <c r="AK30" i="110" s="1"/>
  <c r="AG89" i="109"/>
  <c r="AG95" i="109" s="1"/>
  <c r="AG26" i="109" s="1"/>
  <c r="AG28" i="109" s="1"/>
  <c r="AG35" i="109" s="1"/>
  <c r="AG39" i="109" s="1"/>
  <c r="BC77" i="109"/>
  <c r="BC67" i="109"/>
  <c r="BC78" i="109"/>
  <c r="AQ89" i="109"/>
  <c r="AQ95" i="109" s="1"/>
  <c r="AQ26" i="109" s="1"/>
  <c r="AQ28" i="109" s="1"/>
  <c r="AQ30" i="109" s="1"/>
  <c r="BC82" i="110"/>
  <c r="BC79" i="110"/>
  <c r="BC73" i="110"/>
  <c r="BC83" i="110"/>
  <c r="BC74" i="109"/>
  <c r="S89" i="109"/>
  <c r="S95" i="109" s="1"/>
  <c r="S26" i="109" s="1"/>
  <c r="S28" i="109" s="1"/>
  <c r="S35" i="109" s="1"/>
  <c r="S39" i="109" s="1"/>
  <c r="AA246" i="109"/>
  <c r="AA76" i="109" s="1"/>
  <c r="BC76" i="109" s="1"/>
  <c r="BC68" i="109"/>
  <c r="BC72" i="110"/>
  <c r="BC85" i="109"/>
  <c r="BC80" i="110"/>
  <c r="BC71" i="109"/>
  <c r="BC77" i="110"/>
  <c r="AC89" i="110"/>
  <c r="AC95" i="110" s="1"/>
  <c r="AC26" i="110" s="1"/>
  <c r="AC28" i="110" s="1"/>
  <c r="AC35" i="110" s="1"/>
  <c r="AC39" i="110" s="1"/>
  <c r="BC86" i="109"/>
  <c r="AO89" i="109"/>
  <c r="AO95" i="109" s="1"/>
  <c r="AO26" i="109" s="1"/>
  <c r="AO28" i="109" s="1"/>
  <c r="AO30" i="109" s="1"/>
  <c r="M89" i="110"/>
  <c r="M95" i="110" s="1"/>
  <c r="M26" i="110" s="1"/>
  <c r="M28" i="110" s="1"/>
  <c r="AE89" i="109"/>
  <c r="AE95" i="109" s="1"/>
  <c r="AE26" i="109" s="1"/>
  <c r="AE28" i="109" s="1"/>
  <c r="AE35" i="109" s="1"/>
  <c r="AE39" i="109" s="1"/>
  <c r="BC84" i="110"/>
  <c r="I89" i="109"/>
  <c r="I95" i="109" s="1"/>
  <c r="I26" i="109" s="1"/>
  <c r="I28" i="109" s="1"/>
  <c r="I35" i="109" s="1"/>
  <c r="I39" i="109" s="1"/>
  <c r="AQ89" i="110"/>
  <c r="AQ95" i="110" s="1"/>
  <c r="AQ26" i="110" s="1"/>
  <c r="AQ28" i="110" s="1"/>
  <c r="AQ35" i="110" s="1"/>
  <c r="AQ39" i="110" s="1"/>
  <c r="BC81" i="109"/>
  <c r="K89" i="109"/>
  <c r="K95" i="109" s="1"/>
  <c r="K26" i="109" s="1"/>
  <c r="K28" i="109" s="1"/>
  <c r="K30" i="109" s="1"/>
  <c r="BC84" i="109"/>
  <c r="BC70" i="109"/>
  <c r="W89" i="109"/>
  <c r="W95" i="109" s="1"/>
  <c r="W26" i="109" s="1"/>
  <c r="W28" i="109" s="1"/>
  <c r="W30" i="109" s="1"/>
  <c r="BC83" i="109"/>
  <c r="Q89" i="110"/>
  <c r="Q95" i="110" s="1"/>
  <c r="Q26" i="110" s="1"/>
  <c r="Q28" i="110" s="1"/>
  <c r="Q35" i="110" s="1"/>
  <c r="Q39" i="110" s="1"/>
  <c r="BC72" i="109"/>
  <c r="W89" i="110"/>
  <c r="W95" i="110" s="1"/>
  <c r="W26" i="110" s="1"/>
  <c r="W28" i="110" s="1"/>
  <c r="W30" i="110" s="1"/>
  <c r="O89" i="109"/>
  <c r="O95" i="109" s="1"/>
  <c r="O26" i="109" s="1"/>
  <c r="O28" i="109" s="1"/>
  <c r="O30" i="109" s="1"/>
  <c r="AM89" i="109"/>
  <c r="AM95" i="109" s="1"/>
  <c r="AM26" i="109" s="1"/>
  <c r="AM28" i="109" s="1"/>
  <c r="AM35" i="109" s="1"/>
  <c r="AM39" i="109" s="1"/>
  <c r="U89" i="110"/>
  <c r="U95" i="110" s="1"/>
  <c r="U26" i="110" s="1"/>
  <c r="U28" i="110" s="1"/>
  <c r="U35" i="110" s="1"/>
  <c r="U39" i="110" s="1"/>
  <c r="AG89" i="110"/>
  <c r="AG95" i="110" s="1"/>
  <c r="AG26" i="110" s="1"/>
  <c r="AG28" i="110" s="1"/>
  <c r="AG35" i="110" s="1"/>
  <c r="AG39" i="110" s="1"/>
  <c r="AK89" i="109"/>
  <c r="AK95" i="109" s="1"/>
  <c r="AK26" i="109" s="1"/>
  <c r="AK28" i="109" s="1"/>
  <c r="AK35" i="109" s="1"/>
  <c r="AK39" i="109" s="1"/>
  <c r="BC82" i="109"/>
  <c r="BC85" i="110"/>
  <c r="BC76" i="110"/>
  <c r="BC92" i="110"/>
  <c r="AQ35" i="109"/>
  <c r="AQ39" i="109" s="1"/>
  <c r="O89" i="110"/>
  <c r="O95" i="110" s="1"/>
  <c r="O26" i="110" s="1"/>
  <c r="O28" i="110" s="1"/>
  <c r="U213" i="109"/>
  <c r="U73" i="109" s="1"/>
  <c r="Y89" i="109"/>
  <c r="Y95" i="109" s="1"/>
  <c r="Y26" i="109" s="1"/>
  <c r="Y28" i="109" s="1"/>
  <c r="BC86" i="110"/>
  <c r="BC75" i="109"/>
  <c r="BC92" i="109"/>
  <c r="Q89" i="109"/>
  <c r="Q95" i="109" s="1"/>
  <c r="Q26" i="109" s="1"/>
  <c r="Q28" i="109" s="1"/>
  <c r="AC89" i="109"/>
  <c r="AC95" i="109" s="1"/>
  <c r="AC26" i="109" s="1"/>
  <c r="AC28" i="109" s="1"/>
  <c r="G89" i="109"/>
  <c r="G95" i="109" s="1"/>
  <c r="G26" i="109" s="1"/>
  <c r="G28" i="109" s="1"/>
  <c r="BC81" i="110"/>
  <c r="AM89" i="110"/>
  <c r="AM95" i="110" s="1"/>
  <c r="AM26" i="110" s="1"/>
  <c r="AM28" i="110" s="1"/>
  <c r="S89" i="110"/>
  <c r="S95" i="110" s="1"/>
  <c r="S26" i="110" s="1"/>
  <c r="S28" i="110" s="1"/>
  <c r="Y89" i="110"/>
  <c r="Y95" i="110" s="1"/>
  <c r="Y26" i="110" s="1"/>
  <c r="Y28" i="110" s="1"/>
  <c r="E89" i="109"/>
  <c r="E95" i="109" s="1"/>
  <c r="E26" i="109" s="1"/>
  <c r="BC65" i="109"/>
  <c r="AI89" i="109"/>
  <c r="AI95" i="109" s="1"/>
  <c r="AI26" i="109" s="1"/>
  <c r="AI28" i="109" s="1"/>
  <c r="M89" i="109"/>
  <c r="M95" i="109" s="1"/>
  <c r="M26" i="109" s="1"/>
  <c r="M28" i="109" s="1"/>
  <c r="AO89" i="110"/>
  <c r="AO95" i="110" s="1"/>
  <c r="AO26" i="110" s="1"/>
  <c r="AO28" i="110" s="1"/>
  <c r="BC75" i="110"/>
  <c r="E39" i="110"/>
  <c r="AE89" i="110" l="1"/>
  <c r="AE95" i="110" s="1"/>
  <c r="AE26" i="110" s="1"/>
  <c r="AE28" i="110" s="1"/>
  <c r="AE30" i="110" s="1"/>
  <c r="AQ30" i="110"/>
  <c r="AK35" i="110"/>
  <c r="AK39" i="110" s="1"/>
  <c r="AE30" i="109"/>
  <c r="K35" i="109"/>
  <c r="K39" i="109" s="1"/>
  <c r="AA89" i="109"/>
  <c r="AA95" i="109" s="1"/>
  <c r="AA26" i="109" s="1"/>
  <c r="AA28" i="109" s="1"/>
  <c r="AA35" i="109" s="1"/>
  <c r="AA39" i="109" s="1"/>
  <c r="AG30" i="109"/>
  <c r="S30" i="109"/>
  <c r="AA30" i="110"/>
  <c r="W35" i="110"/>
  <c r="W39" i="110" s="1"/>
  <c r="AO35" i="109"/>
  <c r="AO39" i="109" s="1"/>
  <c r="AC30" i="110"/>
  <c r="AK30" i="109"/>
  <c r="W35" i="109"/>
  <c r="W39" i="109" s="1"/>
  <c r="AM30" i="109"/>
  <c r="O35" i="109"/>
  <c r="O39" i="109" s="1"/>
  <c r="U30" i="110"/>
  <c r="I30" i="109"/>
  <c r="BC89" i="110"/>
  <c r="BC95" i="110" s="1"/>
  <c r="AG30" i="110"/>
  <c r="AI30" i="110"/>
  <c r="Q30" i="110"/>
  <c r="E28" i="109"/>
  <c r="M35" i="110"/>
  <c r="M30" i="110"/>
  <c r="M30" i="109"/>
  <c r="M35" i="109"/>
  <c r="M39" i="109" s="1"/>
  <c r="AO30" i="110"/>
  <c r="AO35" i="110"/>
  <c r="AO39" i="110" s="1"/>
  <c r="S30" i="110"/>
  <c r="S35" i="110"/>
  <c r="S39" i="110" s="1"/>
  <c r="AM30" i="110"/>
  <c r="AM35" i="110"/>
  <c r="AM39" i="110" s="1"/>
  <c r="AC30" i="109"/>
  <c r="AC35" i="109"/>
  <c r="AC39" i="109" s="1"/>
  <c r="Y30" i="109"/>
  <c r="Y35" i="109"/>
  <c r="Y39" i="109" s="1"/>
  <c r="Y35" i="110"/>
  <c r="Y39" i="110" s="1"/>
  <c r="Y30" i="110"/>
  <c r="Q30" i="109"/>
  <c r="Q35" i="109"/>
  <c r="Q39" i="109" s="1"/>
  <c r="U89" i="109"/>
  <c r="U95" i="109" s="1"/>
  <c r="U26" i="109" s="1"/>
  <c r="U28" i="109" s="1"/>
  <c r="BC73" i="109"/>
  <c r="BC89" i="109" s="1"/>
  <c r="BC95" i="109" s="1"/>
  <c r="G35" i="109"/>
  <c r="G39" i="109" s="1"/>
  <c r="G30" i="109"/>
  <c r="O30" i="110"/>
  <c r="O35" i="110"/>
  <c r="O39" i="110" s="1"/>
  <c r="AI35" i="109"/>
  <c r="AI39" i="109" s="1"/>
  <c r="AI30" i="109"/>
  <c r="BC26" i="110" l="1"/>
  <c r="BC28" i="110" s="1"/>
  <c r="AE35" i="110"/>
  <c r="AE39" i="110" s="1"/>
  <c r="AA30" i="109"/>
  <c r="M39" i="110"/>
  <c r="E35" i="109"/>
  <c r="E30" i="109"/>
  <c r="BC26" i="109"/>
  <c r="BC28" i="109" s="1"/>
  <c r="U35" i="109"/>
  <c r="U39" i="109" s="1"/>
  <c r="U30" i="109"/>
  <c r="BC39" i="110" l="1"/>
  <c r="E16" i="111" s="1"/>
  <c r="H16" i="111" s="1"/>
  <c r="I18" i="111" s="1"/>
  <c r="BC35" i="110"/>
  <c r="BC35" i="109"/>
  <c r="E39" i="109"/>
  <c r="BC39" i="10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s007506</author>
  </authors>
  <commentList>
    <comment ref="AM13" authorId="0" shapeId="0" xr:uid="{D834D2B8-9A38-4C1F-B2D1-C431BDC7F354}">
      <text>
        <r>
          <rPr>
            <sz val="9"/>
            <color indexed="81"/>
            <rFont val="Tahoma"/>
            <family val="2"/>
          </rPr>
          <t xml:space="preserve">Dave Hodgson:
Due to Tax Cuts and Jobs Act bonus depreciation was eliminated for public utility companies.  The law does allow for bonus depreciation to be taken on certain qualifying assets with construction beginning prior to enactment.  Due to the immaterial amount of additions it was assumed for this calculation that no additions qualified for bonus depreciation.
</t>
        </r>
      </text>
    </comment>
    <comment ref="AO13" authorId="0" shapeId="0" xr:uid="{57FCCC8A-EEDB-437A-A250-B5B309558364}">
      <text>
        <r>
          <rPr>
            <sz val="9"/>
            <color indexed="81"/>
            <rFont val="Tahoma"/>
            <family val="2"/>
          </rPr>
          <t xml:space="preserve">Dave Hodgson:
Upon review of the work orders making up the $12.9M of installed book cost, WO X1186300 made up the majority of this at $12.5M.  Per our bonus depreciation analysis of various workorders it was determined that this particular WO qualified for 40% bonus depreciation.  As this is the majority of the total the position was taken to apply this bonus percentage to the total as the remaining balance is immaterial.
</t>
        </r>
      </text>
    </comment>
  </commentList>
</comments>
</file>

<file path=xl/sharedStrings.xml><?xml version="1.0" encoding="utf-8"?>
<sst xmlns="http://schemas.openxmlformats.org/spreadsheetml/2006/main" count="16142" uniqueCount="1036">
  <si>
    <t xml:space="preserve"> </t>
  </si>
  <si>
    <t>Kentucky Power Company</t>
  </si>
  <si>
    <t>Description</t>
  </si>
  <si>
    <t>Line No.</t>
  </si>
  <si>
    <t>KENTUCKY POWER COMPANY</t>
  </si>
  <si>
    <t>Less Accumulated Deferred Income Tax</t>
  </si>
  <si>
    <t>SCR</t>
  </si>
  <si>
    <t>FGD</t>
  </si>
  <si>
    <t>Mitchell Environmental Costs and Accumulated Depreciation for Selected Projects</t>
  </si>
  <si>
    <t>Company</t>
  </si>
  <si>
    <t>Major Location</t>
  </si>
  <si>
    <t>Vintage</t>
  </si>
  <si>
    <t>Cc Environmental</t>
  </si>
  <si>
    <t>Budget Project</t>
  </si>
  <si>
    <t>Act Work Order Number</t>
  </si>
  <si>
    <t>Area</t>
  </si>
  <si>
    <t>Ferc Activity Code</t>
  </si>
  <si>
    <t>Activity Cost</t>
  </si>
  <si>
    <t>Allocated Reserve</t>
  </si>
  <si>
    <t>Net Book Value</t>
  </si>
  <si>
    <t>AEP - Generation Resources</t>
  </si>
  <si>
    <t>Mitchell Generating Plant</t>
  </si>
  <si>
    <t>2002</t>
  </si>
  <si>
    <t>Water Pollution</t>
  </si>
  <si>
    <t>Addition</t>
  </si>
  <si>
    <t>2003</t>
  </si>
  <si>
    <t>Air Pollution</t>
  </si>
  <si>
    <t>X1171240</t>
  </si>
  <si>
    <t>2004</t>
  </si>
  <si>
    <t>2005</t>
  </si>
  <si>
    <t>X1171210</t>
  </si>
  <si>
    <t>2006</t>
  </si>
  <si>
    <t>2007</t>
  </si>
  <si>
    <t>X1172450</t>
  </si>
  <si>
    <t>X1172460</t>
  </si>
  <si>
    <t>2008</t>
  </si>
  <si>
    <t>2009</t>
  </si>
  <si>
    <t>Solid Waste Disposal</t>
  </si>
  <si>
    <t>2010</t>
  </si>
  <si>
    <t>2011</t>
  </si>
  <si>
    <t>2012</t>
  </si>
  <si>
    <t>2013</t>
  </si>
  <si>
    <t>Kentucky Power - Gen</t>
  </si>
  <si>
    <t>2014</t>
  </si>
  <si>
    <t>2015</t>
  </si>
  <si>
    <t>2001</t>
  </si>
  <si>
    <t>X1171220</t>
  </si>
  <si>
    <t>X1171271</t>
  </si>
  <si>
    <t>X1173780</t>
  </si>
  <si>
    <t>X1171340</t>
  </si>
  <si>
    <t>X1171350</t>
  </si>
  <si>
    <t>X1179360</t>
  </si>
  <si>
    <t>X1181310</t>
  </si>
  <si>
    <t>X1183860</t>
  </si>
  <si>
    <t>W0014220</t>
  </si>
  <si>
    <t>X1171850</t>
  </si>
  <si>
    <t>X1169110</t>
  </si>
  <si>
    <t>X1169102</t>
  </si>
  <si>
    <t>X1170530</t>
  </si>
  <si>
    <t>X1170531</t>
  </si>
  <si>
    <t>X1170533</t>
  </si>
  <si>
    <t>X1170534</t>
  </si>
  <si>
    <t>X1178880</t>
  </si>
  <si>
    <t>X1179380</t>
  </si>
  <si>
    <t>X1171230</t>
  </si>
  <si>
    <t>X1171260</t>
  </si>
  <si>
    <t>X1172430</t>
  </si>
  <si>
    <t>X1171381</t>
  </si>
  <si>
    <t>X1171391</t>
  </si>
  <si>
    <t>X1174670</t>
  </si>
  <si>
    <t>Mountaineer Generating Plant</t>
  </si>
  <si>
    <t>X1174680</t>
  </si>
  <si>
    <t>X1177030</t>
  </si>
  <si>
    <t>X1177450</t>
  </si>
  <si>
    <t>X1178210</t>
  </si>
  <si>
    <t>X1172990</t>
  </si>
  <si>
    <t>X1181810</t>
  </si>
  <si>
    <t>X1176000</t>
  </si>
  <si>
    <t>X1173660</t>
  </si>
  <si>
    <t>X1172440</t>
  </si>
  <si>
    <t>X1169150</t>
  </si>
  <si>
    <t>X1169151</t>
  </si>
  <si>
    <t>X1169152</t>
  </si>
  <si>
    <t>X1169153</t>
  </si>
  <si>
    <t>X1169160</t>
  </si>
  <si>
    <t>X1169170</t>
  </si>
  <si>
    <t>X1169180</t>
  </si>
  <si>
    <t>X1169190</t>
  </si>
  <si>
    <t>X1169200</t>
  </si>
  <si>
    <t>X1169210</t>
  </si>
  <si>
    <t>X1169211</t>
  </si>
  <si>
    <t>X1169212</t>
  </si>
  <si>
    <t>X1169213</t>
  </si>
  <si>
    <t>X1169214</t>
  </si>
  <si>
    <t>X1169220</t>
  </si>
  <si>
    <t>X1169230</t>
  </si>
  <si>
    <t>X1169240</t>
  </si>
  <si>
    <t>X1169250</t>
  </si>
  <si>
    <t>X1169260</t>
  </si>
  <si>
    <t>W0017228</t>
  </si>
  <si>
    <t>W0017235</t>
  </si>
  <si>
    <t>X1171400</t>
  </si>
  <si>
    <t>X1171410</t>
  </si>
  <si>
    <t>X1168914</t>
  </si>
  <si>
    <t>X1168961</t>
  </si>
  <si>
    <t>X1168964</t>
  </si>
  <si>
    <t>X1171390</t>
  </si>
  <si>
    <t>X1168916</t>
  </si>
  <si>
    <t>X1168965</t>
  </si>
  <si>
    <t>X1172390</t>
  </si>
  <si>
    <t>X1168910</t>
  </si>
  <si>
    <t>X1168912</t>
  </si>
  <si>
    <t>X1168913</t>
  </si>
  <si>
    <t>X1168920</t>
  </si>
  <si>
    <t>X1168930</t>
  </si>
  <si>
    <t>X1168940</t>
  </si>
  <si>
    <t>X1168950</t>
  </si>
  <si>
    <t>X1168960</t>
  </si>
  <si>
    <t>X1168962</t>
  </si>
  <si>
    <t>X1168963</t>
  </si>
  <si>
    <t>X1168970</t>
  </si>
  <si>
    <t>X1168990</t>
  </si>
  <si>
    <t>X1169000</t>
  </si>
  <si>
    <t>X1169010</t>
  </si>
  <si>
    <t>X1169430</t>
  </si>
  <si>
    <t>X1169440</t>
  </si>
  <si>
    <t>X1171190</t>
  </si>
  <si>
    <t>X1171200</t>
  </si>
  <si>
    <t>X1171250</t>
  </si>
  <si>
    <t>X1171360</t>
  </si>
  <si>
    <t>X1171370</t>
  </si>
  <si>
    <t>X1171380</t>
  </si>
  <si>
    <t>X1173980</t>
  </si>
  <si>
    <t>X1175280</t>
  </si>
  <si>
    <t>X1175270</t>
  </si>
  <si>
    <t>X1179010</t>
  </si>
  <si>
    <t>50% of Mitchell</t>
  </si>
  <si>
    <t>X1183130</t>
  </si>
  <si>
    <t>ASH</t>
  </si>
  <si>
    <t>BURN VAL</t>
  </si>
  <si>
    <t>CEMS</t>
  </si>
  <si>
    <t>COAL BLEND</t>
  </si>
  <si>
    <t>DFA</t>
  </si>
  <si>
    <t>X1183700</t>
  </si>
  <si>
    <t>GYPSUM</t>
  </si>
  <si>
    <t>LDFL</t>
  </si>
  <si>
    <t>LNB MOD</t>
  </si>
  <si>
    <t>MERCURY</t>
  </si>
  <si>
    <t>X1183140</t>
  </si>
  <si>
    <t>X1184640</t>
  </si>
  <si>
    <t>X1184650</t>
  </si>
  <si>
    <t>SO3</t>
  </si>
  <si>
    <t>WATER INJ</t>
  </si>
  <si>
    <t>X1184670</t>
  </si>
  <si>
    <t>LDFL UP</t>
  </si>
  <si>
    <t>2016</t>
  </si>
  <si>
    <t>PRECIP</t>
  </si>
  <si>
    <t>LNB</t>
  </si>
  <si>
    <t>CLEAN AIR ACT SURCHARGE</t>
  </si>
  <si>
    <t>Calculation of Estimated Deferred FIT</t>
  </si>
  <si>
    <t>TOTALS</t>
  </si>
  <si>
    <t>In-Service Date</t>
  </si>
  <si>
    <t>Bonus Depreciation %</t>
  </si>
  <si>
    <t>Quarter of Addition</t>
  </si>
  <si>
    <t>Half-Year</t>
  </si>
  <si>
    <t>Installed  Book Cost</t>
  </si>
  <si>
    <t>Less:  Accumulated Depreciation</t>
  </si>
  <si>
    <t>Tax Basis</t>
  </si>
  <si>
    <t>Less:  Accum Tax Depreciation</t>
  </si>
  <si>
    <t>% Tax Depreciated</t>
  </si>
  <si>
    <t>Accum Book vs Tax Temporary Difference</t>
  </si>
  <si>
    <t>Federal Income Tax Rate</t>
  </si>
  <si>
    <t>Summary of Tax Depreciation</t>
  </si>
  <si>
    <t>Summary of Tax Depreciation:</t>
  </si>
  <si>
    <t>Tax Depreciation  -  2001</t>
  </si>
  <si>
    <t>Tax Depreciation  -  2002</t>
  </si>
  <si>
    <t>Tax Depreciation  -  2003</t>
  </si>
  <si>
    <t>Tax Depreciation  -  2004</t>
  </si>
  <si>
    <t>Tax Depreciation  -  2005</t>
  </si>
  <si>
    <t>Tax Depreciation  -  2006</t>
  </si>
  <si>
    <t>Tax Depreciation  -  2007</t>
  </si>
  <si>
    <t>Tax Depreciation  -  2008</t>
  </si>
  <si>
    <t>Tax Depreciation  -  2009</t>
  </si>
  <si>
    <t>Tax Depreciation  -  2010</t>
  </si>
  <si>
    <t>Tax Depreciation  -  2011</t>
  </si>
  <si>
    <t>Tax Depreciation  -  2012</t>
  </si>
  <si>
    <t>Tax Depreciation  -  2013</t>
  </si>
  <si>
    <t>Tax Depreciation  -  2014</t>
  </si>
  <si>
    <t>Tax Depreciation  -  2015</t>
  </si>
  <si>
    <t>Detailed Tax Depreciation Computations</t>
  </si>
  <si>
    <t>Bonus Tax Depreciation Adjustment</t>
  </si>
  <si>
    <t>Remaining Depreciable Tax Basis</t>
  </si>
  <si>
    <t>Tax Depreciation Rate</t>
  </si>
  <si>
    <t>Tax Depreciation</t>
  </si>
  <si>
    <t>Bonus Tax Depreciation</t>
  </si>
  <si>
    <t>MACRS Tax Depreciation Tables</t>
  </si>
  <si>
    <t>Mitchell Plant  - Non-FGD</t>
  </si>
  <si>
    <t xml:space="preserve">Air Pollution </t>
  </si>
  <si>
    <t>Non-FGD</t>
  </si>
  <si>
    <t>Work Order</t>
  </si>
  <si>
    <t>X1175260</t>
  </si>
  <si>
    <t>Mercury</t>
  </si>
  <si>
    <t>ESP Upgrade</t>
  </si>
  <si>
    <t>X1183820</t>
  </si>
  <si>
    <t>Mitchell Plant  - FGD</t>
  </si>
  <si>
    <t>dfa</t>
  </si>
  <si>
    <t>catalyst</t>
  </si>
  <si>
    <t>WSX112200</t>
  </si>
  <si>
    <t>WSX112201</t>
  </si>
  <si>
    <t>WSX102727</t>
  </si>
  <si>
    <t>WSX112828</t>
  </si>
  <si>
    <t>WSX113222</t>
  </si>
  <si>
    <t>WSMLPPB25</t>
  </si>
  <si>
    <t>WSX107070</t>
  </si>
  <si>
    <t>000003724</t>
  </si>
  <si>
    <t>000004511</t>
  </si>
  <si>
    <t>000003635</t>
  </si>
  <si>
    <t>000003609</t>
  </si>
  <si>
    <t>000003719</t>
  </si>
  <si>
    <t>000006025</t>
  </si>
  <si>
    <t>WSX114152</t>
  </si>
  <si>
    <t>000003664</t>
  </si>
  <si>
    <t>ML2SCO001</t>
  </si>
  <si>
    <t>MLU2SAIRH</t>
  </si>
  <si>
    <t>ML2SPO004</t>
  </si>
  <si>
    <t>ML2SPO005</t>
  </si>
  <si>
    <t>ML2SCO006</t>
  </si>
  <si>
    <t>ML0MPN003</t>
  </si>
  <si>
    <t>KML05PLAB</t>
  </si>
  <si>
    <t>WSX115086</t>
  </si>
  <si>
    <t>WSX115137</t>
  </si>
  <si>
    <t>ML002BMOD</t>
  </si>
  <si>
    <t>ML1SCO006</t>
  </si>
  <si>
    <t>ML1SCO002</t>
  </si>
  <si>
    <t>MLU1SAIRH</t>
  </si>
  <si>
    <t>KML05NP15</t>
  </si>
  <si>
    <t>ML0EPN005</t>
  </si>
  <si>
    <t>ML1SPO005</t>
  </si>
  <si>
    <t>ML1SPO007</t>
  </si>
  <si>
    <t>KMLEOTHER</t>
  </si>
  <si>
    <t>KML06EP10</t>
  </si>
  <si>
    <t>KML06EP07</t>
  </si>
  <si>
    <t>MLTRAINBD</t>
  </si>
  <si>
    <t>MLWALLBDP</t>
  </si>
  <si>
    <t>000008262</t>
  </si>
  <si>
    <t>ML1SCO005</t>
  </si>
  <si>
    <t>WSX115816</t>
  </si>
  <si>
    <t>000008685</t>
  </si>
  <si>
    <t>ML2SCO004</t>
  </si>
  <si>
    <t>KML05NP16</t>
  </si>
  <si>
    <t>KML05NP05</t>
  </si>
  <si>
    <t>KML06FP03</t>
  </si>
  <si>
    <t>000014643</t>
  </si>
  <si>
    <t>KML07EP16</t>
  </si>
  <si>
    <t>KML07EP03</t>
  </si>
  <si>
    <t>KML07EP18</t>
  </si>
  <si>
    <t>KML07EP05</t>
  </si>
  <si>
    <t>KML07EP08</t>
  </si>
  <si>
    <t>ML001DCS0</t>
  </si>
  <si>
    <t>ML002DCS0</t>
  </si>
  <si>
    <t>ML001BALD</t>
  </si>
  <si>
    <t>ML002BALD</t>
  </si>
  <si>
    <t>ML001COAL</t>
  </si>
  <si>
    <t>ML002COAL</t>
  </si>
  <si>
    <t>ML001PURG</t>
  </si>
  <si>
    <t>ML002PURG</t>
  </si>
  <si>
    <t>ML001BMOD</t>
  </si>
  <si>
    <t>ML001SO3M</t>
  </si>
  <si>
    <t>ML002SO3M</t>
  </si>
  <si>
    <t>ML1SCO001</t>
  </si>
  <si>
    <t>ML2SCO003</t>
  </si>
  <si>
    <t>ML1SCRFGD</t>
  </si>
  <si>
    <t>ML2SCRFGD</t>
  </si>
  <si>
    <t>MLOSCRFGD</t>
  </si>
  <si>
    <t>ML08EVP01</t>
  </si>
  <si>
    <t>KML08SP10</t>
  </si>
  <si>
    <t>KML08EP03</t>
  </si>
  <si>
    <t>KML08EP10</t>
  </si>
  <si>
    <t>KML08EP07</t>
  </si>
  <si>
    <t>ML1EP8O01</t>
  </si>
  <si>
    <t>KML08MP13</t>
  </si>
  <si>
    <t>KML08EP18</t>
  </si>
  <si>
    <t>ML1VP9O02</t>
  </si>
  <si>
    <t>ML2VP9O02</t>
  </si>
  <si>
    <t>ML2VP9O01</t>
  </si>
  <si>
    <t>KML09EP18</t>
  </si>
  <si>
    <t>ML2SP0901</t>
  </si>
  <si>
    <t>ML2SP0902</t>
  </si>
  <si>
    <t>KML09SP10</t>
  </si>
  <si>
    <t>ML0VP0901</t>
  </si>
  <si>
    <t>ML0VP9N03</t>
  </si>
  <si>
    <t>KML09EP07</t>
  </si>
  <si>
    <t>ML2EP0910</t>
  </si>
  <si>
    <t>ML0VP0902</t>
  </si>
  <si>
    <t>ML2SEP911</t>
  </si>
  <si>
    <t>ML0VP9N01</t>
  </si>
  <si>
    <t>KML09EP03</t>
  </si>
  <si>
    <t>KML09SP06</t>
  </si>
  <si>
    <t>ML1SP9O07</t>
  </si>
  <si>
    <t>ML1EP9O14</t>
  </si>
  <si>
    <t>KML09SP16</t>
  </si>
  <si>
    <t>ML1VP9O01</t>
  </si>
  <si>
    <t>ML0VC9N01</t>
  </si>
  <si>
    <t>ML1SP0901</t>
  </si>
  <si>
    <t>MLTRONA01</t>
  </si>
  <si>
    <t>KML09EP06</t>
  </si>
  <si>
    <t>KML10SP10</t>
  </si>
  <si>
    <t>KML10MP11</t>
  </si>
  <si>
    <t>KML10EP07</t>
  </si>
  <si>
    <t>KML10EP18</t>
  </si>
  <si>
    <t>ML0VP1010</t>
  </si>
  <si>
    <t>ML2SP1005</t>
  </si>
  <si>
    <t>KML10SP06</t>
  </si>
  <si>
    <t>KML10SP07</t>
  </si>
  <si>
    <t>KML10EP03</t>
  </si>
  <si>
    <t>ML0VP1011</t>
  </si>
  <si>
    <t>ML0VP1001</t>
  </si>
  <si>
    <t>ML2VP1003</t>
  </si>
  <si>
    <t>ML2VP1002</t>
  </si>
  <si>
    <t>KML10EP28</t>
  </si>
  <si>
    <t>KML10EP33</t>
  </si>
  <si>
    <t>KML10EP21</t>
  </si>
  <si>
    <t>KML10EP36</t>
  </si>
  <si>
    <t>000014541</t>
  </si>
  <si>
    <t>MLPURGETR</t>
  </si>
  <si>
    <t>ML1SP1001</t>
  </si>
  <si>
    <t>ML1EP1015</t>
  </si>
  <si>
    <t>FGCEMS181</t>
  </si>
  <si>
    <t>ML11CSP01</t>
  </si>
  <si>
    <t>ML1VC1101</t>
  </si>
  <si>
    <t>ML2SP1101</t>
  </si>
  <si>
    <t>ML1SP1101</t>
  </si>
  <si>
    <t>ML2VP1101</t>
  </si>
  <si>
    <t>ML1VP1101</t>
  </si>
  <si>
    <t>KML11EP06</t>
  </si>
  <si>
    <t>KML11SP06</t>
  </si>
  <si>
    <t>ML11VPN01</t>
  </si>
  <si>
    <t>KML11EP02</t>
  </si>
  <si>
    <t>KML11EP05</t>
  </si>
  <si>
    <t>ML2E11P02</t>
  </si>
  <si>
    <t>KML11EP07</t>
  </si>
  <si>
    <t>KML11EP03</t>
  </si>
  <si>
    <t>ML1EP1104</t>
  </si>
  <si>
    <t>KML11EP10</t>
  </si>
  <si>
    <t>ML11VPN02</t>
  </si>
  <si>
    <t>KML11SP09</t>
  </si>
  <si>
    <t>KML11NP03</t>
  </si>
  <si>
    <t>KML11EP52</t>
  </si>
  <si>
    <t>KML11EP50</t>
  </si>
  <si>
    <t>KML11EP51</t>
  </si>
  <si>
    <t>KML11SP07</t>
  </si>
  <si>
    <t>ML2VC1201</t>
  </si>
  <si>
    <t>ML1VC1201</t>
  </si>
  <si>
    <t>ML0PMCEMS</t>
  </si>
  <si>
    <t>KML12EP55</t>
  </si>
  <si>
    <t>ML12VPN02</t>
  </si>
  <si>
    <t>ML0VP1201</t>
  </si>
  <si>
    <t>KML12SP06</t>
  </si>
  <si>
    <t>KML12EP03</t>
  </si>
  <si>
    <t>KML12EP06</t>
  </si>
  <si>
    <t>ML2MP1201</t>
  </si>
  <si>
    <t>ML1VP1203</t>
  </si>
  <si>
    <t>ML1SP1201</t>
  </si>
  <si>
    <t>ML1SP1202</t>
  </si>
  <si>
    <t>ML1MP1301</t>
  </si>
  <si>
    <t>KML12EP56</t>
  </si>
  <si>
    <t>KML12MP04</t>
  </si>
  <si>
    <t>KML12EP07</t>
  </si>
  <si>
    <t>KML12MP02</t>
  </si>
  <si>
    <t>KML12NP06</t>
  </si>
  <si>
    <t>KML12SP11</t>
  </si>
  <si>
    <t>KML12NP09</t>
  </si>
  <si>
    <t>KML12EP01</t>
  </si>
  <si>
    <t>ARCFLA181</t>
  </si>
  <si>
    <t>FHNERC181</t>
  </si>
  <si>
    <t>ML2VP1302</t>
  </si>
  <si>
    <t>ML1VC1305</t>
  </si>
  <si>
    <t>ML1SP1301</t>
  </si>
  <si>
    <t>ML1VP1303</t>
  </si>
  <si>
    <t>ML1SP1330</t>
  </si>
  <si>
    <t>FHGORP181</t>
  </si>
  <si>
    <t>ML2SP1301</t>
  </si>
  <si>
    <t>ML2SP1330</t>
  </si>
  <si>
    <t>ML2VC1205</t>
  </si>
  <si>
    <t>KML12SP08</t>
  </si>
  <si>
    <t>ML0VP1301</t>
  </si>
  <si>
    <t>KML13EP06</t>
  </si>
  <si>
    <t>KML13EP03</t>
  </si>
  <si>
    <t>KML13SP65</t>
  </si>
  <si>
    <t>KML13EP04</t>
  </si>
  <si>
    <t>KML13EP01</t>
  </si>
  <si>
    <t>ML1VP1310</t>
  </si>
  <si>
    <t>ML1VP1315</t>
  </si>
  <si>
    <t>ML1E13P02</t>
  </si>
  <si>
    <t>ML1SP1335</t>
  </si>
  <si>
    <t>ML1VP1375</t>
  </si>
  <si>
    <t>KMLAUXTF5</t>
  </si>
  <si>
    <t>ML2VP1301</t>
  </si>
  <si>
    <t>ML2VC1310</t>
  </si>
  <si>
    <t>ML2VP1303</t>
  </si>
  <si>
    <t>KML13EP55</t>
  </si>
  <si>
    <t>ML0VP1302</t>
  </si>
  <si>
    <t>ML0VP1303</t>
  </si>
  <si>
    <t>ML13VPN03</t>
  </si>
  <si>
    <t>ML13VPN04</t>
  </si>
  <si>
    <t>KML13MP66</t>
  </si>
  <si>
    <t>KML13MP65</t>
  </si>
  <si>
    <t>KML13NP06</t>
  </si>
  <si>
    <t>KML13EP11</t>
  </si>
  <si>
    <t>KML13EP51</t>
  </si>
  <si>
    <t>KML13EP65</t>
  </si>
  <si>
    <t>000021257</t>
  </si>
  <si>
    <t>SWMLPPB26</t>
  </si>
  <si>
    <t>ML1EPO009</t>
  </si>
  <si>
    <t>KML06EP05</t>
  </si>
  <si>
    <t>KML09MP18</t>
  </si>
  <si>
    <t>KML10NP06</t>
  </si>
  <si>
    <t>000016400</t>
  </si>
  <si>
    <t>KML10EP34</t>
  </si>
  <si>
    <t>KML11EP13</t>
  </si>
  <si>
    <t>000019681</t>
  </si>
  <si>
    <t>000009803</t>
  </si>
  <si>
    <t>ML1VC1401</t>
  </si>
  <si>
    <t>MLP14EP04</t>
  </si>
  <si>
    <t>MLPAUXTRN</t>
  </si>
  <si>
    <t>MLP14CO01</t>
  </si>
  <si>
    <t>MLP14EP03</t>
  </si>
  <si>
    <t>MLP14MP02</t>
  </si>
  <si>
    <t>ML0VP1401</t>
  </si>
  <si>
    <t>MLP14EP66</t>
  </si>
  <si>
    <t>MLP14EP05</t>
  </si>
  <si>
    <t>MLP14SP04</t>
  </si>
  <si>
    <t>ML1SP1430</t>
  </si>
  <si>
    <t>ML1S14P05</t>
  </si>
  <si>
    <t>ML1E14P02</t>
  </si>
  <si>
    <t>MLP14EP07</t>
  </si>
  <si>
    <t>ML1E14P26</t>
  </si>
  <si>
    <t>MLP14EP15</t>
  </si>
  <si>
    <t>ARCFLA117</t>
  </si>
  <si>
    <t>ML1VP1450</t>
  </si>
  <si>
    <t>ML1S14P01</t>
  </si>
  <si>
    <t>MLO14EP04</t>
  </si>
  <si>
    <t>ML1VP1403</t>
  </si>
  <si>
    <t>ML2VP1450</t>
  </si>
  <si>
    <t>MLP14NP01</t>
  </si>
  <si>
    <t>ML2VP1501</t>
  </si>
  <si>
    <t>ML12E15P1</t>
  </si>
  <si>
    <t>ML1E14O02</t>
  </si>
  <si>
    <t>ML2PPBOUT</t>
  </si>
  <si>
    <t>MLP14EP01</t>
  </si>
  <si>
    <t>ML1SP1501</t>
  </si>
  <si>
    <t>ML0VP1501</t>
  </si>
  <si>
    <t>MLP15EP03</t>
  </si>
  <si>
    <t>MLP15EP05</t>
  </si>
  <si>
    <t>IT1171321</t>
  </si>
  <si>
    <t>ML2OUT215</t>
  </si>
  <si>
    <t>MLP15MP02</t>
  </si>
  <si>
    <t>MLP15EP06</t>
  </si>
  <si>
    <t>ML1SP1550</t>
  </si>
  <si>
    <t>ML1S15P01</t>
  </si>
  <si>
    <t>MLP15SP01</t>
  </si>
  <si>
    <t>MLP15NP06</t>
  </si>
  <si>
    <t>000023038</t>
  </si>
  <si>
    <t>000021259</t>
  </si>
  <si>
    <t>ML2VC1401</t>
  </si>
  <si>
    <t>ML1VP1504</t>
  </si>
  <si>
    <t>ML016VP01</t>
  </si>
  <si>
    <t>ML216NP01</t>
  </si>
  <si>
    <t>ML216EP02</t>
  </si>
  <si>
    <t>ML216EP01</t>
  </si>
  <si>
    <t>ML016EP06</t>
  </si>
  <si>
    <t>KMLFALFCI</t>
  </si>
  <si>
    <t>000019836</t>
  </si>
  <si>
    <t>KMLFALFHR</t>
  </si>
  <si>
    <t>ML016SP03</t>
  </si>
  <si>
    <t>ML216SP07</t>
  </si>
  <si>
    <t>Retirement</t>
  </si>
  <si>
    <t>42604090RK</t>
  </si>
  <si>
    <t>ML116EP12</t>
  </si>
  <si>
    <t>ML016VP05</t>
  </si>
  <si>
    <t>ML016VP07</t>
  </si>
  <si>
    <t>ML116SP03</t>
  </si>
  <si>
    <t>ML216SP09</t>
  </si>
  <si>
    <t>ML216SP01</t>
  </si>
  <si>
    <t>ML016EP03</t>
  </si>
  <si>
    <t>ML116SP01</t>
  </si>
  <si>
    <t>ML0VP1603</t>
  </si>
  <si>
    <t>ML0VP1601</t>
  </si>
  <si>
    <t>ML116VP02</t>
  </si>
  <si>
    <t>ML216VP02</t>
  </si>
  <si>
    <t>ML1VP1550</t>
  </si>
  <si>
    <t>KENTUCKY POWER CO</t>
  </si>
  <si>
    <t>Tax Depreciation  -  2016</t>
  </si>
  <si>
    <t>ML116SP02</t>
  </si>
  <si>
    <t>ML116VP01</t>
  </si>
  <si>
    <t>ML016EP04</t>
  </si>
  <si>
    <t>ML016EP01</t>
  </si>
  <si>
    <t>2017</t>
  </si>
  <si>
    <t>MLP15EP07</t>
  </si>
  <si>
    <t>ML016EP07</t>
  </si>
  <si>
    <t xml:space="preserve">Mitchell FGD Electric Plant In Service </t>
  </si>
  <si>
    <t>PDAF</t>
  </si>
  <si>
    <t xml:space="preserve">Less Accum. Prov. For Depreciation </t>
  </si>
  <si>
    <t>Net Rate Base Reduction  (Ln 1 - Ln 2 - Ln 3)</t>
  </si>
  <si>
    <t>BURNER VAL</t>
  </si>
  <si>
    <t>X1186650</t>
  </si>
  <si>
    <t>X1186300</t>
  </si>
  <si>
    <t>Coal Blend</t>
  </si>
  <si>
    <t>E1003319</t>
  </si>
  <si>
    <t>Tax Depreciation  -  2017</t>
  </si>
  <si>
    <t>Tax Depreciation  -  2018</t>
  </si>
  <si>
    <t>Tax Depreciation  -  2019</t>
  </si>
  <si>
    <t>ML016MP03</t>
  </si>
  <si>
    <t>ML116SP04</t>
  </si>
  <si>
    <t>ML216SP10</t>
  </si>
  <si>
    <t>ML016EP08</t>
  </si>
  <si>
    <t>ML016VP11</t>
  </si>
  <si>
    <t>ML016NP06</t>
  </si>
  <si>
    <t>ML017VP02</t>
  </si>
  <si>
    <t>ML117VP02</t>
  </si>
  <si>
    <t>MLP17EP04</t>
  </si>
  <si>
    <t>ML017NP01</t>
  </si>
  <si>
    <t>MLP17EP01</t>
  </si>
  <si>
    <t>ML017VP04</t>
  </si>
  <si>
    <t>ML017EP04</t>
  </si>
  <si>
    <t>ML1VC1601</t>
  </si>
  <si>
    <t>ML017MP03</t>
  </si>
  <si>
    <t>ML1VP1704</t>
  </si>
  <si>
    <t>ML017EP08</t>
  </si>
  <si>
    <t>ML017EP01</t>
  </si>
  <si>
    <t>MLP17EP25</t>
  </si>
  <si>
    <t>2018</t>
  </si>
  <si>
    <t>ML216SP12</t>
  </si>
  <si>
    <t>ML218SP10</t>
  </si>
  <si>
    <t>ML017MP01</t>
  </si>
  <si>
    <t>ML117SP14</t>
  </si>
  <si>
    <t>ML217VP04</t>
  </si>
  <si>
    <t>ML018VP01</t>
  </si>
  <si>
    <t>ML018EP01</t>
  </si>
  <si>
    <t>MLP18EP06</t>
  </si>
  <si>
    <t>ML118SP01</t>
  </si>
  <si>
    <t>ML218SP09</t>
  </si>
  <si>
    <t>ML018EP08</t>
  </si>
  <si>
    <t>ML218EP13</t>
  </si>
  <si>
    <t>ML118SP11</t>
  </si>
  <si>
    <t>ML118SP07</t>
  </si>
  <si>
    <t>ML018MP10</t>
  </si>
  <si>
    <t>ML018NP01</t>
  </si>
  <si>
    <t>MLP18EP01</t>
  </si>
  <si>
    <t>2019</t>
  </si>
  <si>
    <t>ML017VP03</t>
  </si>
  <si>
    <t>MLP18EP04</t>
  </si>
  <si>
    <t>ML018EP15</t>
  </si>
  <si>
    <t>ML018EP16</t>
  </si>
  <si>
    <t>ML019VP02</t>
  </si>
  <si>
    <t>ML018MP03</t>
  </si>
  <si>
    <t>ML2VC1601</t>
  </si>
  <si>
    <t>ML119SP07</t>
  </si>
  <si>
    <t>ML119SP10</t>
  </si>
  <si>
    <t>ML119SP11</t>
  </si>
  <si>
    <t>ML018MP09</t>
  </si>
  <si>
    <t>ML019VP01</t>
  </si>
  <si>
    <t>MLP19EP04</t>
  </si>
  <si>
    <t>MLP19EP06</t>
  </si>
  <si>
    <t>ML119SP09</t>
  </si>
  <si>
    <t>ML219SP03</t>
  </si>
  <si>
    <t>MLP19EP02</t>
  </si>
  <si>
    <t>ML019EP09</t>
  </si>
  <si>
    <t>MLP19EP01</t>
  </si>
  <si>
    <t>ML019NP01</t>
  </si>
  <si>
    <t>MLP19MP03</t>
  </si>
  <si>
    <t>ML119SP14</t>
  </si>
  <si>
    <t>MLP19MP02</t>
  </si>
  <si>
    <t>ML019EP02</t>
  </si>
  <si>
    <t>ML019EP01</t>
  </si>
  <si>
    <t>000022392</t>
  </si>
  <si>
    <t>MLP17EP03</t>
  </si>
  <si>
    <t>ML016VC01</t>
  </si>
  <si>
    <t>MLP18EP03</t>
  </si>
  <si>
    <t xml:space="preserve">Remove FGD Consumable Inventory </t>
  </si>
  <si>
    <t>PDAF/EAF</t>
  </si>
  <si>
    <t>E10026210</t>
  </si>
  <si>
    <t>E10026216</t>
  </si>
  <si>
    <t>E10026252</t>
  </si>
  <si>
    <t>E10026268</t>
  </si>
  <si>
    <t>E10028899</t>
  </si>
  <si>
    <t>E10052729</t>
  </si>
  <si>
    <t>E10053363</t>
  </si>
  <si>
    <t>E10059002</t>
  </si>
  <si>
    <t>E10059732</t>
  </si>
  <si>
    <t>E10072631</t>
  </si>
  <si>
    <t>E10077170</t>
  </si>
  <si>
    <t>E10103727</t>
  </si>
  <si>
    <t>E10108850</t>
  </si>
  <si>
    <t>E10110278</t>
  </si>
  <si>
    <t>E10107204</t>
  </si>
  <si>
    <t>E10002683</t>
  </si>
  <si>
    <t>E10012316</t>
  </si>
  <si>
    <t>E10022382</t>
  </si>
  <si>
    <t>E10024461</t>
  </si>
  <si>
    <t>E10024470</t>
  </si>
  <si>
    <t>E10053367</t>
  </si>
  <si>
    <t>E10054361</t>
  </si>
  <si>
    <t>E10077572</t>
  </si>
  <si>
    <t>E10077589</t>
  </si>
  <si>
    <t>E10113377</t>
  </si>
  <si>
    <t>E10114094</t>
  </si>
  <si>
    <t>E10114744</t>
  </si>
  <si>
    <t>E10137778</t>
  </si>
  <si>
    <t>E10012208</t>
  </si>
  <si>
    <t>E10012247</t>
  </si>
  <si>
    <t>E10024516</t>
  </si>
  <si>
    <t>E10028893</t>
  </si>
  <si>
    <t>E10053192</t>
  </si>
  <si>
    <t>E10058699</t>
  </si>
  <si>
    <t>E10058967</t>
  </si>
  <si>
    <t>E10068635</t>
  </si>
  <si>
    <t>E10068888</t>
  </si>
  <si>
    <t>E10077587</t>
  </si>
  <si>
    <t>E10093946</t>
  </si>
  <si>
    <t>E10101083</t>
  </si>
  <si>
    <t>E10101992</t>
  </si>
  <si>
    <t>E10108841</t>
  </si>
  <si>
    <t>E10114997</t>
  </si>
  <si>
    <t>E10030812</t>
  </si>
  <si>
    <t>E10051928</t>
  </si>
  <si>
    <t>E10065671</t>
  </si>
  <si>
    <t>E10077578</t>
  </si>
  <si>
    <t>E10100644</t>
  </si>
  <si>
    <t>E10128996</t>
  </si>
  <si>
    <t>E10050710</t>
  </si>
  <si>
    <t>E10074212</t>
  </si>
  <si>
    <t>E10074525</t>
  </si>
  <si>
    <t>E10060439</t>
  </si>
  <si>
    <t>E10081072</t>
  </si>
  <si>
    <t>E10137139</t>
  </si>
  <si>
    <t>E10086684</t>
  </si>
  <si>
    <t>E10104191</t>
  </si>
  <si>
    <t>E10104197</t>
  </si>
  <si>
    <t>E10105406</t>
  </si>
  <si>
    <t>E10131016</t>
  </si>
  <si>
    <t>E10131019</t>
  </si>
  <si>
    <t>E10145406</t>
  </si>
  <si>
    <t>E10161595</t>
  </si>
  <si>
    <t>E10171138</t>
  </si>
  <si>
    <t>E10104419</t>
  </si>
  <si>
    <t>E10131084</t>
  </si>
  <si>
    <t>E10169702</t>
  </si>
  <si>
    <t>E10223145</t>
  </si>
  <si>
    <t>E10224486</t>
  </si>
  <si>
    <t>E10224540</t>
  </si>
  <si>
    <t>E10140483</t>
  </si>
  <si>
    <t>E10146121</t>
  </si>
  <si>
    <t>E10152432</t>
  </si>
  <si>
    <t>E10157766</t>
  </si>
  <si>
    <t>E10193712</t>
  </si>
  <si>
    <t>E10239481</t>
  </si>
  <si>
    <t>E10249410</t>
  </si>
  <si>
    <t>E10284450</t>
  </si>
  <si>
    <t>E10249422</t>
  </si>
  <si>
    <t>E10025025</t>
  </si>
  <si>
    <t>E10061150</t>
  </si>
  <si>
    <t>E10076654</t>
  </si>
  <si>
    <t>E10132472</t>
  </si>
  <si>
    <t>E10213257</t>
  </si>
  <si>
    <t>E10224649</t>
  </si>
  <si>
    <t>E10237646</t>
  </si>
  <si>
    <t>E10255319</t>
  </si>
  <si>
    <t>E10290058</t>
  </si>
  <si>
    <t>E10237007</t>
  </si>
  <si>
    <t>E10149415</t>
  </si>
  <si>
    <t>E10169026</t>
  </si>
  <si>
    <t>E10236369</t>
  </si>
  <si>
    <t>E10284101</t>
  </si>
  <si>
    <t>E10295773</t>
  </si>
  <si>
    <t>E10295903</t>
  </si>
  <si>
    <t>E10192348</t>
  </si>
  <si>
    <t>E10310249</t>
  </si>
  <si>
    <t>E10338168</t>
  </si>
  <si>
    <t>E10355352</t>
  </si>
  <si>
    <t>E10197974</t>
  </si>
  <si>
    <t>E10227134</t>
  </si>
  <si>
    <t>E10292063</t>
  </si>
  <si>
    <t>E10292280</t>
  </si>
  <si>
    <t>ash</t>
  </si>
  <si>
    <t>E10297524</t>
  </si>
  <si>
    <t>E10297539</t>
  </si>
  <si>
    <t>E10302576</t>
  </si>
  <si>
    <t>E10304784</t>
  </si>
  <si>
    <t>E10317299</t>
  </si>
  <si>
    <t>E10317302</t>
  </si>
  <si>
    <t>E10317910</t>
  </si>
  <si>
    <t>E10337392</t>
  </si>
  <si>
    <t>E10356186</t>
  </si>
  <si>
    <t>E10356831</t>
  </si>
  <si>
    <t>E10361330</t>
  </si>
  <si>
    <t>E10387369</t>
  </si>
  <si>
    <t>E10408464</t>
  </si>
  <si>
    <t>E10145704</t>
  </si>
  <si>
    <t>E10168155</t>
  </si>
  <si>
    <t>E10305220</t>
  </si>
  <si>
    <t>E10311965</t>
  </si>
  <si>
    <t>E10335503</t>
  </si>
  <si>
    <t>E10356854</t>
  </si>
  <si>
    <t>E10358157</t>
  </si>
  <si>
    <t>E10359194</t>
  </si>
  <si>
    <t>E10367966</t>
  </si>
  <si>
    <t>E10368263</t>
  </si>
  <si>
    <t>E10372206</t>
  </si>
  <si>
    <t>E10372447</t>
  </si>
  <si>
    <t>E10377585</t>
  </si>
  <si>
    <t>E10383959</t>
  </si>
  <si>
    <t>E10385797</t>
  </si>
  <si>
    <t>E10385877</t>
  </si>
  <si>
    <t>E10385920</t>
  </si>
  <si>
    <t>E10387374</t>
  </si>
  <si>
    <t>E10389852</t>
  </si>
  <si>
    <t>E10395571</t>
  </si>
  <si>
    <t>E10395634</t>
  </si>
  <si>
    <t>E10413916</t>
  </si>
  <si>
    <t>E10416014</t>
  </si>
  <si>
    <t>E10421537</t>
  </si>
  <si>
    <t>E10432692</t>
  </si>
  <si>
    <t>E10317312</t>
  </si>
  <si>
    <t>E10385048</t>
  </si>
  <si>
    <t>K10383928</t>
  </si>
  <si>
    <t>E10207246</t>
  </si>
  <si>
    <t>E10245736</t>
  </si>
  <si>
    <t>E10294685</t>
  </si>
  <si>
    <t>E10360780</t>
  </si>
  <si>
    <t>E10361437</t>
  </si>
  <si>
    <t>E10368867</t>
  </si>
  <si>
    <t>E10372915</t>
  </si>
  <si>
    <t>E10420146</t>
  </si>
  <si>
    <t>E10430740</t>
  </si>
  <si>
    <t>E10432045</t>
  </si>
  <si>
    <t>E10434920</t>
  </si>
  <si>
    <t>E10439904</t>
  </si>
  <si>
    <t>E10458059</t>
  </si>
  <si>
    <t>E10238468</t>
  </si>
  <si>
    <t>E10318327</t>
  </si>
  <si>
    <t>E10346824</t>
  </si>
  <si>
    <t>E10429801</t>
  </si>
  <si>
    <t>E10464612</t>
  </si>
  <si>
    <t>E10492722</t>
  </si>
  <si>
    <t>E10493342</t>
  </si>
  <si>
    <t>E10479766</t>
  </si>
  <si>
    <t>E10474107</t>
  </si>
  <si>
    <t>E10368020</t>
  </si>
  <si>
    <t>E10493363</t>
  </si>
  <si>
    <t>E10447831</t>
  </si>
  <si>
    <t>E10259608</t>
  </si>
  <si>
    <t>K10466873</t>
  </si>
  <si>
    <t>E10539460ML</t>
  </si>
  <si>
    <t>E10539462ML</t>
  </si>
  <si>
    <t>E10539469ML</t>
  </si>
  <si>
    <t>Ash</t>
  </si>
  <si>
    <t>E10539474ML</t>
  </si>
  <si>
    <t>E10539497ML</t>
  </si>
  <si>
    <t>E10539531ML</t>
  </si>
  <si>
    <t>E10539532ML</t>
  </si>
  <si>
    <t>E10539572ML</t>
  </si>
  <si>
    <t>E10539575ML</t>
  </si>
  <si>
    <t>E10539606ML</t>
  </si>
  <si>
    <t>E10539607ML</t>
  </si>
  <si>
    <t>E10539621ML</t>
  </si>
  <si>
    <t>E10541699ML</t>
  </si>
  <si>
    <t>E10552396ML</t>
  </si>
  <si>
    <t>E10539627ML</t>
  </si>
  <si>
    <t>E10539616ML</t>
  </si>
  <si>
    <t>E10539611ML</t>
  </si>
  <si>
    <t>E10539608ML</t>
  </si>
  <si>
    <t>E10539605ML</t>
  </si>
  <si>
    <t>E10539570ML</t>
  </si>
  <si>
    <t>E10539509ML</t>
  </si>
  <si>
    <t>E10539476ML</t>
  </si>
  <si>
    <t>E10539465ML</t>
  </si>
  <si>
    <t>E10539450ML</t>
  </si>
  <si>
    <t>E10539603ML</t>
  </si>
  <si>
    <t>E10539577ML</t>
  </si>
  <si>
    <t>E10553489ML</t>
  </si>
  <si>
    <t>E10539468ML</t>
  </si>
  <si>
    <t>E10545020ML</t>
  </si>
  <si>
    <t>E10539565ML</t>
  </si>
  <si>
    <t>E10539562ML</t>
  </si>
  <si>
    <t>E10539563ML</t>
  </si>
  <si>
    <t>E10539485ML</t>
  </si>
  <si>
    <t>Tax Depreciation  -  2020</t>
  </si>
  <si>
    <t>Tax Depreciation  -  2021</t>
  </si>
  <si>
    <t>Tax Depreciation  -  2022</t>
  </si>
  <si>
    <t>Accum Tax Depreciation Thru  December 31, 2022</t>
  </si>
  <si>
    <t>2023 Tax Depreciation Thru December 2023</t>
  </si>
  <si>
    <t>Accum Tax Depreciation Thru December 2023</t>
  </si>
  <si>
    <t>Unit</t>
  </si>
  <si>
    <t>MLP18EP02</t>
  </si>
  <si>
    <t>ML018MP06</t>
  </si>
  <si>
    <t>ML019EP08</t>
  </si>
  <si>
    <t>ML219SP04</t>
  </si>
  <si>
    <t>ML219VP06</t>
  </si>
  <si>
    <t>ML219VP07</t>
  </si>
  <si>
    <t>ML219VP08</t>
  </si>
  <si>
    <t>ML219VP11</t>
  </si>
  <si>
    <t>ML219VP05</t>
  </si>
  <si>
    <t>MLP19EP03</t>
  </si>
  <si>
    <t>ML219SP07</t>
  </si>
  <si>
    <t xml:space="preserve">ML119SP17 </t>
  </si>
  <si>
    <t>ML120SP01</t>
  </si>
  <si>
    <t>2020</t>
  </si>
  <si>
    <t>ML018VP06</t>
  </si>
  <si>
    <t>ML219SP05</t>
  </si>
  <si>
    <t xml:space="preserve">ML019VP01 </t>
  </si>
  <si>
    <t>MLP19MP01</t>
  </si>
  <si>
    <t>ML119EP12</t>
  </si>
  <si>
    <t>ML219EP13</t>
  </si>
  <si>
    <t>ML220VP01</t>
  </si>
  <si>
    <t>ML020MP01</t>
  </si>
  <si>
    <t>MLP20MP05</t>
  </si>
  <si>
    <t>MLP20VP02</t>
  </si>
  <si>
    <t>MLP20VP01</t>
  </si>
  <si>
    <t>MLP20SP03</t>
  </si>
  <si>
    <t>ML020VP01</t>
  </si>
  <si>
    <t>MLP20MP06</t>
  </si>
  <si>
    <t>MLP20VP03</t>
  </si>
  <si>
    <t>MLP20EP10</t>
  </si>
  <si>
    <t>ML019SP02</t>
  </si>
  <si>
    <t>MLP20SP04</t>
  </si>
  <si>
    <t>MLP20SP06</t>
  </si>
  <si>
    <t>MLP20VP04</t>
  </si>
  <si>
    <t>ML019EP04</t>
  </si>
  <si>
    <t>MLP20EP03</t>
  </si>
  <si>
    <t>MLP20EP02</t>
  </si>
  <si>
    <t>MLP20MP02</t>
  </si>
  <si>
    <t>E101697020</t>
  </si>
  <si>
    <t>MLP20EP12</t>
  </si>
  <si>
    <t>MLPSPLIME</t>
  </si>
  <si>
    <t>ML119VP07</t>
  </si>
  <si>
    <t>ML020SP01</t>
  </si>
  <si>
    <t>2021</t>
  </si>
  <si>
    <t>MLP20EP06</t>
  </si>
  <si>
    <t>MLPVPPUMP</t>
  </si>
  <si>
    <t>MLP20EP09</t>
  </si>
  <si>
    <t>MLPVPHEAT</t>
  </si>
  <si>
    <t>MLPEPVALV</t>
  </si>
  <si>
    <t>MLPEPSERV</t>
  </si>
  <si>
    <t>MLPEPPUMP</t>
  </si>
  <si>
    <t>MLPEPTRMT</t>
  </si>
  <si>
    <t>MLPVPEJNT</t>
  </si>
  <si>
    <t>MLPVPVALV</t>
  </si>
  <si>
    <t>MLPSPDFAF</t>
  </si>
  <si>
    <t>MLPVPCNTM</t>
  </si>
  <si>
    <t>MLPMPECRN</t>
  </si>
  <si>
    <t xml:space="preserve">MLPVPTRMT </t>
  </si>
  <si>
    <t>MLPMPPUMP</t>
  </si>
  <si>
    <t>MLPEPMOTR</t>
  </si>
  <si>
    <t>MLPEPCTRL</t>
  </si>
  <si>
    <t>MLPEPSWGR</t>
  </si>
  <si>
    <t>MLPSPVALV</t>
  </si>
  <si>
    <t>MLPVPTRMT</t>
  </si>
  <si>
    <t>MLPMPBELT</t>
  </si>
  <si>
    <t>MLPSPASHL</t>
  </si>
  <si>
    <t>MLPEPLGHT</t>
  </si>
  <si>
    <t>MLPSPEJNT</t>
  </si>
  <si>
    <t>MLLPC1CL4</t>
  </si>
  <si>
    <t>ITCB11700</t>
  </si>
  <si>
    <t>2022</t>
  </si>
  <si>
    <t>MLPVPIDFB</t>
  </si>
  <si>
    <t>MLPVPOTHR</t>
  </si>
  <si>
    <t>MLWPC0LIM</t>
  </si>
  <si>
    <t>MLWVPPUMP</t>
  </si>
  <si>
    <t>MLWPC2ESP</t>
  </si>
  <si>
    <t>MLWVC2CL4</t>
  </si>
  <si>
    <t>MLWEPPUMP</t>
  </si>
  <si>
    <t>MLWSPASHL</t>
  </si>
  <si>
    <t>MLWVPAIRC</t>
  </si>
  <si>
    <t xml:space="preserve">MLWSPBRNN </t>
  </si>
  <si>
    <t>MLWMPPUMP</t>
  </si>
  <si>
    <t>MLWEPTRMT</t>
  </si>
  <si>
    <t>MLWVPFGDN</t>
  </si>
  <si>
    <t xml:space="preserve">MLWSPEJNT </t>
  </si>
  <si>
    <t>MLWMPHEAT</t>
  </si>
  <si>
    <t>MLWMPBELT</t>
  </si>
  <si>
    <t>MLWMPECRN</t>
  </si>
  <si>
    <t>MLWSPDFAF</t>
  </si>
  <si>
    <t>MLWEPCTRL</t>
  </si>
  <si>
    <t>ITCB11701</t>
  </si>
  <si>
    <t>2023</t>
  </si>
  <si>
    <t>MLWNPTOOL</t>
  </si>
  <si>
    <t>ML015VP01</t>
  </si>
  <si>
    <t>MLPMPDRNG</t>
  </si>
  <si>
    <t>MLWNPBLDG</t>
  </si>
  <si>
    <t>MLWEPVALV</t>
  </si>
  <si>
    <t>February 2023</t>
  </si>
  <si>
    <r>
      <t xml:space="preserve">Allocation </t>
    </r>
    <r>
      <rPr>
        <b/>
        <u/>
        <sz val="10"/>
        <rFont val="Times New Roman"/>
        <family val="1"/>
      </rPr>
      <t>Code</t>
    </r>
  </si>
  <si>
    <r>
      <t>Allocation</t>
    </r>
    <r>
      <rPr>
        <b/>
        <u/>
        <sz val="10"/>
        <rFont val="Times New Roman"/>
        <family val="1"/>
      </rPr>
      <t xml:space="preserve"> Factors</t>
    </r>
  </si>
  <si>
    <r>
      <t xml:space="preserve">Kentucky PSC Retail </t>
    </r>
    <r>
      <rPr>
        <b/>
        <u/>
        <sz val="10"/>
        <rFont val="Times New Roman"/>
        <family val="1"/>
      </rPr>
      <t>Jurisdiction Adjustment</t>
    </r>
  </si>
  <si>
    <t>Remove CCR Construction Work in Progress</t>
  </si>
  <si>
    <r>
      <t xml:space="preserve">Total Company </t>
    </r>
    <r>
      <rPr>
        <b/>
        <u/>
        <sz val="10"/>
        <rFont val="Times New Roman"/>
        <family val="1"/>
      </rPr>
      <t>Adjustment</t>
    </r>
  </si>
  <si>
    <t>(3)*(5)</t>
  </si>
  <si>
    <t>Test Year Twelve Months Ended 3/31/2023</t>
  </si>
  <si>
    <t>Period</t>
  </si>
  <si>
    <t>Year</t>
  </si>
  <si>
    <t>Account</t>
  </si>
  <si>
    <t>State/Jurisdict</t>
  </si>
  <si>
    <t>Dept</t>
  </si>
  <si>
    <t>Sum Amount</t>
  </si>
  <si>
    <t>Product</t>
  </si>
  <si>
    <t>Project</t>
  </si>
  <si>
    <t>Affiliate</t>
  </si>
  <si>
    <t>PC Bus Unit</t>
  </si>
  <si>
    <t>W/O</t>
  </si>
  <si>
    <t>Cost Comp</t>
  </si>
  <si>
    <t>ABM Act</t>
  </si>
  <si>
    <t>Subcategory</t>
  </si>
  <si>
    <t>Journal ID</t>
  </si>
  <si>
    <t>Status</t>
  </si>
  <si>
    <t>DateTime</t>
  </si>
  <si>
    <t>Date</t>
  </si>
  <si>
    <t>Source</t>
  </si>
  <si>
    <t>User</t>
  </si>
  <si>
    <t>Ref</t>
  </si>
  <si>
    <t>Ref No</t>
  </si>
  <si>
    <t>Line Descr</t>
  </si>
  <si>
    <t>117</t>
  </si>
  <si>
    <t>1070001</t>
  </si>
  <si>
    <t>99990</t>
  </si>
  <si>
    <t>MLLPC0ELG</t>
  </si>
  <si>
    <t>WSREG</t>
  </si>
  <si>
    <t>E10567546ML001</t>
  </si>
  <si>
    <t>023</t>
  </si>
  <si>
    <t>974</t>
  </si>
  <si>
    <t>OAJ0155851</t>
  </si>
  <si>
    <t>P</t>
  </si>
  <si>
    <t>OAM</t>
  </si>
  <si>
    <t>GLBATCH</t>
  </si>
  <si>
    <t>AFUDC</t>
  </si>
  <si>
    <t>024</t>
  </si>
  <si>
    <t>10642</t>
  </si>
  <si>
    <t>11E</t>
  </si>
  <si>
    <t>53</t>
  </si>
  <si>
    <t>OAA264MITC</t>
  </si>
  <si>
    <t>UPL</t>
  </si>
  <si>
    <t>S271868</t>
  </si>
  <si>
    <t>REC</t>
  </si>
  <si>
    <t>CWIP - Project</t>
  </si>
  <si>
    <t>54</t>
  </si>
  <si>
    <t>11N</t>
  </si>
  <si>
    <t>120</t>
  </si>
  <si>
    <t>121</t>
  </si>
  <si>
    <t>122</t>
  </si>
  <si>
    <t>123</t>
  </si>
  <si>
    <t>125</t>
  </si>
  <si>
    <t>13N</t>
  </si>
  <si>
    <t>143</t>
  </si>
  <si>
    <t>149</t>
  </si>
  <si>
    <t>153</t>
  </si>
  <si>
    <t>154</t>
  </si>
  <si>
    <t>210</t>
  </si>
  <si>
    <t>270</t>
  </si>
  <si>
    <t>260</t>
  </si>
  <si>
    <t>382</t>
  </si>
  <si>
    <t>396</t>
  </si>
  <si>
    <t>413</t>
  </si>
  <si>
    <t>510</t>
  </si>
  <si>
    <t>118</t>
  </si>
  <si>
    <t>132</t>
  </si>
  <si>
    <t>133</t>
  </si>
  <si>
    <t>317</t>
  </si>
  <si>
    <t>520</t>
  </si>
  <si>
    <t>738</t>
  </si>
  <si>
    <t>935</t>
  </si>
  <si>
    <t>936</t>
  </si>
  <si>
    <t>9AA</t>
  </si>
  <si>
    <t>9AB</t>
  </si>
  <si>
    <t>U3E</t>
  </si>
  <si>
    <t>10981</t>
  </si>
  <si>
    <t>11143</t>
  </si>
  <si>
    <t>11364</t>
  </si>
  <si>
    <t>11988</t>
  </si>
  <si>
    <t>290</t>
  </si>
  <si>
    <t>310</t>
  </si>
  <si>
    <t>359</t>
  </si>
  <si>
    <t>390</t>
  </si>
  <si>
    <t>392</t>
  </si>
  <si>
    <t>393</t>
  </si>
  <si>
    <t>920</t>
  </si>
  <si>
    <t>999</t>
  </si>
  <si>
    <t>380</t>
  </si>
  <si>
    <t>473</t>
  </si>
  <si>
    <t>12139</t>
  </si>
  <si>
    <t>932</t>
  </si>
  <si>
    <t>656</t>
  </si>
  <si>
    <t>12984</t>
  </si>
  <si>
    <t>609</t>
  </si>
  <si>
    <t>13403</t>
  </si>
  <si>
    <t>020</t>
  </si>
  <si>
    <t>11S</t>
  </si>
  <si>
    <t>141</t>
  </si>
  <si>
    <t>220</t>
  </si>
  <si>
    <t>262</t>
  </si>
  <si>
    <t>620</t>
  </si>
  <si>
    <t>622</t>
  </si>
  <si>
    <t>780</t>
  </si>
  <si>
    <t>997</t>
  </si>
  <si>
    <t>930</t>
  </si>
  <si>
    <t>99900</t>
  </si>
  <si>
    <t>99920</t>
  </si>
  <si>
    <t>MITC634185</t>
  </si>
  <si>
    <t>GLA</t>
  </si>
  <si>
    <t>Mitchell Joint Facility</t>
  </si>
  <si>
    <t>OAJ0154050</t>
  </si>
  <si>
    <t>ONL</t>
  </si>
  <si>
    <t>S229929</t>
  </si>
  <si>
    <t>MITC652738</t>
  </si>
  <si>
    <t>360</t>
  </si>
  <si>
    <t>OAJ0153435</t>
  </si>
  <si>
    <t>MITC671960</t>
  </si>
  <si>
    <t>OAJ0159878</t>
  </si>
  <si>
    <t>MITC688392</t>
  </si>
  <si>
    <t>AJE1860999</t>
  </si>
  <si>
    <t>S343658</t>
  </si>
  <si>
    <t>NONREC</t>
  </si>
  <si>
    <t>CM009</t>
  </si>
  <si>
    <t>OAJ0150867</t>
  </si>
  <si>
    <t>MITC709554</t>
  </si>
  <si>
    <t>1080005</t>
  </si>
  <si>
    <t>E10567546ML002</t>
  </si>
  <si>
    <t>RWIP - Project Detail</t>
  </si>
  <si>
    <t>Row Labels</t>
  </si>
  <si>
    <t>Grand Total</t>
  </si>
  <si>
    <t>Sum of Sum Amount</t>
  </si>
  <si>
    <t>Return on CCR CWIP was approved in the Commission's July 5, 2022 Order in Case No. 2021-00004 for service rendered on and after September 28, 2021.</t>
  </si>
  <si>
    <t>Prior to November 2022 different WO to capture; however, was closed and moved to to this one.</t>
  </si>
  <si>
    <t>Witness: Lerah M. Kahn</t>
  </si>
  <si>
    <t>Adjustments to Remove: Mitchell Plant FGD; FGD Consumable Inventory; CCR CWIP</t>
  </si>
  <si>
    <t>Category</t>
  </si>
  <si>
    <t>Lookup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</si>
</sst>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_);[Red]\(&quot;$&quot;#,##0\)"/>
    <numFmt numFmtId="44" formatCode="_(&quot;$&quot;* #,##0.00_);_(&quot;$&quot;* \(#,##0.00\);_(&quot;$&quot;* &quot;-&quot;??_);_(@_)"/>
    <numFmt numFmtId="43" formatCode="_(* #,##0.00_);_(* \(#,##0.00\);_(* &quot;-&quot;??_);_(@_)"/>
    <numFmt numFmtId="164" formatCode="0.0000%"/>
    <numFmt numFmtId="165" formatCode="0.000%"/>
    <numFmt numFmtId="166" formatCode="_(* #,##0_);_(* \(#,##0\);_(* &quot;-&quot;??_);_(@_)"/>
    <numFmt numFmtId="167" formatCode="0_);\(0\)"/>
    <numFmt numFmtId="168" formatCode="_(&quot;$&quot;* #,##0_);_(&quot;$&quot;* \(#,##0\);_(&quot;$&quot;* &quot;-&quot;??_);_(@_)"/>
    <numFmt numFmtId="169" formatCode="m/d/yyyy;@"/>
    <numFmt numFmtId="170" formatCode="0.000"/>
  </numFmts>
  <fonts count="53">
    <font>
      <sz val="10"/>
      <name val="Arial"/>
    </font>
    <font>
      <sz val="11"/>
      <color theme="1"/>
      <name val="Calibri"/>
      <family val="2"/>
      <scheme val="minor"/>
    </font>
    <font>
      <sz val="10"/>
      <name val="Arial"/>
      <family val="2"/>
    </font>
    <font>
      <b/>
      <sz val="10"/>
      <name val="MS Sans Serif"/>
      <family val="2"/>
    </font>
    <font>
      <sz val="10"/>
      <name val="MS Sans Serif"/>
      <family val="2"/>
    </font>
    <font>
      <sz val="12"/>
      <name val="Arial"/>
      <family val="2"/>
    </font>
    <font>
      <sz val="10"/>
      <name val="Arial"/>
      <family val="2"/>
    </font>
    <font>
      <sz val="11"/>
      <color indexed="8"/>
      <name val="Calibri"/>
      <family val="2"/>
    </font>
    <font>
      <sz val="10"/>
      <color indexed="64"/>
      <name val="Arial"/>
      <family val="2"/>
    </font>
    <font>
      <b/>
      <sz val="10"/>
      <color indexed="64"/>
      <name val="Arial"/>
      <family val="2"/>
    </font>
    <font>
      <sz val="10"/>
      <color indexed="64"/>
      <name val="Arial"/>
      <family val="2"/>
    </font>
    <font>
      <b/>
      <sz val="10"/>
      <color indexed="64"/>
      <name val="Arial"/>
      <family val="2"/>
    </font>
    <font>
      <sz val="10"/>
      <name val="Arial"/>
      <family val="2"/>
    </font>
    <font>
      <sz val="10"/>
      <name val="MS Sans Serif"/>
      <family val="2"/>
    </font>
    <font>
      <b/>
      <sz val="10"/>
      <name val="MS Sans Serif"/>
      <family val="2"/>
    </font>
    <font>
      <sz val="10"/>
      <color indexed="64"/>
      <name val="Arial"/>
      <family val="2"/>
    </font>
    <font>
      <b/>
      <sz val="10"/>
      <color indexed="64"/>
      <name val="Arial"/>
      <family val="2"/>
    </font>
    <font>
      <sz val="10"/>
      <color indexed="64"/>
      <name val="Arial"/>
      <family val="2"/>
    </font>
    <font>
      <b/>
      <sz val="10"/>
      <color indexed="64"/>
      <name val="Arial"/>
      <family val="2"/>
    </font>
    <font>
      <sz val="10"/>
      <color indexed="64"/>
      <name val="Arial"/>
      <family val="2"/>
    </font>
    <font>
      <b/>
      <sz val="10"/>
      <color indexed="64"/>
      <name val="Arial"/>
      <family val="2"/>
    </font>
    <font>
      <b/>
      <sz val="10"/>
      <name val="MS Sans Serif"/>
      <family val="2"/>
    </font>
    <font>
      <sz val="10"/>
      <name val="MS Sans Serif"/>
      <family val="2"/>
    </font>
    <font>
      <b/>
      <sz val="10"/>
      <name val="MS Sans Serif"/>
      <family val="2"/>
    </font>
    <font>
      <sz val="10"/>
      <name val="MS Sans Serif"/>
      <family val="2"/>
    </font>
    <font>
      <sz val="10"/>
      <color indexed="64"/>
      <name val="Arial"/>
      <family val="2"/>
    </font>
    <font>
      <b/>
      <sz val="10"/>
      <color indexed="64"/>
      <name val="Arial"/>
      <family val="2"/>
    </font>
    <font>
      <sz val="8"/>
      <name val="Helv"/>
    </font>
    <font>
      <b/>
      <sz val="14"/>
      <name val="Helv"/>
    </font>
    <font>
      <b/>
      <sz val="10"/>
      <name val="Helv"/>
    </font>
    <font>
      <b/>
      <i/>
      <sz val="6"/>
      <name val="Times New Roman"/>
      <family val="1"/>
    </font>
    <font>
      <b/>
      <sz val="8"/>
      <name val="Helv"/>
    </font>
    <font>
      <sz val="8"/>
      <name val="Times New Roman"/>
      <family val="1"/>
    </font>
    <font>
      <b/>
      <i/>
      <u/>
      <sz val="10"/>
      <name val="Times New Roman"/>
      <family val="1"/>
    </font>
    <font>
      <b/>
      <u/>
      <sz val="10"/>
      <name val="Times New Roman"/>
      <family val="1"/>
    </font>
    <font>
      <b/>
      <u/>
      <sz val="8"/>
      <name val="Helv"/>
    </font>
    <font>
      <b/>
      <sz val="8"/>
      <name val="Times New Roman"/>
      <family val="1"/>
    </font>
    <font>
      <sz val="10"/>
      <name val="Arial Unicode MS"/>
      <family val="2"/>
    </font>
    <font>
      <b/>
      <sz val="8"/>
      <color indexed="12"/>
      <name val="Helv"/>
    </font>
    <font>
      <sz val="8"/>
      <color indexed="8"/>
      <name val="Helv"/>
    </font>
    <font>
      <sz val="10"/>
      <name val="Times New Roman"/>
      <family val="1"/>
    </font>
    <font>
      <sz val="9"/>
      <name val="Times New Roman"/>
      <family val="1"/>
    </font>
    <font>
      <b/>
      <sz val="10"/>
      <name val="Times New Roman"/>
      <family val="1"/>
    </font>
    <font>
      <b/>
      <u/>
      <sz val="10"/>
      <color indexed="64"/>
      <name val="Times New Roman"/>
      <family val="1"/>
    </font>
    <font>
      <sz val="10"/>
      <color indexed="64"/>
      <name val="Times New Roman"/>
      <family val="1"/>
    </font>
    <font>
      <sz val="10"/>
      <color indexed="8"/>
      <name val="Times New Roman"/>
      <family val="1"/>
    </font>
    <font>
      <sz val="11"/>
      <color theme="1"/>
      <name val="Calibri"/>
      <family val="2"/>
      <scheme val="minor"/>
    </font>
    <font>
      <sz val="10"/>
      <color theme="1"/>
      <name val="Calibri"/>
      <family val="2"/>
      <scheme val="minor"/>
    </font>
    <font>
      <sz val="11"/>
      <color theme="1"/>
      <name val="Times New Roman"/>
      <family val="1"/>
    </font>
    <font>
      <b/>
      <sz val="11"/>
      <color theme="1"/>
      <name val="Times New Roman"/>
      <family val="1"/>
    </font>
    <font>
      <b/>
      <sz val="10"/>
      <color theme="1"/>
      <name val="Times New Roman"/>
      <family val="1"/>
    </font>
    <font>
      <sz val="9"/>
      <color indexed="81"/>
      <name val="Tahoma"/>
      <family val="2"/>
    </font>
    <font>
      <b/>
      <sz val="10"/>
      <color indexed="0"/>
      <name val="Arial"/>
      <family val="2"/>
    </font>
  </fonts>
  <fills count="6">
    <fill>
      <patternFill patternType="none"/>
    </fill>
    <fill>
      <patternFill patternType="gray125"/>
    </fill>
    <fill>
      <patternFill patternType="mediumGray">
        <fgColor indexed="22"/>
      </patternFill>
    </fill>
    <fill>
      <patternFill patternType="solid">
        <fgColor theme="4" tint="0.79998168889431442"/>
        <bgColor indexed="64"/>
      </patternFill>
    </fill>
    <fill>
      <patternFill patternType="solid">
        <fgColor indexed="22"/>
        <bgColor indexed="55"/>
      </patternFill>
    </fill>
    <fill>
      <patternFill patternType="solid">
        <fgColor rgb="FFCCFFFF"/>
        <bgColor indexed="64"/>
      </patternFill>
    </fill>
  </fills>
  <borders count="16">
    <border>
      <left/>
      <right/>
      <top/>
      <bottom/>
      <diagonal/>
    </border>
    <border>
      <left/>
      <right/>
      <top/>
      <bottom style="medium">
        <color indexed="64"/>
      </bottom>
      <diagonal/>
    </border>
    <border>
      <left/>
      <right/>
      <top/>
      <bottom style="thin">
        <color indexed="64"/>
      </bottom>
      <diagonal/>
    </border>
    <border>
      <left/>
      <right/>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thin">
        <color indexed="8"/>
      </left>
      <right/>
      <top style="thin">
        <color indexed="8"/>
      </top>
      <bottom/>
      <diagonal/>
    </border>
    <border>
      <left style="thin">
        <color indexed="8"/>
      </left>
      <right/>
      <top/>
      <bottom/>
      <diagonal/>
    </border>
    <border>
      <left/>
      <right/>
      <top style="thin">
        <color indexed="8"/>
      </top>
      <bottom/>
      <diagonal/>
    </border>
    <border>
      <left style="double">
        <color indexed="8"/>
      </left>
      <right/>
      <top style="double">
        <color indexed="8"/>
      </top>
      <bottom/>
      <diagonal/>
    </border>
    <border>
      <left style="double">
        <color indexed="8"/>
      </left>
      <right/>
      <top/>
      <bottom/>
      <diagonal/>
    </border>
    <border>
      <left/>
      <right/>
      <top style="double">
        <color indexed="8"/>
      </top>
      <bottom/>
      <diagonal/>
    </border>
    <border>
      <left/>
      <right/>
      <top style="medium">
        <color indexed="64"/>
      </top>
      <bottom/>
      <diagonal/>
    </border>
    <border>
      <left style="double">
        <color auto="1"/>
      </left>
      <right style="double">
        <color auto="1"/>
      </right>
      <top style="double">
        <color auto="1"/>
      </top>
      <bottom style="double">
        <color auto="1"/>
      </bottom>
      <diagonal/>
    </border>
  </borders>
  <cellStyleXfs count="753">
    <xf numFmtId="0" fontId="0"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4"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0" fontId="4" fillId="0" borderId="0" applyFont="0" applyFill="0" applyBorder="0" applyAlignment="0" applyProtection="0"/>
    <xf numFmtId="43" fontId="46"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6" fillId="0" borderId="0" applyFont="0" applyFill="0" applyBorder="0" applyAlignment="0" applyProtection="0"/>
    <xf numFmtId="44" fontId="1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17" fillId="0" borderId="0"/>
    <xf numFmtId="0" fontId="2" fillId="0" borderId="0"/>
    <xf numFmtId="0" fontId="19" fillId="0" borderId="0"/>
    <xf numFmtId="0" fontId="22" fillId="0" borderId="0"/>
    <xf numFmtId="0" fontId="24" fillId="0" borderId="0"/>
    <xf numFmtId="0" fontId="25" fillId="0" borderId="0"/>
    <xf numFmtId="0" fontId="8" fillId="0" borderId="0"/>
    <xf numFmtId="0" fontId="5"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6" fillId="0" borderId="0"/>
    <xf numFmtId="0" fontId="46" fillId="0" borderId="0"/>
    <xf numFmtId="0" fontId="8" fillId="0" borderId="0"/>
    <xf numFmtId="0" fontId="37" fillId="0" borderId="0"/>
    <xf numFmtId="0" fontId="2" fillId="0" borderId="0"/>
    <xf numFmtId="0" fontId="2" fillId="0" borderId="0"/>
    <xf numFmtId="0" fontId="8" fillId="0" borderId="0"/>
    <xf numFmtId="0" fontId="8" fillId="0" borderId="0"/>
    <xf numFmtId="0" fontId="2" fillId="0" borderId="0"/>
    <xf numFmtId="0" fontId="46" fillId="0" borderId="0"/>
    <xf numFmtId="0" fontId="37" fillId="0" borderId="0"/>
    <xf numFmtId="0" fontId="46" fillId="0" borderId="0"/>
    <xf numFmtId="0" fontId="4" fillId="0" borderId="0"/>
    <xf numFmtId="0" fontId="47" fillId="0" borderId="0"/>
    <xf numFmtId="0" fontId="46" fillId="0" borderId="0"/>
    <xf numFmtId="0" fontId="47" fillId="0" borderId="0"/>
    <xf numFmtId="0" fontId="8" fillId="0" borderId="0"/>
    <xf numFmtId="0" fontId="8" fillId="0" borderId="0"/>
    <xf numFmtId="0" fontId="13" fillId="0" borderId="0"/>
    <xf numFmtId="0" fontId="4" fillId="0" borderId="0"/>
    <xf numFmtId="0" fontId="4" fillId="0" borderId="0"/>
    <xf numFmtId="0" fontId="4" fillId="0" borderId="0"/>
    <xf numFmtId="0" fontId="8" fillId="0" borderId="0"/>
    <xf numFmtId="0" fontId="4" fillId="0" borderId="0"/>
    <xf numFmtId="0" fontId="10" fillId="0" borderId="0"/>
    <xf numFmtId="0" fontId="8" fillId="0" borderId="0"/>
    <xf numFmtId="0" fontId="15" fillId="0" borderId="0"/>
    <xf numFmtId="0" fontId="8" fillId="0" borderId="0"/>
    <xf numFmtId="0" fontId="8" fillId="0" borderId="0"/>
    <xf numFmtId="0" fontId="8"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alignment horizontal="left"/>
    </xf>
    <xf numFmtId="0" fontId="4" fillId="0" borderId="0" applyNumberFormat="0" applyFont="0" applyFill="0" applyBorder="0" applyAlignment="0" applyProtection="0">
      <alignment horizontal="left"/>
    </xf>
    <xf numFmtId="0" fontId="4" fillId="0" borderId="0" applyNumberFormat="0" applyFont="0" applyFill="0" applyBorder="0" applyAlignment="0" applyProtection="0">
      <alignment horizontal="left"/>
    </xf>
    <xf numFmtId="0" fontId="4" fillId="0" borderId="0" applyNumberFormat="0" applyFont="0" applyFill="0" applyBorder="0" applyAlignment="0" applyProtection="0">
      <alignment horizontal="left"/>
    </xf>
    <xf numFmtId="0" fontId="4" fillId="0" borderId="0" applyNumberFormat="0" applyFont="0" applyFill="0" applyBorder="0" applyAlignment="0" applyProtection="0">
      <alignment horizontal="left"/>
    </xf>
    <xf numFmtId="0" fontId="4" fillId="0" borderId="0" applyNumberFormat="0" applyFont="0" applyFill="0" applyBorder="0" applyAlignment="0" applyProtection="0">
      <alignment horizontal="left"/>
    </xf>
    <xf numFmtId="0" fontId="4" fillId="0" borderId="0" applyNumberFormat="0" applyFont="0" applyFill="0" applyBorder="0" applyAlignment="0" applyProtection="0">
      <alignment horizontal="left"/>
    </xf>
    <xf numFmtId="0" fontId="4" fillId="0" borderId="0" applyNumberFormat="0" applyFont="0" applyFill="0" applyBorder="0" applyAlignment="0" applyProtection="0">
      <alignment horizontal="left"/>
    </xf>
    <xf numFmtId="0" fontId="13" fillId="0" borderId="0" applyNumberFormat="0" applyFont="0" applyFill="0" applyBorder="0" applyAlignment="0" applyProtection="0">
      <alignment horizontal="left"/>
    </xf>
    <xf numFmtId="0" fontId="4" fillId="0" borderId="0" applyNumberFormat="0" applyFont="0" applyFill="0" applyBorder="0" applyAlignment="0" applyProtection="0">
      <alignment horizontal="left"/>
    </xf>
    <xf numFmtId="0" fontId="4" fillId="0" borderId="0" applyNumberFormat="0" applyFont="0" applyFill="0" applyBorder="0" applyAlignment="0" applyProtection="0">
      <alignment horizontal="left"/>
    </xf>
    <xf numFmtId="0" fontId="4" fillId="0" borderId="0" applyNumberFormat="0" applyFont="0" applyFill="0" applyBorder="0" applyAlignment="0" applyProtection="0">
      <alignment horizontal="left"/>
    </xf>
    <xf numFmtId="0" fontId="13" fillId="0" borderId="0" applyNumberFormat="0" applyFont="0" applyFill="0" applyBorder="0" applyAlignment="0" applyProtection="0">
      <alignment horizontal="left"/>
    </xf>
    <xf numFmtId="0" fontId="4" fillId="0" borderId="0" applyNumberFormat="0" applyFont="0" applyFill="0" applyBorder="0" applyAlignment="0" applyProtection="0">
      <alignment horizontal="left"/>
    </xf>
    <xf numFmtId="0" fontId="4" fillId="0" borderId="0" applyNumberFormat="0" applyFont="0" applyFill="0" applyBorder="0" applyAlignment="0" applyProtection="0">
      <alignment horizontal="left"/>
    </xf>
    <xf numFmtId="0" fontId="22" fillId="0" borderId="0" applyNumberFormat="0" applyFont="0" applyFill="0" applyBorder="0" applyAlignment="0" applyProtection="0">
      <alignment horizontal="left"/>
    </xf>
    <xf numFmtId="0" fontId="24" fillId="0" borderId="0" applyNumberFormat="0" applyFont="0" applyFill="0" applyBorder="0" applyAlignment="0" applyProtection="0">
      <alignment horizontal="left"/>
    </xf>
    <xf numFmtId="15" fontId="4" fillId="0" borderId="0" applyFont="0" applyFill="0" applyBorder="0" applyAlignment="0" applyProtection="0"/>
    <xf numFmtId="15" fontId="4" fillId="0" borderId="0" applyFont="0" applyFill="0" applyBorder="0" applyAlignment="0" applyProtection="0"/>
    <xf numFmtId="15" fontId="4" fillId="0" borderId="0" applyFont="0" applyFill="0" applyBorder="0" applyAlignment="0" applyProtection="0"/>
    <xf numFmtId="15" fontId="4" fillId="0" borderId="0" applyFont="0" applyFill="0" applyBorder="0" applyAlignment="0" applyProtection="0"/>
    <xf numFmtId="15" fontId="4" fillId="0" borderId="0" applyFont="0" applyFill="0" applyBorder="0" applyAlignment="0" applyProtection="0"/>
    <xf numFmtId="15" fontId="4" fillId="0" borderId="0" applyFont="0" applyFill="0" applyBorder="0" applyAlignment="0" applyProtection="0"/>
    <xf numFmtId="15" fontId="4" fillId="0" borderId="0" applyFont="0" applyFill="0" applyBorder="0" applyAlignment="0" applyProtection="0"/>
    <xf numFmtId="15" fontId="4" fillId="0" borderId="0" applyFont="0" applyFill="0" applyBorder="0" applyAlignment="0" applyProtection="0"/>
    <xf numFmtId="15" fontId="13" fillId="0" borderId="0" applyFont="0" applyFill="0" applyBorder="0" applyAlignment="0" applyProtection="0"/>
    <xf numFmtId="15" fontId="4" fillId="0" borderId="0" applyFont="0" applyFill="0" applyBorder="0" applyAlignment="0" applyProtection="0"/>
    <xf numFmtId="15" fontId="4" fillId="0" borderId="0" applyFont="0" applyFill="0" applyBorder="0" applyAlignment="0" applyProtection="0"/>
    <xf numFmtId="15" fontId="4" fillId="0" borderId="0" applyFont="0" applyFill="0" applyBorder="0" applyAlignment="0" applyProtection="0"/>
    <xf numFmtId="15" fontId="13" fillId="0" borderId="0" applyFont="0" applyFill="0" applyBorder="0" applyAlignment="0" applyProtection="0"/>
    <xf numFmtId="15" fontId="4" fillId="0" borderId="0" applyFont="0" applyFill="0" applyBorder="0" applyAlignment="0" applyProtection="0"/>
    <xf numFmtId="15" fontId="4" fillId="0" borderId="0" applyFont="0" applyFill="0" applyBorder="0" applyAlignment="0" applyProtection="0"/>
    <xf numFmtId="15" fontId="2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13"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13"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22" fillId="0" borderId="0" applyFont="0" applyFill="0" applyBorder="0" applyAlignment="0" applyProtection="0"/>
    <xf numFmtId="4" fontId="24" fillId="0" borderId="0" applyFont="0" applyFill="0" applyBorder="0" applyAlignment="0" applyProtection="0"/>
    <xf numFmtId="0" fontId="3" fillId="0" borderId="1">
      <alignment horizontal="center"/>
    </xf>
    <xf numFmtId="0" fontId="3" fillId="0" borderId="1">
      <alignment horizontal="center"/>
    </xf>
    <xf numFmtId="0" fontId="3" fillId="0" borderId="1">
      <alignment horizontal="center"/>
    </xf>
    <xf numFmtId="0" fontId="3" fillId="0" borderId="1">
      <alignment horizontal="center"/>
    </xf>
    <xf numFmtId="0" fontId="14" fillId="0" borderId="1">
      <alignment horizontal="center"/>
    </xf>
    <xf numFmtId="0" fontId="14" fillId="0" borderId="1">
      <alignment horizontal="center"/>
    </xf>
    <xf numFmtId="0" fontId="3" fillId="0" borderId="1">
      <alignment horizontal="center"/>
    </xf>
    <xf numFmtId="0" fontId="3" fillId="0" borderId="1">
      <alignment horizontal="center"/>
    </xf>
    <xf numFmtId="0" fontId="3" fillId="0" borderId="1">
      <alignment horizontal="center"/>
    </xf>
    <xf numFmtId="0" fontId="21" fillId="0" borderId="1">
      <alignment horizontal="center"/>
    </xf>
    <xf numFmtId="0" fontId="23" fillId="0" borderId="1">
      <alignment horizontal="center"/>
    </xf>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13"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13"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22" fillId="0" borderId="0" applyFont="0" applyFill="0" applyBorder="0" applyAlignment="0" applyProtection="0"/>
    <xf numFmtId="3" fontId="24" fillId="0" borderId="0" applyFont="0" applyFill="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13"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13"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24" fillId="2" borderId="0" applyNumberFormat="0" applyFont="0" applyBorder="0" applyAlignment="0" applyProtection="0"/>
    <xf numFmtId="0" fontId="8" fillId="0" borderId="0"/>
    <xf numFmtId="43" fontId="1"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cellStyleXfs>
  <cellXfs count="171">
    <xf numFmtId="0" fontId="0" fillId="0" borderId="0" xfId="0"/>
    <xf numFmtId="166" fontId="27" fillId="0" borderId="0" xfId="1" applyNumberFormat="1" applyFont="1" applyFill="1" applyBorder="1" applyAlignment="1"/>
    <xf numFmtId="167" fontId="31" fillId="0" borderId="0" xfId="1" applyNumberFormat="1" applyFont="1" applyFill="1" applyBorder="1" applyAlignment="1">
      <alignment horizontal="center"/>
    </xf>
    <xf numFmtId="0" fontId="31" fillId="0" borderId="2" xfId="349" applyFont="1" applyFill="1" applyBorder="1" applyAlignment="1">
      <alignment horizontal="center"/>
    </xf>
    <xf numFmtId="10" fontId="32" fillId="0" borderId="0" xfId="392" applyNumberFormat="1" applyFont="1" applyFill="1" applyBorder="1" applyAlignment="1"/>
    <xf numFmtId="43" fontId="27" fillId="0" borderId="0" xfId="1" applyFont="1" applyFill="1" applyBorder="1" applyAlignment="1"/>
    <xf numFmtId="164" fontId="27" fillId="0" borderId="2" xfId="392" applyNumberFormat="1" applyFont="1" applyFill="1" applyBorder="1" applyAlignment="1"/>
    <xf numFmtId="164" fontId="27" fillId="0" borderId="0" xfId="392" applyNumberFormat="1" applyFont="1" applyFill="1" applyBorder="1" applyAlignment="1"/>
    <xf numFmtId="164" fontId="27" fillId="0" borderId="0" xfId="392" applyNumberFormat="1" applyFont="1" applyFill="1" applyBorder="1" applyAlignment="1" applyProtection="1">
      <protection locked="0"/>
    </xf>
    <xf numFmtId="166" fontId="27" fillId="0" borderId="0" xfId="1" applyNumberFormat="1" applyFont="1" applyFill="1" applyBorder="1" applyAlignment="1" applyProtection="1">
      <protection locked="0"/>
    </xf>
    <xf numFmtId="0" fontId="40" fillId="0" borderId="0" xfId="0" applyFont="1"/>
    <xf numFmtId="0" fontId="40" fillId="0" borderId="0" xfId="349" applyFont="1"/>
    <xf numFmtId="0" fontId="40" fillId="0" borderId="0" xfId="349" applyFont="1" applyAlignment="1">
      <alignment horizontal="center"/>
    </xf>
    <xf numFmtId="0" fontId="41" fillId="0" borderId="0" xfId="341" applyFont="1" applyAlignment="1">
      <alignment horizontal="right"/>
    </xf>
    <xf numFmtId="0" fontId="40" fillId="0" borderId="0" xfId="349" applyFont="1" applyAlignment="1"/>
    <xf numFmtId="168" fontId="40" fillId="0" borderId="0" xfId="327" applyNumberFormat="1" applyFont="1"/>
    <xf numFmtId="0" fontId="40" fillId="0" borderId="0" xfId="349" applyFont="1" applyAlignment="1">
      <alignment wrapText="1"/>
    </xf>
    <xf numFmtId="0" fontId="40" fillId="0" borderId="0" xfId="349" applyFont="1" applyAlignment="1">
      <alignment horizontal="right"/>
    </xf>
    <xf numFmtId="0" fontId="40" fillId="0" borderId="0" xfId="0" applyFont="1" applyAlignment="1">
      <alignment horizontal="right"/>
    </xf>
    <xf numFmtId="0" fontId="40" fillId="0" borderId="0" xfId="349" applyFont="1" applyFill="1" applyBorder="1"/>
    <xf numFmtId="0" fontId="40" fillId="0" borderId="0" xfId="0" applyFont="1" applyFill="1" applyBorder="1"/>
    <xf numFmtId="168" fontId="48" fillId="0" borderId="0" xfId="328" applyNumberFormat="1" applyFont="1" applyFill="1" applyBorder="1"/>
    <xf numFmtId="6" fontId="48" fillId="0" borderId="0" xfId="370" applyNumberFormat="1" applyFont="1" applyFill="1" applyBorder="1"/>
    <xf numFmtId="0" fontId="40" fillId="0" borderId="0" xfId="341" applyFont="1"/>
    <xf numFmtId="168" fontId="48" fillId="0" borderId="0" xfId="370" applyNumberFormat="1" applyFont="1" applyFill="1" applyBorder="1"/>
    <xf numFmtId="0" fontId="40" fillId="0" borderId="0" xfId="341" applyFont="1" applyFill="1" applyBorder="1"/>
    <xf numFmtId="168" fontId="49" fillId="0" borderId="0" xfId="370" applyNumberFormat="1" applyFont="1" applyFill="1" applyBorder="1"/>
    <xf numFmtId="168" fontId="40" fillId="0" borderId="0" xfId="0" applyNumberFormat="1" applyFont="1" applyFill="1" applyBorder="1"/>
    <xf numFmtId="168" fontId="40" fillId="3" borderId="0" xfId="327" applyNumberFormat="1" applyFont="1" applyFill="1"/>
    <xf numFmtId="168" fontId="40" fillId="3" borderId="4" xfId="327" applyNumberFormat="1" applyFont="1" applyFill="1" applyBorder="1"/>
    <xf numFmtId="0" fontId="44" fillId="0" borderId="0" xfId="376" applyFont="1" applyFill="1"/>
    <xf numFmtId="0" fontId="43" fillId="0" borderId="5" xfId="376" applyFont="1" applyFill="1" applyBorder="1" applyAlignment="1">
      <alignment horizontal="center" vertical="center"/>
    </xf>
    <xf numFmtId="0" fontId="44" fillId="0" borderId="5" xfId="376" applyFont="1" applyFill="1" applyBorder="1" applyAlignment="1">
      <alignment horizontal="center" vertical="center"/>
    </xf>
    <xf numFmtId="49" fontId="45" fillId="0" borderId="5" xfId="359" applyNumberFormat="1" applyFont="1" applyFill="1" applyBorder="1" applyAlignment="1">
      <alignment horizontal="center" vertical="center"/>
    </xf>
    <xf numFmtId="1" fontId="40" fillId="0" borderId="5" xfId="376" applyNumberFormat="1" applyFont="1" applyFill="1" applyBorder="1" applyAlignment="1">
      <alignment horizontal="center" vertical="center"/>
    </xf>
    <xf numFmtId="1" fontId="40" fillId="0" borderId="6" xfId="376" applyNumberFormat="1" applyFont="1" applyFill="1" applyBorder="1" applyAlignment="1">
      <alignment horizontal="center" vertical="center"/>
    </xf>
    <xf numFmtId="0" fontId="40" fillId="0" borderId="5" xfId="359" applyFont="1" applyFill="1" applyBorder="1" applyAlignment="1">
      <alignment horizontal="center" vertical="center"/>
    </xf>
    <xf numFmtId="166" fontId="27" fillId="0" borderId="0" xfId="1" quotePrefix="1" applyNumberFormat="1" applyFont="1" applyFill="1" applyBorder="1" applyAlignment="1"/>
    <xf numFmtId="166" fontId="27" fillId="0" borderId="2" xfId="1" quotePrefix="1" applyNumberFormat="1" applyFont="1" applyFill="1" applyBorder="1" applyAlignment="1"/>
    <xf numFmtId="0" fontId="40" fillId="0" borderId="0" xfId="0" applyFont="1" applyAlignment="1">
      <alignment horizontal="left"/>
    </xf>
    <xf numFmtId="0" fontId="42" fillId="0" borderId="0" xfId="349" applyFont="1" applyAlignment="1">
      <alignment wrapText="1"/>
    </xf>
    <xf numFmtId="168" fontId="40" fillId="3" borderId="0" xfId="341" applyNumberFormat="1" applyFont="1" applyFill="1"/>
    <xf numFmtId="0" fontId="40" fillId="0" borderId="0" xfId="349" applyFont="1" applyFill="1" applyAlignment="1">
      <alignment horizontal="center"/>
    </xf>
    <xf numFmtId="0" fontId="40" fillId="0" borderId="0" xfId="349" applyFont="1" applyFill="1"/>
    <xf numFmtId="0" fontId="44" fillId="0" borderId="0" xfId="361" applyFont="1" applyFill="1"/>
    <xf numFmtId="43" fontId="44" fillId="0" borderId="0" xfId="9" applyFont="1" applyFill="1"/>
    <xf numFmtId="49" fontId="44" fillId="0" borderId="0" xfId="361" applyNumberFormat="1" applyFont="1" applyFill="1"/>
    <xf numFmtId="49" fontId="44" fillId="0" borderId="0" xfId="361" applyNumberFormat="1" applyFont="1" applyFill="1" applyAlignment="1">
      <alignment horizontal="left"/>
    </xf>
    <xf numFmtId="0" fontId="44" fillId="0" borderId="0" xfId="361" applyFont="1"/>
    <xf numFmtId="43" fontId="44" fillId="0" borderId="0" xfId="361" applyNumberFormat="1" applyFont="1"/>
    <xf numFmtId="49" fontId="50" fillId="0" borderId="1" xfId="360" applyNumberFormat="1" applyFont="1" applyBorder="1" applyAlignment="1">
      <alignment horizontal="center"/>
    </xf>
    <xf numFmtId="49" fontId="50" fillId="0" borderId="1" xfId="360" applyNumberFormat="1" applyFont="1" applyFill="1" applyBorder="1" applyAlignment="1">
      <alignment horizontal="center"/>
    </xf>
    <xf numFmtId="0" fontId="50" fillId="0" borderId="1" xfId="360" applyFont="1" applyBorder="1" applyAlignment="1">
      <alignment horizontal="center"/>
    </xf>
    <xf numFmtId="49" fontId="44" fillId="0" borderId="0" xfId="361" applyNumberFormat="1" applyFont="1"/>
    <xf numFmtId="49" fontId="44" fillId="0" borderId="0" xfId="361" applyNumberFormat="1" applyFont="1" applyAlignment="1">
      <alignment horizontal="center"/>
    </xf>
    <xf numFmtId="0" fontId="44" fillId="0" borderId="0" xfId="340" applyFont="1"/>
    <xf numFmtId="49" fontId="44" fillId="0" borderId="0" xfId="361" applyNumberFormat="1" applyFont="1" applyAlignment="1">
      <alignment horizontal="left"/>
    </xf>
    <xf numFmtId="49" fontId="44" fillId="0" borderId="0" xfId="0" applyNumberFormat="1" applyFont="1"/>
    <xf numFmtId="0" fontId="2" fillId="0" borderId="0" xfId="349" applyFill="1"/>
    <xf numFmtId="0" fontId="29" fillId="0" borderId="7" xfId="349" applyFont="1" applyFill="1" applyBorder="1" applyAlignment="1">
      <alignment horizontal="center"/>
    </xf>
    <xf numFmtId="0" fontId="31" fillId="0" borderId="8" xfId="349" applyFont="1" applyFill="1" applyBorder="1" applyAlignment="1">
      <alignment horizontal="center"/>
    </xf>
    <xf numFmtId="15" fontId="38" fillId="0" borderId="9" xfId="349" quotePrefix="1" applyNumberFormat="1" applyFont="1" applyFill="1" applyBorder="1" applyAlignment="1">
      <alignment horizontal="center"/>
    </xf>
    <xf numFmtId="9" fontId="31" fillId="0" borderId="0" xfId="392" applyFont="1" applyFill="1" applyBorder="1" applyAlignment="1">
      <alignment horizontal="right"/>
    </xf>
    <xf numFmtId="0" fontId="38" fillId="0" borderId="5" xfId="349" applyFont="1" applyFill="1" applyBorder="1" applyAlignment="1">
      <alignment horizontal="center"/>
    </xf>
    <xf numFmtId="0" fontId="29" fillId="0" borderId="11" xfId="349" applyFont="1" applyFill="1" applyBorder="1" applyAlignment="1">
      <alignment horizontal="center"/>
    </xf>
    <xf numFmtId="164" fontId="2" fillId="0" borderId="0" xfId="349" applyNumberFormat="1" applyFill="1"/>
    <xf numFmtId="165" fontId="32" fillId="0" borderId="0" xfId="392" applyNumberFormat="1" applyFont="1" applyFill="1" applyBorder="1" applyAlignment="1" applyProtection="1">
      <protection locked="0"/>
    </xf>
    <xf numFmtId="0" fontId="42" fillId="0" borderId="0" xfId="349" applyFont="1" applyAlignment="1">
      <alignment horizontal="left" wrapText="1"/>
    </xf>
    <xf numFmtId="0" fontId="40" fillId="0" borderId="0" xfId="349" applyFont="1" applyAlignment="1">
      <alignment horizontal="center"/>
    </xf>
    <xf numFmtId="0" fontId="43" fillId="0" borderId="0" xfId="376" applyFont="1" applyFill="1"/>
    <xf numFmtId="0" fontId="45" fillId="0" borderId="5" xfId="359" applyFont="1" applyFill="1" applyBorder="1" applyAlignment="1">
      <alignment horizontal="center" vertical="center"/>
    </xf>
    <xf numFmtId="0" fontId="40" fillId="0" borderId="5" xfId="376" applyFont="1" applyFill="1" applyBorder="1" applyAlignment="1">
      <alignment horizontal="center" vertical="center"/>
    </xf>
    <xf numFmtId="0" fontId="44" fillId="0" borderId="5" xfId="361" applyFont="1" applyFill="1" applyBorder="1" applyAlignment="1">
      <alignment horizontal="center" vertical="center"/>
    </xf>
    <xf numFmtId="0" fontId="44" fillId="0" borderId="5" xfId="360" applyFont="1" applyFill="1" applyBorder="1" applyAlignment="1">
      <alignment horizontal="center" vertical="center"/>
    </xf>
    <xf numFmtId="0" fontId="40" fillId="0" borderId="5" xfId="0" applyFont="1" applyFill="1" applyBorder="1" applyAlignment="1">
      <alignment horizontal="center" vertical="center"/>
    </xf>
    <xf numFmtId="0" fontId="44" fillId="0" borderId="5" xfId="749" applyFont="1" applyFill="1" applyBorder="1" applyAlignment="1">
      <alignment horizontal="center" vertical="center"/>
    </xf>
    <xf numFmtId="0" fontId="44" fillId="0" borderId="5" xfId="0" applyFont="1" applyFill="1" applyBorder="1" applyAlignment="1">
      <alignment horizontal="center" vertical="center"/>
    </xf>
    <xf numFmtId="0" fontId="40" fillId="0" borderId="5" xfId="0" applyFont="1" applyFill="1" applyBorder="1" applyAlignment="1">
      <alignment horizontal="center" vertical="center" wrapText="1"/>
    </xf>
    <xf numFmtId="0" fontId="40" fillId="0" borderId="5" xfId="341" applyFont="1" applyFill="1" applyBorder="1" applyAlignment="1">
      <alignment horizontal="center" vertical="center"/>
    </xf>
    <xf numFmtId="0" fontId="27" fillId="0" borderId="0" xfId="349" applyFont="1" applyFill="1"/>
    <xf numFmtId="0" fontId="28" fillId="0" borderId="0" xfId="349" applyFont="1" applyFill="1" applyAlignment="1">
      <alignment horizontal="center"/>
    </xf>
    <xf numFmtId="3" fontId="27" fillId="0" borderId="0" xfId="349" applyNumberFormat="1" applyFont="1" applyFill="1" applyProtection="1">
      <protection locked="0"/>
    </xf>
    <xf numFmtId="0" fontId="29" fillId="0" borderId="0" xfId="349" applyFont="1" applyFill="1" applyAlignment="1">
      <alignment horizontal="center"/>
    </xf>
    <xf numFmtId="0" fontId="30" fillId="0" borderId="0" xfId="349" applyFont="1" applyFill="1" applyAlignment="1">
      <alignment horizontal="right"/>
    </xf>
    <xf numFmtId="0" fontId="31" fillId="0" borderId="0" xfId="349" applyFont="1" applyFill="1" applyAlignment="1">
      <alignment horizontal="center"/>
    </xf>
    <xf numFmtId="3" fontId="27" fillId="0" borderId="0" xfId="349" applyNumberFormat="1" applyFont="1" applyFill="1" applyAlignment="1" applyProtection="1">
      <alignment horizontal="center"/>
      <protection locked="0"/>
    </xf>
    <xf numFmtId="0" fontId="27" fillId="0" borderId="9" xfId="349" applyFont="1" applyFill="1" applyBorder="1"/>
    <xf numFmtId="1" fontId="27" fillId="0" borderId="0" xfId="349" applyNumberFormat="1" applyFont="1" applyFill="1" applyProtection="1">
      <protection locked="0"/>
    </xf>
    <xf numFmtId="0" fontId="27" fillId="0" borderId="10" xfId="349" applyFont="1" applyFill="1" applyBorder="1"/>
    <xf numFmtId="0" fontId="27" fillId="0" borderId="0" xfId="349" applyFont="1" applyFill="1" applyAlignment="1">
      <alignment horizontal="fill"/>
    </xf>
    <xf numFmtId="0" fontId="31" fillId="0" borderId="0" xfId="349" applyFont="1" applyFill="1"/>
    <xf numFmtId="0" fontId="27" fillId="0" borderId="0" xfId="349" applyFont="1" applyFill="1" applyAlignment="1">
      <alignment horizontal="right"/>
    </xf>
    <xf numFmtId="169" fontId="31" fillId="0" borderId="0" xfId="349" applyNumberFormat="1" applyFont="1" applyFill="1" applyAlignment="1">
      <alignment horizontal="center"/>
    </xf>
    <xf numFmtId="169" fontId="31" fillId="0" borderId="0" xfId="349" applyNumberFormat="1" applyFont="1" applyFill="1" applyAlignment="1" applyProtection="1">
      <alignment horizontal="center"/>
      <protection locked="0"/>
    </xf>
    <xf numFmtId="3" fontId="31" fillId="0" borderId="0" xfId="349" applyNumberFormat="1" applyFont="1" applyFill="1" applyProtection="1">
      <protection locked="0"/>
    </xf>
    <xf numFmtId="0" fontId="31" fillId="0" borderId="0" xfId="349" applyFont="1" applyFill="1" applyAlignment="1">
      <alignment horizontal="right"/>
    </xf>
    <xf numFmtId="37" fontId="27" fillId="0" borderId="0" xfId="349" applyNumberFormat="1" applyFont="1" applyFill="1"/>
    <xf numFmtId="37" fontId="31" fillId="0" borderId="0" xfId="349" applyNumberFormat="1" applyFont="1" applyFill="1" applyProtection="1">
      <protection locked="0"/>
    </xf>
    <xf numFmtId="37" fontId="31" fillId="0" borderId="2" xfId="349" applyNumberFormat="1" applyFont="1" applyFill="1" applyBorder="1" applyProtection="1">
      <protection locked="0"/>
    </xf>
    <xf numFmtId="37" fontId="27" fillId="0" borderId="0" xfId="349" applyNumberFormat="1" applyFont="1" applyFill="1" applyAlignment="1">
      <alignment horizontal="fill"/>
    </xf>
    <xf numFmtId="37" fontId="27" fillId="0" borderId="3" xfId="349" applyNumberFormat="1" applyFont="1" applyFill="1" applyBorder="1"/>
    <xf numFmtId="37" fontId="31" fillId="0" borderId="3" xfId="349" applyNumberFormat="1" applyFont="1" applyFill="1" applyBorder="1" applyProtection="1">
      <protection locked="0"/>
    </xf>
    <xf numFmtId="37" fontId="27" fillId="0" borderId="0" xfId="349" applyNumberFormat="1" applyFont="1" applyFill="1" applyProtection="1">
      <protection locked="0"/>
    </xf>
    <xf numFmtId="0" fontId="39" fillId="0" borderId="0" xfId="349" applyFont="1" applyFill="1"/>
    <xf numFmtId="37" fontId="27" fillId="0" borderId="2" xfId="349" applyNumberFormat="1" applyFont="1" applyFill="1" applyBorder="1"/>
    <xf numFmtId="0" fontId="32" fillId="0" borderId="0" xfId="349" applyFont="1" applyFill="1" applyAlignment="1">
      <alignment horizontal="right"/>
    </xf>
    <xf numFmtId="10" fontId="27" fillId="0" borderId="2" xfId="349" applyNumberFormat="1" applyFont="1" applyFill="1" applyBorder="1"/>
    <xf numFmtId="37" fontId="27" fillId="0" borderId="2" xfId="349" applyNumberFormat="1" applyFont="1" applyFill="1" applyBorder="1" applyProtection="1">
      <protection locked="0"/>
    </xf>
    <xf numFmtId="37" fontId="31" fillId="0" borderId="3" xfId="349" applyNumberFormat="1" applyFont="1" applyFill="1" applyBorder="1"/>
    <xf numFmtId="164" fontId="27" fillId="0" borderId="0" xfId="349" applyNumberFormat="1" applyFont="1" applyFill="1"/>
    <xf numFmtId="1" fontId="27" fillId="0" borderId="0" xfId="349" applyNumberFormat="1" applyFont="1" applyFill="1"/>
    <xf numFmtId="1" fontId="31" fillId="0" borderId="0" xfId="349" applyNumberFormat="1" applyFont="1" applyFill="1" applyAlignment="1">
      <alignment horizontal="center"/>
    </xf>
    <xf numFmtId="0" fontId="27" fillId="0" borderId="12" xfId="349" applyFont="1" applyFill="1" applyBorder="1"/>
    <xf numFmtId="0" fontId="27" fillId="0" borderId="13" xfId="349" applyFont="1" applyFill="1" applyBorder="1"/>
    <xf numFmtId="169" fontId="27" fillId="0" borderId="0" xfId="349" applyNumberFormat="1" applyFont="1" applyFill="1" applyAlignment="1" applyProtection="1">
      <alignment horizontal="center"/>
      <protection locked="0"/>
    </xf>
    <xf numFmtId="0" fontId="33" fillId="0" borderId="0" xfId="349" applyFont="1" applyFill="1"/>
    <xf numFmtId="37" fontId="31" fillId="0" borderId="4" xfId="349" applyNumberFormat="1" applyFont="1" applyFill="1" applyBorder="1"/>
    <xf numFmtId="37" fontId="2" fillId="0" borderId="3" xfId="349" applyNumberFormat="1" applyFill="1" applyBorder="1"/>
    <xf numFmtId="3" fontId="2" fillId="0" borderId="0" xfId="349" applyNumberFormat="1" applyFill="1" applyProtection="1">
      <protection locked="0"/>
    </xf>
    <xf numFmtId="1" fontId="34" fillId="0" borderId="0" xfId="349" applyNumberFormat="1" applyFont="1" applyFill="1" applyAlignment="1">
      <alignment horizontal="left"/>
    </xf>
    <xf numFmtId="3" fontId="27" fillId="0" borderId="0" xfId="349" applyNumberFormat="1" applyFont="1" applyFill="1"/>
    <xf numFmtId="3" fontId="27" fillId="0" borderId="2" xfId="349" applyNumberFormat="1" applyFont="1" applyFill="1" applyBorder="1"/>
    <xf numFmtId="3" fontId="27" fillId="0" borderId="0" xfId="349" applyNumberFormat="1" applyFont="1" applyFill="1" applyAlignment="1">
      <alignment horizontal="fill"/>
    </xf>
    <xf numFmtId="164" fontId="31" fillId="0" borderId="0" xfId="349" applyNumberFormat="1" applyFont="1" applyFill="1"/>
    <xf numFmtId="164" fontId="27" fillId="0" borderId="0" xfId="349" applyNumberFormat="1" applyFont="1" applyFill="1" applyProtection="1">
      <protection locked="0"/>
    </xf>
    <xf numFmtId="3" fontId="27" fillId="0" borderId="4" xfId="349" applyNumberFormat="1" applyFont="1" applyFill="1" applyBorder="1"/>
    <xf numFmtId="37" fontId="2" fillId="0" borderId="0" xfId="349" applyNumberFormat="1" applyFill="1" applyProtection="1">
      <protection locked="0"/>
    </xf>
    <xf numFmtId="1" fontId="35" fillId="0" borderId="0" xfId="349" applyNumberFormat="1" applyFont="1" applyFill="1" applyAlignment="1">
      <alignment horizontal="left"/>
    </xf>
    <xf numFmtId="164" fontId="27" fillId="0" borderId="2" xfId="349" applyNumberFormat="1" applyFont="1" applyFill="1" applyBorder="1"/>
    <xf numFmtId="3" fontId="31" fillId="0" borderId="0" xfId="349" applyNumberFormat="1" applyFont="1" applyFill="1" applyAlignment="1">
      <alignment horizontal="center"/>
    </xf>
    <xf numFmtId="3" fontId="36" fillId="0" borderId="0" xfId="349" applyNumberFormat="1" applyFont="1" applyFill="1" applyProtection="1">
      <protection locked="0"/>
    </xf>
    <xf numFmtId="3" fontId="36" fillId="0" borderId="0" xfId="349" applyNumberFormat="1" applyFont="1" applyFill="1" applyAlignment="1" applyProtection="1">
      <alignment horizontal="center"/>
      <protection locked="0"/>
    </xf>
    <xf numFmtId="3" fontId="32" fillId="0" borderId="0" xfId="349" applyNumberFormat="1" applyFont="1" applyFill="1" applyProtection="1">
      <protection locked="0"/>
    </xf>
    <xf numFmtId="0" fontId="32" fillId="0" borderId="0" xfId="349" applyFont="1" applyFill="1"/>
    <xf numFmtId="0" fontId="36" fillId="0" borderId="0" xfId="349" applyFont="1" applyFill="1" applyAlignment="1">
      <alignment horizontal="center"/>
    </xf>
    <xf numFmtId="43" fontId="44" fillId="0" borderId="0" xfId="750" applyFont="1" applyFill="1"/>
    <xf numFmtId="43" fontId="44" fillId="0" borderId="0" xfId="749" applyNumberFormat="1" applyFont="1"/>
    <xf numFmtId="43" fontId="44" fillId="0" borderId="2" xfId="361" applyNumberFormat="1" applyFont="1" applyBorder="1"/>
    <xf numFmtId="43" fontId="44" fillId="0" borderId="2" xfId="749" applyNumberFormat="1" applyFont="1" applyBorder="1"/>
    <xf numFmtId="43" fontId="44" fillId="0" borderId="14" xfId="749" applyNumberFormat="1" applyFont="1" applyBorder="1"/>
    <xf numFmtId="49" fontId="44" fillId="0" borderId="0" xfId="749" applyNumberFormat="1" applyFont="1"/>
    <xf numFmtId="0" fontId="44" fillId="0" borderId="0" xfId="749" applyFont="1"/>
    <xf numFmtId="43" fontId="44" fillId="0" borderId="0" xfId="751" applyFont="1"/>
    <xf numFmtId="43" fontId="44" fillId="0" borderId="0" xfId="752" applyFont="1"/>
    <xf numFmtId="43" fontId="44" fillId="0" borderId="0" xfId="750" applyFont="1" applyFill="1" applyBorder="1"/>
    <xf numFmtId="43" fontId="44" fillId="0" borderId="2" xfId="750" applyFont="1" applyFill="1" applyBorder="1"/>
    <xf numFmtId="0" fontId="27" fillId="0" borderId="0" xfId="349" quotePrefix="1" applyFont="1" applyFill="1"/>
    <xf numFmtId="0" fontId="42" fillId="0" borderId="0" xfId="0" applyFont="1"/>
    <xf numFmtId="0" fontId="42" fillId="0" borderId="0" xfId="349" applyFont="1" applyBorder="1" applyAlignment="1">
      <alignment horizontal="center" vertical="center" wrapText="1"/>
    </xf>
    <xf numFmtId="0" fontId="42" fillId="0" borderId="0" xfId="0" applyFont="1" applyAlignment="1">
      <alignment horizontal="center" vertical="center"/>
    </xf>
    <xf numFmtId="0" fontId="34" fillId="0" borderId="0" xfId="349" applyFont="1" applyBorder="1" applyAlignment="1">
      <alignment horizontal="center" vertical="center" wrapText="1"/>
    </xf>
    <xf numFmtId="167" fontId="42" fillId="0" borderId="0" xfId="349" applyNumberFormat="1" applyFont="1" applyBorder="1" applyAlignment="1">
      <alignment horizontal="center"/>
    </xf>
    <xf numFmtId="167" fontId="42" fillId="0" borderId="0" xfId="349" applyNumberFormat="1" applyFont="1" applyFill="1" applyBorder="1" applyAlignment="1">
      <alignment horizontal="center"/>
    </xf>
    <xf numFmtId="0" fontId="34" fillId="0" borderId="0" xfId="341" applyFont="1" applyBorder="1" applyAlignment="1">
      <alignment horizontal="center" vertical="center" wrapText="1"/>
    </xf>
    <xf numFmtId="0" fontId="52" fillId="4" borderId="15" xfId="0" applyFont="1" applyFill="1" applyBorder="1"/>
    <xf numFmtId="1" fontId="0" fillId="0" borderId="0" xfId="0" applyNumberFormat="1"/>
    <xf numFmtId="170" fontId="0" fillId="0" borderId="0" xfId="0" applyNumberFormat="1"/>
    <xf numFmtId="22" fontId="0" fillId="0" borderId="0" xfId="0" applyNumberFormat="1"/>
    <xf numFmtId="14" fontId="0" fillId="0" borderId="0" xfId="0" applyNumberFormat="1"/>
    <xf numFmtId="0" fontId="0" fillId="0" borderId="0" xfId="0" pivotButton="1"/>
    <xf numFmtId="1" fontId="0" fillId="0" borderId="0" xfId="0" applyNumberFormat="1" applyAlignment="1">
      <alignment horizontal="left"/>
    </xf>
    <xf numFmtId="1" fontId="0" fillId="0" borderId="0" xfId="0" applyNumberFormat="1" applyAlignment="1">
      <alignment horizontal="left" indent="1"/>
    </xf>
    <xf numFmtId="168" fontId="0" fillId="0" borderId="0" xfId="0" applyNumberFormat="1"/>
    <xf numFmtId="0" fontId="2" fillId="0" borderId="0" xfId="0" applyFont="1"/>
    <xf numFmtId="49" fontId="44" fillId="0" borderId="0" xfId="749" applyNumberFormat="1" applyFont="1" applyAlignment="1">
      <alignment horizontal="left"/>
    </xf>
    <xf numFmtId="0" fontId="44" fillId="5" borderId="0" xfId="361" applyFont="1" applyFill="1"/>
    <xf numFmtId="0" fontId="42" fillId="0" borderId="0" xfId="349" applyFont="1" applyAlignment="1">
      <alignment horizontal="left" wrapText="1"/>
    </xf>
    <xf numFmtId="0" fontId="42" fillId="0" borderId="0" xfId="349" applyFont="1" applyAlignment="1">
      <alignment horizontal="center"/>
    </xf>
    <xf numFmtId="0" fontId="42" fillId="0" borderId="0" xfId="349" applyFont="1" applyFill="1" applyAlignment="1">
      <alignment horizontal="center"/>
    </xf>
    <xf numFmtId="0" fontId="50" fillId="0" borderId="0" xfId="361" applyFont="1" applyAlignment="1">
      <alignment horizontal="center"/>
    </xf>
    <xf numFmtId="15" fontId="50" fillId="0" borderId="0" xfId="361" applyNumberFormat="1" applyFont="1" applyAlignment="1">
      <alignment horizontal="center"/>
    </xf>
  </cellXfs>
  <cellStyles count="753">
    <cellStyle name="Comma 10" xfId="1" xr:uid="{00000000-0005-0000-0000-000000000000}"/>
    <cellStyle name="Comma 10 2" xfId="2" xr:uid="{00000000-0005-0000-0000-000001000000}"/>
    <cellStyle name="Comma 10 3" xfId="3" xr:uid="{00000000-0005-0000-0000-000002000000}"/>
    <cellStyle name="Comma 10 3 2" xfId="4" xr:uid="{00000000-0005-0000-0000-000003000000}"/>
    <cellStyle name="Comma 10 3 3" xfId="5" xr:uid="{00000000-0005-0000-0000-000004000000}"/>
    <cellStyle name="Comma 10 4" xfId="6" xr:uid="{00000000-0005-0000-0000-000005000000}"/>
    <cellStyle name="Comma 10 4 2" xfId="7" xr:uid="{00000000-0005-0000-0000-000006000000}"/>
    <cellStyle name="Comma 10 4 3" xfId="8" xr:uid="{00000000-0005-0000-0000-000007000000}"/>
    <cellStyle name="Comma 10 4 4" xfId="9" xr:uid="{00000000-0005-0000-0000-000008000000}"/>
    <cellStyle name="Comma 10 5" xfId="10" xr:uid="{00000000-0005-0000-0000-000009000000}"/>
    <cellStyle name="Comma 10 5 2" xfId="11" xr:uid="{00000000-0005-0000-0000-00000A000000}"/>
    <cellStyle name="Comma 10 5 2 2" xfId="12" xr:uid="{00000000-0005-0000-0000-00000B000000}"/>
    <cellStyle name="Comma 10 5 2 3" xfId="13" xr:uid="{00000000-0005-0000-0000-00000C000000}"/>
    <cellStyle name="Comma 10 5 2 3 2" xfId="14" xr:uid="{00000000-0005-0000-0000-00000D000000}"/>
    <cellStyle name="Comma 10 5 3" xfId="15" xr:uid="{00000000-0005-0000-0000-00000E000000}"/>
    <cellStyle name="Comma 10 6" xfId="16" xr:uid="{00000000-0005-0000-0000-00000F000000}"/>
    <cellStyle name="Comma 10 6 2" xfId="17" xr:uid="{00000000-0005-0000-0000-000010000000}"/>
    <cellStyle name="Comma 10 6 3" xfId="18" xr:uid="{00000000-0005-0000-0000-000011000000}"/>
    <cellStyle name="Comma 10 6 3 2" xfId="19" xr:uid="{00000000-0005-0000-0000-000012000000}"/>
    <cellStyle name="Comma 10 7" xfId="20" xr:uid="{00000000-0005-0000-0000-000013000000}"/>
    <cellStyle name="Comma 10 8" xfId="21" xr:uid="{00000000-0005-0000-0000-000014000000}"/>
    <cellStyle name="Comma 10 8 2" xfId="22" xr:uid="{00000000-0005-0000-0000-000015000000}"/>
    <cellStyle name="Comma 11" xfId="23" xr:uid="{00000000-0005-0000-0000-000016000000}"/>
    <cellStyle name="Comma 11 10" xfId="24" xr:uid="{00000000-0005-0000-0000-000017000000}"/>
    <cellStyle name="Comma 11 11" xfId="25" xr:uid="{00000000-0005-0000-0000-000018000000}"/>
    <cellStyle name="Comma 11 11 2" xfId="26" xr:uid="{00000000-0005-0000-0000-000019000000}"/>
    <cellStyle name="Comma 11 11 2 2" xfId="27" xr:uid="{00000000-0005-0000-0000-00001A000000}"/>
    <cellStyle name="Comma 11 11 2 3" xfId="28" xr:uid="{00000000-0005-0000-0000-00001B000000}"/>
    <cellStyle name="Comma 11 11 2 3 2" xfId="29" xr:uid="{00000000-0005-0000-0000-00001C000000}"/>
    <cellStyle name="Comma 11 12" xfId="30" xr:uid="{00000000-0005-0000-0000-00001D000000}"/>
    <cellStyle name="Comma 11 13" xfId="31" xr:uid="{00000000-0005-0000-0000-00001E000000}"/>
    <cellStyle name="Comma 11 13 2" xfId="32" xr:uid="{00000000-0005-0000-0000-00001F000000}"/>
    <cellStyle name="Comma 11 13 2 2" xfId="33" xr:uid="{00000000-0005-0000-0000-000020000000}"/>
    <cellStyle name="Comma 11 13 2 3" xfId="34" xr:uid="{00000000-0005-0000-0000-000021000000}"/>
    <cellStyle name="Comma 11 13 2 3 2" xfId="35" xr:uid="{00000000-0005-0000-0000-000022000000}"/>
    <cellStyle name="Comma 11 2" xfId="36" xr:uid="{00000000-0005-0000-0000-000023000000}"/>
    <cellStyle name="Comma 11 3" xfId="37" xr:uid="{00000000-0005-0000-0000-000024000000}"/>
    <cellStyle name="Comma 11 4" xfId="38" xr:uid="{00000000-0005-0000-0000-000025000000}"/>
    <cellStyle name="Comma 11 5" xfId="39" xr:uid="{00000000-0005-0000-0000-000026000000}"/>
    <cellStyle name="Comma 11 6" xfId="40" xr:uid="{00000000-0005-0000-0000-000027000000}"/>
    <cellStyle name="Comma 11 7" xfId="41" xr:uid="{00000000-0005-0000-0000-000028000000}"/>
    <cellStyle name="Comma 11 7 2" xfId="42" xr:uid="{00000000-0005-0000-0000-000029000000}"/>
    <cellStyle name="Comma 11 7 2 2" xfId="43" xr:uid="{00000000-0005-0000-0000-00002A000000}"/>
    <cellStyle name="Comma 11 7 2 3" xfId="44" xr:uid="{00000000-0005-0000-0000-00002B000000}"/>
    <cellStyle name="Comma 11 8" xfId="45" xr:uid="{00000000-0005-0000-0000-00002C000000}"/>
    <cellStyle name="Comma 11 9" xfId="46" xr:uid="{00000000-0005-0000-0000-00002D000000}"/>
    <cellStyle name="Comma 12" xfId="47" xr:uid="{00000000-0005-0000-0000-00002E000000}"/>
    <cellStyle name="Comma 12 10" xfId="48" xr:uid="{00000000-0005-0000-0000-00002F000000}"/>
    <cellStyle name="Comma 12 10 2" xfId="49" xr:uid="{00000000-0005-0000-0000-000030000000}"/>
    <cellStyle name="Comma 12 10 2 2" xfId="50" xr:uid="{00000000-0005-0000-0000-000031000000}"/>
    <cellStyle name="Comma 12 10 2 3" xfId="51" xr:uid="{00000000-0005-0000-0000-000032000000}"/>
    <cellStyle name="Comma 12 10 2 3 2" xfId="52" xr:uid="{00000000-0005-0000-0000-000033000000}"/>
    <cellStyle name="Comma 12 11" xfId="53" xr:uid="{00000000-0005-0000-0000-000034000000}"/>
    <cellStyle name="Comma 12 12" xfId="54" xr:uid="{00000000-0005-0000-0000-000035000000}"/>
    <cellStyle name="Comma 12 12 2" xfId="55" xr:uid="{00000000-0005-0000-0000-000036000000}"/>
    <cellStyle name="Comma 12 12 2 2" xfId="56" xr:uid="{00000000-0005-0000-0000-000037000000}"/>
    <cellStyle name="Comma 12 12 2 3" xfId="57" xr:uid="{00000000-0005-0000-0000-000038000000}"/>
    <cellStyle name="Comma 12 12 2 3 2" xfId="58" xr:uid="{00000000-0005-0000-0000-000039000000}"/>
    <cellStyle name="Comma 12 2" xfId="59" xr:uid="{00000000-0005-0000-0000-00003A000000}"/>
    <cellStyle name="Comma 12 3" xfId="60" xr:uid="{00000000-0005-0000-0000-00003B000000}"/>
    <cellStyle name="Comma 12 4" xfId="61" xr:uid="{00000000-0005-0000-0000-00003C000000}"/>
    <cellStyle name="Comma 12 5" xfId="62" xr:uid="{00000000-0005-0000-0000-00003D000000}"/>
    <cellStyle name="Comma 12 6" xfId="63" xr:uid="{00000000-0005-0000-0000-00003E000000}"/>
    <cellStyle name="Comma 12 6 2" xfId="64" xr:uid="{00000000-0005-0000-0000-00003F000000}"/>
    <cellStyle name="Comma 12 6 2 2" xfId="65" xr:uid="{00000000-0005-0000-0000-000040000000}"/>
    <cellStyle name="Comma 12 6 2 3" xfId="66" xr:uid="{00000000-0005-0000-0000-000041000000}"/>
    <cellStyle name="Comma 12 7" xfId="67" xr:uid="{00000000-0005-0000-0000-000042000000}"/>
    <cellStyle name="Comma 12 8" xfId="68" xr:uid="{00000000-0005-0000-0000-000043000000}"/>
    <cellStyle name="Comma 12 9" xfId="69" xr:uid="{00000000-0005-0000-0000-000044000000}"/>
    <cellStyle name="Comma 13" xfId="70" xr:uid="{00000000-0005-0000-0000-000045000000}"/>
    <cellStyle name="Comma 13 2" xfId="71" xr:uid="{00000000-0005-0000-0000-000046000000}"/>
    <cellStyle name="Comma 13 3" xfId="72" xr:uid="{00000000-0005-0000-0000-000047000000}"/>
    <cellStyle name="Comma 13 4" xfId="73" xr:uid="{00000000-0005-0000-0000-000048000000}"/>
    <cellStyle name="Comma 13 5" xfId="74" xr:uid="{00000000-0005-0000-0000-000049000000}"/>
    <cellStyle name="Comma 13 6" xfId="75" xr:uid="{00000000-0005-0000-0000-00004A000000}"/>
    <cellStyle name="Comma 14" xfId="76" xr:uid="{00000000-0005-0000-0000-00004B000000}"/>
    <cellStyle name="Comma 14 2" xfId="77" xr:uid="{00000000-0005-0000-0000-00004C000000}"/>
    <cellStyle name="Comma 14 3" xfId="78" xr:uid="{00000000-0005-0000-0000-00004D000000}"/>
    <cellStyle name="Comma 14 4" xfId="79" xr:uid="{00000000-0005-0000-0000-00004E000000}"/>
    <cellStyle name="Comma 14 5" xfId="80" xr:uid="{00000000-0005-0000-0000-00004F000000}"/>
    <cellStyle name="Comma 15" xfId="81" xr:uid="{00000000-0005-0000-0000-000050000000}"/>
    <cellStyle name="Comma 15 2" xfId="82" xr:uid="{00000000-0005-0000-0000-000051000000}"/>
    <cellStyle name="Comma 15 3" xfId="83" xr:uid="{00000000-0005-0000-0000-000052000000}"/>
    <cellStyle name="Comma 15 4" xfId="84" xr:uid="{00000000-0005-0000-0000-000053000000}"/>
    <cellStyle name="Comma 15 5" xfId="85" xr:uid="{00000000-0005-0000-0000-000054000000}"/>
    <cellStyle name="Comma 16" xfId="86" xr:uid="{00000000-0005-0000-0000-000055000000}"/>
    <cellStyle name="Comma 16 2" xfId="87" xr:uid="{00000000-0005-0000-0000-000056000000}"/>
    <cellStyle name="Comma 16 3" xfId="88" xr:uid="{00000000-0005-0000-0000-000057000000}"/>
    <cellStyle name="Comma 16 3 2" xfId="89" xr:uid="{00000000-0005-0000-0000-000058000000}"/>
    <cellStyle name="Comma 16 3 3" xfId="90" xr:uid="{00000000-0005-0000-0000-000059000000}"/>
    <cellStyle name="Comma 16 3 3 2" xfId="91" xr:uid="{00000000-0005-0000-0000-00005A000000}"/>
    <cellStyle name="Comma 17" xfId="92" xr:uid="{00000000-0005-0000-0000-00005B000000}"/>
    <cellStyle name="Comma 17 2" xfId="93" xr:uid="{00000000-0005-0000-0000-00005C000000}"/>
    <cellStyle name="Comma 17 3" xfId="94" xr:uid="{00000000-0005-0000-0000-00005D000000}"/>
    <cellStyle name="Comma 17 3 2" xfId="95" xr:uid="{00000000-0005-0000-0000-00005E000000}"/>
    <cellStyle name="Comma 18" xfId="96" xr:uid="{00000000-0005-0000-0000-00005F000000}"/>
    <cellStyle name="Comma 18 2" xfId="97" xr:uid="{00000000-0005-0000-0000-000060000000}"/>
    <cellStyle name="Comma 18 3" xfId="98" xr:uid="{00000000-0005-0000-0000-000061000000}"/>
    <cellStyle name="Comma 18 3 2" xfId="99" xr:uid="{00000000-0005-0000-0000-000062000000}"/>
    <cellStyle name="Comma 19" xfId="100" xr:uid="{00000000-0005-0000-0000-000063000000}"/>
    <cellStyle name="Comma 19 2" xfId="101" xr:uid="{00000000-0005-0000-0000-000064000000}"/>
    <cellStyle name="Comma 19 3" xfId="102" xr:uid="{00000000-0005-0000-0000-000065000000}"/>
    <cellStyle name="Comma 19 3 2" xfId="103" xr:uid="{00000000-0005-0000-0000-000066000000}"/>
    <cellStyle name="Comma 2" xfId="104" xr:uid="{00000000-0005-0000-0000-000067000000}"/>
    <cellStyle name="Comma 2 2" xfId="105" xr:uid="{00000000-0005-0000-0000-000068000000}"/>
    <cellStyle name="Comma 2 2 2" xfId="106" xr:uid="{00000000-0005-0000-0000-000069000000}"/>
    <cellStyle name="Comma 2 2 3" xfId="107" xr:uid="{00000000-0005-0000-0000-00006A000000}"/>
    <cellStyle name="Comma 2 2 4" xfId="108" xr:uid="{00000000-0005-0000-0000-00006B000000}"/>
    <cellStyle name="Comma 2 2 5" xfId="109" xr:uid="{00000000-0005-0000-0000-00006C000000}"/>
    <cellStyle name="Comma 2 2 6" xfId="750" xr:uid="{0F66C428-4B8F-4861-8E45-089C6A1B3051}"/>
    <cellStyle name="Comma 2 2 9" xfId="751" xr:uid="{DCB8E2E1-EB15-4D65-B6A5-EB53290BDE4C}"/>
    <cellStyle name="Comma 2 3" xfId="110" xr:uid="{00000000-0005-0000-0000-00006D000000}"/>
    <cellStyle name="Comma 2 3 2" xfId="111" xr:uid="{00000000-0005-0000-0000-00006E000000}"/>
    <cellStyle name="Comma 2 3 3" xfId="112" xr:uid="{00000000-0005-0000-0000-00006F000000}"/>
    <cellStyle name="Comma 2 3 4" xfId="113" xr:uid="{00000000-0005-0000-0000-000070000000}"/>
    <cellStyle name="Comma 2 3 4 2" xfId="114" xr:uid="{00000000-0005-0000-0000-000071000000}"/>
    <cellStyle name="Comma 2 3 4 2 2" xfId="115" xr:uid="{00000000-0005-0000-0000-000072000000}"/>
    <cellStyle name="Comma 2 3 4 3" xfId="116" xr:uid="{00000000-0005-0000-0000-000073000000}"/>
    <cellStyle name="Comma 2 3 4 4" xfId="117" xr:uid="{00000000-0005-0000-0000-000074000000}"/>
    <cellStyle name="Comma 2 3 4 5" xfId="118" xr:uid="{00000000-0005-0000-0000-000075000000}"/>
    <cellStyle name="Comma 2 3 4 5 2" xfId="119" xr:uid="{00000000-0005-0000-0000-000076000000}"/>
    <cellStyle name="Comma 2 3 5" xfId="120" xr:uid="{00000000-0005-0000-0000-000077000000}"/>
    <cellStyle name="Comma 2 4" xfId="121" xr:uid="{00000000-0005-0000-0000-000078000000}"/>
    <cellStyle name="Comma 2 5" xfId="122" xr:uid="{00000000-0005-0000-0000-000079000000}"/>
    <cellStyle name="Comma 20" xfId="123" xr:uid="{00000000-0005-0000-0000-00007A000000}"/>
    <cellStyle name="Comma 20 2" xfId="124" xr:uid="{00000000-0005-0000-0000-00007B000000}"/>
    <cellStyle name="Comma 20 3" xfId="125" xr:uid="{00000000-0005-0000-0000-00007C000000}"/>
    <cellStyle name="Comma 20 3 2" xfId="126" xr:uid="{00000000-0005-0000-0000-00007D000000}"/>
    <cellStyle name="Comma 21" xfId="127" xr:uid="{00000000-0005-0000-0000-00007E000000}"/>
    <cellStyle name="Comma 21 2" xfId="128" xr:uid="{00000000-0005-0000-0000-00007F000000}"/>
    <cellStyle name="Comma 21 3" xfId="129" xr:uid="{00000000-0005-0000-0000-000080000000}"/>
    <cellStyle name="Comma 21 3 2" xfId="130" xr:uid="{00000000-0005-0000-0000-000081000000}"/>
    <cellStyle name="Comma 22" xfId="131" xr:uid="{00000000-0005-0000-0000-000082000000}"/>
    <cellStyle name="Comma 22 2" xfId="132" xr:uid="{00000000-0005-0000-0000-000083000000}"/>
    <cellStyle name="Comma 22 3" xfId="133" xr:uid="{00000000-0005-0000-0000-000084000000}"/>
    <cellStyle name="Comma 22 3 2" xfId="134" xr:uid="{00000000-0005-0000-0000-000085000000}"/>
    <cellStyle name="Comma 23" xfId="135" xr:uid="{00000000-0005-0000-0000-000086000000}"/>
    <cellStyle name="Comma 23 2" xfId="136" xr:uid="{00000000-0005-0000-0000-000087000000}"/>
    <cellStyle name="Comma 23 3" xfId="137" xr:uid="{00000000-0005-0000-0000-000088000000}"/>
    <cellStyle name="Comma 23 3 2" xfId="138" xr:uid="{00000000-0005-0000-0000-000089000000}"/>
    <cellStyle name="Comma 24" xfId="139" xr:uid="{00000000-0005-0000-0000-00008A000000}"/>
    <cellStyle name="Comma 24 2" xfId="140" xr:uid="{00000000-0005-0000-0000-00008B000000}"/>
    <cellStyle name="Comma 24 3" xfId="141" xr:uid="{00000000-0005-0000-0000-00008C000000}"/>
    <cellStyle name="Comma 24 3 2" xfId="142" xr:uid="{00000000-0005-0000-0000-00008D000000}"/>
    <cellStyle name="Comma 25" xfId="143" xr:uid="{00000000-0005-0000-0000-00008E000000}"/>
    <cellStyle name="Comma 25 2" xfId="144" xr:uid="{00000000-0005-0000-0000-00008F000000}"/>
    <cellStyle name="Comma 25 3" xfId="145" xr:uid="{00000000-0005-0000-0000-000090000000}"/>
    <cellStyle name="Comma 25 3 2" xfId="146" xr:uid="{00000000-0005-0000-0000-000091000000}"/>
    <cellStyle name="Comma 26" xfId="147" xr:uid="{00000000-0005-0000-0000-000092000000}"/>
    <cellStyle name="Comma 26 2" xfId="148" xr:uid="{00000000-0005-0000-0000-000093000000}"/>
    <cellStyle name="Comma 26 3" xfId="149" xr:uid="{00000000-0005-0000-0000-000094000000}"/>
    <cellStyle name="Comma 26 3 2" xfId="150" xr:uid="{00000000-0005-0000-0000-000095000000}"/>
    <cellStyle name="Comma 27" xfId="151" xr:uid="{00000000-0005-0000-0000-000096000000}"/>
    <cellStyle name="Comma 27 2" xfId="152" xr:uid="{00000000-0005-0000-0000-000097000000}"/>
    <cellStyle name="Comma 27 3" xfId="153" xr:uid="{00000000-0005-0000-0000-000098000000}"/>
    <cellStyle name="Comma 27 3 2" xfId="154" xr:uid="{00000000-0005-0000-0000-000099000000}"/>
    <cellStyle name="Comma 28" xfId="155" xr:uid="{00000000-0005-0000-0000-00009A000000}"/>
    <cellStyle name="Comma 28 2" xfId="156" xr:uid="{00000000-0005-0000-0000-00009B000000}"/>
    <cellStyle name="Comma 29" xfId="157" xr:uid="{00000000-0005-0000-0000-00009C000000}"/>
    <cellStyle name="Comma 29 2" xfId="158" xr:uid="{00000000-0005-0000-0000-00009D000000}"/>
    <cellStyle name="Comma 3" xfId="159" xr:uid="{00000000-0005-0000-0000-00009E000000}"/>
    <cellStyle name="Comma 3 2" xfId="160" xr:uid="{00000000-0005-0000-0000-00009F000000}"/>
    <cellStyle name="Comma 3 3" xfId="161" xr:uid="{00000000-0005-0000-0000-0000A0000000}"/>
    <cellStyle name="Comma 3 4" xfId="162" xr:uid="{00000000-0005-0000-0000-0000A1000000}"/>
    <cellStyle name="Comma 30" xfId="163" xr:uid="{00000000-0005-0000-0000-0000A2000000}"/>
    <cellStyle name="Comma 31" xfId="164" xr:uid="{00000000-0005-0000-0000-0000A3000000}"/>
    <cellStyle name="Comma 31 2" xfId="165" xr:uid="{00000000-0005-0000-0000-0000A4000000}"/>
    <cellStyle name="Comma 31 3" xfId="166" xr:uid="{00000000-0005-0000-0000-0000A5000000}"/>
    <cellStyle name="Comma 31 3 2" xfId="167" xr:uid="{00000000-0005-0000-0000-0000A6000000}"/>
    <cellStyle name="Comma 32" xfId="168" xr:uid="{00000000-0005-0000-0000-0000A7000000}"/>
    <cellStyle name="Comma 32 2" xfId="169" xr:uid="{00000000-0005-0000-0000-0000A8000000}"/>
    <cellStyle name="Comma 32 2 2" xfId="170" xr:uid="{00000000-0005-0000-0000-0000A9000000}"/>
    <cellStyle name="Comma 32 3" xfId="171" xr:uid="{00000000-0005-0000-0000-0000AA000000}"/>
    <cellStyle name="Comma 32 4" xfId="172" xr:uid="{00000000-0005-0000-0000-0000AB000000}"/>
    <cellStyle name="Comma 32 4 2" xfId="173" xr:uid="{00000000-0005-0000-0000-0000AC000000}"/>
    <cellStyle name="Comma 33" xfId="174" xr:uid="{00000000-0005-0000-0000-0000AD000000}"/>
    <cellStyle name="Comma 33 2" xfId="175" xr:uid="{00000000-0005-0000-0000-0000AE000000}"/>
    <cellStyle name="Comma 33 3" xfId="176" xr:uid="{00000000-0005-0000-0000-0000AF000000}"/>
    <cellStyle name="Comma 33 3 2" xfId="177" xr:uid="{00000000-0005-0000-0000-0000B0000000}"/>
    <cellStyle name="Comma 34" xfId="178" xr:uid="{00000000-0005-0000-0000-0000B1000000}"/>
    <cellStyle name="Comma 35" xfId="179" xr:uid="{00000000-0005-0000-0000-0000B2000000}"/>
    <cellStyle name="Comma 35 2" xfId="180" xr:uid="{00000000-0005-0000-0000-0000B3000000}"/>
    <cellStyle name="Comma 36" xfId="181" xr:uid="{00000000-0005-0000-0000-0000B4000000}"/>
    <cellStyle name="Comma 37" xfId="182" xr:uid="{00000000-0005-0000-0000-0000B5000000}"/>
    <cellStyle name="Comma 38" xfId="183" xr:uid="{00000000-0005-0000-0000-0000B6000000}"/>
    <cellStyle name="Comma 4" xfId="184" xr:uid="{00000000-0005-0000-0000-0000B7000000}"/>
    <cellStyle name="Comma 4 2" xfId="185" xr:uid="{00000000-0005-0000-0000-0000B8000000}"/>
    <cellStyle name="Comma 4 3" xfId="186" xr:uid="{00000000-0005-0000-0000-0000B9000000}"/>
    <cellStyle name="Comma 4 4" xfId="187" xr:uid="{00000000-0005-0000-0000-0000BA000000}"/>
    <cellStyle name="Comma 4 5" xfId="188" xr:uid="{00000000-0005-0000-0000-0000BB000000}"/>
    <cellStyle name="Comma 44" xfId="752" xr:uid="{F0614006-EA70-494D-B3D0-74BDFC623B1D}"/>
    <cellStyle name="Comma 5" xfId="189" xr:uid="{00000000-0005-0000-0000-0000BC000000}"/>
    <cellStyle name="Comma 5 2" xfId="190" xr:uid="{00000000-0005-0000-0000-0000BD000000}"/>
    <cellStyle name="Comma 5 3" xfId="191" xr:uid="{00000000-0005-0000-0000-0000BE000000}"/>
    <cellStyle name="Comma 5 4" xfId="192" xr:uid="{00000000-0005-0000-0000-0000BF000000}"/>
    <cellStyle name="Comma 5 5" xfId="193" xr:uid="{00000000-0005-0000-0000-0000C0000000}"/>
    <cellStyle name="Comma 5 6" xfId="194" xr:uid="{00000000-0005-0000-0000-0000C1000000}"/>
    <cellStyle name="Comma 6" xfId="195" xr:uid="{00000000-0005-0000-0000-0000C2000000}"/>
    <cellStyle name="Comma 6 2" xfId="196" xr:uid="{00000000-0005-0000-0000-0000C3000000}"/>
    <cellStyle name="Comma 6 3" xfId="197" xr:uid="{00000000-0005-0000-0000-0000C4000000}"/>
    <cellStyle name="Comma 6 4" xfId="198" xr:uid="{00000000-0005-0000-0000-0000C5000000}"/>
    <cellStyle name="Comma 6 4 2" xfId="199" xr:uid="{00000000-0005-0000-0000-0000C6000000}"/>
    <cellStyle name="Comma 6 4 2 2" xfId="200" xr:uid="{00000000-0005-0000-0000-0000C7000000}"/>
    <cellStyle name="Comma 6 4 3" xfId="201" xr:uid="{00000000-0005-0000-0000-0000C8000000}"/>
    <cellStyle name="Comma 6 4 4" xfId="202" xr:uid="{00000000-0005-0000-0000-0000C9000000}"/>
    <cellStyle name="Comma 6 4 5" xfId="203" xr:uid="{00000000-0005-0000-0000-0000CA000000}"/>
    <cellStyle name="Comma 6 4 5 2" xfId="204" xr:uid="{00000000-0005-0000-0000-0000CB000000}"/>
    <cellStyle name="Comma 6 5" xfId="205" xr:uid="{00000000-0005-0000-0000-0000CC000000}"/>
    <cellStyle name="Comma 7" xfId="206" xr:uid="{00000000-0005-0000-0000-0000CD000000}"/>
    <cellStyle name="Comma 7 2" xfId="207" xr:uid="{00000000-0005-0000-0000-0000CE000000}"/>
    <cellStyle name="Comma 7 2 2" xfId="208" xr:uid="{00000000-0005-0000-0000-0000CF000000}"/>
    <cellStyle name="Comma 7 2 2 2" xfId="209" xr:uid="{00000000-0005-0000-0000-0000D0000000}"/>
    <cellStyle name="Comma 7 2 2 2 2" xfId="210" xr:uid="{00000000-0005-0000-0000-0000D1000000}"/>
    <cellStyle name="Comma 7 2 2 3" xfId="211" xr:uid="{00000000-0005-0000-0000-0000D2000000}"/>
    <cellStyle name="Comma 7 2 2 3 2" xfId="212" xr:uid="{00000000-0005-0000-0000-0000D3000000}"/>
    <cellStyle name="Comma 7 2 2 3 2 2" xfId="213" xr:uid="{00000000-0005-0000-0000-0000D4000000}"/>
    <cellStyle name="Comma 7 2 2 3 3" xfId="214" xr:uid="{00000000-0005-0000-0000-0000D5000000}"/>
    <cellStyle name="Comma 7 2 2 4" xfId="215" xr:uid="{00000000-0005-0000-0000-0000D6000000}"/>
    <cellStyle name="Comma 7 2 3" xfId="216" xr:uid="{00000000-0005-0000-0000-0000D7000000}"/>
    <cellStyle name="Comma 7 3" xfId="217" xr:uid="{00000000-0005-0000-0000-0000D8000000}"/>
    <cellStyle name="Comma 7 3 2" xfId="218" xr:uid="{00000000-0005-0000-0000-0000D9000000}"/>
    <cellStyle name="Comma 7 3 2 2" xfId="219" xr:uid="{00000000-0005-0000-0000-0000DA000000}"/>
    <cellStyle name="Comma 7 3 3" xfId="220" xr:uid="{00000000-0005-0000-0000-0000DB000000}"/>
    <cellStyle name="Comma 7 3 3 2" xfId="221" xr:uid="{00000000-0005-0000-0000-0000DC000000}"/>
    <cellStyle name="Comma 7 3 3 2 2" xfId="222" xr:uid="{00000000-0005-0000-0000-0000DD000000}"/>
    <cellStyle name="Comma 7 3 3 3" xfId="223" xr:uid="{00000000-0005-0000-0000-0000DE000000}"/>
    <cellStyle name="Comma 7 3 4" xfId="224" xr:uid="{00000000-0005-0000-0000-0000DF000000}"/>
    <cellStyle name="Comma 7 4" xfId="225" xr:uid="{00000000-0005-0000-0000-0000E0000000}"/>
    <cellStyle name="Comma 7 4 2" xfId="226" xr:uid="{00000000-0005-0000-0000-0000E1000000}"/>
    <cellStyle name="Comma 7 5" xfId="227" xr:uid="{00000000-0005-0000-0000-0000E2000000}"/>
    <cellStyle name="Comma 7 5 2" xfId="228" xr:uid="{00000000-0005-0000-0000-0000E3000000}"/>
    <cellStyle name="Comma 7 5 2 2" xfId="229" xr:uid="{00000000-0005-0000-0000-0000E4000000}"/>
    <cellStyle name="Comma 7 5 3" xfId="230" xr:uid="{00000000-0005-0000-0000-0000E5000000}"/>
    <cellStyle name="Comma 7 6" xfId="231" xr:uid="{00000000-0005-0000-0000-0000E6000000}"/>
    <cellStyle name="Comma 8" xfId="232" xr:uid="{00000000-0005-0000-0000-0000E7000000}"/>
    <cellStyle name="Comma 8 2" xfId="233" xr:uid="{00000000-0005-0000-0000-0000E8000000}"/>
    <cellStyle name="Comma 8 2 2" xfId="234" xr:uid="{00000000-0005-0000-0000-0000E9000000}"/>
    <cellStyle name="Comma 8 2 3" xfId="235" xr:uid="{00000000-0005-0000-0000-0000EA000000}"/>
    <cellStyle name="Comma 8 2 4" xfId="236" xr:uid="{00000000-0005-0000-0000-0000EB000000}"/>
    <cellStyle name="Comma 8 2 4 10" xfId="237" xr:uid="{00000000-0005-0000-0000-0000EC000000}"/>
    <cellStyle name="Comma 8 2 4 11" xfId="238" xr:uid="{00000000-0005-0000-0000-0000ED000000}"/>
    <cellStyle name="Comma 8 2 4 11 2" xfId="239" xr:uid="{00000000-0005-0000-0000-0000EE000000}"/>
    <cellStyle name="Comma 8 2 4 11 2 2" xfId="240" xr:uid="{00000000-0005-0000-0000-0000EF000000}"/>
    <cellStyle name="Comma 8 2 4 11 2 3" xfId="241" xr:uid="{00000000-0005-0000-0000-0000F0000000}"/>
    <cellStyle name="Comma 8 2 4 11 2 3 2" xfId="242" xr:uid="{00000000-0005-0000-0000-0000F1000000}"/>
    <cellStyle name="Comma 8 2 4 2" xfId="243" xr:uid="{00000000-0005-0000-0000-0000F2000000}"/>
    <cellStyle name="Comma 8 2 4 3" xfId="244" xr:uid="{00000000-0005-0000-0000-0000F3000000}"/>
    <cellStyle name="Comma 8 2 4 4" xfId="245" xr:uid="{00000000-0005-0000-0000-0000F4000000}"/>
    <cellStyle name="Comma 8 2 4 5" xfId="246" xr:uid="{00000000-0005-0000-0000-0000F5000000}"/>
    <cellStyle name="Comma 8 2 4 5 2" xfId="247" xr:uid="{00000000-0005-0000-0000-0000F6000000}"/>
    <cellStyle name="Comma 8 2 4 5 2 2" xfId="248" xr:uid="{00000000-0005-0000-0000-0000F7000000}"/>
    <cellStyle name="Comma 8 2 4 5 2 3" xfId="249" xr:uid="{00000000-0005-0000-0000-0000F8000000}"/>
    <cellStyle name="Comma 8 2 4 6" xfId="250" xr:uid="{00000000-0005-0000-0000-0000F9000000}"/>
    <cellStyle name="Comma 8 2 4 7" xfId="251" xr:uid="{00000000-0005-0000-0000-0000FA000000}"/>
    <cellStyle name="Comma 8 2 4 8" xfId="252" xr:uid="{00000000-0005-0000-0000-0000FB000000}"/>
    <cellStyle name="Comma 8 2 4 9" xfId="253" xr:uid="{00000000-0005-0000-0000-0000FC000000}"/>
    <cellStyle name="Comma 8 2 4 9 2" xfId="254" xr:uid="{00000000-0005-0000-0000-0000FD000000}"/>
    <cellStyle name="Comma 8 2 4 9 2 2" xfId="255" xr:uid="{00000000-0005-0000-0000-0000FE000000}"/>
    <cellStyle name="Comma 8 2 4 9 2 3" xfId="256" xr:uid="{00000000-0005-0000-0000-0000FF000000}"/>
    <cellStyle name="Comma 8 2 4 9 2 3 2" xfId="257" xr:uid="{00000000-0005-0000-0000-000000010000}"/>
    <cellStyle name="Comma 8 2 5" xfId="258" xr:uid="{00000000-0005-0000-0000-000001010000}"/>
    <cellStyle name="Comma 8 2 5 2" xfId="259" xr:uid="{00000000-0005-0000-0000-000002010000}"/>
    <cellStyle name="Comma 8 2 5 3" xfId="260" xr:uid="{00000000-0005-0000-0000-000003010000}"/>
    <cellStyle name="Comma 8 2 5 4" xfId="261" xr:uid="{00000000-0005-0000-0000-000004010000}"/>
    <cellStyle name="Comma 8 2 6" xfId="262" xr:uid="{00000000-0005-0000-0000-000005010000}"/>
    <cellStyle name="Comma 8 2 6 2" xfId="263" xr:uid="{00000000-0005-0000-0000-000006010000}"/>
    <cellStyle name="Comma 8 2 6 2 2" xfId="264" xr:uid="{00000000-0005-0000-0000-000007010000}"/>
    <cellStyle name="Comma 8 2 6 2 3" xfId="265" xr:uid="{00000000-0005-0000-0000-000008010000}"/>
    <cellStyle name="Comma 8 2 6 2 3 2" xfId="266" xr:uid="{00000000-0005-0000-0000-000009010000}"/>
    <cellStyle name="Comma 8 2 6 3" xfId="267" xr:uid="{00000000-0005-0000-0000-00000A010000}"/>
    <cellStyle name="Comma 8 2 7" xfId="268" xr:uid="{00000000-0005-0000-0000-00000B010000}"/>
    <cellStyle name="Comma 8 2 7 2" xfId="269" xr:uid="{00000000-0005-0000-0000-00000C010000}"/>
    <cellStyle name="Comma 8 2 7 3" xfId="270" xr:uid="{00000000-0005-0000-0000-00000D010000}"/>
    <cellStyle name="Comma 8 2 7 3 2" xfId="271" xr:uid="{00000000-0005-0000-0000-00000E010000}"/>
    <cellStyle name="Comma 8 2 8" xfId="272" xr:uid="{00000000-0005-0000-0000-00000F010000}"/>
    <cellStyle name="Comma 8 2 9" xfId="273" xr:uid="{00000000-0005-0000-0000-000010010000}"/>
    <cellStyle name="Comma 8 2 9 2" xfId="274" xr:uid="{00000000-0005-0000-0000-000011010000}"/>
    <cellStyle name="Comma 8 3" xfId="275" xr:uid="{00000000-0005-0000-0000-000012010000}"/>
    <cellStyle name="Comma 8 4" xfId="276" xr:uid="{00000000-0005-0000-0000-000013010000}"/>
    <cellStyle name="Comma 8 5" xfId="277" xr:uid="{00000000-0005-0000-0000-000014010000}"/>
    <cellStyle name="Comma 8 5 2" xfId="278" xr:uid="{00000000-0005-0000-0000-000015010000}"/>
    <cellStyle name="Comma 8 6" xfId="279" xr:uid="{00000000-0005-0000-0000-000016010000}"/>
    <cellStyle name="Comma 8 6 2" xfId="280" xr:uid="{00000000-0005-0000-0000-000017010000}"/>
    <cellStyle name="Comma 9" xfId="281" xr:uid="{00000000-0005-0000-0000-000018010000}"/>
    <cellStyle name="Comma 9 2" xfId="282" xr:uid="{00000000-0005-0000-0000-000019010000}"/>
    <cellStyle name="Comma 9 2 2" xfId="283" xr:uid="{00000000-0005-0000-0000-00001A010000}"/>
    <cellStyle name="Comma 9 2 3" xfId="284" xr:uid="{00000000-0005-0000-0000-00001B010000}"/>
    <cellStyle name="Comma 9 2 3 2" xfId="285" xr:uid="{00000000-0005-0000-0000-00001C010000}"/>
    <cellStyle name="Comma 9 2 3 3" xfId="286" xr:uid="{00000000-0005-0000-0000-00001D010000}"/>
    <cellStyle name="Comma 9 2 3 4" xfId="287" xr:uid="{00000000-0005-0000-0000-00001E010000}"/>
    <cellStyle name="Comma 9 2 4" xfId="288" xr:uid="{00000000-0005-0000-0000-00001F010000}"/>
    <cellStyle name="Comma 9 2 4 2" xfId="289" xr:uid="{00000000-0005-0000-0000-000020010000}"/>
    <cellStyle name="Comma 9 2 4 2 2" xfId="290" xr:uid="{00000000-0005-0000-0000-000021010000}"/>
    <cellStyle name="Comma 9 2 4 2 3" xfId="291" xr:uid="{00000000-0005-0000-0000-000022010000}"/>
    <cellStyle name="Comma 9 2 4 2 3 2" xfId="292" xr:uid="{00000000-0005-0000-0000-000023010000}"/>
    <cellStyle name="Comma 9 2 4 3" xfId="293" xr:uid="{00000000-0005-0000-0000-000024010000}"/>
    <cellStyle name="Comma 9 2 5" xfId="294" xr:uid="{00000000-0005-0000-0000-000025010000}"/>
    <cellStyle name="Comma 9 2 5 2" xfId="295" xr:uid="{00000000-0005-0000-0000-000026010000}"/>
    <cellStyle name="Comma 9 2 5 3" xfId="296" xr:uid="{00000000-0005-0000-0000-000027010000}"/>
    <cellStyle name="Comma 9 2 5 3 2" xfId="297" xr:uid="{00000000-0005-0000-0000-000028010000}"/>
    <cellStyle name="Comma 9 2 6" xfId="298" xr:uid="{00000000-0005-0000-0000-000029010000}"/>
    <cellStyle name="Comma 9 2 7" xfId="299" xr:uid="{00000000-0005-0000-0000-00002A010000}"/>
    <cellStyle name="Comma 9 2 7 2" xfId="300" xr:uid="{00000000-0005-0000-0000-00002B010000}"/>
    <cellStyle name="Comma 9 3" xfId="301" xr:uid="{00000000-0005-0000-0000-00002C010000}"/>
    <cellStyle name="Comma 9 4" xfId="302" xr:uid="{00000000-0005-0000-0000-00002D010000}"/>
    <cellStyle name="Comma 9 5" xfId="303" xr:uid="{00000000-0005-0000-0000-00002E010000}"/>
    <cellStyle name="Comma 9 6" xfId="304" xr:uid="{00000000-0005-0000-0000-00002F010000}"/>
    <cellStyle name="Comma 9 6 10" xfId="305" xr:uid="{00000000-0005-0000-0000-000030010000}"/>
    <cellStyle name="Comma 9 6 11" xfId="306" xr:uid="{00000000-0005-0000-0000-000031010000}"/>
    <cellStyle name="Comma 9 6 11 2" xfId="307" xr:uid="{00000000-0005-0000-0000-000032010000}"/>
    <cellStyle name="Comma 9 6 11 2 2" xfId="308" xr:uid="{00000000-0005-0000-0000-000033010000}"/>
    <cellStyle name="Comma 9 6 11 2 3" xfId="309" xr:uid="{00000000-0005-0000-0000-000034010000}"/>
    <cellStyle name="Comma 9 6 11 2 3 2" xfId="310" xr:uid="{00000000-0005-0000-0000-000035010000}"/>
    <cellStyle name="Comma 9 6 2" xfId="311" xr:uid="{00000000-0005-0000-0000-000036010000}"/>
    <cellStyle name="Comma 9 6 3" xfId="312" xr:uid="{00000000-0005-0000-0000-000037010000}"/>
    <cellStyle name="Comma 9 6 4" xfId="313" xr:uid="{00000000-0005-0000-0000-000038010000}"/>
    <cellStyle name="Comma 9 6 5" xfId="314" xr:uid="{00000000-0005-0000-0000-000039010000}"/>
    <cellStyle name="Comma 9 6 5 2" xfId="315" xr:uid="{00000000-0005-0000-0000-00003A010000}"/>
    <cellStyle name="Comma 9 6 5 2 2" xfId="316" xr:uid="{00000000-0005-0000-0000-00003B010000}"/>
    <cellStyle name="Comma 9 6 5 2 3" xfId="317" xr:uid="{00000000-0005-0000-0000-00003C010000}"/>
    <cellStyle name="Comma 9 6 6" xfId="318" xr:uid="{00000000-0005-0000-0000-00003D010000}"/>
    <cellStyle name="Comma 9 6 7" xfId="319" xr:uid="{00000000-0005-0000-0000-00003E010000}"/>
    <cellStyle name="Comma 9 6 8" xfId="320" xr:uid="{00000000-0005-0000-0000-00003F010000}"/>
    <cellStyle name="Comma 9 6 9" xfId="321" xr:uid="{00000000-0005-0000-0000-000040010000}"/>
    <cellStyle name="Comma 9 6 9 2" xfId="322" xr:uid="{00000000-0005-0000-0000-000041010000}"/>
    <cellStyle name="Comma 9 6 9 2 2" xfId="323" xr:uid="{00000000-0005-0000-0000-000042010000}"/>
    <cellStyle name="Comma 9 6 9 2 3" xfId="324" xr:uid="{00000000-0005-0000-0000-000043010000}"/>
    <cellStyle name="Comma 9 6 9 2 3 2" xfId="325" xr:uid="{00000000-0005-0000-0000-000044010000}"/>
    <cellStyle name="Currency 2" xfId="326" xr:uid="{00000000-0005-0000-0000-000045010000}"/>
    <cellStyle name="Currency 2 2" xfId="327" xr:uid="{00000000-0005-0000-0000-000046010000}"/>
    <cellStyle name="Currency 3" xfId="328" xr:uid="{00000000-0005-0000-0000-000047010000}"/>
    <cellStyle name="Currency 4" xfId="329" xr:uid="{00000000-0005-0000-0000-000048010000}"/>
    <cellStyle name="Currency 4 2" xfId="330" xr:uid="{00000000-0005-0000-0000-000049010000}"/>
    <cellStyle name="Currency 4 3" xfId="331" xr:uid="{00000000-0005-0000-0000-00004A010000}"/>
    <cellStyle name="Currency 4 3 2" xfId="332" xr:uid="{00000000-0005-0000-0000-00004B010000}"/>
    <cellStyle name="Currency 5" xfId="333" xr:uid="{00000000-0005-0000-0000-00004C010000}"/>
    <cellStyle name="Currency 5 2" xfId="334" xr:uid="{00000000-0005-0000-0000-00004D010000}"/>
    <cellStyle name="Currency 5 3" xfId="335" xr:uid="{00000000-0005-0000-0000-00004E010000}"/>
    <cellStyle name="Currency 5 3 2" xfId="336" xr:uid="{00000000-0005-0000-0000-00004F010000}"/>
    <cellStyle name="Currency 6" xfId="337" xr:uid="{00000000-0005-0000-0000-000050010000}"/>
    <cellStyle name="Currency 7" xfId="338" xr:uid="{00000000-0005-0000-0000-000051010000}"/>
    <cellStyle name="Currency 7 2" xfId="339" xr:uid="{00000000-0005-0000-0000-000052010000}"/>
    <cellStyle name="Normal" xfId="0" builtinId="0"/>
    <cellStyle name="Normal 10" xfId="340" xr:uid="{00000000-0005-0000-0000-000054010000}"/>
    <cellStyle name="Normal 10 2" xfId="749" xr:uid="{98017FAC-F5D9-4034-986E-B59E2363D598}"/>
    <cellStyle name="Normal 105" xfId="341" xr:uid="{00000000-0005-0000-0000-000055010000}"/>
    <cellStyle name="Normal 11" xfId="342" xr:uid="{00000000-0005-0000-0000-000056010000}"/>
    <cellStyle name="Normal 12" xfId="343" xr:uid="{00000000-0005-0000-0000-000057010000}"/>
    <cellStyle name="Normal 13" xfId="344" xr:uid="{00000000-0005-0000-0000-000058010000}"/>
    <cellStyle name="Normal 14" xfId="345" xr:uid="{00000000-0005-0000-0000-000059010000}"/>
    <cellStyle name="Normal 16" xfId="346" xr:uid="{00000000-0005-0000-0000-00005A010000}"/>
    <cellStyle name="Normal 2" xfId="347" xr:uid="{00000000-0005-0000-0000-00005B010000}"/>
    <cellStyle name="Normal 2 2" xfId="348" xr:uid="{00000000-0005-0000-0000-00005C010000}"/>
    <cellStyle name="Normal 2 2 2" xfId="349" xr:uid="{00000000-0005-0000-0000-00005D010000}"/>
    <cellStyle name="Normal 2 2 3" xfId="350" xr:uid="{00000000-0005-0000-0000-00005E010000}"/>
    <cellStyle name="Normal 2 2 4" xfId="351" xr:uid="{00000000-0005-0000-0000-00005F010000}"/>
    <cellStyle name="Normal 2 2 4 2" xfId="352" xr:uid="{00000000-0005-0000-0000-000060010000}"/>
    <cellStyle name="Normal 2 2 4 2 2" xfId="353" xr:uid="{00000000-0005-0000-0000-000061010000}"/>
    <cellStyle name="Normal 2 2 4 3" xfId="354" xr:uid="{00000000-0005-0000-0000-000062010000}"/>
    <cellStyle name="Normal 2 2 4 4" xfId="355" xr:uid="{00000000-0005-0000-0000-000063010000}"/>
    <cellStyle name="Normal 2 2 4 5" xfId="356" xr:uid="{00000000-0005-0000-0000-000064010000}"/>
    <cellStyle name="Normal 2 2 4 5 2" xfId="357" xr:uid="{00000000-0005-0000-0000-000065010000}"/>
    <cellStyle name="Normal 2 2 5" xfId="358" xr:uid="{00000000-0005-0000-0000-000066010000}"/>
    <cellStyle name="Normal 2 2 6" xfId="359" xr:uid="{00000000-0005-0000-0000-000067010000}"/>
    <cellStyle name="Normal 2 3" xfId="360" xr:uid="{00000000-0005-0000-0000-000068010000}"/>
    <cellStyle name="Normal 2 4" xfId="361" xr:uid="{00000000-0005-0000-0000-000069010000}"/>
    <cellStyle name="Normal 2 5" xfId="362" xr:uid="{00000000-0005-0000-0000-00006A010000}"/>
    <cellStyle name="Normal 3" xfId="363" xr:uid="{00000000-0005-0000-0000-00006B010000}"/>
    <cellStyle name="Normal 3 2" xfId="364" xr:uid="{00000000-0005-0000-0000-00006C010000}"/>
    <cellStyle name="Normal 3 2 2" xfId="365" xr:uid="{00000000-0005-0000-0000-00006D010000}"/>
    <cellStyle name="Normal 3 3" xfId="366" xr:uid="{00000000-0005-0000-0000-00006E010000}"/>
    <cellStyle name="Normal 3 3 2" xfId="367" xr:uid="{00000000-0005-0000-0000-00006F010000}"/>
    <cellStyle name="Normal 3 4" xfId="368" xr:uid="{00000000-0005-0000-0000-000070010000}"/>
    <cellStyle name="Normal 3 5" xfId="369" xr:uid="{00000000-0005-0000-0000-000071010000}"/>
    <cellStyle name="Normal 4" xfId="370" xr:uid="{00000000-0005-0000-0000-000072010000}"/>
    <cellStyle name="Normal 4 2" xfId="371" xr:uid="{00000000-0005-0000-0000-000073010000}"/>
    <cellStyle name="Normal 4 3" xfId="372" xr:uid="{00000000-0005-0000-0000-000074010000}"/>
    <cellStyle name="Normal 4 3 2" xfId="373" xr:uid="{00000000-0005-0000-0000-000075010000}"/>
    <cellStyle name="Normal 4 3 3" xfId="374" xr:uid="{00000000-0005-0000-0000-000076010000}"/>
    <cellStyle name="Normal 4 4" xfId="375" xr:uid="{00000000-0005-0000-0000-000077010000}"/>
    <cellStyle name="Normal 5" xfId="376" xr:uid="{00000000-0005-0000-0000-000078010000}"/>
    <cellStyle name="Normal 5 2" xfId="377" xr:uid="{00000000-0005-0000-0000-000079010000}"/>
    <cellStyle name="Normal 5 2 2" xfId="378" xr:uid="{00000000-0005-0000-0000-00007A010000}"/>
    <cellStyle name="Normal 5 2 3" xfId="379" xr:uid="{00000000-0005-0000-0000-00007B010000}"/>
    <cellStyle name="Normal 5 2 3 2" xfId="380" xr:uid="{00000000-0005-0000-0000-00007C010000}"/>
    <cellStyle name="Normal 5 3" xfId="381" xr:uid="{00000000-0005-0000-0000-00007D010000}"/>
    <cellStyle name="Normal 5 4" xfId="382" xr:uid="{00000000-0005-0000-0000-00007E010000}"/>
    <cellStyle name="Normal 6" xfId="383" xr:uid="{00000000-0005-0000-0000-00007F010000}"/>
    <cellStyle name="Normal 6 2" xfId="384" xr:uid="{00000000-0005-0000-0000-000080010000}"/>
    <cellStyle name="Normal 7" xfId="385" xr:uid="{00000000-0005-0000-0000-000081010000}"/>
    <cellStyle name="Normal 7 2" xfId="386" xr:uid="{00000000-0005-0000-0000-000082010000}"/>
    <cellStyle name="Normal 7 3" xfId="387" xr:uid="{00000000-0005-0000-0000-000083010000}"/>
    <cellStyle name="Normal 7 3 2" xfId="388" xr:uid="{00000000-0005-0000-0000-000084010000}"/>
    <cellStyle name="Normal 8" xfId="389" xr:uid="{00000000-0005-0000-0000-000085010000}"/>
    <cellStyle name="Normal 9" xfId="390" xr:uid="{00000000-0005-0000-0000-000086010000}"/>
    <cellStyle name="Normal 9 2" xfId="391" xr:uid="{00000000-0005-0000-0000-000087010000}"/>
    <cellStyle name="Percent 10" xfId="392" xr:uid="{00000000-0005-0000-0000-000088010000}"/>
    <cellStyle name="Percent 10 2" xfId="393" xr:uid="{00000000-0005-0000-0000-000089010000}"/>
    <cellStyle name="Percent 10 3" xfId="394" xr:uid="{00000000-0005-0000-0000-00008A010000}"/>
    <cellStyle name="Percent 10 3 2" xfId="395" xr:uid="{00000000-0005-0000-0000-00008B010000}"/>
    <cellStyle name="Percent 10 3 3" xfId="396" xr:uid="{00000000-0005-0000-0000-00008C010000}"/>
    <cellStyle name="Percent 10 3 3 2" xfId="397" xr:uid="{00000000-0005-0000-0000-00008D010000}"/>
    <cellStyle name="Percent 11" xfId="398" xr:uid="{00000000-0005-0000-0000-00008E010000}"/>
    <cellStyle name="Percent 11 2" xfId="399" xr:uid="{00000000-0005-0000-0000-00008F010000}"/>
    <cellStyle name="Percent 11 3" xfId="400" xr:uid="{00000000-0005-0000-0000-000090010000}"/>
    <cellStyle name="Percent 11 3 2" xfId="401" xr:uid="{00000000-0005-0000-0000-000091010000}"/>
    <cellStyle name="Percent 12" xfId="402" xr:uid="{00000000-0005-0000-0000-000092010000}"/>
    <cellStyle name="Percent 12 2" xfId="403" xr:uid="{00000000-0005-0000-0000-000093010000}"/>
    <cellStyle name="Percent 12 3" xfId="404" xr:uid="{00000000-0005-0000-0000-000094010000}"/>
    <cellStyle name="Percent 12 3 2" xfId="405" xr:uid="{00000000-0005-0000-0000-000095010000}"/>
    <cellStyle name="Percent 13" xfId="406" xr:uid="{00000000-0005-0000-0000-000096010000}"/>
    <cellStyle name="Percent 13 2" xfId="407" xr:uid="{00000000-0005-0000-0000-000097010000}"/>
    <cellStyle name="Percent 13 3" xfId="408" xr:uid="{00000000-0005-0000-0000-000098010000}"/>
    <cellStyle name="Percent 13 3 2" xfId="409" xr:uid="{00000000-0005-0000-0000-000099010000}"/>
    <cellStyle name="Percent 14" xfId="410" xr:uid="{00000000-0005-0000-0000-00009A010000}"/>
    <cellStyle name="Percent 14 2" xfId="411" xr:uid="{00000000-0005-0000-0000-00009B010000}"/>
    <cellStyle name="Percent 14 3" xfId="412" xr:uid="{00000000-0005-0000-0000-00009C010000}"/>
    <cellStyle name="Percent 14 3 2" xfId="413" xr:uid="{00000000-0005-0000-0000-00009D010000}"/>
    <cellStyle name="Percent 15" xfId="414" xr:uid="{00000000-0005-0000-0000-00009E010000}"/>
    <cellStyle name="Percent 15 2" xfId="415" xr:uid="{00000000-0005-0000-0000-00009F010000}"/>
    <cellStyle name="Percent 15 3" xfId="416" xr:uid="{00000000-0005-0000-0000-0000A0010000}"/>
    <cellStyle name="Percent 15 3 2" xfId="417" xr:uid="{00000000-0005-0000-0000-0000A1010000}"/>
    <cellStyle name="Percent 16" xfId="418" xr:uid="{00000000-0005-0000-0000-0000A2010000}"/>
    <cellStyle name="Percent 16 2" xfId="419" xr:uid="{00000000-0005-0000-0000-0000A3010000}"/>
    <cellStyle name="Percent 16 3" xfId="420" xr:uid="{00000000-0005-0000-0000-0000A4010000}"/>
    <cellStyle name="Percent 16 3 2" xfId="421" xr:uid="{00000000-0005-0000-0000-0000A5010000}"/>
    <cellStyle name="Percent 17" xfId="422" xr:uid="{00000000-0005-0000-0000-0000A6010000}"/>
    <cellStyle name="Percent 17 2" xfId="423" xr:uid="{00000000-0005-0000-0000-0000A7010000}"/>
    <cellStyle name="Percent 17 3" xfId="424" xr:uid="{00000000-0005-0000-0000-0000A8010000}"/>
    <cellStyle name="Percent 17 3 2" xfId="425" xr:uid="{00000000-0005-0000-0000-0000A9010000}"/>
    <cellStyle name="Percent 18" xfId="426" xr:uid="{00000000-0005-0000-0000-0000AA010000}"/>
    <cellStyle name="Percent 18 2" xfId="427" xr:uid="{00000000-0005-0000-0000-0000AB010000}"/>
    <cellStyle name="Percent 18 3" xfId="428" xr:uid="{00000000-0005-0000-0000-0000AC010000}"/>
    <cellStyle name="Percent 18 3 2" xfId="429" xr:uid="{00000000-0005-0000-0000-0000AD010000}"/>
    <cellStyle name="Percent 19" xfId="430" xr:uid="{00000000-0005-0000-0000-0000AE010000}"/>
    <cellStyle name="Percent 19 2" xfId="431" xr:uid="{00000000-0005-0000-0000-0000AF010000}"/>
    <cellStyle name="Percent 19 3" xfId="432" xr:uid="{00000000-0005-0000-0000-0000B0010000}"/>
    <cellStyle name="Percent 19 3 2" xfId="433" xr:uid="{00000000-0005-0000-0000-0000B1010000}"/>
    <cellStyle name="Percent 2" xfId="434" xr:uid="{00000000-0005-0000-0000-0000B2010000}"/>
    <cellStyle name="Percent 2 2" xfId="435" xr:uid="{00000000-0005-0000-0000-0000B3010000}"/>
    <cellStyle name="Percent 2 2 2" xfId="436" xr:uid="{00000000-0005-0000-0000-0000B4010000}"/>
    <cellStyle name="Percent 2 2 2 2" xfId="437" xr:uid="{00000000-0005-0000-0000-0000B5010000}"/>
    <cellStyle name="Percent 2 2 2 3" xfId="438" xr:uid="{00000000-0005-0000-0000-0000B6010000}"/>
    <cellStyle name="Percent 2 2 2 3 2" xfId="439" xr:uid="{00000000-0005-0000-0000-0000B7010000}"/>
    <cellStyle name="Percent 2 2 2 3 3" xfId="440" xr:uid="{00000000-0005-0000-0000-0000B8010000}"/>
    <cellStyle name="Percent 2 2 2 3 3 2" xfId="441" xr:uid="{00000000-0005-0000-0000-0000B9010000}"/>
    <cellStyle name="Percent 2 2 2 3 3 3" xfId="442" xr:uid="{00000000-0005-0000-0000-0000BA010000}"/>
    <cellStyle name="Percent 2 2 2 3 3 4" xfId="443" xr:uid="{00000000-0005-0000-0000-0000BB010000}"/>
    <cellStyle name="Percent 2 2 2 3 4" xfId="444" xr:uid="{00000000-0005-0000-0000-0000BC010000}"/>
    <cellStyle name="Percent 2 2 2 3 4 2" xfId="445" xr:uid="{00000000-0005-0000-0000-0000BD010000}"/>
    <cellStyle name="Percent 2 2 2 3 4 2 2" xfId="446" xr:uid="{00000000-0005-0000-0000-0000BE010000}"/>
    <cellStyle name="Percent 2 2 2 3 4 2 3" xfId="447" xr:uid="{00000000-0005-0000-0000-0000BF010000}"/>
    <cellStyle name="Percent 2 2 2 3 4 2 3 2" xfId="448" xr:uid="{00000000-0005-0000-0000-0000C0010000}"/>
    <cellStyle name="Percent 2 2 2 3 4 3" xfId="449" xr:uid="{00000000-0005-0000-0000-0000C1010000}"/>
    <cellStyle name="Percent 2 2 2 3 5" xfId="450" xr:uid="{00000000-0005-0000-0000-0000C2010000}"/>
    <cellStyle name="Percent 2 2 2 3 5 2" xfId="451" xr:uid="{00000000-0005-0000-0000-0000C3010000}"/>
    <cellStyle name="Percent 2 2 2 3 5 3" xfId="452" xr:uid="{00000000-0005-0000-0000-0000C4010000}"/>
    <cellStyle name="Percent 2 2 2 3 5 3 2" xfId="453" xr:uid="{00000000-0005-0000-0000-0000C5010000}"/>
    <cellStyle name="Percent 2 2 2 3 6" xfId="454" xr:uid="{00000000-0005-0000-0000-0000C6010000}"/>
    <cellStyle name="Percent 2 2 2 3 7" xfId="455" xr:uid="{00000000-0005-0000-0000-0000C7010000}"/>
    <cellStyle name="Percent 2 2 2 3 7 2" xfId="456" xr:uid="{00000000-0005-0000-0000-0000C8010000}"/>
    <cellStyle name="Percent 2 2 2 4" xfId="457" xr:uid="{00000000-0005-0000-0000-0000C9010000}"/>
    <cellStyle name="Percent 2 2 2 4 2" xfId="458" xr:uid="{00000000-0005-0000-0000-0000CA010000}"/>
    <cellStyle name="Percent 2 2 2 4 2 2" xfId="459" xr:uid="{00000000-0005-0000-0000-0000CB010000}"/>
    <cellStyle name="Percent 2 2 2 4 2 3" xfId="460" xr:uid="{00000000-0005-0000-0000-0000CC010000}"/>
    <cellStyle name="Percent 2 2 2 4 2 3 2" xfId="461" xr:uid="{00000000-0005-0000-0000-0000CD010000}"/>
    <cellStyle name="Percent 2 2 2 4 3" xfId="462" xr:uid="{00000000-0005-0000-0000-0000CE010000}"/>
    <cellStyle name="Percent 2 2 2 5" xfId="463" xr:uid="{00000000-0005-0000-0000-0000CF010000}"/>
    <cellStyle name="Percent 2 2 2 5 2" xfId="464" xr:uid="{00000000-0005-0000-0000-0000D0010000}"/>
    <cellStyle name="Percent 2 2 2 5 3" xfId="465" xr:uid="{00000000-0005-0000-0000-0000D1010000}"/>
    <cellStyle name="Percent 2 2 2 5 3 2" xfId="466" xr:uid="{00000000-0005-0000-0000-0000D2010000}"/>
    <cellStyle name="Percent 2 2 2 6" xfId="467" xr:uid="{00000000-0005-0000-0000-0000D3010000}"/>
    <cellStyle name="Percent 2 2 2 6 2" xfId="468" xr:uid="{00000000-0005-0000-0000-0000D4010000}"/>
    <cellStyle name="Percent 2 2 3" xfId="469" xr:uid="{00000000-0005-0000-0000-0000D5010000}"/>
    <cellStyle name="Percent 2 2 3 2" xfId="470" xr:uid="{00000000-0005-0000-0000-0000D6010000}"/>
    <cellStyle name="Percent 2 2 3 3" xfId="471" xr:uid="{00000000-0005-0000-0000-0000D7010000}"/>
    <cellStyle name="Percent 2 2 3 4" xfId="472" xr:uid="{00000000-0005-0000-0000-0000D8010000}"/>
    <cellStyle name="Percent 2 3" xfId="473" xr:uid="{00000000-0005-0000-0000-0000D9010000}"/>
    <cellStyle name="Percent 2 4" xfId="474" xr:uid="{00000000-0005-0000-0000-0000DA010000}"/>
    <cellStyle name="Percent 2 4 10" xfId="475" xr:uid="{00000000-0005-0000-0000-0000DB010000}"/>
    <cellStyle name="Percent 2 4 11" xfId="476" xr:uid="{00000000-0005-0000-0000-0000DC010000}"/>
    <cellStyle name="Percent 2 4 11 2" xfId="477" xr:uid="{00000000-0005-0000-0000-0000DD010000}"/>
    <cellStyle name="Percent 2 4 11 2 2" xfId="478" xr:uid="{00000000-0005-0000-0000-0000DE010000}"/>
    <cellStyle name="Percent 2 4 11 2 3" xfId="479" xr:uid="{00000000-0005-0000-0000-0000DF010000}"/>
    <cellStyle name="Percent 2 4 11 2 3 2" xfId="480" xr:uid="{00000000-0005-0000-0000-0000E0010000}"/>
    <cellStyle name="Percent 2 4 2" xfId="481" xr:uid="{00000000-0005-0000-0000-0000E1010000}"/>
    <cellStyle name="Percent 2 4 3" xfId="482" xr:uid="{00000000-0005-0000-0000-0000E2010000}"/>
    <cellStyle name="Percent 2 4 4" xfId="483" xr:uid="{00000000-0005-0000-0000-0000E3010000}"/>
    <cellStyle name="Percent 2 4 5" xfId="484" xr:uid="{00000000-0005-0000-0000-0000E4010000}"/>
    <cellStyle name="Percent 2 4 5 2" xfId="485" xr:uid="{00000000-0005-0000-0000-0000E5010000}"/>
    <cellStyle name="Percent 2 4 5 2 2" xfId="486" xr:uid="{00000000-0005-0000-0000-0000E6010000}"/>
    <cellStyle name="Percent 2 4 5 2 3" xfId="487" xr:uid="{00000000-0005-0000-0000-0000E7010000}"/>
    <cellStyle name="Percent 2 4 6" xfId="488" xr:uid="{00000000-0005-0000-0000-0000E8010000}"/>
    <cellStyle name="Percent 2 4 7" xfId="489" xr:uid="{00000000-0005-0000-0000-0000E9010000}"/>
    <cellStyle name="Percent 2 4 8" xfId="490" xr:uid="{00000000-0005-0000-0000-0000EA010000}"/>
    <cellStyle name="Percent 2 4 9" xfId="491" xr:uid="{00000000-0005-0000-0000-0000EB010000}"/>
    <cellStyle name="Percent 2 4 9 2" xfId="492" xr:uid="{00000000-0005-0000-0000-0000EC010000}"/>
    <cellStyle name="Percent 2 4 9 2 2" xfId="493" xr:uid="{00000000-0005-0000-0000-0000ED010000}"/>
    <cellStyle name="Percent 2 4 9 2 3" xfId="494" xr:uid="{00000000-0005-0000-0000-0000EE010000}"/>
    <cellStyle name="Percent 2 4 9 2 3 2" xfId="495" xr:uid="{00000000-0005-0000-0000-0000EF010000}"/>
    <cellStyle name="Percent 2 5" xfId="496" xr:uid="{00000000-0005-0000-0000-0000F0010000}"/>
    <cellStyle name="Percent 20" xfId="497" xr:uid="{00000000-0005-0000-0000-0000F1010000}"/>
    <cellStyle name="Percent 20 2" xfId="498" xr:uid="{00000000-0005-0000-0000-0000F2010000}"/>
    <cellStyle name="Percent 20 3" xfId="499" xr:uid="{00000000-0005-0000-0000-0000F3010000}"/>
    <cellStyle name="Percent 20 3 2" xfId="500" xr:uid="{00000000-0005-0000-0000-0000F4010000}"/>
    <cellStyle name="Percent 21" xfId="501" xr:uid="{00000000-0005-0000-0000-0000F5010000}"/>
    <cellStyle name="Percent 21 2" xfId="502" xr:uid="{00000000-0005-0000-0000-0000F6010000}"/>
    <cellStyle name="Percent 21 3" xfId="503" xr:uid="{00000000-0005-0000-0000-0000F7010000}"/>
    <cellStyle name="Percent 21 3 2" xfId="504" xr:uid="{00000000-0005-0000-0000-0000F8010000}"/>
    <cellStyle name="Percent 22" xfId="505" xr:uid="{00000000-0005-0000-0000-0000F9010000}"/>
    <cellStyle name="Percent 22 2" xfId="506" xr:uid="{00000000-0005-0000-0000-0000FA010000}"/>
    <cellStyle name="Percent 23" xfId="507" xr:uid="{00000000-0005-0000-0000-0000FB010000}"/>
    <cellStyle name="Percent 23 2" xfId="508" xr:uid="{00000000-0005-0000-0000-0000FC010000}"/>
    <cellStyle name="Percent 24" xfId="509" xr:uid="{00000000-0005-0000-0000-0000FD010000}"/>
    <cellStyle name="Percent 25" xfId="510" xr:uid="{00000000-0005-0000-0000-0000FE010000}"/>
    <cellStyle name="Percent 25 2" xfId="511" xr:uid="{00000000-0005-0000-0000-0000FF010000}"/>
    <cellStyle name="Percent 25 3" xfId="512" xr:uid="{00000000-0005-0000-0000-000000020000}"/>
    <cellStyle name="Percent 25 3 2" xfId="513" xr:uid="{00000000-0005-0000-0000-000001020000}"/>
    <cellStyle name="Percent 26" xfId="514" xr:uid="{00000000-0005-0000-0000-000002020000}"/>
    <cellStyle name="Percent 27" xfId="515" xr:uid="{00000000-0005-0000-0000-000003020000}"/>
    <cellStyle name="Percent 27 2" xfId="516" xr:uid="{00000000-0005-0000-0000-000004020000}"/>
    <cellStyle name="Percent 28" xfId="517" xr:uid="{00000000-0005-0000-0000-000005020000}"/>
    <cellStyle name="Percent 3" xfId="518" xr:uid="{00000000-0005-0000-0000-000006020000}"/>
    <cellStyle name="Percent 3 2" xfId="519" xr:uid="{00000000-0005-0000-0000-000007020000}"/>
    <cellStyle name="Percent 3 2 2" xfId="520" xr:uid="{00000000-0005-0000-0000-000008020000}"/>
    <cellStyle name="Percent 3 2 3" xfId="521" xr:uid="{00000000-0005-0000-0000-000009020000}"/>
    <cellStyle name="Percent 3 2 3 2" xfId="522" xr:uid="{00000000-0005-0000-0000-00000A020000}"/>
    <cellStyle name="Percent 3 2 3 3" xfId="523" xr:uid="{00000000-0005-0000-0000-00000B020000}"/>
    <cellStyle name="Percent 3 2 3 4" xfId="524" xr:uid="{00000000-0005-0000-0000-00000C020000}"/>
    <cellStyle name="Percent 3 2 4" xfId="525" xr:uid="{00000000-0005-0000-0000-00000D020000}"/>
    <cellStyle name="Percent 3 2 4 2" xfId="526" xr:uid="{00000000-0005-0000-0000-00000E020000}"/>
    <cellStyle name="Percent 3 2 4 2 2" xfId="527" xr:uid="{00000000-0005-0000-0000-00000F020000}"/>
    <cellStyle name="Percent 3 2 4 2 3" xfId="528" xr:uid="{00000000-0005-0000-0000-000010020000}"/>
    <cellStyle name="Percent 3 2 4 2 3 2" xfId="529" xr:uid="{00000000-0005-0000-0000-000011020000}"/>
    <cellStyle name="Percent 3 2 4 3" xfId="530" xr:uid="{00000000-0005-0000-0000-000012020000}"/>
    <cellStyle name="Percent 3 2 5" xfId="531" xr:uid="{00000000-0005-0000-0000-000013020000}"/>
    <cellStyle name="Percent 3 2 5 2" xfId="532" xr:uid="{00000000-0005-0000-0000-000014020000}"/>
    <cellStyle name="Percent 3 2 5 3" xfId="533" xr:uid="{00000000-0005-0000-0000-000015020000}"/>
    <cellStyle name="Percent 3 2 5 3 2" xfId="534" xr:uid="{00000000-0005-0000-0000-000016020000}"/>
    <cellStyle name="Percent 3 2 6" xfId="535" xr:uid="{00000000-0005-0000-0000-000017020000}"/>
    <cellStyle name="Percent 3 2 7" xfId="536" xr:uid="{00000000-0005-0000-0000-000018020000}"/>
    <cellStyle name="Percent 3 2 7 2" xfId="537" xr:uid="{00000000-0005-0000-0000-000019020000}"/>
    <cellStyle name="Percent 3 3" xfId="538" xr:uid="{00000000-0005-0000-0000-00001A020000}"/>
    <cellStyle name="Percent 3 4" xfId="539" xr:uid="{00000000-0005-0000-0000-00001B020000}"/>
    <cellStyle name="Percent 3 5" xfId="540" xr:uid="{00000000-0005-0000-0000-00001C020000}"/>
    <cellStyle name="Percent 3 5 2" xfId="541" xr:uid="{00000000-0005-0000-0000-00001D020000}"/>
    <cellStyle name="Percent 3 5 3" xfId="542" xr:uid="{00000000-0005-0000-0000-00001E020000}"/>
    <cellStyle name="Percent 3 5 4" xfId="543" xr:uid="{00000000-0005-0000-0000-00001F020000}"/>
    <cellStyle name="Percent 4" xfId="544" xr:uid="{00000000-0005-0000-0000-000020020000}"/>
    <cellStyle name="Percent 4 2" xfId="545" xr:uid="{00000000-0005-0000-0000-000021020000}"/>
    <cellStyle name="Percent 4 3" xfId="546" xr:uid="{00000000-0005-0000-0000-000022020000}"/>
    <cellStyle name="Percent 4 3 2" xfId="547" xr:uid="{00000000-0005-0000-0000-000023020000}"/>
    <cellStyle name="Percent 4 3 3" xfId="548" xr:uid="{00000000-0005-0000-0000-000024020000}"/>
    <cellStyle name="Percent 4 3 4" xfId="549" xr:uid="{00000000-0005-0000-0000-000025020000}"/>
    <cellStyle name="Percent 4 4" xfId="550" xr:uid="{00000000-0005-0000-0000-000026020000}"/>
    <cellStyle name="Percent 4 4 2" xfId="551" xr:uid="{00000000-0005-0000-0000-000027020000}"/>
    <cellStyle name="Percent 4 4 2 2" xfId="552" xr:uid="{00000000-0005-0000-0000-000028020000}"/>
    <cellStyle name="Percent 4 4 2 3" xfId="553" xr:uid="{00000000-0005-0000-0000-000029020000}"/>
    <cellStyle name="Percent 4 4 2 3 2" xfId="554" xr:uid="{00000000-0005-0000-0000-00002A020000}"/>
    <cellStyle name="Percent 4 4 3" xfId="555" xr:uid="{00000000-0005-0000-0000-00002B020000}"/>
    <cellStyle name="Percent 4 5" xfId="556" xr:uid="{00000000-0005-0000-0000-00002C020000}"/>
    <cellStyle name="Percent 4 5 2" xfId="557" xr:uid="{00000000-0005-0000-0000-00002D020000}"/>
    <cellStyle name="Percent 4 5 3" xfId="558" xr:uid="{00000000-0005-0000-0000-00002E020000}"/>
    <cellStyle name="Percent 4 5 3 2" xfId="559" xr:uid="{00000000-0005-0000-0000-00002F020000}"/>
    <cellStyle name="Percent 4 6" xfId="560" xr:uid="{00000000-0005-0000-0000-000030020000}"/>
    <cellStyle name="Percent 4 7" xfId="561" xr:uid="{00000000-0005-0000-0000-000031020000}"/>
    <cellStyle name="Percent 4 7 2" xfId="562" xr:uid="{00000000-0005-0000-0000-000032020000}"/>
    <cellStyle name="Percent 5" xfId="563" xr:uid="{00000000-0005-0000-0000-000033020000}"/>
    <cellStyle name="Percent 5 2" xfId="564" xr:uid="{00000000-0005-0000-0000-000034020000}"/>
    <cellStyle name="Percent 5 3" xfId="565" xr:uid="{00000000-0005-0000-0000-000035020000}"/>
    <cellStyle name="Percent 5 3 2" xfId="566" xr:uid="{00000000-0005-0000-0000-000036020000}"/>
    <cellStyle name="Percent 5 3 3" xfId="567" xr:uid="{00000000-0005-0000-0000-000037020000}"/>
    <cellStyle name="Percent 5 4" xfId="568" xr:uid="{00000000-0005-0000-0000-000038020000}"/>
    <cellStyle name="Percent 5 4 2" xfId="569" xr:uid="{00000000-0005-0000-0000-000039020000}"/>
    <cellStyle name="Percent 5 4 3" xfId="570" xr:uid="{00000000-0005-0000-0000-00003A020000}"/>
    <cellStyle name="Percent 5 4 4" xfId="571" xr:uid="{00000000-0005-0000-0000-00003B020000}"/>
    <cellStyle name="Percent 5 5" xfId="572" xr:uid="{00000000-0005-0000-0000-00003C020000}"/>
    <cellStyle name="Percent 5 5 2" xfId="573" xr:uid="{00000000-0005-0000-0000-00003D020000}"/>
    <cellStyle name="Percent 5 5 2 2" xfId="574" xr:uid="{00000000-0005-0000-0000-00003E020000}"/>
    <cellStyle name="Percent 5 5 2 3" xfId="575" xr:uid="{00000000-0005-0000-0000-00003F020000}"/>
    <cellStyle name="Percent 5 5 2 3 2" xfId="576" xr:uid="{00000000-0005-0000-0000-000040020000}"/>
    <cellStyle name="Percent 5 5 3" xfId="577" xr:uid="{00000000-0005-0000-0000-000041020000}"/>
    <cellStyle name="Percent 5 6" xfId="578" xr:uid="{00000000-0005-0000-0000-000042020000}"/>
    <cellStyle name="Percent 5 6 2" xfId="579" xr:uid="{00000000-0005-0000-0000-000043020000}"/>
    <cellStyle name="Percent 5 6 3" xfId="580" xr:uid="{00000000-0005-0000-0000-000044020000}"/>
    <cellStyle name="Percent 5 6 3 2" xfId="581" xr:uid="{00000000-0005-0000-0000-000045020000}"/>
    <cellStyle name="Percent 5 7" xfId="582" xr:uid="{00000000-0005-0000-0000-000046020000}"/>
    <cellStyle name="Percent 5 8" xfId="583" xr:uid="{00000000-0005-0000-0000-000047020000}"/>
    <cellStyle name="Percent 5 8 2" xfId="584" xr:uid="{00000000-0005-0000-0000-000048020000}"/>
    <cellStyle name="Percent 5 9" xfId="585" xr:uid="{00000000-0005-0000-0000-000049020000}"/>
    <cellStyle name="Percent 5 9 2" xfId="586" xr:uid="{00000000-0005-0000-0000-00004A020000}"/>
    <cellStyle name="Percent 5 9 3" xfId="587" xr:uid="{00000000-0005-0000-0000-00004B020000}"/>
    <cellStyle name="Percent 5 9 3 2" xfId="588" xr:uid="{00000000-0005-0000-0000-00004C020000}"/>
    <cellStyle name="Percent 6" xfId="589" xr:uid="{00000000-0005-0000-0000-00004D020000}"/>
    <cellStyle name="Percent 6 10" xfId="590" xr:uid="{00000000-0005-0000-0000-00004E020000}"/>
    <cellStyle name="Percent 6 11" xfId="591" xr:uid="{00000000-0005-0000-0000-00004F020000}"/>
    <cellStyle name="Percent 6 11 2" xfId="592" xr:uid="{00000000-0005-0000-0000-000050020000}"/>
    <cellStyle name="Percent 6 11 2 2" xfId="593" xr:uid="{00000000-0005-0000-0000-000051020000}"/>
    <cellStyle name="Percent 6 11 2 3" xfId="594" xr:uid="{00000000-0005-0000-0000-000052020000}"/>
    <cellStyle name="Percent 6 11 2 3 2" xfId="595" xr:uid="{00000000-0005-0000-0000-000053020000}"/>
    <cellStyle name="Percent 6 12" xfId="596" xr:uid="{00000000-0005-0000-0000-000054020000}"/>
    <cellStyle name="Percent 6 13" xfId="597" xr:uid="{00000000-0005-0000-0000-000055020000}"/>
    <cellStyle name="Percent 6 13 2" xfId="598" xr:uid="{00000000-0005-0000-0000-000056020000}"/>
    <cellStyle name="Percent 6 13 2 2" xfId="599" xr:uid="{00000000-0005-0000-0000-000057020000}"/>
    <cellStyle name="Percent 6 13 2 3" xfId="600" xr:uid="{00000000-0005-0000-0000-000058020000}"/>
    <cellStyle name="Percent 6 13 2 3 2" xfId="601" xr:uid="{00000000-0005-0000-0000-000059020000}"/>
    <cellStyle name="Percent 6 14" xfId="602" xr:uid="{00000000-0005-0000-0000-00005A020000}"/>
    <cellStyle name="Percent 6 14 2" xfId="603" xr:uid="{00000000-0005-0000-0000-00005B020000}"/>
    <cellStyle name="Percent 6 15" xfId="604" xr:uid="{00000000-0005-0000-0000-00005C020000}"/>
    <cellStyle name="Percent 6 16" xfId="605" xr:uid="{00000000-0005-0000-0000-00005D020000}"/>
    <cellStyle name="Percent 6 16 2" xfId="606" xr:uid="{00000000-0005-0000-0000-00005E020000}"/>
    <cellStyle name="Percent 6 2" xfId="607" xr:uid="{00000000-0005-0000-0000-00005F020000}"/>
    <cellStyle name="Percent 6 3" xfId="608" xr:uid="{00000000-0005-0000-0000-000060020000}"/>
    <cellStyle name="Percent 6 4" xfId="609" xr:uid="{00000000-0005-0000-0000-000061020000}"/>
    <cellStyle name="Percent 6 5" xfId="610" xr:uid="{00000000-0005-0000-0000-000062020000}"/>
    <cellStyle name="Percent 6 6" xfId="611" xr:uid="{00000000-0005-0000-0000-000063020000}"/>
    <cellStyle name="Percent 6 7" xfId="612" xr:uid="{00000000-0005-0000-0000-000064020000}"/>
    <cellStyle name="Percent 6 7 2" xfId="613" xr:uid="{00000000-0005-0000-0000-000065020000}"/>
    <cellStyle name="Percent 6 7 2 2" xfId="614" xr:uid="{00000000-0005-0000-0000-000066020000}"/>
    <cellStyle name="Percent 6 7 2 3" xfId="615" xr:uid="{00000000-0005-0000-0000-000067020000}"/>
    <cellStyle name="Percent 6 8" xfId="616" xr:uid="{00000000-0005-0000-0000-000068020000}"/>
    <cellStyle name="Percent 6 9" xfId="617" xr:uid="{00000000-0005-0000-0000-000069020000}"/>
    <cellStyle name="Percent 7" xfId="618" xr:uid="{00000000-0005-0000-0000-00006A020000}"/>
    <cellStyle name="Percent 7 10" xfId="619" xr:uid="{00000000-0005-0000-0000-00006B020000}"/>
    <cellStyle name="Percent 7 11" xfId="620" xr:uid="{00000000-0005-0000-0000-00006C020000}"/>
    <cellStyle name="Percent 7 11 2" xfId="621" xr:uid="{00000000-0005-0000-0000-00006D020000}"/>
    <cellStyle name="Percent 7 11 2 2" xfId="622" xr:uid="{00000000-0005-0000-0000-00006E020000}"/>
    <cellStyle name="Percent 7 11 2 3" xfId="623" xr:uid="{00000000-0005-0000-0000-00006F020000}"/>
    <cellStyle name="Percent 7 11 2 3 2" xfId="624" xr:uid="{00000000-0005-0000-0000-000070020000}"/>
    <cellStyle name="Percent 7 12" xfId="625" xr:uid="{00000000-0005-0000-0000-000071020000}"/>
    <cellStyle name="Percent 7 12 2" xfId="626" xr:uid="{00000000-0005-0000-0000-000072020000}"/>
    <cellStyle name="Percent 7 13" xfId="627" xr:uid="{00000000-0005-0000-0000-000073020000}"/>
    <cellStyle name="Percent 7 14" xfId="628" xr:uid="{00000000-0005-0000-0000-000074020000}"/>
    <cellStyle name="Percent 7 14 2" xfId="629" xr:uid="{00000000-0005-0000-0000-000075020000}"/>
    <cellStyle name="Percent 7 2" xfId="630" xr:uid="{00000000-0005-0000-0000-000076020000}"/>
    <cellStyle name="Percent 7 3" xfId="631" xr:uid="{00000000-0005-0000-0000-000077020000}"/>
    <cellStyle name="Percent 7 4" xfId="632" xr:uid="{00000000-0005-0000-0000-000078020000}"/>
    <cellStyle name="Percent 7 5" xfId="633" xr:uid="{00000000-0005-0000-0000-000079020000}"/>
    <cellStyle name="Percent 7 5 2" xfId="634" xr:uid="{00000000-0005-0000-0000-00007A020000}"/>
    <cellStyle name="Percent 7 5 2 2" xfId="635" xr:uid="{00000000-0005-0000-0000-00007B020000}"/>
    <cellStyle name="Percent 7 5 2 3" xfId="636" xr:uid="{00000000-0005-0000-0000-00007C020000}"/>
    <cellStyle name="Percent 7 5 2 4" xfId="637" xr:uid="{00000000-0005-0000-0000-00007D020000}"/>
    <cellStyle name="Percent 7 6" xfId="638" xr:uid="{00000000-0005-0000-0000-00007E020000}"/>
    <cellStyle name="Percent 7 7" xfId="639" xr:uid="{00000000-0005-0000-0000-00007F020000}"/>
    <cellStyle name="Percent 7 8" xfId="640" xr:uid="{00000000-0005-0000-0000-000080020000}"/>
    <cellStyle name="Percent 7 9" xfId="641" xr:uid="{00000000-0005-0000-0000-000081020000}"/>
    <cellStyle name="Percent 7 9 2" xfId="642" xr:uid="{00000000-0005-0000-0000-000082020000}"/>
    <cellStyle name="Percent 7 9 2 2" xfId="643" xr:uid="{00000000-0005-0000-0000-000083020000}"/>
    <cellStyle name="Percent 7 9 2 3" xfId="644" xr:uid="{00000000-0005-0000-0000-000084020000}"/>
    <cellStyle name="Percent 7 9 2 3 2" xfId="645" xr:uid="{00000000-0005-0000-0000-000085020000}"/>
    <cellStyle name="Percent 8" xfId="646" xr:uid="{00000000-0005-0000-0000-000086020000}"/>
    <cellStyle name="Percent 8 2" xfId="647" xr:uid="{00000000-0005-0000-0000-000087020000}"/>
    <cellStyle name="Percent 8 3" xfId="648" xr:uid="{00000000-0005-0000-0000-000088020000}"/>
    <cellStyle name="Percent 8 4" xfId="649" xr:uid="{00000000-0005-0000-0000-000089020000}"/>
    <cellStyle name="Percent 8 5" xfId="650" xr:uid="{00000000-0005-0000-0000-00008A020000}"/>
    <cellStyle name="Percent 9" xfId="651" xr:uid="{00000000-0005-0000-0000-00008B020000}"/>
    <cellStyle name="Percent 9 2" xfId="652" xr:uid="{00000000-0005-0000-0000-00008C020000}"/>
    <cellStyle name="Percent 9 3" xfId="653" xr:uid="{00000000-0005-0000-0000-00008D020000}"/>
    <cellStyle name="Percent 9 4" xfId="654" xr:uid="{00000000-0005-0000-0000-00008E020000}"/>
    <cellStyle name="Percent 9 5" xfId="655" xr:uid="{00000000-0005-0000-0000-00008F020000}"/>
    <cellStyle name="PSChar" xfId="656" xr:uid="{00000000-0005-0000-0000-000090020000}"/>
    <cellStyle name="PSChar 2" xfId="657" xr:uid="{00000000-0005-0000-0000-000091020000}"/>
    <cellStyle name="PSChar 2 2" xfId="658" xr:uid="{00000000-0005-0000-0000-000092020000}"/>
    <cellStyle name="PSChar 2 2 2" xfId="659" xr:uid="{00000000-0005-0000-0000-000093020000}"/>
    <cellStyle name="PSChar 3" xfId="660" xr:uid="{00000000-0005-0000-0000-000094020000}"/>
    <cellStyle name="PSChar 3 2" xfId="661" xr:uid="{00000000-0005-0000-0000-000095020000}"/>
    <cellStyle name="PSChar 4" xfId="662" xr:uid="{00000000-0005-0000-0000-000096020000}"/>
    <cellStyle name="PSChar 4 2" xfId="663" xr:uid="{00000000-0005-0000-0000-000097020000}"/>
    <cellStyle name="PSChar 5" xfId="664" xr:uid="{00000000-0005-0000-0000-000098020000}"/>
    <cellStyle name="PSChar 5 2" xfId="665" xr:uid="{00000000-0005-0000-0000-000099020000}"/>
    <cellStyle name="PSChar 5 3" xfId="666" xr:uid="{00000000-0005-0000-0000-00009A020000}"/>
    <cellStyle name="PSChar 5 3 2" xfId="667" xr:uid="{00000000-0005-0000-0000-00009B020000}"/>
    <cellStyle name="PSChar 6" xfId="668" xr:uid="{00000000-0005-0000-0000-00009C020000}"/>
    <cellStyle name="PSChar 6 2" xfId="669" xr:uid="{00000000-0005-0000-0000-00009D020000}"/>
    <cellStyle name="PSChar 7" xfId="670" xr:uid="{00000000-0005-0000-0000-00009E020000}"/>
    <cellStyle name="PSChar 8" xfId="671" xr:uid="{00000000-0005-0000-0000-00009F020000}"/>
    <cellStyle name="PSChar 9" xfId="672" xr:uid="{00000000-0005-0000-0000-0000A0020000}"/>
    <cellStyle name="PSDate" xfId="673" xr:uid="{00000000-0005-0000-0000-0000A1020000}"/>
    <cellStyle name="PSDate 2" xfId="674" xr:uid="{00000000-0005-0000-0000-0000A2020000}"/>
    <cellStyle name="PSDate 2 2" xfId="675" xr:uid="{00000000-0005-0000-0000-0000A3020000}"/>
    <cellStyle name="PSDate 2 2 2" xfId="676" xr:uid="{00000000-0005-0000-0000-0000A4020000}"/>
    <cellStyle name="PSDate 3" xfId="677" xr:uid="{00000000-0005-0000-0000-0000A5020000}"/>
    <cellStyle name="PSDate 3 2" xfId="678" xr:uid="{00000000-0005-0000-0000-0000A6020000}"/>
    <cellStyle name="PSDate 4" xfId="679" xr:uid="{00000000-0005-0000-0000-0000A7020000}"/>
    <cellStyle name="PSDate 4 2" xfId="680" xr:uid="{00000000-0005-0000-0000-0000A8020000}"/>
    <cellStyle name="PSDate 5" xfId="681" xr:uid="{00000000-0005-0000-0000-0000A9020000}"/>
    <cellStyle name="PSDate 5 2" xfId="682" xr:uid="{00000000-0005-0000-0000-0000AA020000}"/>
    <cellStyle name="PSDate 5 3" xfId="683" xr:uid="{00000000-0005-0000-0000-0000AB020000}"/>
    <cellStyle name="PSDate 5 3 2" xfId="684" xr:uid="{00000000-0005-0000-0000-0000AC020000}"/>
    <cellStyle name="PSDate 6" xfId="685" xr:uid="{00000000-0005-0000-0000-0000AD020000}"/>
    <cellStyle name="PSDate 6 2" xfId="686" xr:uid="{00000000-0005-0000-0000-0000AE020000}"/>
    <cellStyle name="PSDate 7" xfId="687" xr:uid="{00000000-0005-0000-0000-0000AF020000}"/>
    <cellStyle name="PSDate 8" xfId="688" xr:uid="{00000000-0005-0000-0000-0000B0020000}"/>
    <cellStyle name="PSDec" xfId="689" xr:uid="{00000000-0005-0000-0000-0000B1020000}"/>
    <cellStyle name="PSDec 2" xfId="690" xr:uid="{00000000-0005-0000-0000-0000B2020000}"/>
    <cellStyle name="PSDec 2 2" xfId="691" xr:uid="{00000000-0005-0000-0000-0000B3020000}"/>
    <cellStyle name="PSDec 2 2 2" xfId="692" xr:uid="{00000000-0005-0000-0000-0000B4020000}"/>
    <cellStyle name="PSDec 3" xfId="693" xr:uid="{00000000-0005-0000-0000-0000B5020000}"/>
    <cellStyle name="PSDec 3 2" xfId="694" xr:uid="{00000000-0005-0000-0000-0000B6020000}"/>
    <cellStyle name="PSDec 4" xfId="695" xr:uid="{00000000-0005-0000-0000-0000B7020000}"/>
    <cellStyle name="PSDec 4 2" xfId="696" xr:uid="{00000000-0005-0000-0000-0000B8020000}"/>
    <cellStyle name="PSDec 5" xfId="697" xr:uid="{00000000-0005-0000-0000-0000B9020000}"/>
    <cellStyle name="PSDec 5 2" xfId="698" xr:uid="{00000000-0005-0000-0000-0000BA020000}"/>
    <cellStyle name="PSDec 5 3" xfId="699" xr:uid="{00000000-0005-0000-0000-0000BB020000}"/>
    <cellStyle name="PSDec 5 3 2" xfId="700" xr:uid="{00000000-0005-0000-0000-0000BC020000}"/>
    <cellStyle name="PSDec 6" xfId="701" xr:uid="{00000000-0005-0000-0000-0000BD020000}"/>
    <cellStyle name="PSDec 6 2" xfId="702" xr:uid="{00000000-0005-0000-0000-0000BE020000}"/>
    <cellStyle name="PSDec 7" xfId="703" xr:uid="{00000000-0005-0000-0000-0000BF020000}"/>
    <cellStyle name="PSDec 8" xfId="704" xr:uid="{00000000-0005-0000-0000-0000C0020000}"/>
    <cellStyle name="PSDec 9" xfId="705" xr:uid="{00000000-0005-0000-0000-0000C1020000}"/>
    <cellStyle name="PSHeading" xfId="706" xr:uid="{00000000-0005-0000-0000-0000C2020000}"/>
    <cellStyle name="PSHeading 2" xfId="707" xr:uid="{00000000-0005-0000-0000-0000C3020000}"/>
    <cellStyle name="PSHeading 2 2" xfId="708" xr:uid="{00000000-0005-0000-0000-0000C4020000}"/>
    <cellStyle name="PSHeading 2 2 2" xfId="709" xr:uid="{00000000-0005-0000-0000-0000C5020000}"/>
    <cellStyle name="PSHeading 2 2 3" xfId="710" xr:uid="{00000000-0005-0000-0000-0000C6020000}"/>
    <cellStyle name="PSHeading 3" xfId="711" xr:uid="{00000000-0005-0000-0000-0000C7020000}"/>
    <cellStyle name="PSHeading 3 2" xfId="712" xr:uid="{00000000-0005-0000-0000-0000C8020000}"/>
    <cellStyle name="PSHeading 3 3" xfId="713" xr:uid="{00000000-0005-0000-0000-0000C9020000}"/>
    <cellStyle name="PSHeading 3 3 2" xfId="714" xr:uid="{00000000-0005-0000-0000-0000CA020000}"/>
    <cellStyle name="PSHeading 4" xfId="715" xr:uid="{00000000-0005-0000-0000-0000CB020000}"/>
    <cellStyle name="PSHeading 5" xfId="716" xr:uid="{00000000-0005-0000-0000-0000CC020000}"/>
    <cellStyle name="PSInt" xfId="717" xr:uid="{00000000-0005-0000-0000-0000CD020000}"/>
    <cellStyle name="PSInt 2" xfId="718" xr:uid="{00000000-0005-0000-0000-0000CE020000}"/>
    <cellStyle name="PSInt 2 2" xfId="719" xr:uid="{00000000-0005-0000-0000-0000CF020000}"/>
    <cellStyle name="PSInt 2 2 2" xfId="720" xr:uid="{00000000-0005-0000-0000-0000D0020000}"/>
    <cellStyle name="PSInt 3" xfId="721" xr:uid="{00000000-0005-0000-0000-0000D1020000}"/>
    <cellStyle name="PSInt 3 2" xfId="722" xr:uid="{00000000-0005-0000-0000-0000D2020000}"/>
    <cellStyle name="PSInt 4" xfId="723" xr:uid="{00000000-0005-0000-0000-0000D3020000}"/>
    <cellStyle name="PSInt 4 2" xfId="724" xr:uid="{00000000-0005-0000-0000-0000D4020000}"/>
    <cellStyle name="PSInt 5" xfId="725" xr:uid="{00000000-0005-0000-0000-0000D5020000}"/>
    <cellStyle name="PSInt 5 2" xfId="726" xr:uid="{00000000-0005-0000-0000-0000D6020000}"/>
    <cellStyle name="PSInt 5 3" xfId="727" xr:uid="{00000000-0005-0000-0000-0000D7020000}"/>
    <cellStyle name="PSInt 5 3 2" xfId="728" xr:uid="{00000000-0005-0000-0000-0000D8020000}"/>
    <cellStyle name="PSInt 6" xfId="729" xr:uid="{00000000-0005-0000-0000-0000D9020000}"/>
    <cellStyle name="PSInt 6 2" xfId="730" xr:uid="{00000000-0005-0000-0000-0000DA020000}"/>
    <cellStyle name="PSInt 7" xfId="731" xr:uid="{00000000-0005-0000-0000-0000DB020000}"/>
    <cellStyle name="PSInt 8" xfId="732" xr:uid="{00000000-0005-0000-0000-0000DC020000}"/>
    <cellStyle name="PSInt 9" xfId="733" xr:uid="{00000000-0005-0000-0000-0000DD020000}"/>
    <cellStyle name="PSSpacer" xfId="734" xr:uid="{00000000-0005-0000-0000-0000DE020000}"/>
    <cellStyle name="PSSpacer 2" xfId="735" xr:uid="{00000000-0005-0000-0000-0000DF020000}"/>
    <cellStyle name="PSSpacer 2 2" xfId="736" xr:uid="{00000000-0005-0000-0000-0000E0020000}"/>
    <cellStyle name="PSSpacer 3" xfId="737" xr:uid="{00000000-0005-0000-0000-0000E1020000}"/>
    <cellStyle name="PSSpacer 3 2" xfId="738" xr:uid="{00000000-0005-0000-0000-0000E2020000}"/>
    <cellStyle name="PSSpacer 4" xfId="739" xr:uid="{00000000-0005-0000-0000-0000E3020000}"/>
    <cellStyle name="PSSpacer 4 2" xfId="740" xr:uid="{00000000-0005-0000-0000-0000E4020000}"/>
    <cellStyle name="PSSpacer 5" xfId="741" xr:uid="{00000000-0005-0000-0000-0000E5020000}"/>
    <cellStyle name="PSSpacer 5 2" xfId="742" xr:uid="{00000000-0005-0000-0000-0000E6020000}"/>
    <cellStyle name="PSSpacer 5 3" xfId="743" xr:uid="{00000000-0005-0000-0000-0000E7020000}"/>
    <cellStyle name="PSSpacer 5 3 2" xfId="744" xr:uid="{00000000-0005-0000-0000-0000E8020000}"/>
    <cellStyle name="PSSpacer 6" xfId="745" xr:uid="{00000000-0005-0000-0000-0000E9020000}"/>
    <cellStyle name="PSSpacer 6 2" xfId="746" xr:uid="{00000000-0005-0000-0000-0000EA020000}"/>
    <cellStyle name="PSSpacer 7" xfId="747" xr:uid="{00000000-0005-0000-0000-0000EB020000}"/>
    <cellStyle name="PSSpacer 8" xfId="748" xr:uid="{00000000-0005-0000-0000-0000EC020000}"/>
  </cellStyles>
  <dxfs count="1109">
    <dxf>
      <numFmt numFmtId="168" formatCode="_(&quot;$&quot;* #,##0_);_(&quot;$&quot;* \(#,##0\);_(&quot;$&quot;* &quot;-&quot;??_);_(@_)"/>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Internal\Regulatory%20Services\2014%20Compliance%20Plan\Workpapers\Mitchell%20Environmental%20Expenses,%201-1-14%20--%209-30-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y VY"/>
      <sheetName val="FGD"/>
      <sheetName val="Non-FGD"/>
      <sheetName val="Depreciation"/>
      <sheetName val="February"/>
      <sheetName val="March"/>
      <sheetName val="April"/>
      <sheetName val="May"/>
      <sheetName val="June"/>
      <sheetName val="July"/>
      <sheetName val="August"/>
      <sheetName val="September"/>
      <sheetName val="October"/>
      <sheetName val="ADFIT"/>
      <sheetName val="S2"/>
      <sheetName val="AN"/>
      <sheetName val="NOx"/>
      <sheetName val="Cash Working Capital"/>
      <sheetName val="Property Tax"/>
      <sheetName val="Summary"/>
      <sheetName val="Precipitator O &amp; 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2">
          <cell r="B2">
            <v>2.1464E-2</v>
          </cell>
        </row>
        <row r="4">
          <cell r="B4">
            <v>0.6</v>
          </cell>
        </row>
        <row r="6">
          <cell r="B6">
            <v>0.05</v>
          </cell>
        </row>
      </sheetData>
      <sheetData sheetId="19" refreshError="1"/>
      <sheetData sheetId="20"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290792" refreshedDate="45030.395498148151" createdVersion="8" refreshedVersion="8" minRefreshableVersion="3" recordCount="308" xr:uid="{DB417748-5A36-4AD0-8505-B3D52ECE7B60}">
  <cacheSource type="worksheet">
    <worksheetSource ref="A1:X309" sheet="CCR CWIP"/>
  </cacheSource>
  <cacheFields count="24">
    <cacheField name="Unit" numFmtId="0">
      <sharedItems/>
    </cacheField>
    <cacheField name="Period" numFmtId="1">
      <sharedItems containsSemiMixedTypes="0" containsString="0" containsNumber="1" containsInteger="1" minValue="1" maxValue="12" count="5">
        <n v="11"/>
        <n v="12"/>
        <n v="1"/>
        <n v="2"/>
        <n v="3"/>
      </sharedItems>
    </cacheField>
    <cacheField name="Year" numFmtId="1">
      <sharedItems containsSemiMixedTypes="0" containsString="0" containsNumber="1" containsInteger="1" minValue="2022" maxValue="2023" count="2">
        <n v="2022"/>
        <n v="2023"/>
      </sharedItems>
    </cacheField>
    <cacheField name="Account" numFmtId="0">
      <sharedItems count="2">
        <s v="1070001"/>
        <s v="1080005"/>
      </sharedItems>
    </cacheField>
    <cacheField name="State/Jurisdict" numFmtId="0">
      <sharedItems containsNonDate="0" containsString="0" containsBlank="1"/>
    </cacheField>
    <cacheField name="Dept" numFmtId="0">
      <sharedItems/>
    </cacheField>
    <cacheField name="Sum Amount" numFmtId="170">
      <sharedItems containsSemiMixedTypes="0" containsString="0" containsNumber="1" minValue="-2969302.83" maxValue="5515416.2000000002"/>
    </cacheField>
    <cacheField name="Product" numFmtId="0">
      <sharedItems containsBlank="1"/>
    </cacheField>
    <cacheField name="Project" numFmtId="0">
      <sharedItems/>
    </cacheField>
    <cacheField name="Affiliate" numFmtId="0">
      <sharedItems containsNonDate="0" containsString="0" containsBlank="1"/>
    </cacheField>
    <cacheField name="PC Bus Unit" numFmtId="0">
      <sharedItems/>
    </cacheField>
    <cacheField name="W/O" numFmtId="0">
      <sharedItems/>
    </cacheField>
    <cacheField name="Cost Comp" numFmtId="0">
      <sharedItems/>
    </cacheField>
    <cacheField name="ABM Act" numFmtId="0">
      <sharedItems/>
    </cacheField>
    <cacheField name="Subcategory" numFmtId="0">
      <sharedItems containsNonDate="0" containsString="0" containsBlank="1"/>
    </cacheField>
    <cacheField name="Journal ID" numFmtId="0">
      <sharedItems/>
    </cacheField>
    <cacheField name="Status" numFmtId="0">
      <sharedItems/>
    </cacheField>
    <cacheField name="DateTime" numFmtId="22">
      <sharedItems containsSemiMixedTypes="0" containsNonDate="0" containsDate="1" containsString="0" minDate="2022-12-05T12:06:03" maxDate="2023-04-06T11:52:56"/>
    </cacheField>
    <cacheField name="Date" numFmtId="14">
      <sharedItems containsSemiMixedTypes="0" containsNonDate="0" containsDate="1" containsString="0" minDate="2022-11-01T00:00:00" maxDate="2023-04-01T00:00:00"/>
    </cacheField>
    <cacheField name="Source" numFmtId="0">
      <sharedItems/>
    </cacheField>
    <cacheField name="User" numFmtId="0">
      <sharedItems/>
    </cacheField>
    <cacheField name="Ref" numFmtId="0">
      <sharedItems containsNonDate="0" containsString="0" containsBlank="1"/>
    </cacheField>
    <cacheField name="Ref No" numFmtId="0">
      <sharedItems containsBlank="1"/>
    </cacheField>
    <cacheField name="Line Descr"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08">
  <r>
    <s v="117"/>
    <x v="0"/>
    <x v="0"/>
    <x v="0"/>
    <m/>
    <s v="99990"/>
    <n v="752.4"/>
    <m/>
    <s v="MLLPC0ELG"/>
    <m/>
    <s v="WSREG"/>
    <s v="E10567546ML001"/>
    <s v="023"/>
    <s v="974"/>
    <m/>
    <s v="OAJ0155851"/>
    <s v="P"/>
    <d v="2022-12-06T14:36:53"/>
    <d v="2022-11-01T00:00:00"/>
    <s v="OAM"/>
    <s v="GLBATCH"/>
    <m/>
    <m/>
    <s v="AFUDC"/>
  </r>
  <r>
    <s v="117"/>
    <x v="0"/>
    <x v="0"/>
    <x v="0"/>
    <m/>
    <s v="99990"/>
    <n v="570.22"/>
    <m/>
    <s v="MLLPC0ELG"/>
    <m/>
    <s v="WSREG"/>
    <s v="E10567546ML001"/>
    <s v="024"/>
    <s v="974"/>
    <m/>
    <s v="OAJ0155851"/>
    <s v="P"/>
    <d v="2022-12-06T14:36:53"/>
    <d v="2022-11-01T00:00:00"/>
    <s v="OAM"/>
    <s v="GLBATCH"/>
    <m/>
    <m/>
    <s v="AFUDC"/>
  </r>
  <r>
    <s v="117"/>
    <x v="0"/>
    <x v="0"/>
    <x v="0"/>
    <m/>
    <s v="10642"/>
    <n v="29755.47"/>
    <m/>
    <s v="MLLPC0ELG"/>
    <m/>
    <s v="WSREG"/>
    <s v="E10567546ML001"/>
    <s v="11E"/>
    <s v="53"/>
    <m/>
    <s v="OAA264MITC"/>
    <s v="P"/>
    <d v="2022-12-07T12:27:02"/>
    <d v="2022-11-28T00:00:00"/>
    <s v="UPL"/>
    <s v="S271868"/>
    <m/>
    <s v="REC"/>
    <s v="CWIP - Project"/>
  </r>
  <r>
    <s v="117"/>
    <x v="0"/>
    <x v="0"/>
    <x v="0"/>
    <m/>
    <s v="10642"/>
    <n v="1137.8800000000001"/>
    <m/>
    <s v="MLLPC0ELG"/>
    <m/>
    <s v="WSREG"/>
    <s v="E10567546ML001"/>
    <s v="11E"/>
    <s v="54"/>
    <m/>
    <s v="OAA264MITC"/>
    <s v="P"/>
    <d v="2022-12-07T12:27:02"/>
    <d v="2022-11-28T00:00:00"/>
    <s v="UPL"/>
    <s v="S271868"/>
    <m/>
    <s v="REC"/>
    <s v="CWIP - Project"/>
  </r>
  <r>
    <s v="117"/>
    <x v="0"/>
    <x v="0"/>
    <x v="0"/>
    <m/>
    <s v="10642"/>
    <n v="1657.86"/>
    <m/>
    <s v="MLLPC0ELG"/>
    <m/>
    <s v="WSREG"/>
    <s v="E10567546ML001"/>
    <s v="11N"/>
    <s v="53"/>
    <m/>
    <s v="OAA264MITC"/>
    <s v="P"/>
    <d v="2022-12-07T12:27:02"/>
    <d v="2022-11-28T00:00:00"/>
    <s v="UPL"/>
    <s v="S271868"/>
    <m/>
    <s v="REC"/>
    <s v="CWIP - Project"/>
  </r>
  <r>
    <s v="117"/>
    <x v="0"/>
    <x v="0"/>
    <x v="0"/>
    <m/>
    <s v="10642"/>
    <n v="16423.53"/>
    <m/>
    <s v="MLLPC0ELG"/>
    <m/>
    <s v="WSREG"/>
    <s v="E10567546ML001"/>
    <s v="120"/>
    <s v="53"/>
    <m/>
    <s v="OAA264MITC"/>
    <s v="P"/>
    <d v="2022-12-07T12:27:02"/>
    <d v="2022-11-28T00:00:00"/>
    <s v="UPL"/>
    <s v="S271868"/>
    <m/>
    <s v="REC"/>
    <s v="CWIP - Project"/>
  </r>
  <r>
    <s v="117"/>
    <x v="0"/>
    <x v="0"/>
    <x v="0"/>
    <m/>
    <s v="10642"/>
    <n v="422.13"/>
    <m/>
    <s v="MLLPC0ELG"/>
    <m/>
    <s v="WSREG"/>
    <s v="E10567546ML001"/>
    <s v="120"/>
    <s v="54"/>
    <m/>
    <s v="OAA264MITC"/>
    <s v="P"/>
    <d v="2022-12-07T12:27:02"/>
    <d v="2022-11-28T00:00:00"/>
    <s v="UPL"/>
    <s v="S271868"/>
    <m/>
    <s v="REC"/>
    <s v="CWIP - Project"/>
  </r>
  <r>
    <s v="117"/>
    <x v="0"/>
    <x v="0"/>
    <x v="0"/>
    <m/>
    <s v="10642"/>
    <n v="85.59"/>
    <m/>
    <s v="MLLPC0ELG"/>
    <m/>
    <s v="WSREG"/>
    <s v="E10567546ML001"/>
    <s v="121"/>
    <s v="53"/>
    <m/>
    <s v="OAA264MITC"/>
    <s v="P"/>
    <d v="2022-12-07T12:27:02"/>
    <d v="2022-11-28T00:00:00"/>
    <s v="UPL"/>
    <s v="S271868"/>
    <m/>
    <s v="REC"/>
    <s v="CWIP - Project"/>
  </r>
  <r>
    <s v="117"/>
    <x v="0"/>
    <x v="0"/>
    <x v="0"/>
    <m/>
    <s v="10642"/>
    <n v="354.62"/>
    <m/>
    <s v="MLLPC0ELG"/>
    <m/>
    <s v="WSREG"/>
    <s v="E10567546ML001"/>
    <s v="122"/>
    <s v="53"/>
    <m/>
    <s v="OAA264MITC"/>
    <s v="P"/>
    <d v="2022-12-07T12:27:02"/>
    <d v="2022-11-28T00:00:00"/>
    <s v="UPL"/>
    <s v="S271868"/>
    <m/>
    <s v="REC"/>
    <s v="CWIP - Project"/>
  </r>
  <r>
    <s v="117"/>
    <x v="0"/>
    <x v="0"/>
    <x v="0"/>
    <m/>
    <s v="10642"/>
    <n v="2.96"/>
    <m/>
    <s v="MLLPC0ELG"/>
    <m/>
    <s v="WSREG"/>
    <s v="E10567546ML001"/>
    <s v="122"/>
    <s v="54"/>
    <m/>
    <s v="OAA264MITC"/>
    <s v="P"/>
    <d v="2022-12-07T12:27:02"/>
    <d v="2022-11-28T00:00:00"/>
    <s v="UPL"/>
    <s v="S271868"/>
    <m/>
    <s v="REC"/>
    <s v="CWIP - Project"/>
  </r>
  <r>
    <s v="117"/>
    <x v="0"/>
    <x v="0"/>
    <x v="0"/>
    <m/>
    <s v="10642"/>
    <n v="24"/>
    <m/>
    <s v="MLLPC0ELG"/>
    <m/>
    <s v="WSREG"/>
    <s v="E10567546ML001"/>
    <s v="123"/>
    <s v="53"/>
    <m/>
    <s v="OAA264MITC"/>
    <s v="P"/>
    <d v="2022-12-07T12:27:02"/>
    <d v="2022-11-28T00:00:00"/>
    <s v="UPL"/>
    <s v="S271868"/>
    <m/>
    <s v="REC"/>
    <s v="CWIP - Project"/>
  </r>
  <r>
    <s v="117"/>
    <x v="0"/>
    <x v="0"/>
    <x v="0"/>
    <m/>
    <s v="10642"/>
    <n v="7364.21"/>
    <m/>
    <s v="MLLPC0ELG"/>
    <m/>
    <s v="WSREG"/>
    <s v="E10567546ML001"/>
    <s v="125"/>
    <s v="53"/>
    <m/>
    <s v="OAA264MITC"/>
    <s v="P"/>
    <d v="2022-12-07T12:27:02"/>
    <d v="2022-11-28T00:00:00"/>
    <s v="UPL"/>
    <s v="S271868"/>
    <m/>
    <s v="REC"/>
    <s v="CWIP - Project"/>
  </r>
  <r>
    <s v="117"/>
    <x v="0"/>
    <x v="0"/>
    <x v="0"/>
    <m/>
    <s v="10642"/>
    <n v="220.98"/>
    <m/>
    <s v="MLLPC0ELG"/>
    <m/>
    <s v="WSREG"/>
    <s v="E10567546ML001"/>
    <s v="125"/>
    <s v="54"/>
    <m/>
    <s v="OAA264MITC"/>
    <s v="P"/>
    <d v="2022-12-07T12:27:02"/>
    <d v="2022-11-28T00:00:00"/>
    <s v="UPL"/>
    <s v="S271868"/>
    <m/>
    <s v="REC"/>
    <s v="CWIP - Project"/>
  </r>
  <r>
    <s v="117"/>
    <x v="0"/>
    <x v="0"/>
    <x v="0"/>
    <m/>
    <s v="10642"/>
    <n v="757.42"/>
    <m/>
    <s v="MLLPC0ELG"/>
    <m/>
    <s v="WSREG"/>
    <s v="E10567546ML001"/>
    <s v="13N"/>
    <s v="53"/>
    <m/>
    <s v="OAA264MITC"/>
    <s v="P"/>
    <d v="2022-12-07T12:27:02"/>
    <d v="2022-11-28T00:00:00"/>
    <s v="UPL"/>
    <s v="S271868"/>
    <m/>
    <s v="REC"/>
    <s v="CWIP - Project"/>
  </r>
  <r>
    <s v="117"/>
    <x v="0"/>
    <x v="0"/>
    <x v="0"/>
    <m/>
    <s v="10642"/>
    <n v="212.36"/>
    <m/>
    <s v="MLLPC0ELG"/>
    <m/>
    <s v="WSREG"/>
    <s v="E10567546ML001"/>
    <s v="143"/>
    <s v="53"/>
    <m/>
    <s v="OAA264MITC"/>
    <s v="P"/>
    <d v="2022-12-07T12:27:02"/>
    <d v="2022-11-28T00:00:00"/>
    <s v="UPL"/>
    <s v="S271868"/>
    <m/>
    <s v="REC"/>
    <s v="CWIP - Project"/>
  </r>
  <r>
    <s v="117"/>
    <x v="0"/>
    <x v="0"/>
    <x v="0"/>
    <m/>
    <s v="10642"/>
    <n v="3138.15"/>
    <m/>
    <s v="MLLPC0ELG"/>
    <m/>
    <s v="WSREG"/>
    <s v="E10567546ML001"/>
    <s v="149"/>
    <s v="53"/>
    <m/>
    <s v="OAA264MITC"/>
    <s v="P"/>
    <d v="2022-12-07T12:27:02"/>
    <d v="2022-11-28T00:00:00"/>
    <s v="UPL"/>
    <s v="S271868"/>
    <m/>
    <s v="REC"/>
    <s v="CWIP - Project"/>
  </r>
  <r>
    <s v="117"/>
    <x v="0"/>
    <x v="0"/>
    <x v="0"/>
    <m/>
    <s v="10642"/>
    <n v="26.14"/>
    <m/>
    <s v="MLLPC0ELG"/>
    <m/>
    <s v="WSREG"/>
    <s v="E10567546ML001"/>
    <s v="149"/>
    <s v="54"/>
    <m/>
    <s v="OAA264MITC"/>
    <s v="P"/>
    <d v="2022-12-07T12:27:02"/>
    <d v="2022-11-28T00:00:00"/>
    <s v="UPL"/>
    <s v="S271868"/>
    <m/>
    <s v="REC"/>
    <s v="CWIP - Project"/>
  </r>
  <r>
    <s v="117"/>
    <x v="0"/>
    <x v="0"/>
    <x v="0"/>
    <m/>
    <s v="10642"/>
    <n v="137.06"/>
    <m/>
    <s v="MLLPC0ELG"/>
    <m/>
    <s v="WSREG"/>
    <s v="E10567546ML001"/>
    <s v="153"/>
    <s v="53"/>
    <m/>
    <s v="OAA264MITC"/>
    <s v="P"/>
    <d v="2022-12-07T12:27:02"/>
    <d v="2022-11-28T00:00:00"/>
    <s v="UPL"/>
    <s v="S271868"/>
    <m/>
    <s v="REC"/>
    <s v="CWIP - Project"/>
  </r>
  <r>
    <s v="117"/>
    <x v="0"/>
    <x v="0"/>
    <x v="0"/>
    <m/>
    <s v="10642"/>
    <n v="3.66"/>
    <m/>
    <s v="MLLPC0ELG"/>
    <m/>
    <s v="WSREG"/>
    <s v="E10567546ML001"/>
    <s v="153"/>
    <s v="54"/>
    <m/>
    <s v="OAA264MITC"/>
    <s v="P"/>
    <d v="2022-12-07T12:27:02"/>
    <d v="2022-11-28T00:00:00"/>
    <s v="UPL"/>
    <s v="S271868"/>
    <m/>
    <s v="REC"/>
    <s v="CWIP - Project"/>
  </r>
  <r>
    <s v="117"/>
    <x v="0"/>
    <x v="0"/>
    <x v="0"/>
    <m/>
    <s v="10642"/>
    <n v="54.46"/>
    <m/>
    <s v="MLLPC0ELG"/>
    <m/>
    <s v="WSREG"/>
    <s v="E10567546ML001"/>
    <s v="154"/>
    <s v="53"/>
    <m/>
    <s v="OAA264MITC"/>
    <s v="P"/>
    <d v="2022-12-07T12:27:02"/>
    <d v="2022-11-28T00:00:00"/>
    <s v="UPL"/>
    <s v="S271868"/>
    <m/>
    <s v="REC"/>
    <s v="CWIP - Project"/>
  </r>
  <r>
    <s v="117"/>
    <x v="0"/>
    <x v="0"/>
    <x v="0"/>
    <m/>
    <s v="10642"/>
    <n v="0.86"/>
    <m/>
    <s v="MLLPC0ELG"/>
    <m/>
    <s v="WSREG"/>
    <s v="E10567546ML001"/>
    <s v="154"/>
    <s v="54"/>
    <m/>
    <s v="OAA264MITC"/>
    <s v="P"/>
    <d v="2022-12-07T12:27:02"/>
    <d v="2022-11-28T00:00:00"/>
    <s v="UPL"/>
    <s v="S271868"/>
    <m/>
    <s v="REC"/>
    <s v="CWIP - Project"/>
  </r>
  <r>
    <s v="117"/>
    <x v="0"/>
    <x v="0"/>
    <x v="0"/>
    <m/>
    <s v="10642"/>
    <n v="67724.350000000006"/>
    <m/>
    <s v="MLLPC0ELG"/>
    <m/>
    <s v="WSREG"/>
    <s v="E10567546ML001"/>
    <s v="210"/>
    <s v="270"/>
    <m/>
    <s v="OAA264MITC"/>
    <s v="P"/>
    <d v="2022-12-07T12:27:02"/>
    <d v="2022-11-28T00:00:00"/>
    <s v="UPL"/>
    <s v="S271868"/>
    <m/>
    <s v="REC"/>
    <s v="CWIP - Project"/>
  </r>
  <r>
    <s v="117"/>
    <x v="0"/>
    <x v="0"/>
    <x v="0"/>
    <m/>
    <s v="10642"/>
    <n v="5515416.2000000002"/>
    <m/>
    <s v="MLLPC0ELG"/>
    <m/>
    <s v="WSREG"/>
    <s v="E10567546ML001"/>
    <s v="210"/>
    <s v="53"/>
    <m/>
    <s v="OAA264MITC"/>
    <s v="P"/>
    <d v="2022-12-07T12:27:02"/>
    <d v="2022-11-28T00:00:00"/>
    <s v="UPL"/>
    <s v="S271868"/>
    <m/>
    <s v="REC"/>
    <s v="CWIP - Project"/>
  </r>
  <r>
    <s v="117"/>
    <x v="0"/>
    <x v="0"/>
    <x v="0"/>
    <m/>
    <s v="10642"/>
    <n v="16614.71"/>
    <m/>
    <s v="MLLPC0ELG"/>
    <m/>
    <s v="WSREG"/>
    <s v="E10567546ML001"/>
    <s v="210"/>
    <s v="54"/>
    <m/>
    <s v="OAA264MITC"/>
    <s v="P"/>
    <d v="2022-12-07T12:27:02"/>
    <d v="2022-11-28T00:00:00"/>
    <s v="UPL"/>
    <s v="S271868"/>
    <m/>
    <s v="REC"/>
    <s v="CWIP - Project"/>
  </r>
  <r>
    <s v="117"/>
    <x v="0"/>
    <x v="0"/>
    <x v="0"/>
    <m/>
    <s v="10642"/>
    <n v="134909.96"/>
    <m/>
    <s v="MLLPC0ELG"/>
    <m/>
    <s v="WSREG"/>
    <s v="E10567546ML001"/>
    <s v="260"/>
    <s v="270"/>
    <m/>
    <s v="OAA264MITC"/>
    <s v="P"/>
    <d v="2022-12-07T12:27:02"/>
    <d v="2022-11-28T00:00:00"/>
    <s v="UPL"/>
    <s v="S271868"/>
    <m/>
    <s v="REC"/>
    <s v="CWIP - Project"/>
  </r>
  <r>
    <s v="117"/>
    <x v="0"/>
    <x v="0"/>
    <x v="0"/>
    <m/>
    <s v="10642"/>
    <n v="55542.43"/>
    <m/>
    <s v="MLLPC0ELG"/>
    <m/>
    <s v="WSREG"/>
    <s v="E10567546ML001"/>
    <s v="260"/>
    <s v="382"/>
    <m/>
    <s v="OAA264MITC"/>
    <s v="P"/>
    <d v="2022-12-07T12:27:02"/>
    <d v="2022-11-28T00:00:00"/>
    <s v="UPL"/>
    <s v="S271868"/>
    <m/>
    <s v="REC"/>
    <s v="CWIP - Project"/>
  </r>
  <r>
    <s v="117"/>
    <x v="0"/>
    <x v="0"/>
    <x v="0"/>
    <m/>
    <s v="10642"/>
    <n v="302036.87"/>
    <m/>
    <s v="MLLPC0ELG"/>
    <m/>
    <s v="WSREG"/>
    <s v="E10567546ML001"/>
    <s v="260"/>
    <s v="53"/>
    <m/>
    <s v="OAA264MITC"/>
    <s v="P"/>
    <d v="2022-12-07T12:27:02"/>
    <d v="2022-11-28T00:00:00"/>
    <s v="UPL"/>
    <s v="S271868"/>
    <m/>
    <s v="REC"/>
    <s v="CWIP - Project"/>
  </r>
  <r>
    <s v="117"/>
    <x v="0"/>
    <x v="0"/>
    <x v="0"/>
    <m/>
    <s v="10642"/>
    <n v="149174.28"/>
    <m/>
    <s v="MLLPC0ELG"/>
    <m/>
    <s v="WSREG"/>
    <s v="E10567546ML001"/>
    <s v="260"/>
    <s v="54"/>
    <m/>
    <s v="OAA264MITC"/>
    <s v="P"/>
    <d v="2022-12-07T12:27:02"/>
    <d v="2022-11-28T00:00:00"/>
    <s v="UPL"/>
    <s v="S271868"/>
    <m/>
    <s v="REC"/>
    <s v="CWIP - Project"/>
  </r>
  <r>
    <s v="117"/>
    <x v="0"/>
    <x v="0"/>
    <x v="0"/>
    <m/>
    <s v="10642"/>
    <n v="1469.14"/>
    <m/>
    <s v="MLLPC0ELG"/>
    <m/>
    <s v="WSREG"/>
    <s v="E10567546ML001"/>
    <s v="396"/>
    <s v="53"/>
    <m/>
    <s v="OAA264MITC"/>
    <s v="P"/>
    <d v="2022-12-07T12:27:02"/>
    <d v="2022-11-28T00:00:00"/>
    <s v="UPL"/>
    <s v="S271868"/>
    <m/>
    <s v="REC"/>
    <s v="CWIP - Project"/>
  </r>
  <r>
    <s v="117"/>
    <x v="0"/>
    <x v="0"/>
    <x v="0"/>
    <m/>
    <s v="10642"/>
    <n v="-6.56"/>
    <m/>
    <s v="MLLPC0ELG"/>
    <m/>
    <s v="WSREG"/>
    <s v="E10567546ML001"/>
    <s v="413"/>
    <s v="53"/>
    <m/>
    <s v="OAA264MITC"/>
    <s v="P"/>
    <d v="2022-12-07T12:27:02"/>
    <d v="2022-11-28T00:00:00"/>
    <s v="UPL"/>
    <s v="S271868"/>
    <m/>
    <s v="REC"/>
    <s v="CWIP - Project"/>
  </r>
  <r>
    <s v="117"/>
    <x v="0"/>
    <x v="0"/>
    <x v="0"/>
    <m/>
    <s v="10642"/>
    <n v="909.33"/>
    <m/>
    <s v="MLLPC0ELG"/>
    <m/>
    <s v="WSREG"/>
    <s v="E10567546ML001"/>
    <s v="510"/>
    <s v="118"/>
    <m/>
    <s v="OAA264MITC"/>
    <s v="P"/>
    <d v="2022-12-07T12:27:02"/>
    <d v="2022-11-28T00:00:00"/>
    <s v="UPL"/>
    <s v="S271868"/>
    <m/>
    <s v="REC"/>
    <s v="CWIP - Project"/>
  </r>
  <r>
    <s v="117"/>
    <x v="0"/>
    <x v="0"/>
    <x v="0"/>
    <m/>
    <s v="10642"/>
    <n v="30.03"/>
    <m/>
    <s v="MLLPC0ELG"/>
    <m/>
    <s v="WSREG"/>
    <s v="E10567546ML001"/>
    <s v="510"/>
    <s v="132"/>
    <m/>
    <s v="OAA264MITC"/>
    <s v="P"/>
    <d v="2022-12-07T12:27:02"/>
    <d v="2022-11-28T00:00:00"/>
    <s v="UPL"/>
    <s v="S271868"/>
    <m/>
    <s v="REC"/>
    <s v="CWIP - Project"/>
  </r>
  <r>
    <s v="117"/>
    <x v="0"/>
    <x v="0"/>
    <x v="0"/>
    <m/>
    <s v="10642"/>
    <n v="108.35"/>
    <m/>
    <s v="MLLPC0ELG"/>
    <m/>
    <s v="WSREG"/>
    <s v="E10567546ML001"/>
    <s v="510"/>
    <s v="133"/>
    <m/>
    <s v="OAA264MITC"/>
    <s v="P"/>
    <d v="2022-12-07T12:27:02"/>
    <d v="2022-11-28T00:00:00"/>
    <s v="UPL"/>
    <s v="S271868"/>
    <m/>
    <s v="REC"/>
    <s v="CWIP - Project"/>
  </r>
  <r>
    <s v="117"/>
    <x v="0"/>
    <x v="0"/>
    <x v="0"/>
    <m/>
    <s v="10642"/>
    <n v="108.35"/>
    <m/>
    <s v="MLLPC0ELG"/>
    <m/>
    <s v="WSREG"/>
    <s v="E10567546ML001"/>
    <s v="510"/>
    <s v="260"/>
    <m/>
    <s v="OAA264MITC"/>
    <s v="P"/>
    <d v="2022-12-07T12:27:02"/>
    <d v="2022-11-28T00:00:00"/>
    <s v="UPL"/>
    <s v="S271868"/>
    <m/>
    <s v="REC"/>
    <s v="CWIP - Project"/>
  </r>
  <r>
    <s v="117"/>
    <x v="0"/>
    <x v="0"/>
    <x v="0"/>
    <m/>
    <s v="10642"/>
    <n v="503.1"/>
    <m/>
    <s v="MLLPC0ELG"/>
    <m/>
    <s v="WSREG"/>
    <s v="E10567546ML001"/>
    <s v="510"/>
    <s v="317"/>
    <m/>
    <s v="OAA264MITC"/>
    <s v="P"/>
    <d v="2022-12-07T12:27:02"/>
    <d v="2022-11-28T00:00:00"/>
    <s v="UPL"/>
    <s v="S271868"/>
    <m/>
    <s v="REC"/>
    <s v="CWIP - Project"/>
  </r>
  <r>
    <s v="117"/>
    <x v="0"/>
    <x v="0"/>
    <x v="0"/>
    <m/>
    <s v="10642"/>
    <n v="26.84"/>
    <m/>
    <s v="MLLPC0ELG"/>
    <m/>
    <s v="WSREG"/>
    <s v="E10567546ML001"/>
    <s v="520"/>
    <s v="118"/>
    <m/>
    <s v="OAA264MITC"/>
    <s v="P"/>
    <d v="2022-12-07T12:27:02"/>
    <d v="2022-11-28T00:00:00"/>
    <s v="UPL"/>
    <s v="S271868"/>
    <m/>
    <s v="REC"/>
    <s v="CWIP - Project"/>
  </r>
  <r>
    <s v="117"/>
    <x v="0"/>
    <x v="0"/>
    <x v="0"/>
    <m/>
    <s v="10642"/>
    <n v="747.51"/>
    <m/>
    <s v="MLLPC0ELG"/>
    <m/>
    <s v="WSREG"/>
    <s v="E10567546ML001"/>
    <s v="738"/>
    <s v="53"/>
    <m/>
    <s v="OAA264MITC"/>
    <s v="P"/>
    <d v="2022-12-07T12:27:02"/>
    <d v="2022-11-28T00:00:00"/>
    <s v="UPL"/>
    <s v="S271868"/>
    <m/>
    <s v="REC"/>
    <s v="CWIP - Project"/>
  </r>
  <r>
    <s v="117"/>
    <x v="0"/>
    <x v="0"/>
    <x v="0"/>
    <m/>
    <s v="10642"/>
    <n v="11.48"/>
    <m/>
    <s v="MLLPC0ELG"/>
    <m/>
    <s v="WSREG"/>
    <s v="E10567546ML001"/>
    <s v="738"/>
    <s v="54"/>
    <m/>
    <s v="OAA264MITC"/>
    <s v="P"/>
    <d v="2022-12-07T12:27:02"/>
    <d v="2022-11-28T00:00:00"/>
    <s v="UPL"/>
    <s v="S271868"/>
    <m/>
    <s v="REC"/>
    <s v="CWIP - Project"/>
  </r>
  <r>
    <s v="117"/>
    <x v="0"/>
    <x v="0"/>
    <x v="0"/>
    <m/>
    <s v="10642"/>
    <n v="61.57"/>
    <m/>
    <s v="MLLPC0ELG"/>
    <m/>
    <s v="WSREG"/>
    <s v="E10567546ML001"/>
    <s v="935"/>
    <s v="53"/>
    <m/>
    <s v="OAA264MITC"/>
    <s v="P"/>
    <d v="2022-12-07T12:27:02"/>
    <d v="2022-11-28T00:00:00"/>
    <s v="UPL"/>
    <s v="S271868"/>
    <m/>
    <s v="REC"/>
    <s v="CWIP - Project"/>
  </r>
  <r>
    <s v="117"/>
    <x v="0"/>
    <x v="0"/>
    <x v="0"/>
    <m/>
    <s v="10642"/>
    <n v="2.84"/>
    <m/>
    <s v="MLLPC0ELG"/>
    <m/>
    <s v="WSREG"/>
    <s v="E10567546ML001"/>
    <s v="935"/>
    <s v="54"/>
    <m/>
    <s v="OAA264MITC"/>
    <s v="P"/>
    <d v="2022-12-07T12:27:02"/>
    <d v="2022-11-28T00:00:00"/>
    <s v="UPL"/>
    <s v="S271868"/>
    <m/>
    <s v="REC"/>
    <s v="CWIP - Project"/>
  </r>
  <r>
    <s v="117"/>
    <x v="0"/>
    <x v="0"/>
    <x v="0"/>
    <m/>
    <s v="10642"/>
    <n v="39.33"/>
    <m/>
    <s v="MLLPC0ELG"/>
    <m/>
    <s v="WSREG"/>
    <s v="E10567546ML001"/>
    <s v="936"/>
    <s v="53"/>
    <m/>
    <s v="OAA264MITC"/>
    <s v="P"/>
    <d v="2022-12-07T12:27:02"/>
    <d v="2022-11-28T00:00:00"/>
    <s v="UPL"/>
    <s v="S271868"/>
    <m/>
    <s v="REC"/>
    <s v="CWIP - Project"/>
  </r>
  <r>
    <s v="117"/>
    <x v="0"/>
    <x v="0"/>
    <x v="0"/>
    <m/>
    <s v="10642"/>
    <n v="4773748.6399999997"/>
    <m/>
    <s v="MLLPC0ELG"/>
    <m/>
    <s v="WSREG"/>
    <s v="E10567546ML001"/>
    <s v="9AA"/>
    <s v="54"/>
    <m/>
    <s v="OAA264MITC"/>
    <s v="P"/>
    <d v="2022-12-07T12:27:02"/>
    <d v="2022-11-28T00:00:00"/>
    <s v="UPL"/>
    <s v="S271868"/>
    <m/>
    <s v="REC"/>
    <s v="CWIP - Project"/>
  </r>
  <r>
    <s v="117"/>
    <x v="0"/>
    <x v="0"/>
    <x v="0"/>
    <m/>
    <s v="10642"/>
    <n v="-2969302.83"/>
    <m/>
    <s v="MLLPC0ELG"/>
    <m/>
    <s v="WSREG"/>
    <s v="E10567546ML001"/>
    <s v="9AB"/>
    <s v="54"/>
    <m/>
    <s v="OAA264MITC"/>
    <s v="P"/>
    <d v="2022-12-07T12:27:02"/>
    <d v="2022-11-28T00:00:00"/>
    <s v="UPL"/>
    <s v="S271868"/>
    <m/>
    <s v="REC"/>
    <s v="CWIP - Project"/>
  </r>
  <r>
    <s v="117"/>
    <x v="0"/>
    <x v="0"/>
    <x v="0"/>
    <m/>
    <s v="10642"/>
    <n v="2109.84"/>
    <m/>
    <s v="MLLPC0ELG"/>
    <m/>
    <s v="WSREG"/>
    <s v="E10567546ML001"/>
    <s v="U3E"/>
    <s v="53"/>
    <m/>
    <s v="OAA264MITC"/>
    <s v="P"/>
    <d v="2022-12-07T12:27:02"/>
    <d v="2022-11-28T00:00:00"/>
    <s v="UPL"/>
    <s v="S271868"/>
    <m/>
    <s v="REC"/>
    <s v="CWIP - Project"/>
  </r>
  <r>
    <s v="117"/>
    <x v="0"/>
    <x v="0"/>
    <x v="0"/>
    <m/>
    <s v="10981"/>
    <n v="435"/>
    <m/>
    <s v="MLLPC0ELG"/>
    <m/>
    <s v="WSREG"/>
    <s v="E10567546ML001"/>
    <s v="210"/>
    <s v="53"/>
    <m/>
    <s v="OAA264MITC"/>
    <s v="P"/>
    <d v="2022-12-07T12:27:02"/>
    <d v="2022-11-28T00:00:00"/>
    <s v="UPL"/>
    <s v="S271868"/>
    <m/>
    <s v="REC"/>
    <s v="CWIP - Project"/>
  </r>
  <r>
    <s v="117"/>
    <x v="0"/>
    <x v="0"/>
    <x v="0"/>
    <m/>
    <s v="11143"/>
    <n v="4945"/>
    <m/>
    <s v="MLLPC0ELG"/>
    <m/>
    <s v="WSREG"/>
    <s v="E10567546ML001"/>
    <s v="210"/>
    <s v="53"/>
    <m/>
    <s v="OAA264MITC"/>
    <s v="P"/>
    <d v="2022-12-07T12:27:02"/>
    <d v="2022-11-28T00:00:00"/>
    <s v="UPL"/>
    <s v="S271868"/>
    <m/>
    <s v="REC"/>
    <s v="CWIP - Project"/>
  </r>
  <r>
    <s v="117"/>
    <x v="0"/>
    <x v="0"/>
    <x v="0"/>
    <m/>
    <s v="11143"/>
    <n v="32301.1"/>
    <m/>
    <s v="MLLPC0ELG"/>
    <m/>
    <s v="WSREG"/>
    <s v="E10567546ML001"/>
    <s v="210"/>
    <s v="54"/>
    <m/>
    <s v="OAA264MITC"/>
    <s v="P"/>
    <d v="2022-12-07T12:27:02"/>
    <d v="2022-11-28T00:00:00"/>
    <s v="UPL"/>
    <s v="S271868"/>
    <m/>
    <s v="REC"/>
    <s v="CWIP - Project"/>
  </r>
  <r>
    <s v="117"/>
    <x v="0"/>
    <x v="0"/>
    <x v="0"/>
    <m/>
    <s v="11143"/>
    <n v="1142.3399999999999"/>
    <m/>
    <s v="MLLPC0ELG"/>
    <m/>
    <s v="WSREG"/>
    <s v="E10567546ML001"/>
    <s v="9AA"/>
    <s v="53"/>
    <m/>
    <s v="OAA264MITC"/>
    <s v="P"/>
    <d v="2022-12-07T12:27:02"/>
    <d v="2022-11-28T00:00:00"/>
    <s v="UPL"/>
    <s v="S271868"/>
    <m/>
    <s v="REC"/>
    <s v="CWIP - Project"/>
  </r>
  <r>
    <s v="117"/>
    <x v="0"/>
    <x v="0"/>
    <x v="0"/>
    <m/>
    <s v="11143"/>
    <n v="7124.11"/>
    <m/>
    <s v="MLLPC0ELG"/>
    <m/>
    <s v="WSREG"/>
    <s v="E10567546ML001"/>
    <s v="9AA"/>
    <s v="54"/>
    <m/>
    <s v="OAA264MITC"/>
    <s v="P"/>
    <d v="2022-12-07T12:27:02"/>
    <d v="2022-11-28T00:00:00"/>
    <s v="UPL"/>
    <s v="S271868"/>
    <m/>
    <s v="REC"/>
    <s v="CWIP - Project"/>
  </r>
  <r>
    <s v="117"/>
    <x v="0"/>
    <x v="0"/>
    <x v="0"/>
    <m/>
    <s v="11143"/>
    <n v="-1142.3399999999999"/>
    <m/>
    <s v="MLLPC0ELG"/>
    <m/>
    <s v="WSREG"/>
    <s v="E10567546ML001"/>
    <s v="9AB"/>
    <s v="53"/>
    <m/>
    <s v="OAA264MITC"/>
    <s v="P"/>
    <d v="2022-12-07T12:27:02"/>
    <d v="2022-11-28T00:00:00"/>
    <s v="UPL"/>
    <s v="S271868"/>
    <m/>
    <s v="REC"/>
    <s v="CWIP - Project"/>
  </r>
  <r>
    <s v="117"/>
    <x v="0"/>
    <x v="0"/>
    <x v="0"/>
    <m/>
    <s v="11143"/>
    <n v="-7124.11"/>
    <m/>
    <s v="MLLPC0ELG"/>
    <m/>
    <s v="WSREG"/>
    <s v="E10567546ML001"/>
    <s v="9AB"/>
    <s v="54"/>
    <m/>
    <s v="OAA264MITC"/>
    <s v="P"/>
    <d v="2022-12-07T12:27:02"/>
    <d v="2022-11-28T00:00:00"/>
    <s v="UPL"/>
    <s v="S271868"/>
    <m/>
    <s v="REC"/>
    <s v="CWIP - Project"/>
  </r>
  <r>
    <s v="117"/>
    <x v="0"/>
    <x v="0"/>
    <x v="0"/>
    <m/>
    <s v="11364"/>
    <n v="420.09"/>
    <m/>
    <s v="MLLPC0ELG"/>
    <m/>
    <s v="WSREG"/>
    <s v="E10567546ML001"/>
    <s v="11E"/>
    <s v="54"/>
    <m/>
    <s v="OAA264MITC"/>
    <s v="P"/>
    <d v="2022-12-07T12:27:02"/>
    <d v="2022-11-28T00:00:00"/>
    <s v="UPL"/>
    <s v="S271868"/>
    <m/>
    <s v="REC"/>
    <s v="CWIP - Project"/>
  </r>
  <r>
    <s v="117"/>
    <x v="0"/>
    <x v="0"/>
    <x v="0"/>
    <m/>
    <s v="11364"/>
    <n v="154.34"/>
    <m/>
    <s v="MLLPC0ELG"/>
    <m/>
    <s v="WSREG"/>
    <s v="E10567546ML001"/>
    <s v="120"/>
    <s v="54"/>
    <m/>
    <s v="OAA264MITC"/>
    <s v="P"/>
    <d v="2022-12-07T12:27:02"/>
    <d v="2022-11-28T00:00:00"/>
    <s v="UPL"/>
    <s v="S271868"/>
    <m/>
    <s v="REC"/>
    <s v="CWIP - Project"/>
  </r>
  <r>
    <s v="117"/>
    <x v="0"/>
    <x v="0"/>
    <x v="0"/>
    <m/>
    <s v="11364"/>
    <n v="-0.48"/>
    <m/>
    <s v="MLLPC0ELG"/>
    <m/>
    <s v="WSREG"/>
    <s v="E10567546ML001"/>
    <s v="122"/>
    <s v="54"/>
    <m/>
    <s v="OAA264MITC"/>
    <s v="P"/>
    <d v="2022-12-07T12:27:02"/>
    <d v="2022-11-28T00:00:00"/>
    <s v="UPL"/>
    <s v="S271868"/>
    <m/>
    <s v="REC"/>
    <s v="CWIP - Project"/>
  </r>
  <r>
    <s v="117"/>
    <x v="0"/>
    <x v="0"/>
    <x v="0"/>
    <m/>
    <s v="11364"/>
    <n v="73.77"/>
    <m/>
    <s v="MLLPC0ELG"/>
    <m/>
    <s v="WSREG"/>
    <s v="E10567546ML001"/>
    <s v="125"/>
    <s v="54"/>
    <m/>
    <s v="OAA264MITC"/>
    <s v="P"/>
    <d v="2022-12-07T12:27:02"/>
    <d v="2022-11-28T00:00:00"/>
    <s v="UPL"/>
    <s v="S271868"/>
    <m/>
    <s v="REC"/>
    <s v="CWIP - Project"/>
  </r>
  <r>
    <s v="117"/>
    <x v="0"/>
    <x v="0"/>
    <x v="0"/>
    <m/>
    <s v="11364"/>
    <n v="-4.1900000000000004"/>
    <m/>
    <s v="MLLPC0ELG"/>
    <m/>
    <s v="WSREG"/>
    <s v="E10567546ML001"/>
    <s v="149"/>
    <s v="54"/>
    <m/>
    <s v="OAA264MITC"/>
    <s v="P"/>
    <d v="2022-12-07T12:27:02"/>
    <d v="2022-11-28T00:00:00"/>
    <s v="UPL"/>
    <s v="S271868"/>
    <m/>
    <s v="REC"/>
    <s v="CWIP - Project"/>
  </r>
  <r>
    <s v="117"/>
    <x v="0"/>
    <x v="0"/>
    <x v="0"/>
    <m/>
    <s v="11364"/>
    <n v="1.2"/>
    <m/>
    <s v="MLLPC0ELG"/>
    <m/>
    <s v="WSREG"/>
    <s v="E10567546ML001"/>
    <s v="153"/>
    <s v="54"/>
    <m/>
    <s v="OAA264MITC"/>
    <s v="P"/>
    <d v="2022-12-07T12:27:02"/>
    <d v="2022-11-28T00:00:00"/>
    <s v="UPL"/>
    <s v="S271868"/>
    <m/>
    <s v="REC"/>
    <s v="CWIP - Project"/>
  </r>
  <r>
    <s v="117"/>
    <x v="0"/>
    <x v="0"/>
    <x v="0"/>
    <m/>
    <s v="11364"/>
    <n v="0.3"/>
    <m/>
    <s v="MLLPC0ELG"/>
    <m/>
    <s v="WSREG"/>
    <s v="E10567546ML001"/>
    <s v="154"/>
    <s v="54"/>
    <m/>
    <s v="OAA264MITC"/>
    <s v="P"/>
    <d v="2022-12-07T12:27:02"/>
    <d v="2022-11-28T00:00:00"/>
    <s v="UPL"/>
    <s v="S271868"/>
    <m/>
    <s v="REC"/>
    <s v="CWIP - Project"/>
  </r>
  <r>
    <s v="117"/>
    <x v="0"/>
    <x v="0"/>
    <x v="0"/>
    <m/>
    <s v="11364"/>
    <n v="2"/>
    <m/>
    <s v="MLLPC0ELG"/>
    <m/>
    <s v="WSREG"/>
    <s v="E10567546ML001"/>
    <s v="738"/>
    <s v="54"/>
    <m/>
    <s v="OAA264MITC"/>
    <s v="P"/>
    <d v="2022-12-07T12:27:02"/>
    <d v="2022-11-28T00:00:00"/>
    <s v="UPL"/>
    <s v="S271868"/>
    <m/>
    <s v="REC"/>
    <s v="CWIP - Project"/>
  </r>
  <r>
    <s v="117"/>
    <x v="0"/>
    <x v="0"/>
    <x v="0"/>
    <m/>
    <s v="11364"/>
    <n v="2.4900000000000002"/>
    <m/>
    <s v="MLLPC0ELG"/>
    <m/>
    <s v="WSREG"/>
    <s v="E10567546ML001"/>
    <s v="935"/>
    <s v="54"/>
    <m/>
    <s v="OAA264MITC"/>
    <s v="P"/>
    <d v="2022-12-07T12:27:02"/>
    <d v="2022-11-28T00:00:00"/>
    <s v="UPL"/>
    <s v="S271868"/>
    <m/>
    <s v="REC"/>
    <s v="CWIP - Project"/>
  </r>
  <r>
    <s v="117"/>
    <x v="0"/>
    <x v="0"/>
    <x v="0"/>
    <m/>
    <s v="11988"/>
    <n v="5522.68"/>
    <m/>
    <s v="MLLPC0ELG"/>
    <m/>
    <s v="WSREG"/>
    <s v="E10567546ML001"/>
    <s v="210"/>
    <s v="53"/>
    <m/>
    <s v="OAA264MITC"/>
    <s v="P"/>
    <d v="2022-12-07T12:27:02"/>
    <d v="2022-11-28T00:00:00"/>
    <s v="UPL"/>
    <s v="S271868"/>
    <m/>
    <s v="REC"/>
    <s v="CWIP - Project"/>
  </r>
  <r>
    <s v="117"/>
    <x v="0"/>
    <x v="0"/>
    <x v="0"/>
    <m/>
    <s v="11988"/>
    <n v="9.64"/>
    <m/>
    <s v="MLLPC0ELG"/>
    <m/>
    <s v="WSREG"/>
    <s v="E10567546ML001"/>
    <s v="260"/>
    <s v="53"/>
    <m/>
    <s v="OAA264MITC"/>
    <s v="P"/>
    <d v="2022-12-07T12:27:02"/>
    <d v="2022-11-28T00:00:00"/>
    <s v="UPL"/>
    <s v="S271868"/>
    <m/>
    <s v="REC"/>
    <s v="CWIP - Project"/>
  </r>
  <r>
    <s v="117"/>
    <x v="0"/>
    <x v="0"/>
    <x v="0"/>
    <m/>
    <s v="11988"/>
    <n v="59"/>
    <m/>
    <s v="MLLPC0ELG"/>
    <m/>
    <s v="WSREG"/>
    <s v="E10567546ML001"/>
    <s v="260"/>
    <s v="54"/>
    <m/>
    <s v="OAA264MITC"/>
    <s v="P"/>
    <d v="2022-12-07T12:27:02"/>
    <d v="2022-11-28T00:00:00"/>
    <s v="UPL"/>
    <s v="S271868"/>
    <m/>
    <s v="REC"/>
    <s v="CWIP - Project"/>
  </r>
  <r>
    <s v="117"/>
    <x v="0"/>
    <x v="0"/>
    <x v="0"/>
    <m/>
    <s v="11988"/>
    <n v="563.54999999999995"/>
    <m/>
    <s v="MLLPC0ELG"/>
    <m/>
    <s v="WSREG"/>
    <s v="E10567546ML001"/>
    <s v="290"/>
    <s v="53"/>
    <m/>
    <s v="OAA264MITC"/>
    <s v="P"/>
    <d v="2022-12-07T12:27:02"/>
    <d v="2022-11-28T00:00:00"/>
    <s v="UPL"/>
    <s v="S271868"/>
    <m/>
    <s v="REC"/>
    <s v="CWIP - Project"/>
  </r>
  <r>
    <s v="117"/>
    <x v="0"/>
    <x v="0"/>
    <x v="0"/>
    <m/>
    <s v="11988"/>
    <n v="227.59"/>
    <m/>
    <s v="MLLPC0ELG"/>
    <m/>
    <s v="WSREG"/>
    <s v="E10567546ML001"/>
    <s v="310"/>
    <s v="53"/>
    <m/>
    <s v="OAA264MITC"/>
    <s v="P"/>
    <d v="2022-12-07T12:27:02"/>
    <d v="2022-11-28T00:00:00"/>
    <s v="UPL"/>
    <s v="S271868"/>
    <m/>
    <s v="REC"/>
    <s v="CWIP - Project"/>
  </r>
  <r>
    <s v="117"/>
    <x v="0"/>
    <x v="0"/>
    <x v="0"/>
    <m/>
    <s v="11988"/>
    <n v="10146.65"/>
    <m/>
    <s v="MLLPC0ELG"/>
    <m/>
    <s v="WSREG"/>
    <s v="E10567546ML001"/>
    <s v="359"/>
    <s v="53"/>
    <m/>
    <s v="OAA264MITC"/>
    <s v="P"/>
    <d v="2022-12-07T12:27:02"/>
    <d v="2022-11-28T00:00:00"/>
    <s v="UPL"/>
    <s v="S271868"/>
    <m/>
    <s v="REC"/>
    <s v="CWIP - Project"/>
  </r>
  <r>
    <s v="117"/>
    <x v="0"/>
    <x v="0"/>
    <x v="0"/>
    <m/>
    <s v="11988"/>
    <n v="1117013.51"/>
    <m/>
    <s v="MLLPC0ELG"/>
    <m/>
    <s v="WSREG"/>
    <s v="E10567546ML001"/>
    <s v="390"/>
    <s v="53"/>
    <m/>
    <s v="OAA264MITC"/>
    <s v="P"/>
    <d v="2022-12-07T12:27:02"/>
    <d v="2022-11-28T00:00:00"/>
    <s v="UPL"/>
    <s v="S271868"/>
    <m/>
    <s v="REC"/>
    <s v="CWIP - Project"/>
  </r>
  <r>
    <s v="117"/>
    <x v="0"/>
    <x v="0"/>
    <x v="0"/>
    <m/>
    <s v="11988"/>
    <n v="864.29"/>
    <m/>
    <s v="MLLPC0ELG"/>
    <m/>
    <s v="WSREG"/>
    <s v="E10567546ML001"/>
    <s v="392"/>
    <s v="53"/>
    <m/>
    <s v="OAA264MITC"/>
    <s v="P"/>
    <d v="2022-12-07T12:27:02"/>
    <d v="2022-11-28T00:00:00"/>
    <s v="UPL"/>
    <s v="S271868"/>
    <m/>
    <s v="REC"/>
    <s v="CWIP - Project"/>
  </r>
  <r>
    <s v="117"/>
    <x v="0"/>
    <x v="0"/>
    <x v="0"/>
    <m/>
    <s v="11988"/>
    <n v="102.33"/>
    <m/>
    <s v="MLLPC0ELG"/>
    <m/>
    <s v="WSREG"/>
    <s v="E10567546ML001"/>
    <s v="393"/>
    <s v="53"/>
    <m/>
    <s v="OAA264MITC"/>
    <s v="P"/>
    <d v="2022-12-07T12:27:02"/>
    <d v="2022-11-28T00:00:00"/>
    <s v="UPL"/>
    <s v="S271868"/>
    <m/>
    <s v="REC"/>
    <s v="CWIP - Project"/>
  </r>
  <r>
    <s v="117"/>
    <x v="0"/>
    <x v="0"/>
    <x v="0"/>
    <m/>
    <s v="11988"/>
    <n v="5363.34"/>
    <m/>
    <s v="MLLPC0ELG"/>
    <m/>
    <s v="WSREG"/>
    <s v="E10567546ML001"/>
    <s v="396"/>
    <s v="53"/>
    <m/>
    <s v="OAA264MITC"/>
    <s v="P"/>
    <d v="2022-12-07T12:27:02"/>
    <d v="2022-11-28T00:00:00"/>
    <s v="UPL"/>
    <s v="S271868"/>
    <m/>
    <s v="REC"/>
    <s v="CWIP - Project"/>
  </r>
  <r>
    <s v="117"/>
    <x v="0"/>
    <x v="0"/>
    <x v="0"/>
    <m/>
    <s v="11988"/>
    <n v="108.35"/>
    <m/>
    <s v="MLLPC0ELG"/>
    <m/>
    <s v="WSREG"/>
    <s v="E10567546ML001"/>
    <s v="510"/>
    <s v="260"/>
    <m/>
    <s v="OAA264MITC"/>
    <s v="P"/>
    <d v="2022-12-07T12:27:02"/>
    <d v="2022-11-28T00:00:00"/>
    <s v="UPL"/>
    <s v="S271868"/>
    <m/>
    <s v="REC"/>
    <s v="CWIP - Project"/>
  </r>
  <r>
    <s v="117"/>
    <x v="0"/>
    <x v="0"/>
    <x v="0"/>
    <m/>
    <s v="11988"/>
    <n v="143.22"/>
    <m/>
    <s v="MLLPC0ELG"/>
    <m/>
    <s v="WSREG"/>
    <s v="E10567546ML001"/>
    <s v="510"/>
    <s v="53"/>
    <m/>
    <s v="OAA264MITC"/>
    <s v="P"/>
    <d v="2022-12-07T12:27:02"/>
    <d v="2022-11-28T00:00:00"/>
    <s v="UPL"/>
    <s v="S271868"/>
    <m/>
    <s v="REC"/>
    <s v="CWIP - Project"/>
  </r>
  <r>
    <s v="117"/>
    <x v="0"/>
    <x v="0"/>
    <x v="0"/>
    <m/>
    <s v="11988"/>
    <n v="7969.2"/>
    <m/>
    <s v="MLLPC0ELG"/>
    <m/>
    <s v="WSREG"/>
    <s v="E10567546ML001"/>
    <s v="920"/>
    <s v="53"/>
    <m/>
    <s v="OAA264MITC"/>
    <s v="P"/>
    <d v="2022-12-07T12:27:02"/>
    <d v="2022-11-28T00:00:00"/>
    <s v="UPL"/>
    <s v="S271868"/>
    <m/>
    <s v="REC"/>
    <s v="CWIP - Project"/>
  </r>
  <r>
    <s v="117"/>
    <x v="0"/>
    <x v="0"/>
    <x v="0"/>
    <m/>
    <s v="11988"/>
    <n v="1170"/>
    <m/>
    <s v="MLLPC0ELG"/>
    <m/>
    <s v="WSREG"/>
    <s v="E10567546ML001"/>
    <s v="999"/>
    <s v="380"/>
    <m/>
    <s v="OAA264MITC"/>
    <s v="P"/>
    <d v="2022-12-07T12:27:02"/>
    <d v="2022-11-28T00:00:00"/>
    <s v="UPL"/>
    <s v="S271868"/>
    <m/>
    <s v="REC"/>
    <s v="CWIP - Project"/>
  </r>
  <r>
    <s v="117"/>
    <x v="0"/>
    <x v="0"/>
    <x v="0"/>
    <m/>
    <s v="11988"/>
    <n v="30"/>
    <m/>
    <s v="MLLPC0ELG"/>
    <m/>
    <s v="WSREG"/>
    <s v="E10567546ML001"/>
    <s v="999"/>
    <s v="473"/>
    <m/>
    <s v="OAA264MITC"/>
    <s v="P"/>
    <d v="2022-12-07T12:27:02"/>
    <d v="2022-11-28T00:00:00"/>
    <s v="UPL"/>
    <s v="S271868"/>
    <m/>
    <s v="REC"/>
    <s v="CWIP - Project"/>
  </r>
  <r>
    <s v="117"/>
    <x v="0"/>
    <x v="0"/>
    <x v="0"/>
    <m/>
    <s v="11988"/>
    <n v="77.8"/>
    <m/>
    <s v="MLLPC0ELG"/>
    <m/>
    <s v="WSREG"/>
    <s v="E10567546ML001"/>
    <s v="999"/>
    <s v="53"/>
    <m/>
    <s v="OAA264MITC"/>
    <s v="P"/>
    <d v="2022-12-07T12:27:02"/>
    <d v="2022-11-28T00:00:00"/>
    <s v="UPL"/>
    <s v="S271868"/>
    <m/>
    <s v="REC"/>
    <s v="CWIP - Project"/>
  </r>
  <r>
    <s v="117"/>
    <x v="0"/>
    <x v="0"/>
    <x v="0"/>
    <m/>
    <s v="11988"/>
    <n v="2406198.08"/>
    <m/>
    <s v="MLLPC0ELG"/>
    <m/>
    <s v="WSREG"/>
    <s v="E10567546ML001"/>
    <s v="9AA"/>
    <s v="53"/>
    <m/>
    <s v="OAA264MITC"/>
    <s v="P"/>
    <d v="2022-12-07T12:27:02"/>
    <d v="2022-11-28T00:00:00"/>
    <s v="UPL"/>
    <s v="S271868"/>
    <m/>
    <s v="REC"/>
    <s v="CWIP - Project"/>
  </r>
  <r>
    <s v="117"/>
    <x v="0"/>
    <x v="0"/>
    <x v="0"/>
    <m/>
    <s v="11988"/>
    <n v="-1819297.55"/>
    <m/>
    <s v="MLLPC0ELG"/>
    <m/>
    <s v="WSREG"/>
    <s v="E10567546ML001"/>
    <s v="9AB"/>
    <s v="53"/>
    <m/>
    <s v="OAA264MITC"/>
    <s v="P"/>
    <d v="2022-12-07T12:27:02"/>
    <d v="2022-11-28T00:00:00"/>
    <s v="UPL"/>
    <s v="S271868"/>
    <m/>
    <s v="REC"/>
    <s v="CWIP - Project"/>
  </r>
  <r>
    <s v="117"/>
    <x v="0"/>
    <x v="0"/>
    <x v="0"/>
    <m/>
    <s v="12139"/>
    <n v="20294.580000000002"/>
    <m/>
    <s v="MLLPC0ELG"/>
    <m/>
    <s v="WSREG"/>
    <s v="E10567546ML001"/>
    <s v="932"/>
    <s v="656"/>
    <m/>
    <s v="OAA264MITC"/>
    <s v="P"/>
    <d v="2022-12-07T12:27:02"/>
    <d v="2022-11-28T00:00:00"/>
    <s v="UPL"/>
    <s v="S271868"/>
    <m/>
    <s v="REC"/>
    <s v="CWIP - Project"/>
  </r>
  <r>
    <s v="117"/>
    <x v="0"/>
    <x v="0"/>
    <x v="0"/>
    <m/>
    <s v="12984"/>
    <n v="706.85299999999995"/>
    <m/>
    <s v="MLLPC0ELG"/>
    <m/>
    <s v="WSREG"/>
    <s v="E10567546ML001"/>
    <s v="999"/>
    <s v="609"/>
    <m/>
    <s v="OAA264MITC"/>
    <s v="P"/>
    <d v="2022-12-07T12:27:02"/>
    <d v="2022-11-28T00:00:00"/>
    <s v="UPL"/>
    <s v="S271868"/>
    <m/>
    <s v="REC"/>
    <s v="CWIP - Project"/>
  </r>
  <r>
    <s v="117"/>
    <x v="0"/>
    <x v="0"/>
    <x v="0"/>
    <m/>
    <s v="13403"/>
    <n v="-751361.4"/>
    <m/>
    <s v="MLLPC0ELG"/>
    <m/>
    <s v="WSREG"/>
    <s v="E10567546ML001"/>
    <s v="020"/>
    <s v="974"/>
    <m/>
    <s v="OAA264MITC"/>
    <s v="P"/>
    <d v="2022-12-07T12:27:02"/>
    <d v="2022-11-28T00:00:00"/>
    <s v="UPL"/>
    <s v="S271868"/>
    <m/>
    <s v="REC"/>
    <s v="CWIP - Project"/>
  </r>
  <r>
    <s v="117"/>
    <x v="0"/>
    <x v="0"/>
    <x v="0"/>
    <m/>
    <s v="13403"/>
    <n v="-274.55"/>
    <m/>
    <s v="MLLPC0ELG"/>
    <m/>
    <s v="WSREG"/>
    <s v="E10567546ML001"/>
    <s v="11E"/>
    <s v="132"/>
    <m/>
    <s v="OAA264MITC"/>
    <s v="P"/>
    <d v="2022-12-07T12:27:02"/>
    <d v="2022-11-28T00:00:00"/>
    <s v="UPL"/>
    <s v="S271868"/>
    <m/>
    <s v="REC"/>
    <s v="CWIP - Project"/>
  </r>
  <r>
    <s v="117"/>
    <x v="0"/>
    <x v="0"/>
    <x v="0"/>
    <m/>
    <s v="13403"/>
    <n v="-12942.57"/>
    <m/>
    <s v="MLLPC0ELG"/>
    <m/>
    <s v="WSREG"/>
    <s v="E10567546ML001"/>
    <s v="11E"/>
    <s v="53"/>
    <m/>
    <s v="OAA264MITC"/>
    <s v="P"/>
    <d v="2022-12-07T12:27:02"/>
    <d v="2022-11-28T00:00:00"/>
    <s v="UPL"/>
    <s v="S271868"/>
    <m/>
    <s v="REC"/>
    <s v="CWIP - Project"/>
  </r>
  <r>
    <s v="117"/>
    <x v="0"/>
    <x v="0"/>
    <x v="0"/>
    <m/>
    <s v="13403"/>
    <n v="-778.99"/>
    <m/>
    <s v="MLLPC0ELG"/>
    <m/>
    <s v="WSREG"/>
    <s v="E10567546ML001"/>
    <s v="11E"/>
    <s v="54"/>
    <m/>
    <s v="OAA264MITC"/>
    <s v="P"/>
    <d v="2022-12-07T12:27:02"/>
    <d v="2022-11-28T00:00:00"/>
    <s v="UPL"/>
    <s v="S271868"/>
    <m/>
    <s v="REC"/>
    <s v="CWIP - Project"/>
  </r>
  <r>
    <s v="117"/>
    <x v="0"/>
    <x v="0"/>
    <x v="0"/>
    <m/>
    <s v="13403"/>
    <n v="-1604.55"/>
    <m/>
    <s v="MLLPC0ELG"/>
    <m/>
    <s v="WSREG"/>
    <s v="E10567546ML001"/>
    <s v="11N"/>
    <s v="53"/>
    <m/>
    <s v="OAA264MITC"/>
    <s v="P"/>
    <d v="2022-12-07T12:27:02"/>
    <d v="2022-11-28T00:00:00"/>
    <s v="UPL"/>
    <s v="S271868"/>
    <m/>
    <s v="REC"/>
    <s v="CWIP - Project"/>
  </r>
  <r>
    <s v="117"/>
    <x v="0"/>
    <x v="0"/>
    <x v="0"/>
    <m/>
    <s v="13403"/>
    <n v="120.2"/>
    <m/>
    <s v="MLLPC0ELG"/>
    <m/>
    <s v="WSREG"/>
    <s v="E10567546ML001"/>
    <s v="11S"/>
    <s v="53"/>
    <m/>
    <s v="OAA264MITC"/>
    <s v="P"/>
    <d v="2022-12-07T12:27:02"/>
    <d v="2022-11-28T00:00:00"/>
    <s v="UPL"/>
    <s v="S271868"/>
    <m/>
    <s v="REC"/>
    <s v="CWIP - Project"/>
  </r>
  <r>
    <s v="117"/>
    <x v="0"/>
    <x v="0"/>
    <x v="0"/>
    <m/>
    <s v="13403"/>
    <n v="-122.75"/>
    <m/>
    <s v="MLLPC0ELG"/>
    <m/>
    <s v="WSREG"/>
    <s v="E10567546ML001"/>
    <s v="120"/>
    <s v="132"/>
    <m/>
    <s v="OAA264MITC"/>
    <s v="P"/>
    <d v="2022-12-07T12:27:02"/>
    <d v="2022-11-28T00:00:00"/>
    <s v="UPL"/>
    <s v="S271868"/>
    <m/>
    <s v="REC"/>
    <s v="CWIP - Project"/>
  </r>
  <r>
    <s v="117"/>
    <x v="0"/>
    <x v="0"/>
    <x v="0"/>
    <m/>
    <s v="13403"/>
    <n v="-7592.63"/>
    <m/>
    <s v="MLLPC0ELG"/>
    <m/>
    <s v="WSREG"/>
    <s v="E10567546ML001"/>
    <s v="120"/>
    <s v="53"/>
    <m/>
    <s v="OAA264MITC"/>
    <s v="P"/>
    <d v="2022-12-07T12:27:02"/>
    <d v="2022-11-28T00:00:00"/>
    <s v="UPL"/>
    <s v="S271868"/>
    <m/>
    <s v="REC"/>
    <s v="CWIP - Project"/>
  </r>
  <r>
    <s v="117"/>
    <x v="0"/>
    <x v="0"/>
    <x v="0"/>
    <m/>
    <s v="13403"/>
    <n v="-288.24"/>
    <m/>
    <s v="MLLPC0ELG"/>
    <m/>
    <s v="WSREG"/>
    <s v="E10567546ML001"/>
    <s v="120"/>
    <s v="54"/>
    <m/>
    <s v="OAA264MITC"/>
    <s v="P"/>
    <d v="2022-12-07T12:27:02"/>
    <d v="2022-11-28T00:00:00"/>
    <s v="UPL"/>
    <s v="S271868"/>
    <m/>
    <s v="REC"/>
    <s v="CWIP - Project"/>
  </r>
  <r>
    <s v="117"/>
    <x v="0"/>
    <x v="0"/>
    <x v="0"/>
    <m/>
    <s v="13403"/>
    <n v="-42.8"/>
    <m/>
    <s v="MLLPC0ELG"/>
    <m/>
    <s v="WSREG"/>
    <s v="E10567546ML001"/>
    <s v="121"/>
    <s v="53"/>
    <m/>
    <s v="OAA264MITC"/>
    <s v="P"/>
    <d v="2022-12-07T12:27:02"/>
    <d v="2022-11-28T00:00:00"/>
    <s v="UPL"/>
    <s v="S271868"/>
    <m/>
    <s v="REC"/>
    <s v="CWIP - Project"/>
  </r>
  <r>
    <s v="117"/>
    <x v="0"/>
    <x v="0"/>
    <x v="0"/>
    <m/>
    <s v="13403"/>
    <n v="-3.5"/>
    <m/>
    <s v="MLLPC0ELG"/>
    <m/>
    <s v="WSREG"/>
    <s v="E10567546ML001"/>
    <s v="122"/>
    <s v="132"/>
    <m/>
    <s v="OAA264MITC"/>
    <s v="P"/>
    <d v="2022-12-07T12:27:02"/>
    <d v="2022-11-28T00:00:00"/>
    <s v="UPL"/>
    <s v="S271868"/>
    <m/>
    <s v="REC"/>
    <s v="CWIP - Project"/>
  </r>
  <r>
    <s v="117"/>
    <x v="0"/>
    <x v="0"/>
    <x v="0"/>
    <m/>
    <s v="13403"/>
    <n v="-165.05"/>
    <m/>
    <s v="MLLPC0ELG"/>
    <m/>
    <s v="WSREG"/>
    <s v="E10567546ML001"/>
    <s v="122"/>
    <s v="53"/>
    <m/>
    <s v="OAA264MITC"/>
    <s v="P"/>
    <d v="2022-12-07T12:27:02"/>
    <d v="2022-11-28T00:00:00"/>
    <s v="UPL"/>
    <s v="S271868"/>
    <m/>
    <s v="REC"/>
    <s v="CWIP - Project"/>
  </r>
  <r>
    <s v="117"/>
    <x v="0"/>
    <x v="0"/>
    <x v="0"/>
    <m/>
    <s v="13403"/>
    <n v="-1.24"/>
    <m/>
    <s v="MLLPC0ELG"/>
    <m/>
    <s v="WSREG"/>
    <s v="E10567546ML001"/>
    <s v="122"/>
    <s v="54"/>
    <m/>
    <s v="OAA264MITC"/>
    <s v="P"/>
    <d v="2022-12-07T12:27:02"/>
    <d v="2022-11-28T00:00:00"/>
    <s v="UPL"/>
    <s v="S271868"/>
    <m/>
    <s v="REC"/>
    <s v="CWIP - Project"/>
  </r>
  <r>
    <s v="117"/>
    <x v="0"/>
    <x v="0"/>
    <x v="0"/>
    <m/>
    <s v="13403"/>
    <n v="-12"/>
    <m/>
    <s v="MLLPC0ELG"/>
    <m/>
    <s v="WSREG"/>
    <s v="E10567546ML001"/>
    <s v="123"/>
    <s v="53"/>
    <m/>
    <s v="OAA264MITC"/>
    <s v="P"/>
    <d v="2022-12-07T12:27:02"/>
    <d v="2022-11-28T00:00:00"/>
    <s v="UPL"/>
    <s v="S271868"/>
    <m/>
    <s v="REC"/>
    <s v="CWIP - Project"/>
  </r>
  <r>
    <s v="117"/>
    <x v="0"/>
    <x v="0"/>
    <x v="0"/>
    <m/>
    <s v="13403"/>
    <n v="-51.31"/>
    <m/>
    <s v="MLLPC0ELG"/>
    <m/>
    <s v="WSREG"/>
    <s v="E10567546ML001"/>
    <s v="125"/>
    <s v="132"/>
    <m/>
    <s v="OAA264MITC"/>
    <s v="P"/>
    <d v="2022-12-07T12:27:02"/>
    <d v="2022-11-28T00:00:00"/>
    <s v="UPL"/>
    <s v="S271868"/>
    <m/>
    <s v="REC"/>
    <s v="CWIP - Project"/>
  </r>
  <r>
    <s v="117"/>
    <x v="0"/>
    <x v="0"/>
    <x v="0"/>
    <m/>
    <s v="13403"/>
    <n v="-3450.62"/>
    <m/>
    <s v="MLLPC0ELG"/>
    <m/>
    <s v="WSREG"/>
    <s v="E10567546ML001"/>
    <s v="125"/>
    <s v="53"/>
    <m/>
    <s v="OAA264MITC"/>
    <s v="P"/>
    <d v="2022-12-07T12:27:02"/>
    <d v="2022-11-28T00:00:00"/>
    <s v="UPL"/>
    <s v="S271868"/>
    <m/>
    <s v="REC"/>
    <s v="CWIP - Project"/>
  </r>
  <r>
    <s v="117"/>
    <x v="0"/>
    <x v="0"/>
    <x v="0"/>
    <m/>
    <s v="13403"/>
    <n v="-147.38"/>
    <m/>
    <s v="MLLPC0ELG"/>
    <m/>
    <s v="WSREG"/>
    <s v="E10567546ML001"/>
    <s v="125"/>
    <s v="54"/>
    <m/>
    <s v="OAA264MITC"/>
    <s v="P"/>
    <d v="2022-12-07T12:27:02"/>
    <d v="2022-11-28T00:00:00"/>
    <s v="UPL"/>
    <s v="S271868"/>
    <m/>
    <s v="REC"/>
    <s v="CWIP - Project"/>
  </r>
  <r>
    <s v="117"/>
    <x v="0"/>
    <x v="0"/>
    <x v="0"/>
    <m/>
    <s v="13403"/>
    <n v="-378.71"/>
    <m/>
    <s v="MLLPC0ELG"/>
    <m/>
    <s v="WSREG"/>
    <s v="E10567546ML001"/>
    <s v="13N"/>
    <s v="53"/>
    <m/>
    <s v="OAA264MITC"/>
    <s v="P"/>
    <d v="2022-12-07T12:27:02"/>
    <d v="2022-11-28T00:00:00"/>
    <s v="UPL"/>
    <s v="S271868"/>
    <m/>
    <s v="REC"/>
    <s v="CWIP - Project"/>
  </r>
  <r>
    <s v="117"/>
    <x v="0"/>
    <x v="0"/>
    <x v="0"/>
    <m/>
    <s v="13403"/>
    <n v="-30.94"/>
    <m/>
    <s v="MLLPC0ELG"/>
    <m/>
    <s v="WSREG"/>
    <s v="E10567546ML001"/>
    <s v="141"/>
    <s v="132"/>
    <m/>
    <s v="OAA264MITC"/>
    <s v="P"/>
    <d v="2022-12-07T12:27:02"/>
    <d v="2022-11-28T00:00:00"/>
    <s v="UPL"/>
    <s v="S271868"/>
    <m/>
    <s v="REC"/>
    <s v="CWIP - Project"/>
  </r>
  <r>
    <s v="117"/>
    <x v="0"/>
    <x v="0"/>
    <x v="0"/>
    <m/>
    <s v="13403"/>
    <n v="-106.18"/>
    <m/>
    <s v="MLLPC0ELG"/>
    <m/>
    <s v="WSREG"/>
    <s v="E10567546ML001"/>
    <s v="143"/>
    <s v="53"/>
    <m/>
    <s v="OAA264MITC"/>
    <s v="P"/>
    <d v="2022-12-07T12:27:02"/>
    <d v="2022-11-28T00:00:00"/>
    <s v="UPL"/>
    <s v="S271868"/>
    <m/>
    <s v="REC"/>
    <s v="CWIP - Project"/>
  </r>
  <r>
    <s v="117"/>
    <x v="0"/>
    <x v="0"/>
    <x v="0"/>
    <m/>
    <s v="13403"/>
    <n v="-1460.22"/>
    <m/>
    <s v="MLLPC0ELG"/>
    <m/>
    <s v="WSREG"/>
    <s v="E10567546ML001"/>
    <s v="149"/>
    <s v="53"/>
    <m/>
    <s v="OAA264MITC"/>
    <s v="P"/>
    <d v="2022-12-07T12:27:02"/>
    <d v="2022-11-28T00:00:00"/>
    <s v="UPL"/>
    <s v="S271868"/>
    <m/>
    <s v="REC"/>
    <s v="CWIP - Project"/>
  </r>
  <r>
    <s v="117"/>
    <x v="0"/>
    <x v="0"/>
    <x v="0"/>
    <m/>
    <s v="13403"/>
    <n v="-10.97"/>
    <m/>
    <s v="MLLPC0ELG"/>
    <m/>
    <s v="WSREG"/>
    <s v="E10567546ML001"/>
    <s v="149"/>
    <s v="54"/>
    <m/>
    <s v="OAA264MITC"/>
    <s v="P"/>
    <d v="2022-12-07T12:27:02"/>
    <d v="2022-11-28T00:00:00"/>
    <s v="UPL"/>
    <s v="S271868"/>
    <m/>
    <s v="REC"/>
    <s v="CWIP - Project"/>
  </r>
  <r>
    <s v="117"/>
    <x v="0"/>
    <x v="0"/>
    <x v="0"/>
    <m/>
    <s v="13403"/>
    <n v="-1.71"/>
    <m/>
    <s v="MLLPC0ELG"/>
    <m/>
    <s v="WSREG"/>
    <s v="E10567546ML001"/>
    <s v="153"/>
    <s v="132"/>
    <m/>
    <s v="OAA264MITC"/>
    <s v="P"/>
    <d v="2022-12-07T12:27:02"/>
    <d v="2022-11-28T00:00:00"/>
    <s v="UPL"/>
    <s v="S271868"/>
    <m/>
    <s v="REC"/>
    <s v="CWIP - Project"/>
  </r>
  <r>
    <s v="117"/>
    <x v="0"/>
    <x v="0"/>
    <x v="0"/>
    <m/>
    <s v="13403"/>
    <n v="-63.37"/>
    <m/>
    <s v="MLLPC0ELG"/>
    <m/>
    <s v="WSREG"/>
    <s v="E10567546ML001"/>
    <s v="153"/>
    <s v="53"/>
    <m/>
    <s v="OAA264MITC"/>
    <s v="P"/>
    <d v="2022-12-07T12:27:02"/>
    <d v="2022-11-28T00:00:00"/>
    <s v="UPL"/>
    <s v="S271868"/>
    <m/>
    <s v="REC"/>
    <s v="CWIP - Project"/>
  </r>
  <r>
    <s v="117"/>
    <x v="0"/>
    <x v="0"/>
    <x v="0"/>
    <m/>
    <s v="13403"/>
    <n v="-2.4300000000000002"/>
    <m/>
    <s v="MLLPC0ELG"/>
    <m/>
    <s v="WSREG"/>
    <s v="E10567546ML001"/>
    <s v="153"/>
    <s v="54"/>
    <m/>
    <s v="OAA264MITC"/>
    <s v="P"/>
    <d v="2022-12-07T12:27:02"/>
    <d v="2022-11-28T00:00:00"/>
    <s v="UPL"/>
    <s v="S271868"/>
    <m/>
    <s v="REC"/>
    <s v="CWIP - Project"/>
  </r>
  <r>
    <s v="117"/>
    <x v="0"/>
    <x v="0"/>
    <x v="0"/>
    <m/>
    <s v="13403"/>
    <n v="-26.19"/>
    <m/>
    <s v="MLLPC0ELG"/>
    <m/>
    <s v="WSREG"/>
    <s v="E10567546ML001"/>
    <s v="154"/>
    <s v="53"/>
    <m/>
    <s v="OAA264MITC"/>
    <s v="P"/>
    <d v="2022-12-07T12:27:02"/>
    <d v="2022-11-28T00:00:00"/>
    <s v="UPL"/>
    <s v="S271868"/>
    <m/>
    <s v="REC"/>
    <s v="CWIP - Project"/>
  </r>
  <r>
    <s v="117"/>
    <x v="0"/>
    <x v="0"/>
    <x v="0"/>
    <m/>
    <s v="13403"/>
    <n v="-0.57999999999999996"/>
    <m/>
    <s v="MLLPC0ELG"/>
    <m/>
    <s v="WSREG"/>
    <s v="E10567546ML001"/>
    <s v="154"/>
    <s v="54"/>
    <m/>
    <s v="OAA264MITC"/>
    <s v="P"/>
    <d v="2022-12-07T12:27:02"/>
    <d v="2022-11-28T00:00:00"/>
    <s v="UPL"/>
    <s v="S271868"/>
    <m/>
    <s v="REC"/>
    <s v="CWIP - Project"/>
  </r>
  <r>
    <s v="117"/>
    <x v="0"/>
    <x v="0"/>
    <x v="0"/>
    <m/>
    <s v="13403"/>
    <n v="-33862.18"/>
    <m/>
    <s v="MLLPC0ELG"/>
    <m/>
    <s v="WSREG"/>
    <s v="E10567546ML001"/>
    <s v="210"/>
    <s v="270"/>
    <m/>
    <s v="OAA264MITC"/>
    <s v="P"/>
    <d v="2022-12-07T12:27:02"/>
    <d v="2022-11-28T00:00:00"/>
    <s v="UPL"/>
    <s v="S271868"/>
    <m/>
    <s v="REC"/>
    <s v="CWIP - Project"/>
  </r>
  <r>
    <s v="117"/>
    <x v="0"/>
    <x v="0"/>
    <x v="0"/>
    <m/>
    <s v="13403"/>
    <n v="-2343822.2400000002"/>
    <m/>
    <s v="MLLPC0ELG"/>
    <m/>
    <s v="WSREG"/>
    <s v="E10567546ML001"/>
    <s v="210"/>
    <s v="53"/>
    <m/>
    <s v="OAA264MITC"/>
    <s v="P"/>
    <d v="2022-12-07T12:27:02"/>
    <d v="2022-11-28T00:00:00"/>
    <s v="UPL"/>
    <s v="S271868"/>
    <m/>
    <s v="REC"/>
    <s v="CWIP - Project"/>
  </r>
  <r>
    <s v="117"/>
    <x v="0"/>
    <x v="0"/>
    <x v="0"/>
    <m/>
    <s v="13403"/>
    <n v="-24028.06"/>
    <m/>
    <s v="MLLPC0ELG"/>
    <m/>
    <s v="WSREG"/>
    <s v="E10567546ML001"/>
    <s v="210"/>
    <s v="54"/>
    <m/>
    <s v="OAA264MITC"/>
    <s v="P"/>
    <d v="2022-12-07T12:27:02"/>
    <d v="2022-11-28T00:00:00"/>
    <s v="UPL"/>
    <s v="S271868"/>
    <m/>
    <s v="REC"/>
    <s v="CWIP - Project"/>
  </r>
  <r>
    <s v="117"/>
    <x v="0"/>
    <x v="0"/>
    <x v="0"/>
    <m/>
    <s v="13403"/>
    <n v="-9.1300000000000008"/>
    <m/>
    <s v="MLLPC0ELG"/>
    <m/>
    <s v="WSREG"/>
    <s v="E10567546ML001"/>
    <s v="220"/>
    <s v="53"/>
    <m/>
    <s v="OAA264MITC"/>
    <s v="P"/>
    <d v="2022-12-07T12:27:02"/>
    <d v="2022-11-28T00:00:00"/>
    <s v="UPL"/>
    <s v="S271868"/>
    <m/>
    <s v="REC"/>
    <s v="CWIP - Project"/>
  </r>
  <r>
    <s v="117"/>
    <x v="0"/>
    <x v="0"/>
    <x v="0"/>
    <m/>
    <s v="13403"/>
    <n v="-67454.98"/>
    <m/>
    <s v="MLLPC0ELG"/>
    <m/>
    <s v="WSREG"/>
    <s v="E10567546ML001"/>
    <s v="260"/>
    <s v="270"/>
    <m/>
    <s v="OAA264MITC"/>
    <s v="P"/>
    <d v="2022-12-07T12:27:02"/>
    <d v="2022-11-28T00:00:00"/>
    <s v="UPL"/>
    <s v="S271868"/>
    <m/>
    <s v="REC"/>
    <s v="CWIP - Project"/>
  </r>
  <r>
    <s v="117"/>
    <x v="0"/>
    <x v="0"/>
    <x v="0"/>
    <m/>
    <s v="13403"/>
    <n v="-27771.22"/>
    <m/>
    <s v="MLLPC0ELG"/>
    <m/>
    <s v="WSREG"/>
    <s v="E10567546ML001"/>
    <s v="260"/>
    <s v="382"/>
    <m/>
    <s v="OAA264MITC"/>
    <s v="P"/>
    <d v="2022-12-07T12:27:02"/>
    <d v="2022-11-28T00:00:00"/>
    <s v="UPL"/>
    <s v="S271868"/>
    <m/>
    <s v="REC"/>
    <s v="CWIP - Project"/>
  </r>
  <r>
    <s v="117"/>
    <x v="0"/>
    <x v="0"/>
    <x v="0"/>
    <m/>
    <s v="13403"/>
    <n v="-101297.99"/>
    <m/>
    <s v="MLLPC0ELG"/>
    <m/>
    <s v="WSREG"/>
    <s v="E10567546ML001"/>
    <s v="260"/>
    <s v="53"/>
    <m/>
    <s v="OAA264MITC"/>
    <s v="P"/>
    <d v="2022-12-07T12:27:02"/>
    <d v="2022-11-28T00:00:00"/>
    <s v="UPL"/>
    <s v="S271868"/>
    <m/>
    <s v="REC"/>
    <s v="CWIP - Project"/>
  </r>
  <r>
    <s v="117"/>
    <x v="0"/>
    <x v="0"/>
    <x v="0"/>
    <m/>
    <s v="13403"/>
    <n v="-74616.639999999999"/>
    <m/>
    <s v="MLLPC0ELG"/>
    <m/>
    <s v="WSREG"/>
    <s v="E10567546ML001"/>
    <s v="260"/>
    <s v="54"/>
    <m/>
    <s v="OAA264MITC"/>
    <s v="P"/>
    <d v="2022-12-07T12:27:02"/>
    <d v="2022-11-28T00:00:00"/>
    <s v="UPL"/>
    <s v="S271868"/>
    <m/>
    <s v="REC"/>
    <s v="CWIP - Project"/>
  </r>
  <r>
    <s v="117"/>
    <x v="0"/>
    <x v="0"/>
    <x v="0"/>
    <m/>
    <s v="13403"/>
    <n v="1807.13"/>
    <m/>
    <s v="MLLPC0ELG"/>
    <m/>
    <s v="WSREG"/>
    <s v="E10567546ML001"/>
    <s v="262"/>
    <s v="380"/>
    <m/>
    <s v="OAA264MITC"/>
    <s v="P"/>
    <d v="2022-12-07T12:27:02"/>
    <d v="2022-11-28T00:00:00"/>
    <s v="UPL"/>
    <s v="S271868"/>
    <m/>
    <s v="REC"/>
    <s v="CWIP - Project"/>
  </r>
  <r>
    <s v="117"/>
    <x v="0"/>
    <x v="0"/>
    <x v="0"/>
    <m/>
    <s v="13403"/>
    <n v="-281.77999999999997"/>
    <m/>
    <s v="MLLPC0ELG"/>
    <m/>
    <s v="WSREG"/>
    <s v="E10567546ML001"/>
    <s v="290"/>
    <s v="53"/>
    <m/>
    <s v="OAA264MITC"/>
    <s v="P"/>
    <d v="2022-12-07T12:27:02"/>
    <d v="2022-11-28T00:00:00"/>
    <s v="UPL"/>
    <s v="S271868"/>
    <m/>
    <s v="REC"/>
    <s v="CWIP - Project"/>
  </r>
  <r>
    <s v="117"/>
    <x v="0"/>
    <x v="0"/>
    <x v="0"/>
    <m/>
    <s v="13403"/>
    <n v="-113.8"/>
    <m/>
    <s v="MLLPC0ELG"/>
    <m/>
    <s v="WSREG"/>
    <s v="E10567546ML001"/>
    <s v="310"/>
    <s v="53"/>
    <m/>
    <s v="OAA264MITC"/>
    <s v="P"/>
    <d v="2022-12-07T12:27:02"/>
    <d v="2022-11-28T00:00:00"/>
    <s v="UPL"/>
    <s v="S271868"/>
    <m/>
    <s v="REC"/>
    <s v="CWIP - Project"/>
  </r>
  <r>
    <s v="117"/>
    <x v="0"/>
    <x v="0"/>
    <x v="0"/>
    <m/>
    <s v="13403"/>
    <n v="-4259.33"/>
    <m/>
    <s v="MLLPC0ELG"/>
    <m/>
    <s v="WSREG"/>
    <s v="E10567546ML001"/>
    <s v="359"/>
    <s v="53"/>
    <m/>
    <s v="OAA264MITC"/>
    <s v="P"/>
    <d v="2022-12-07T12:27:02"/>
    <d v="2022-11-28T00:00:00"/>
    <s v="UPL"/>
    <s v="S271868"/>
    <m/>
    <s v="REC"/>
    <s v="CWIP - Project"/>
  </r>
  <r>
    <s v="117"/>
    <x v="0"/>
    <x v="0"/>
    <x v="0"/>
    <m/>
    <s v="13403"/>
    <n v="-223015.51"/>
    <m/>
    <s v="MLLPC0ELG"/>
    <m/>
    <s v="WSREG"/>
    <s v="E10567546ML001"/>
    <s v="390"/>
    <s v="53"/>
    <m/>
    <s v="OAA264MITC"/>
    <s v="P"/>
    <d v="2022-12-07T12:27:02"/>
    <d v="2022-11-28T00:00:00"/>
    <s v="UPL"/>
    <s v="S271868"/>
    <m/>
    <s v="REC"/>
    <s v="CWIP - Project"/>
  </r>
  <r>
    <s v="117"/>
    <x v="0"/>
    <x v="0"/>
    <x v="0"/>
    <m/>
    <s v="13403"/>
    <n v="-220.83"/>
    <m/>
    <s v="MLLPC0ELG"/>
    <m/>
    <s v="WSREG"/>
    <s v="E10567546ML001"/>
    <s v="392"/>
    <s v="53"/>
    <m/>
    <s v="OAA264MITC"/>
    <s v="P"/>
    <d v="2022-12-07T12:27:02"/>
    <d v="2022-11-28T00:00:00"/>
    <s v="UPL"/>
    <s v="S271868"/>
    <m/>
    <s v="REC"/>
    <s v="CWIP - Project"/>
  </r>
  <r>
    <s v="117"/>
    <x v="0"/>
    <x v="0"/>
    <x v="0"/>
    <m/>
    <s v="13403"/>
    <n v="20819.099999999999"/>
    <m/>
    <s v="MLLPC0ELG"/>
    <m/>
    <s v="WSREG"/>
    <s v="E10567546ML001"/>
    <s v="393"/>
    <s v="53"/>
    <m/>
    <s v="OAA264MITC"/>
    <s v="P"/>
    <d v="2022-12-07T12:27:02"/>
    <d v="2022-11-28T00:00:00"/>
    <s v="UPL"/>
    <s v="S271868"/>
    <m/>
    <s v="REC"/>
    <s v="CWIP - Project"/>
  </r>
  <r>
    <s v="117"/>
    <x v="0"/>
    <x v="0"/>
    <x v="0"/>
    <m/>
    <s v="13403"/>
    <n v="-3214.87"/>
    <m/>
    <s v="MLLPC0ELG"/>
    <m/>
    <s v="WSREG"/>
    <s v="E10567546ML001"/>
    <s v="396"/>
    <s v="53"/>
    <m/>
    <s v="OAA264MITC"/>
    <s v="P"/>
    <d v="2022-12-07T12:27:02"/>
    <d v="2022-11-28T00:00:00"/>
    <s v="UPL"/>
    <s v="S271868"/>
    <m/>
    <s v="REC"/>
    <s v="CWIP - Project"/>
  </r>
  <r>
    <s v="117"/>
    <x v="0"/>
    <x v="0"/>
    <x v="0"/>
    <m/>
    <s v="13403"/>
    <n v="3.28"/>
    <m/>
    <s v="MLLPC0ELG"/>
    <m/>
    <s v="WSREG"/>
    <s v="E10567546ML001"/>
    <s v="413"/>
    <s v="53"/>
    <m/>
    <s v="OAA264MITC"/>
    <s v="P"/>
    <d v="2022-12-07T12:27:02"/>
    <d v="2022-11-28T00:00:00"/>
    <s v="UPL"/>
    <s v="S271868"/>
    <m/>
    <s v="REC"/>
    <s v="CWIP - Project"/>
  </r>
  <r>
    <s v="117"/>
    <x v="0"/>
    <x v="0"/>
    <x v="0"/>
    <m/>
    <s v="13403"/>
    <n v="-454.67"/>
    <m/>
    <s v="MLLPC0ELG"/>
    <m/>
    <s v="WSREG"/>
    <s v="E10567546ML001"/>
    <s v="510"/>
    <s v="118"/>
    <m/>
    <s v="OAA264MITC"/>
    <s v="P"/>
    <d v="2022-12-07T12:27:02"/>
    <d v="2022-11-28T00:00:00"/>
    <s v="UPL"/>
    <s v="S271868"/>
    <m/>
    <s v="REC"/>
    <s v="CWIP - Project"/>
  </r>
  <r>
    <s v="117"/>
    <x v="0"/>
    <x v="0"/>
    <x v="0"/>
    <m/>
    <s v="13403"/>
    <n v="-15.02"/>
    <m/>
    <s v="MLLPC0ELG"/>
    <m/>
    <s v="WSREG"/>
    <s v="E10567546ML001"/>
    <s v="510"/>
    <s v="132"/>
    <m/>
    <s v="OAA264MITC"/>
    <s v="P"/>
    <d v="2022-12-07T12:27:02"/>
    <d v="2022-11-28T00:00:00"/>
    <s v="UPL"/>
    <s v="S271868"/>
    <m/>
    <s v="REC"/>
    <s v="CWIP - Project"/>
  </r>
  <r>
    <s v="117"/>
    <x v="0"/>
    <x v="0"/>
    <x v="0"/>
    <m/>
    <s v="13403"/>
    <n v="-54.18"/>
    <m/>
    <s v="MLLPC0ELG"/>
    <m/>
    <s v="WSREG"/>
    <s v="E10567546ML001"/>
    <s v="510"/>
    <s v="133"/>
    <m/>
    <s v="OAA264MITC"/>
    <s v="P"/>
    <d v="2022-12-07T12:27:02"/>
    <d v="2022-11-28T00:00:00"/>
    <s v="UPL"/>
    <s v="S271868"/>
    <m/>
    <s v="REC"/>
    <s v="CWIP - Project"/>
  </r>
  <r>
    <s v="117"/>
    <x v="0"/>
    <x v="0"/>
    <x v="0"/>
    <m/>
    <s v="13403"/>
    <n v="-108.36"/>
    <m/>
    <s v="MLLPC0ELG"/>
    <m/>
    <s v="WSREG"/>
    <s v="E10567546ML001"/>
    <s v="510"/>
    <s v="260"/>
    <m/>
    <s v="OAA264MITC"/>
    <s v="P"/>
    <d v="2022-12-07T12:27:02"/>
    <d v="2022-11-28T00:00:00"/>
    <s v="UPL"/>
    <s v="S271868"/>
    <m/>
    <s v="REC"/>
    <s v="CWIP - Project"/>
  </r>
  <r>
    <s v="117"/>
    <x v="0"/>
    <x v="0"/>
    <x v="0"/>
    <m/>
    <s v="13403"/>
    <n v="-251.55"/>
    <m/>
    <s v="MLLPC0ELG"/>
    <m/>
    <s v="WSREG"/>
    <s v="E10567546ML001"/>
    <s v="510"/>
    <s v="317"/>
    <m/>
    <s v="OAA264MITC"/>
    <s v="P"/>
    <d v="2022-12-07T12:27:02"/>
    <d v="2022-11-28T00:00:00"/>
    <s v="UPL"/>
    <s v="S271868"/>
    <m/>
    <s v="REC"/>
    <s v="CWIP - Project"/>
  </r>
  <r>
    <s v="117"/>
    <x v="0"/>
    <x v="0"/>
    <x v="0"/>
    <m/>
    <s v="13403"/>
    <n v="585"/>
    <m/>
    <s v="MLLPC0ELG"/>
    <m/>
    <s v="WSREG"/>
    <s v="E10567546ML001"/>
    <s v="510"/>
    <s v="380"/>
    <m/>
    <s v="OAA264MITC"/>
    <s v="P"/>
    <d v="2022-12-07T12:27:02"/>
    <d v="2022-11-28T00:00:00"/>
    <s v="UPL"/>
    <s v="S271868"/>
    <m/>
    <s v="REC"/>
    <s v="CWIP - Project"/>
  </r>
  <r>
    <s v="117"/>
    <x v="0"/>
    <x v="0"/>
    <x v="0"/>
    <m/>
    <s v="13403"/>
    <n v="-71.61"/>
    <m/>
    <s v="MLLPC0ELG"/>
    <m/>
    <s v="WSREG"/>
    <s v="E10567546ML001"/>
    <s v="510"/>
    <s v="53"/>
    <m/>
    <s v="OAA264MITC"/>
    <s v="P"/>
    <d v="2022-12-07T12:27:02"/>
    <d v="2022-11-28T00:00:00"/>
    <s v="UPL"/>
    <s v="S271868"/>
    <m/>
    <s v="REC"/>
    <s v="CWIP - Project"/>
  </r>
  <r>
    <s v="117"/>
    <x v="0"/>
    <x v="0"/>
    <x v="0"/>
    <m/>
    <s v="13403"/>
    <n v="-13.42"/>
    <m/>
    <s v="MLLPC0ELG"/>
    <m/>
    <s v="WSREG"/>
    <s v="E10567546ML001"/>
    <s v="520"/>
    <s v="118"/>
    <m/>
    <s v="OAA264MITC"/>
    <s v="P"/>
    <d v="2022-12-07T12:27:02"/>
    <d v="2022-11-28T00:00:00"/>
    <s v="UPL"/>
    <s v="S271868"/>
    <m/>
    <s v="REC"/>
    <s v="CWIP - Project"/>
  </r>
  <r>
    <s v="117"/>
    <x v="0"/>
    <x v="0"/>
    <x v="0"/>
    <m/>
    <s v="13403"/>
    <n v="-89.37"/>
    <m/>
    <s v="MLLPC0ELG"/>
    <m/>
    <s v="WSREG"/>
    <s v="E10567546ML001"/>
    <s v="620"/>
    <s v="132"/>
    <m/>
    <s v="OAA264MITC"/>
    <s v="P"/>
    <d v="2022-12-07T12:27:02"/>
    <d v="2022-11-28T00:00:00"/>
    <s v="UPL"/>
    <s v="S271868"/>
    <m/>
    <s v="REC"/>
    <s v="CWIP - Project"/>
  </r>
  <r>
    <s v="117"/>
    <x v="0"/>
    <x v="0"/>
    <x v="0"/>
    <m/>
    <s v="13403"/>
    <n v="840.55"/>
    <m/>
    <s v="MLLPC0ELG"/>
    <m/>
    <s v="WSREG"/>
    <s v="E10567546ML001"/>
    <s v="620"/>
    <s v="53"/>
    <m/>
    <s v="OAA264MITC"/>
    <s v="P"/>
    <d v="2022-12-07T12:27:02"/>
    <d v="2022-11-28T00:00:00"/>
    <s v="UPL"/>
    <s v="S271868"/>
    <m/>
    <s v="REC"/>
    <s v="CWIP - Project"/>
  </r>
  <r>
    <s v="117"/>
    <x v="0"/>
    <x v="0"/>
    <x v="0"/>
    <m/>
    <s v="13403"/>
    <n v="-388.6"/>
    <m/>
    <s v="MLLPC0ELG"/>
    <m/>
    <s v="WSREG"/>
    <s v="E10567546ML001"/>
    <s v="622"/>
    <s v="53"/>
    <m/>
    <s v="OAA264MITC"/>
    <s v="P"/>
    <d v="2022-12-07T12:27:02"/>
    <d v="2022-11-28T00:00:00"/>
    <s v="UPL"/>
    <s v="S271868"/>
    <m/>
    <s v="REC"/>
    <s v="CWIP - Project"/>
  </r>
  <r>
    <s v="117"/>
    <x v="0"/>
    <x v="0"/>
    <x v="0"/>
    <m/>
    <s v="13403"/>
    <n v="-397.81"/>
    <m/>
    <s v="MLLPC0ELG"/>
    <m/>
    <s v="WSREG"/>
    <s v="E10567546ML001"/>
    <s v="738"/>
    <s v="53"/>
    <m/>
    <s v="OAA264MITC"/>
    <s v="P"/>
    <d v="2022-12-07T12:27:02"/>
    <d v="2022-11-28T00:00:00"/>
    <s v="UPL"/>
    <s v="S271868"/>
    <m/>
    <s v="REC"/>
    <s v="CWIP - Project"/>
  </r>
  <r>
    <s v="117"/>
    <x v="0"/>
    <x v="0"/>
    <x v="0"/>
    <m/>
    <s v="13403"/>
    <n v="-6.74"/>
    <m/>
    <s v="MLLPC0ELG"/>
    <m/>
    <s v="WSREG"/>
    <s v="E10567546ML001"/>
    <s v="738"/>
    <s v="54"/>
    <m/>
    <s v="OAA264MITC"/>
    <s v="P"/>
    <d v="2022-12-07T12:27:02"/>
    <d v="2022-11-28T00:00:00"/>
    <s v="UPL"/>
    <s v="S271868"/>
    <m/>
    <s v="REC"/>
    <s v="CWIP - Project"/>
  </r>
  <r>
    <s v="117"/>
    <x v="0"/>
    <x v="0"/>
    <x v="0"/>
    <m/>
    <s v="13403"/>
    <n v="-810495.17"/>
    <m/>
    <s v="MLLPC0ELG"/>
    <m/>
    <s v="WSREG"/>
    <s v="E10567546ML001"/>
    <s v="780"/>
    <s v="997"/>
    <m/>
    <s v="OAA264MITC"/>
    <s v="P"/>
    <d v="2022-12-07T12:27:02"/>
    <d v="2022-11-28T00:00:00"/>
    <s v="UPL"/>
    <s v="S271868"/>
    <m/>
    <s v="REC"/>
    <s v="CWIP - Project"/>
  </r>
  <r>
    <s v="117"/>
    <x v="0"/>
    <x v="0"/>
    <x v="0"/>
    <m/>
    <s v="13403"/>
    <n v="-5144.6099999999997"/>
    <m/>
    <s v="MLLPC0ELG"/>
    <m/>
    <s v="WSREG"/>
    <s v="E10567546ML001"/>
    <s v="920"/>
    <s v="53"/>
    <m/>
    <s v="OAA264MITC"/>
    <s v="P"/>
    <d v="2022-12-07T12:27:02"/>
    <d v="2022-11-28T00:00:00"/>
    <s v="UPL"/>
    <s v="S271868"/>
    <m/>
    <s v="REC"/>
    <s v="CWIP - Project"/>
  </r>
  <r>
    <s v="117"/>
    <x v="0"/>
    <x v="0"/>
    <x v="0"/>
    <m/>
    <s v="13403"/>
    <n v="-17.86"/>
    <m/>
    <s v="MLLPC0ELG"/>
    <m/>
    <s v="WSREG"/>
    <s v="E10567546ML001"/>
    <s v="930"/>
    <s v="53"/>
    <m/>
    <s v="OAA264MITC"/>
    <s v="P"/>
    <d v="2022-12-07T12:27:02"/>
    <d v="2022-11-28T00:00:00"/>
    <s v="UPL"/>
    <s v="S271868"/>
    <m/>
    <s v="REC"/>
    <s v="CWIP - Project"/>
  </r>
  <r>
    <s v="117"/>
    <x v="0"/>
    <x v="0"/>
    <x v="0"/>
    <m/>
    <s v="13403"/>
    <n v="-10147.299999999999"/>
    <m/>
    <s v="MLLPC0ELG"/>
    <m/>
    <s v="WSREG"/>
    <s v="E10567546ML001"/>
    <s v="932"/>
    <s v="656"/>
    <m/>
    <s v="OAA264MITC"/>
    <s v="P"/>
    <d v="2022-12-07T12:27:02"/>
    <d v="2022-11-28T00:00:00"/>
    <s v="UPL"/>
    <s v="S271868"/>
    <m/>
    <s v="REC"/>
    <s v="CWIP - Project"/>
  </r>
  <r>
    <s v="117"/>
    <x v="0"/>
    <x v="0"/>
    <x v="0"/>
    <m/>
    <s v="13403"/>
    <n v="-2"/>
    <m/>
    <s v="MLLPC0ELG"/>
    <m/>
    <s v="WSREG"/>
    <s v="E10567546ML001"/>
    <s v="935"/>
    <s v="132"/>
    <m/>
    <s v="OAA264MITC"/>
    <s v="P"/>
    <d v="2022-12-07T12:27:02"/>
    <d v="2022-11-28T00:00:00"/>
    <s v="UPL"/>
    <s v="S271868"/>
    <m/>
    <s v="REC"/>
    <s v="CWIP - Project"/>
  </r>
  <r>
    <s v="117"/>
    <x v="0"/>
    <x v="0"/>
    <x v="0"/>
    <m/>
    <s v="13403"/>
    <n v="-31.51"/>
    <m/>
    <s v="MLLPC0ELG"/>
    <m/>
    <s v="WSREG"/>
    <s v="E10567546ML001"/>
    <s v="935"/>
    <s v="53"/>
    <m/>
    <s v="OAA264MITC"/>
    <s v="P"/>
    <d v="2022-12-07T12:27:02"/>
    <d v="2022-11-28T00:00:00"/>
    <s v="UPL"/>
    <s v="S271868"/>
    <m/>
    <s v="REC"/>
    <s v="CWIP - Project"/>
  </r>
  <r>
    <s v="117"/>
    <x v="0"/>
    <x v="0"/>
    <x v="0"/>
    <m/>
    <s v="13403"/>
    <n v="-2.67"/>
    <m/>
    <s v="MLLPC0ELG"/>
    <m/>
    <s v="WSREG"/>
    <s v="E10567546ML001"/>
    <s v="935"/>
    <s v="54"/>
    <m/>
    <s v="OAA264MITC"/>
    <s v="P"/>
    <d v="2022-12-07T12:27:02"/>
    <d v="2022-11-28T00:00:00"/>
    <s v="UPL"/>
    <s v="S271868"/>
    <m/>
    <s v="REC"/>
    <s v="CWIP - Project"/>
  </r>
  <r>
    <s v="117"/>
    <x v="0"/>
    <x v="0"/>
    <x v="0"/>
    <m/>
    <s v="13403"/>
    <n v="-16.34"/>
    <m/>
    <s v="MLLPC0ELG"/>
    <m/>
    <s v="WSREG"/>
    <s v="E10567546ML001"/>
    <s v="936"/>
    <s v="53"/>
    <m/>
    <s v="OAA264MITC"/>
    <s v="P"/>
    <d v="2022-12-07T12:27:02"/>
    <d v="2022-11-28T00:00:00"/>
    <s v="UPL"/>
    <s v="S271868"/>
    <m/>
    <s v="REC"/>
    <s v="CWIP - Project"/>
  </r>
  <r>
    <s v="117"/>
    <x v="0"/>
    <x v="0"/>
    <x v="0"/>
    <m/>
    <s v="13403"/>
    <n v="-585"/>
    <m/>
    <s v="MLLPC0ELG"/>
    <m/>
    <s v="WSREG"/>
    <s v="E10567546ML001"/>
    <s v="999"/>
    <s v="380"/>
    <m/>
    <s v="OAA264MITC"/>
    <s v="P"/>
    <d v="2022-12-07T12:27:02"/>
    <d v="2022-11-28T00:00:00"/>
    <s v="UPL"/>
    <s v="S271868"/>
    <m/>
    <s v="REC"/>
    <s v="CWIP - Project"/>
  </r>
  <r>
    <s v="117"/>
    <x v="0"/>
    <x v="0"/>
    <x v="0"/>
    <m/>
    <s v="13403"/>
    <n v="-15"/>
    <m/>
    <s v="MLLPC0ELG"/>
    <m/>
    <s v="WSREG"/>
    <s v="E10567546ML001"/>
    <s v="999"/>
    <s v="473"/>
    <m/>
    <s v="OAA264MITC"/>
    <s v="P"/>
    <d v="2022-12-07T12:27:02"/>
    <d v="2022-11-28T00:00:00"/>
    <s v="UPL"/>
    <s v="S271868"/>
    <m/>
    <s v="REC"/>
    <s v="CWIP - Project"/>
  </r>
  <r>
    <s v="117"/>
    <x v="0"/>
    <x v="0"/>
    <x v="0"/>
    <m/>
    <s v="13403"/>
    <n v="-38.9"/>
    <m/>
    <s v="MLLPC0ELG"/>
    <m/>
    <s v="WSREG"/>
    <s v="E10567546ML001"/>
    <s v="999"/>
    <s v="53"/>
    <m/>
    <s v="OAA264MITC"/>
    <s v="P"/>
    <d v="2022-12-07T12:27:02"/>
    <d v="2022-11-28T00:00:00"/>
    <s v="UPL"/>
    <s v="S271868"/>
    <m/>
    <s v="REC"/>
    <s v="CWIP - Project"/>
  </r>
  <r>
    <s v="117"/>
    <x v="0"/>
    <x v="0"/>
    <x v="0"/>
    <m/>
    <s v="13403"/>
    <n v="-353.43"/>
    <m/>
    <s v="MLLPC0ELG"/>
    <m/>
    <s v="WSREG"/>
    <s v="E10567546ML001"/>
    <s v="999"/>
    <s v="609"/>
    <m/>
    <s v="OAA264MITC"/>
    <s v="P"/>
    <d v="2022-12-07T12:27:02"/>
    <d v="2022-11-28T00:00:00"/>
    <s v="UPL"/>
    <s v="S271868"/>
    <m/>
    <s v="REC"/>
    <s v="CWIP - Project"/>
  </r>
  <r>
    <s v="117"/>
    <x v="0"/>
    <x v="0"/>
    <x v="0"/>
    <m/>
    <s v="13403"/>
    <n v="-784233.63"/>
    <m/>
    <s v="MLLPC0ELG"/>
    <m/>
    <s v="WSREG"/>
    <s v="E10567546ML001"/>
    <s v="9AA"/>
    <s v="53"/>
    <m/>
    <s v="OAA264MITC"/>
    <s v="P"/>
    <d v="2022-12-07T12:27:02"/>
    <d v="2022-11-28T00:00:00"/>
    <s v="UPL"/>
    <s v="S271868"/>
    <m/>
    <s v="REC"/>
    <s v="CWIP - Project"/>
  </r>
  <r>
    <s v="117"/>
    <x v="0"/>
    <x v="0"/>
    <x v="0"/>
    <m/>
    <s v="13403"/>
    <n v="-930000.57"/>
    <m/>
    <s v="MLLPC0ELG"/>
    <m/>
    <s v="WSREG"/>
    <s v="E10567546ML001"/>
    <s v="9AA"/>
    <s v="54"/>
    <m/>
    <s v="OAA264MITC"/>
    <s v="P"/>
    <d v="2022-12-07T12:27:02"/>
    <d v="2022-11-28T00:00:00"/>
    <s v="UPL"/>
    <s v="S271868"/>
    <m/>
    <s v="REC"/>
    <s v="CWIP - Project"/>
  </r>
  <r>
    <s v="117"/>
    <x v="0"/>
    <x v="0"/>
    <x v="0"/>
    <m/>
    <s v="13403"/>
    <n v="324818.95"/>
    <m/>
    <s v="MLLPC0ELG"/>
    <m/>
    <s v="WSREG"/>
    <s v="E10567546ML001"/>
    <s v="9AB"/>
    <s v="53"/>
    <m/>
    <s v="OAA264MITC"/>
    <s v="P"/>
    <d v="2022-12-07T12:27:02"/>
    <d v="2022-11-28T00:00:00"/>
    <s v="UPL"/>
    <s v="S271868"/>
    <m/>
    <s v="REC"/>
    <s v="CWIP - Project"/>
  </r>
  <r>
    <s v="117"/>
    <x v="0"/>
    <x v="0"/>
    <x v="0"/>
    <m/>
    <s v="13403"/>
    <n v="80861.960000000006"/>
    <m/>
    <s v="MLLPC0ELG"/>
    <m/>
    <s v="WSREG"/>
    <s v="E10567546ML001"/>
    <s v="9AB"/>
    <s v="54"/>
    <m/>
    <s v="OAA264MITC"/>
    <s v="P"/>
    <d v="2022-12-07T12:27:02"/>
    <d v="2022-11-28T00:00:00"/>
    <s v="UPL"/>
    <s v="S271868"/>
    <m/>
    <s v="REC"/>
    <s v="CWIP - Project"/>
  </r>
  <r>
    <s v="117"/>
    <x v="0"/>
    <x v="0"/>
    <x v="0"/>
    <m/>
    <s v="13403"/>
    <n v="-1054.93"/>
    <m/>
    <s v="MLLPC0ELG"/>
    <m/>
    <s v="WSREG"/>
    <s v="E10567546ML001"/>
    <s v="U3E"/>
    <s v="53"/>
    <m/>
    <s v="OAA264MITC"/>
    <s v="P"/>
    <d v="2022-12-07T12:27:02"/>
    <d v="2022-11-28T00:00:00"/>
    <s v="UPL"/>
    <s v="S271868"/>
    <m/>
    <s v="REC"/>
    <s v="CWIP - Project"/>
  </r>
  <r>
    <s v="117"/>
    <x v="0"/>
    <x v="0"/>
    <x v="0"/>
    <m/>
    <s v="99900"/>
    <n v="2057781.95"/>
    <m/>
    <s v="MLLPC0ELG"/>
    <m/>
    <s v="WSREG"/>
    <s v="E10567546ML001"/>
    <s v="780"/>
    <s v="997"/>
    <m/>
    <s v="OAA264MITC"/>
    <s v="P"/>
    <d v="2022-12-07T12:27:02"/>
    <d v="2022-11-28T00:00:00"/>
    <s v="UPL"/>
    <s v="S271868"/>
    <m/>
    <s v="REC"/>
    <s v="CWIP - Project"/>
  </r>
  <r>
    <s v="117"/>
    <x v="0"/>
    <x v="0"/>
    <x v="0"/>
    <m/>
    <s v="99920"/>
    <n v="549.1"/>
    <m/>
    <s v="MLLPC0ELG"/>
    <m/>
    <s v="WSREG"/>
    <s v="E10567546ML001"/>
    <s v="11E"/>
    <s v="132"/>
    <m/>
    <s v="OAA264MITC"/>
    <s v="P"/>
    <d v="2022-12-07T12:27:02"/>
    <d v="2022-11-28T00:00:00"/>
    <s v="UPL"/>
    <s v="S271868"/>
    <m/>
    <s v="REC"/>
    <s v="CWIP - Project"/>
  </r>
  <r>
    <s v="117"/>
    <x v="0"/>
    <x v="0"/>
    <x v="0"/>
    <m/>
    <s v="99920"/>
    <n v="1553.76"/>
    <m/>
    <s v="MLLPC0ELG"/>
    <m/>
    <s v="WSREG"/>
    <s v="E10567546ML001"/>
    <s v="11N"/>
    <s v="53"/>
    <m/>
    <s v="OAA264MITC"/>
    <s v="P"/>
    <d v="2022-12-07T12:27:02"/>
    <d v="2022-11-28T00:00:00"/>
    <s v="UPL"/>
    <s v="S271868"/>
    <m/>
    <s v="REC"/>
    <s v="CWIP - Project"/>
  </r>
  <r>
    <s v="117"/>
    <x v="0"/>
    <x v="0"/>
    <x v="0"/>
    <m/>
    <s v="99920"/>
    <n v="245.5"/>
    <m/>
    <s v="MLLPC0ELG"/>
    <m/>
    <s v="WSREG"/>
    <s v="E10567546ML001"/>
    <s v="120"/>
    <s v="132"/>
    <m/>
    <s v="OAA264MITC"/>
    <s v="P"/>
    <d v="2022-12-07T12:27:02"/>
    <d v="2022-11-28T00:00:00"/>
    <s v="UPL"/>
    <s v="S271868"/>
    <m/>
    <s v="REC"/>
    <s v="CWIP - Project"/>
  </r>
  <r>
    <s v="117"/>
    <x v="0"/>
    <x v="0"/>
    <x v="0"/>
    <m/>
    <s v="99920"/>
    <n v="680.12"/>
    <m/>
    <s v="MLLPC0ELG"/>
    <m/>
    <s v="WSREG"/>
    <s v="E10567546ML001"/>
    <s v="120"/>
    <s v="53"/>
    <m/>
    <s v="OAA264MITC"/>
    <s v="P"/>
    <d v="2022-12-07T12:27:02"/>
    <d v="2022-11-28T00:00:00"/>
    <s v="UPL"/>
    <s v="S271868"/>
    <m/>
    <s v="REC"/>
    <s v="CWIP - Project"/>
  </r>
  <r>
    <s v="117"/>
    <x v="0"/>
    <x v="0"/>
    <x v="0"/>
    <m/>
    <s v="99920"/>
    <n v="7"/>
    <m/>
    <s v="MLLPC0ELG"/>
    <m/>
    <s v="WSREG"/>
    <s v="E10567546ML001"/>
    <s v="122"/>
    <s v="132"/>
    <m/>
    <s v="OAA264MITC"/>
    <s v="P"/>
    <d v="2022-12-07T12:27:02"/>
    <d v="2022-11-28T00:00:00"/>
    <s v="UPL"/>
    <s v="S271868"/>
    <m/>
    <s v="REC"/>
    <s v="CWIP - Project"/>
  </r>
  <r>
    <s v="117"/>
    <x v="0"/>
    <x v="0"/>
    <x v="0"/>
    <m/>
    <s v="99920"/>
    <n v="17.3"/>
    <m/>
    <s v="MLLPC0ELG"/>
    <m/>
    <s v="WSREG"/>
    <s v="E10567546ML001"/>
    <s v="122"/>
    <s v="53"/>
    <m/>
    <s v="OAA264MITC"/>
    <s v="P"/>
    <d v="2022-12-07T12:27:02"/>
    <d v="2022-11-28T00:00:00"/>
    <s v="UPL"/>
    <s v="S271868"/>
    <m/>
    <s v="REC"/>
    <s v="CWIP - Project"/>
  </r>
  <r>
    <s v="117"/>
    <x v="0"/>
    <x v="0"/>
    <x v="0"/>
    <m/>
    <s v="99920"/>
    <n v="102.62"/>
    <m/>
    <s v="MLLPC0ELG"/>
    <m/>
    <s v="WSREG"/>
    <s v="E10567546ML001"/>
    <s v="125"/>
    <s v="132"/>
    <m/>
    <s v="OAA264MITC"/>
    <s v="P"/>
    <d v="2022-12-07T12:27:02"/>
    <d v="2022-11-28T00:00:00"/>
    <s v="UPL"/>
    <s v="S271868"/>
    <m/>
    <s v="REC"/>
    <s v="CWIP - Project"/>
  </r>
  <r>
    <s v="117"/>
    <x v="0"/>
    <x v="0"/>
    <x v="0"/>
    <m/>
    <s v="99920"/>
    <n v="339.04"/>
    <m/>
    <s v="MLLPC0ELG"/>
    <m/>
    <s v="WSREG"/>
    <s v="E10567546ML001"/>
    <s v="125"/>
    <s v="53"/>
    <m/>
    <s v="OAA264MITC"/>
    <s v="P"/>
    <d v="2022-12-07T12:27:02"/>
    <d v="2022-11-28T00:00:00"/>
    <s v="UPL"/>
    <s v="S271868"/>
    <m/>
    <s v="REC"/>
    <s v="CWIP - Project"/>
  </r>
  <r>
    <s v="117"/>
    <x v="0"/>
    <x v="0"/>
    <x v="0"/>
    <m/>
    <s v="99920"/>
    <n v="61.88"/>
    <m/>
    <s v="MLLPC0ELG"/>
    <m/>
    <s v="WSREG"/>
    <s v="E10567546ML001"/>
    <s v="141"/>
    <s v="132"/>
    <m/>
    <s v="OAA264MITC"/>
    <s v="P"/>
    <d v="2022-12-07T12:27:02"/>
    <d v="2022-11-28T00:00:00"/>
    <s v="UPL"/>
    <s v="S271868"/>
    <m/>
    <s v="REC"/>
    <s v="CWIP - Project"/>
  </r>
  <r>
    <s v="117"/>
    <x v="0"/>
    <x v="0"/>
    <x v="0"/>
    <m/>
    <s v="99920"/>
    <n v="153.05000000000001"/>
    <m/>
    <s v="MLLPC0ELG"/>
    <m/>
    <s v="WSREG"/>
    <s v="E10567546ML001"/>
    <s v="149"/>
    <s v="53"/>
    <m/>
    <s v="OAA264MITC"/>
    <s v="P"/>
    <d v="2022-12-07T12:27:02"/>
    <d v="2022-11-28T00:00:00"/>
    <s v="UPL"/>
    <s v="S271868"/>
    <m/>
    <s v="REC"/>
    <s v="CWIP - Project"/>
  </r>
  <r>
    <s v="117"/>
    <x v="0"/>
    <x v="0"/>
    <x v="0"/>
    <m/>
    <s v="99920"/>
    <n v="3.42"/>
    <m/>
    <s v="MLLPC0ELG"/>
    <m/>
    <s v="WSREG"/>
    <s v="E10567546ML001"/>
    <s v="153"/>
    <s v="132"/>
    <m/>
    <s v="OAA264MITC"/>
    <s v="P"/>
    <d v="2022-12-07T12:27:02"/>
    <d v="2022-11-28T00:00:00"/>
    <s v="UPL"/>
    <s v="S271868"/>
    <m/>
    <s v="REC"/>
    <s v="CWIP - Project"/>
  </r>
  <r>
    <s v="117"/>
    <x v="0"/>
    <x v="0"/>
    <x v="0"/>
    <m/>
    <s v="99920"/>
    <n v="7.29"/>
    <m/>
    <s v="MLLPC0ELG"/>
    <m/>
    <s v="WSREG"/>
    <s v="E10567546ML001"/>
    <s v="153"/>
    <s v="53"/>
    <m/>
    <s v="OAA264MITC"/>
    <s v="P"/>
    <d v="2022-12-07T12:27:02"/>
    <d v="2022-11-28T00:00:00"/>
    <s v="UPL"/>
    <s v="S271868"/>
    <m/>
    <s v="REC"/>
    <s v="CWIP - Project"/>
  </r>
  <r>
    <s v="117"/>
    <x v="0"/>
    <x v="0"/>
    <x v="0"/>
    <m/>
    <s v="99920"/>
    <n v="3.02"/>
    <m/>
    <s v="MLLPC0ELG"/>
    <m/>
    <s v="WSREG"/>
    <s v="E10567546ML001"/>
    <s v="154"/>
    <s v="53"/>
    <m/>
    <s v="OAA264MITC"/>
    <s v="P"/>
    <d v="2022-12-07T12:27:02"/>
    <d v="2022-11-28T00:00:00"/>
    <s v="UPL"/>
    <s v="S271868"/>
    <m/>
    <s v="REC"/>
    <s v="CWIP - Project"/>
  </r>
  <r>
    <s v="117"/>
    <x v="0"/>
    <x v="0"/>
    <x v="0"/>
    <m/>
    <s v="99920"/>
    <n v="14272.14"/>
    <m/>
    <s v="MLLPC0ELG"/>
    <m/>
    <s v="WSREG"/>
    <s v="E10567546ML001"/>
    <s v="210"/>
    <s v="53"/>
    <m/>
    <s v="OAA264MITC"/>
    <s v="P"/>
    <d v="2022-12-07T12:27:02"/>
    <d v="2022-11-28T00:00:00"/>
    <s v="UPL"/>
    <s v="S271868"/>
    <m/>
    <s v="REC"/>
    <s v="CWIP - Project"/>
  </r>
  <r>
    <s v="117"/>
    <x v="0"/>
    <x v="0"/>
    <x v="0"/>
    <m/>
    <s v="99920"/>
    <n v="36.82"/>
    <m/>
    <s v="MLLPC0ELG"/>
    <m/>
    <s v="WSREG"/>
    <s v="E10567546ML001"/>
    <s v="220"/>
    <s v="53"/>
    <m/>
    <s v="OAA264MITC"/>
    <s v="P"/>
    <d v="2022-12-07T12:27:02"/>
    <d v="2022-11-28T00:00:00"/>
    <s v="UPL"/>
    <s v="S271868"/>
    <m/>
    <s v="REC"/>
    <s v="CWIP - Project"/>
  </r>
  <r>
    <s v="117"/>
    <x v="0"/>
    <x v="0"/>
    <x v="0"/>
    <m/>
    <s v="99920"/>
    <n v="313"/>
    <m/>
    <s v="MLLPC0ELG"/>
    <m/>
    <s v="WSREG"/>
    <s v="E10567546ML001"/>
    <s v="393"/>
    <s v="53"/>
    <m/>
    <s v="OAA264MITC"/>
    <s v="P"/>
    <d v="2022-12-07T12:27:02"/>
    <d v="2022-11-28T00:00:00"/>
    <s v="UPL"/>
    <s v="S271868"/>
    <m/>
    <s v="REC"/>
    <s v="CWIP - Project"/>
  </r>
  <r>
    <s v="117"/>
    <x v="0"/>
    <x v="0"/>
    <x v="0"/>
    <m/>
    <s v="99920"/>
    <n v="178.74"/>
    <m/>
    <s v="MLLPC0ELG"/>
    <m/>
    <s v="WSREG"/>
    <s v="E10567546ML001"/>
    <s v="620"/>
    <s v="132"/>
    <m/>
    <s v="OAA264MITC"/>
    <s v="P"/>
    <d v="2022-12-07T12:27:02"/>
    <d v="2022-11-28T00:00:00"/>
    <s v="UPL"/>
    <s v="S271868"/>
    <m/>
    <s v="REC"/>
    <s v="CWIP - Project"/>
  </r>
  <r>
    <s v="117"/>
    <x v="0"/>
    <x v="0"/>
    <x v="0"/>
    <m/>
    <s v="99920"/>
    <n v="777.19"/>
    <m/>
    <s v="MLLPC0ELG"/>
    <m/>
    <s v="WSREG"/>
    <s v="E10567546ML001"/>
    <s v="622"/>
    <s v="53"/>
    <m/>
    <s v="OAA264MITC"/>
    <s v="P"/>
    <d v="2022-12-07T12:27:02"/>
    <d v="2022-11-28T00:00:00"/>
    <s v="UPL"/>
    <s v="S271868"/>
    <m/>
    <s v="REC"/>
    <s v="CWIP - Project"/>
  </r>
  <r>
    <s v="117"/>
    <x v="0"/>
    <x v="0"/>
    <x v="0"/>
    <m/>
    <s v="99920"/>
    <n v="48.07"/>
    <m/>
    <s v="MLLPC0ELG"/>
    <m/>
    <s v="WSREG"/>
    <s v="E10567546ML001"/>
    <s v="738"/>
    <s v="53"/>
    <m/>
    <s v="OAA264MITC"/>
    <s v="P"/>
    <d v="2022-12-07T12:27:02"/>
    <d v="2022-11-28T00:00:00"/>
    <s v="UPL"/>
    <s v="S271868"/>
    <m/>
    <s v="REC"/>
    <s v="CWIP - Project"/>
  </r>
  <r>
    <s v="117"/>
    <x v="0"/>
    <x v="0"/>
    <x v="0"/>
    <m/>
    <s v="99920"/>
    <n v="4173.18"/>
    <m/>
    <s v="MLLPC0ELG"/>
    <m/>
    <s v="WSREG"/>
    <s v="E10567546ML001"/>
    <s v="920"/>
    <s v="53"/>
    <m/>
    <s v="OAA264MITC"/>
    <s v="P"/>
    <d v="2022-12-07T12:27:02"/>
    <d v="2022-11-28T00:00:00"/>
    <s v="UPL"/>
    <s v="S271868"/>
    <m/>
    <s v="REC"/>
    <s v="CWIP - Project"/>
  </r>
  <r>
    <s v="117"/>
    <x v="0"/>
    <x v="0"/>
    <x v="0"/>
    <m/>
    <s v="99920"/>
    <n v="35.71"/>
    <m/>
    <s v="MLLPC0ELG"/>
    <m/>
    <s v="WSREG"/>
    <s v="E10567546ML001"/>
    <s v="930"/>
    <s v="53"/>
    <m/>
    <s v="OAA264MITC"/>
    <s v="P"/>
    <d v="2022-12-07T12:27:02"/>
    <d v="2022-11-28T00:00:00"/>
    <s v="UPL"/>
    <s v="S271868"/>
    <m/>
    <s v="REC"/>
    <s v="CWIP - Project"/>
  </r>
  <r>
    <s v="117"/>
    <x v="0"/>
    <x v="0"/>
    <x v="0"/>
    <m/>
    <s v="99920"/>
    <n v="3.99"/>
    <m/>
    <s v="MLLPC0ELG"/>
    <m/>
    <s v="WSREG"/>
    <s v="E10567546ML001"/>
    <s v="935"/>
    <s v="132"/>
    <m/>
    <s v="OAA264MITC"/>
    <s v="P"/>
    <d v="2022-12-07T12:27:02"/>
    <d v="2022-11-28T00:00:00"/>
    <s v="UPL"/>
    <s v="S271868"/>
    <m/>
    <s v="REC"/>
    <s v="CWIP - Project"/>
  </r>
  <r>
    <s v="117"/>
    <x v="0"/>
    <x v="0"/>
    <x v="0"/>
    <m/>
    <s v="99920"/>
    <n v="2.68"/>
    <m/>
    <s v="MLLPC0ELG"/>
    <m/>
    <s v="WSREG"/>
    <s v="E10567546ML001"/>
    <s v="935"/>
    <s v="53"/>
    <m/>
    <s v="OAA264MITC"/>
    <s v="P"/>
    <d v="2022-12-07T12:27:02"/>
    <d v="2022-11-28T00:00:00"/>
    <s v="UPL"/>
    <s v="S271868"/>
    <m/>
    <s v="REC"/>
    <s v="CWIP - Project"/>
  </r>
  <r>
    <s v="117"/>
    <x v="0"/>
    <x v="0"/>
    <x v="0"/>
    <m/>
    <s v="99920"/>
    <n v="2999.04"/>
    <m/>
    <s v="MLLPC0ELG"/>
    <m/>
    <s v="WSREG"/>
    <s v="E10567546ML001"/>
    <s v="9AA"/>
    <s v="53"/>
    <m/>
    <s v="OAA264MITC"/>
    <s v="P"/>
    <d v="2022-12-07T12:27:02"/>
    <d v="2022-11-28T00:00:00"/>
    <s v="UPL"/>
    <s v="S271868"/>
    <m/>
    <s v="REC"/>
    <s v="CWIP - Project"/>
  </r>
  <r>
    <s v="117"/>
    <x v="0"/>
    <x v="0"/>
    <x v="0"/>
    <m/>
    <s v="99920"/>
    <n v="-2999.04"/>
    <m/>
    <s v="MLLPC0ELG"/>
    <m/>
    <s v="WSREG"/>
    <s v="E10567546ML001"/>
    <s v="9AB"/>
    <s v="53"/>
    <m/>
    <s v="OAA264MITC"/>
    <s v="P"/>
    <d v="2022-12-07T12:27:02"/>
    <d v="2022-11-28T00:00:00"/>
    <s v="UPL"/>
    <s v="S271868"/>
    <m/>
    <s v="REC"/>
    <s v="CWIP - Project"/>
  </r>
  <r>
    <s v="117"/>
    <x v="0"/>
    <x v="0"/>
    <x v="0"/>
    <m/>
    <s v="99990"/>
    <n v="1600337.22"/>
    <m/>
    <s v="MLLPC0ELG"/>
    <m/>
    <s v="WSREG"/>
    <s v="E10567546ML001"/>
    <s v="020"/>
    <s v="974"/>
    <m/>
    <s v="OAA264MITC"/>
    <s v="P"/>
    <d v="2022-12-07T12:27:02"/>
    <d v="2022-11-28T00:00:00"/>
    <s v="UPL"/>
    <s v="S271868"/>
    <m/>
    <s v="REC"/>
    <s v="CWIP - Project"/>
  </r>
  <r>
    <s v="117"/>
    <x v="0"/>
    <x v="0"/>
    <x v="0"/>
    <m/>
    <s v="99990"/>
    <n v="69447.98"/>
    <m/>
    <s v="MLLPC0ELG"/>
    <m/>
    <s v="WSREG"/>
    <s v="E10567546ML001"/>
    <s v="023"/>
    <s v="974"/>
    <m/>
    <s v="OAA264MITC"/>
    <s v="P"/>
    <d v="2022-12-07T12:27:02"/>
    <d v="2022-11-28T00:00:00"/>
    <s v="UPL"/>
    <s v="S271868"/>
    <m/>
    <s v="REC"/>
    <s v="CWIP - Project"/>
  </r>
  <r>
    <s v="117"/>
    <x v="0"/>
    <x v="0"/>
    <x v="0"/>
    <m/>
    <s v="99990"/>
    <n v="69039.320000000007"/>
    <m/>
    <s v="MLLPC0ELG"/>
    <m/>
    <s v="WSREG"/>
    <s v="E10567546ML001"/>
    <s v="024"/>
    <s v="974"/>
    <m/>
    <s v="OAA264MITC"/>
    <s v="P"/>
    <d v="2022-12-07T12:27:02"/>
    <d v="2022-11-28T00:00:00"/>
    <s v="UPL"/>
    <s v="S271868"/>
    <m/>
    <s v="REC"/>
    <s v="CWIP - Project"/>
  </r>
  <r>
    <s v="117"/>
    <x v="0"/>
    <x v="0"/>
    <x v="0"/>
    <m/>
    <s v="13403"/>
    <n v="17237.25"/>
    <m/>
    <s v="MLLPC0ELG"/>
    <m/>
    <s v="WSREG"/>
    <s v="E10567546ML001"/>
    <s v="020"/>
    <s v="974"/>
    <m/>
    <s v="MITC634185"/>
    <s v="P"/>
    <d v="2022-12-05T12:06:03"/>
    <d v="2022-11-30T00:00:00"/>
    <s v="GLA"/>
    <s v="GLBATCH"/>
    <m/>
    <m/>
    <s v="Mitchell Joint Facility"/>
  </r>
  <r>
    <s v="117"/>
    <x v="0"/>
    <x v="0"/>
    <x v="0"/>
    <m/>
    <s v="13403"/>
    <n v="120.19"/>
    <m/>
    <s v="MLLPC0ELG"/>
    <m/>
    <s v="WSREG"/>
    <s v="E10567546ML001"/>
    <s v="11S"/>
    <s v="53"/>
    <m/>
    <s v="MITC634185"/>
    <s v="P"/>
    <d v="2022-12-05T12:06:03"/>
    <d v="2022-11-30T00:00:00"/>
    <s v="GLA"/>
    <s v="GLBATCH"/>
    <m/>
    <m/>
    <s v="Mitchell Joint Facility"/>
  </r>
  <r>
    <s v="117"/>
    <x v="0"/>
    <x v="0"/>
    <x v="0"/>
    <m/>
    <s v="13403"/>
    <n v="50.2"/>
    <m/>
    <s v="MLLPC0ELG"/>
    <m/>
    <s v="WSREG"/>
    <s v="E10567546ML001"/>
    <s v="120"/>
    <s v="53"/>
    <m/>
    <s v="MITC634185"/>
    <s v="P"/>
    <d v="2022-12-05T12:06:03"/>
    <d v="2022-11-30T00:00:00"/>
    <s v="GLA"/>
    <s v="GLBATCH"/>
    <m/>
    <m/>
    <s v="Mitchell Joint Facility"/>
  </r>
  <r>
    <s v="117"/>
    <x v="0"/>
    <x v="0"/>
    <x v="0"/>
    <m/>
    <s v="13403"/>
    <n v="0.73"/>
    <m/>
    <s v="MLLPC0ELG"/>
    <m/>
    <s v="WSREG"/>
    <s v="E10567546ML001"/>
    <s v="122"/>
    <s v="53"/>
    <m/>
    <s v="MITC634185"/>
    <s v="P"/>
    <d v="2022-12-05T12:06:03"/>
    <d v="2022-11-30T00:00:00"/>
    <s v="GLA"/>
    <s v="GLBATCH"/>
    <m/>
    <m/>
    <s v="Mitchell Joint Facility"/>
  </r>
  <r>
    <s v="117"/>
    <x v="0"/>
    <x v="0"/>
    <x v="0"/>
    <m/>
    <s v="13403"/>
    <n v="23.13"/>
    <m/>
    <s v="MLLPC0ELG"/>
    <m/>
    <s v="WSREG"/>
    <s v="E10567546ML001"/>
    <s v="125"/>
    <s v="53"/>
    <m/>
    <s v="MITC634185"/>
    <s v="P"/>
    <d v="2022-12-05T12:06:03"/>
    <d v="2022-11-30T00:00:00"/>
    <s v="GLA"/>
    <s v="GLBATCH"/>
    <m/>
    <m/>
    <s v="Mitchell Joint Facility"/>
  </r>
  <r>
    <s v="117"/>
    <x v="0"/>
    <x v="0"/>
    <x v="0"/>
    <m/>
    <s v="13403"/>
    <n v="6.44"/>
    <m/>
    <s v="MLLPC0ELG"/>
    <m/>
    <s v="WSREG"/>
    <s v="E10567546ML001"/>
    <s v="149"/>
    <s v="53"/>
    <m/>
    <s v="MITC634185"/>
    <s v="P"/>
    <d v="2022-12-05T12:06:03"/>
    <d v="2022-11-30T00:00:00"/>
    <s v="GLA"/>
    <s v="GLBATCH"/>
    <m/>
    <m/>
    <s v="Mitchell Joint Facility"/>
  </r>
  <r>
    <s v="117"/>
    <x v="0"/>
    <x v="0"/>
    <x v="0"/>
    <m/>
    <s v="13403"/>
    <n v="0.32"/>
    <m/>
    <s v="MLLPC0ELG"/>
    <m/>
    <s v="WSREG"/>
    <s v="E10567546ML001"/>
    <s v="153"/>
    <s v="53"/>
    <m/>
    <s v="MITC634185"/>
    <s v="P"/>
    <d v="2022-12-05T12:06:03"/>
    <d v="2022-11-30T00:00:00"/>
    <s v="GLA"/>
    <s v="GLBATCH"/>
    <m/>
    <m/>
    <s v="Mitchell Joint Facility"/>
  </r>
  <r>
    <s v="117"/>
    <x v="0"/>
    <x v="0"/>
    <x v="0"/>
    <m/>
    <s v="13403"/>
    <n v="444380.36"/>
    <m/>
    <s v="MLLPC0ELG"/>
    <m/>
    <s v="WSREG"/>
    <s v="E10567546ML001"/>
    <s v="210"/>
    <s v="53"/>
    <m/>
    <s v="MITC634185"/>
    <s v="P"/>
    <d v="2022-12-05T12:06:03"/>
    <d v="2022-11-30T00:00:00"/>
    <s v="GLA"/>
    <s v="GLBATCH"/>
    <m/>
    <m/>
    <s v="Mitchell Joint Facility"/>
  </r>
  <r>
    <s v="117"/>
    <x v="0"/>
    <x v="0"/>
    <x v="0"/>
    <m/>
    <s v="13403"/>
    <n v="3052.3"/>
    <m/>
    <s v="MLLPC0ELG"/>
    <m/>
    <s v="WSREG"/>
    <s v="E10567546ML001"/>
    <s v="210"/>
    <s v="54"/>
    <m/>
    <s v="MITC634185"/>
    <s v="P"/>
    <d v="2022-12-05T12:06:03"/>
    <d v="2022-11-30T00:00:00"/>
    <s v="GLA"/>
    <s v="GLBATCH"/>
    <m/>
    <m/>
    <s v="Mitchell Joint Facility"/>
  </r>
  <r>
    <s v="117"/>
    <x v="0"/>
    <x v="0"/>
    <x v="0"/>
    <m/>
    <s v="13403"/>
    <n v="21396.06"/>
    <m/>
    <s v="MLLPC0ELG"/>
    <m/>
    <s v="WSREG"/>
    <s v="E10567546ML001"/>
    <s v="260"/>
    <s v="53"/>
    <m/>
    <s v="MITC634185"/>
    <s v="P"/>
    <d v="2022-12-05T12:06:03"/>
    <d v="2022-11-30T00:00:00"/>
    <s v="GLA"/>
    <s v="GLBATCH"/>
    <m/>
    <m/>
    <s v="Mitchell Joint Facility"/>
  </r>
  <r>
    <s v="117"/>
    <x v="0"/>
    <x v="0"/>
    <x v="0"/>
    <m/>
    <s v="13403"/>
    <n v="636.5"/>
    <m/>
    <s v="MLLPC0ELG"/>
    <m/>
    <s v="WSREG"/>
    <s v="E10567546ML001"/>
    <s v="359"/>
    <s v="53"/>
    <m/>
    <s v="MITC634185"/>
    <s v="P"/>
    <d v="2022-12-05T12:06:03"/>
    <d v="2022-11-30T00:00:00"/>
    <s v="GLA"/>
    <s v="GLBATCH"/>
    <m/>
    <m/>
    <s v="Mitchell Joint Facility"/>
  </r>
  <r>
    <s v="117"/>
    <x v="0"/>
    <x v="0"/>
    <x v="0"/>
    <m/>
    <s v="13403"/>
    <n v="154871.14000000001"/>
    <m/>
    <s v="MLLPC0ELG"/>
    <m/>
    <s v="WSREG"/>
    <s v="E10567546ML001"/>
    <s v="390"/>
    <s v="53"/>
    <m/>
    <s v="MITC634185"/>
    <s v="P"/>
    <d v="2022-12-05T12:06:03"/>
    <d v="2022-11-30T00:00:00"/>
    <s v="GLA"/>
    <s v="GLBATCH"/>
    <m/>
    <m/>
    <s v="Mitchell Joint Facility"/>
  </r>
  <r>
    <s v="117"/>
    <x v="0"/>
    <x v="0"/>
    <x v="0"/>
    <m/>
    <s v="13403"/>
    <n v="69.3"/>
    <m/>
    <s v="MLLPC0ELG"/>
    <m/>
    <s v="WSREG"/>
    <s v="E10567546ML001"/>
    <s v="392"/>
    <s v="53"/>
    <m/>
    <s v="MITC634185"/>
    <s v="P"/>
    <d v="2022-12-05T12:06:03"/>
    <d v="2022-11-30T00:00:00"/>
    <s v="GLA"/>
    <s v="GLBATCH"/>
    <m/>
    <m/>
    <s v="Mitchell Joint Facility"/>
  </r>
  <r>
    <s v="117"/>
    <x v="0"/>
    <x v="0"/>
    <x v="0"/>
    <m/>
    <s v="13403"/>
    <n v="-9970.32"/>
    <m/>
    <s v="MLLPC0ELG"/>
    <m/>
    <s v="WSREG"/>
    <s v="E10567546ML001"/>
    <s v="393"/>
    <s v="53"/>
    <m/>
    <s v="MITC634185"/>
    <s v="P"/>
    <d v="2022-12-05T12:06:03"/>
    <d v="2022-11-30T00:00:00"/>
    <s v="GLA"/>
    <s v="GLBATCH"/>
    <m/>
    <m/>
    <s v="Mitchell Joint Facility"/>
  </r>
  <r>
    <s v="117"/>
    <x v="0"/>
    <x v="0"/>
    <x v="0"/>
    <m/>
    <s v="13403"/>
    <n v="2812.07"/>
    <m/>
    <s v="MLLPC0ELG"/>
    <m/>
    <s v="WSREG"/>
    <s v="E10567546ML001"/>
    <s v="396"/>
    <s v="53"/>
    <m/>
    <s v="MITC634185"/>
    <s v="P"/>
    <d v="2022-12-05T12:06:03"/>
    <d v="2022-11-30T00:00:00"/>
    <s v="GLA"/>
    <s v="GLBATCH"/>
    <m/>
    <m/>
    <s v="Mitchell Joint Facility"/>
  </r>
  <r>
    <s v="117"/>
    <x v="0"/>
    <x v="0"/>
    <x v="0"/>
    <m/>
    <s v="13403"/>
    <n v="0.96"/>
    <m/>
    <s v="MLLPC0ELG"/>
    <m/>
    <s v="WSREG"/>
    <s v="E10567546ML001"/>
    <s v="413"/>
    <s v="53"/>
    <m/>
    <s v="MITC634185"/>
    <s v="P"/>
    <d v="2022-12-05T12:06:03"/>
    <d v="2022-11-30T00:00:00"/>
    <s v="GLA"/>
    <s v="GLBATCH"/>
    <m/>
    <m/>
    <s v="Mitchell Joint Facility"/>
  </r>
  <r>
    <s v="117"/>
    <x v="0"/>
    <x v="0"/>
    <x v="0"/>
    <m/>
    <s v="13403"/>
    <n v="2.23"/>
    <m/>
    <s v="MLLPC0ELG"/>
    <m/>
    <s v="WSREG"/>
    <s v="E10567546ML001"/>
    <s v="738"/>
    <s v="53"/>
    <m/>
    <s v="MITC634185"/>
    <s v="P"/>
    <d v="2022-12-05T12:06:03"/>
    <d v="2022-11-30T00:00:00"/>
    <s v="GLA"/>
    <s v="GLBATCH"/>
    <m/>
    <m/>
    <s v="Mitchell Joint Facility"/>
  </r>
  <r>
    <s v="117"/>
    <x v="0"/>
    <x v="0"/>
    <x v="0"/>
    <m/>
    <s v="13403"/>
    <n v="20067.16"/>
    <m/>
    <s v="MLLPC0ELG"/>
    <m/>
    <s v="WSREG"/>
    <s v="E10567546ML001"/>
    <s v="780"/>
    <s v="997"/>
    <m/>
    <s v="MITC634185"/>
    <s v="P"/>
    <d v="2022-12-05T12:06:03"/>
    <d v="2022-11-30T00:00:00"/>
    <s v="GLA"/>
    <s v="GLBATCH"/>
    <m/>
    <m/>
    <s v="Mitchell Joint Facility"/>
  </r>
  <r>
    <s v="117"/>
    <x v="0"/>
    <x v="0"/>
    <x v="0"/>
    <m/>
    <s v="13403"/>
    <n v="1287.6099999999999"/>
    <m/>
    <s v="MLLPC0ELG"/>
    <m/>
    <s v="WSREG"/>
    <s v="E10567546ML001"/>
    <s v="920"/>
    <s v="53"/>
    <m/>
    <s v="MITC634185"/>
    <s v="P"/>
    <d v="2022-12-05T12:06:03"/>
    <d v="2022-11-30T00:00:00"/>
    <s v="GLA"/>
    <s v="GLBATCH"/>
    <m/>
    <m/>
    <s v="Mitchell Joint Facility"/>
  </r>
  <r>
    <s v="117"/>
    <x v="0"/>
    <x v="0"/>
    <x v="0"/>
    <m/>
    <s v="13403"/>
    <n v="0.04"/>
    <m/>
    <s v="MLLPC0ELG"/>
    <m/>
    <s v="WSREG"/>
    <s v="E10567546ML001"/>
    <s v="935"/>
    <s v="53"/>
    <m/>
    <s v="MITC634185"/>
    <s v="P"/>
    <d v="2022-12-05T12:06:03"/>
    <d v="2022-11-30T00:00:00"/>
    <s v="GLA"/>
    <s v="GLBATCH"/>
    <m/>
    <m/>
    <s v="Mitchell Joint Facility"/>
  </r>
  <r>
    <s v="117"/>
    <x v="0"/>
    <x v="0"/>
    <x v="0"/>
    <m/>
    <s v="13403"/>
    <n v="0.99"/>
    <m/>
    <s v="MLLPC0ELG"/>
    <m/>
    <s v="WSREG"/>
    <s v="E10567546ML001"/>
    <s v="936"/>
    <s v="53"/>
    <m/>
    <s v="MITC634185"/>
    <s v="P"/>
    <d v="2022-12-05T12:06:03"/>
    <d v="2022-11-30T00:00:00"/>
    <s v="GLA"/>
    <s v="GLBATCH"/>
    <m/>
    <m/>
    <s v="Mitchell Joint Facility"/>
  </r>
  <r>
    <s v="117"/>
    <x v="0"/>
    <x v="0"/>
    <x v="0"/>
    <m/>
    <s v="13403"/>
    <n v="36147.18"/>
    <m/>
    <s v="MLLPC0ELG"/>
    <m/>
    <s v="WSREG"/>
    <s v="E10567546ML001"/>
    <s v="9AA"/>
    <s v="53"/>
    <m/>
    <s v="MITC634185"/>
    <s v="P"/>
    <d v="2022-12-05T12:06:03"/>
    <d v="2022-11-30T00:00:00"/>
    <s v="GLA"/>
    <s v="GLBATCH"/>
    <m/>
    <m/>
    <s v="Mitchell Joint Facility"/>
  </r>
  <r>
    <s v="117"/>
    <x v="0"/>
    <x v="0"/>
    <x v="0"/>
    <m/>
    <s v="13403"/>
    <n v="1415114.84"/>
    <m/>
    <s v="MLLPC0ELG"/>
    <m/>
    <s v="WSREG"/>
    <s v="E10567546ML001"/>
    <s v="9AA"/>
    <s v="54"/>
    <m/>
    <s v="MITC634185"/>
    <s v="P"/>
    <d v="2022-12-05T12:06:03"/>
    <d v="2022-11-30T00:00:00"/>
    <s v="GLA"/>
    <s v="GLBATCH"/>
    <m/>
    <m/>
    <s v="Mitchell Joint Facility"/>
  </r>
  <r>
    <s v="117"/>
    <x v="0"/>
    <x v="0"/>
    <x v="0"/>
    <m/>
    <s v="13403"/>
    <n v="-127485.86"/>
    <m/>
    <s v="MLLPC0ELG"/>
    <m/>
    <s v="WSREG"/>
    <s v="E10567546ML001"/>
    <s v="9AB"/>
    <s v="53"/>
    <m/>
    <s v="MITC634185"/>
    <s v="P"/>
    <d v="2022-12-05T12:06:03"/>
    <d v="2022-11-30T00:00:00"/>
    <s v="GLA"/>
    <s v="GLBATCH"/>
    <m/>
    <m/>
    <s v="Mitchell Joint Facility"/>
  </r>
  <r>
    <s v="117"/>
    <x v="0"/>
    <x v="0"/>
    <x v="0"/>
    <m/>
    <s v="13403"/>
    <n v="-955307.2"/>
    <m/>
    <s v="MLLPC0ELG"/>
    <m/>
    <s v="WSREG"/>
    <s v="E10567546ML001"/>
    <s v="9AB"/>
    <s v="54"/>
    <m/>
    <s v="MITC634185"/>
    <s v="P"/>
    <d v="2022-12-05T12:06:03"/>
    <d v="2022-11-30T00:00:00"/>
    <s v="GLA"/>
    <s v="GLBATCH"/>
    <m/>
    <m/>
    <s v="Mitchell Joint Facility"/>
  </r>
  <r>
    <s v="117"/>
    <x v="1"/>
    <x v="0"/>
    <x v="0"/>
    <m/>
    <s v="99990"/>
    <n v="23856.1"/>
    <m/>
    <s v="MLLPC0ELG"/>
    <m/>
    <s v="WSREG"/>
    <s v="E10567546ML001"/>
    <s v="023"/>
    <s v="974"/>
    <m/>
    <s v="OAJ0154050"/>
    <s v="P"/>
    <d v="2023-01-06T11:57:42"/>
    <d v="2022-12-01T00:00:00"/>
    <s v="OAM"/>
    <s v="GLBATCH"/>
    <m/>
    <m/>
    <s v="AFUDC"/>
  </r>
  <r>
    <s v="117"/>
    <x v="1"/>
    <x v="0"/>
    <x v="0"/>
    <m/>
    <s v="99990"/>
    <n v="10116.030000000001"/>
    <m/>
    <s v="MLLPC0ELG"/>
    <m/>
    <s v="WSREG"/>
    <s v="E10567546ML001"/>
    <s v="024"/>
    <s v="974"/>
    <m/>
    <s v="OAJ0154050"/>
    <s v="P"/>
    <d v="2023-01-06T11:57:42"/>
    <d v="2022-12-01T00:00:00"/>
    <s v="OAM"/>
    <s v="GLBATCH"/>
    <m/>
    <m/>
    <s v="AFUDC"/>
  </r>
  <r>
    <s v="117"/>
    <x v="1"/>
    <x v="0"/>
    <x v="0"/>
    <m/>
    <s v="99990"/>
    <n v="14036.81"/>
    <m/>
    <s v="MLLPC0ELG"/>
    <m/>
    <s v="WSREG"/>
    <s v="E10567546ML001"/>
    <s v="023"/>
    <s v="974"/>
    <m/>
    <s v="OAA264MITC"/>
    <s v="P"/>
    <d v="2023-01-06T18:50:01"/>
    <d v="2022-12-29T00:00:00"/>
    <s v="ONL"/>
    <s v="S229929"/>
    <m/>
    <s v="REC"/>
    <s v="CWIP - Project"/>
  </r>
  <r>
    <s v="117"/>
    <x v="1"/>
    <x v="0"/>
    <x v="0"/>
    <m/>
    <s v="99990"/>
    <n v="10637.94"/>
    <m/>
    <s v="MLLPC0ELG"/>
    <m/>
    <s v="WSREG"/>
    <s v="E10567546ML001"/>
    <s v="024"/>
    <s v="974"/>
    <m/>
    <s v="OAA264MITC"/>
    <s v="P"/>
    <d v="2023-01-06T18:50:01"/>
    <d v="2022-12-29T00:00:00"/>
    <s v="ONL"/>
    <s v="S229929"/>
    <m/>
    <s v="REC"/>
    <s v="CWIP - Project"/>
  </r>
  <r>
    <s v="117"/>
    <x v="1"/>
    <x v="0"/>
    <x v="0"/>
    <m/>
    <s v="13403"/>
    <n v="32286.28"/>
    <m/>
    <s v="MLLPC0ELG"/>
    <m/>
    <s v="WSREG"/>
    <s v="E10567546ML001"/>
    <s v="020"/>
    <s v="974"/>
    <m/>
    <s v="MITC652738"/>
    <s v="P"/>
    <d v="2023-01-05T13:09:31"/>
    <d v="2022-12-31T00:00:00"/>
    <s v="GLA"/>
    <s v="GLBATCH"/>
    <m/>
    <m/>
    <s v="Mitchell Joint Facility"/>
  </r>
  <r>
    <s v="117"/>
    <x v="1"/>
    <x v="0"/>
    <x v="0"/>
    <m/>
    <s v="13403"/>
    <n v="1211675.42"/>
    <m/>
    <s v="MLLPC0ELG"/>
    <m/>
    <s v="WSREG"/>
    <s v="E10567546ML001"/>
    <s v="210"/>
    <s v="53"/>
    <m/>
    <s v="MITC652738"/>
    <s v="P"/>
    <d v="2023-01-05T13:09:31"/>
    <d v="2022-12-31T00:00:00"/>
    <s v="GLA"/>
    <s v="GLBATCH"/>
    <m/>
    <m/>
    <s v="Mitchell Joint Facility"/>
  </r>
  <r>
    <s v="117"/>
    <x v="1"/>
    <x v="0"/>
    <x v="0"/>
    <m/>
    <s v="13403"/>
    <n v="-33.369999999999997"/>
    <m/>
    <s v="MLLPC0ELG"/>
    <m/>
    <s v="WSREG"/>
    <s v="E10567546ML001"/>
    <s v="220"/>
    <s v="53"/>
    <m/>
    <s v="MITC652738"/>
    <s v="P"/>
    <d v="2023-01-05T13:09:31"/>
    <d v="2022-12-31T00:00:00"/>
    <s v="GLA"/>
    <s v="GLBATCH"/>
    <m/>
    <m/>
    <s v="Mitchell Joint Facility"/>
  </r>
  <r>
    <s v="117"/>
    <x v="1"/>
    <x v="0"/>
    <x v="0"/>
    <m/>
    <s v="13403"/>
    <n v="47713.84"/>
    <m/>
    <s v="MLLPC0ELG"/>
    <m/>
    <s v="WSREG"/>
    <s v="E10567546ML001"/>
    <s v="260"/>
    <s v="53"/>
    <m/>
    <s v="MITC652738"/>
    <s v="P"/>
    <d v="2023-01-05T13:09:31"/>
    <d v="2022-12-31T00:00:00"/>
    <s v="GLA"/>
    <s v="GLBATCH"/>
    <m/>
    <m/>
    <s v="Mitchell Joint Facility"/>
  </r>
  <r>
    <s v="117"/>
    <x v="1"/>
    <x v="0"/>
    <x v="0"/>
    <m/>
    <s v="13403"/>
    <n v="98.75"/>
    <m/>
    <s v="MLLPC0ELG"/>
    <m/>
    <s v="WSREG"/>
    <s v="E10567546ML001"/>
    <s v="262"/>
    <s v="380"/>
    <m/>
    <s v="MITC652738"/>
    <s v="P"/>
    <d v="2023-01-05T13:09:31"/>
    <d v="2022-12-31T00:00:00"/>
    <s v="GLA"/>
    <s v="GLBATCH"/>
    <m/>
    <m/>
    <s v="Mitchell Joint Facility"/>
  </r>
  <r>
    <s v="117"/>
    <x v="1"/>
    <x v="0"/>
    <x v="0"/>
    <m/>
    <s v="13403"/>
    <n v="67.540000000000006"/>
    <m/>
    <s v="MLLPC0ELG"/>
    <m/>
    <s v="WSREG"/>
    <s v="E10567546ML001"/>
    <s v="290"/>
    <s v="53"/>
    <m/>
    <s v="MITC652738"/>
    <s v="P"/>
    <d v="2023-01-05T13:09:31"/>
    <d v="2022-12-31T00:00:00"/>
    <s v="GLA"/>
    <s v="GLBATCH"/>
    <m/>
    <m/>
    <s v="Mitchell Joint Facility"/>
  </r>
  <r>
    <s v="117"/>
    <x v="1"/>
    <x v="0"/>
    <x v="0"/>
    <m/>
    <s v="13403"/>
    <n v="594"/>
    <m/>
    <s v="MLLPC0ELG"/>
    <m/>
    <s v="WSREG"/>
    <s v="E10567546ML001"/>
    <s v="359"/>
    <s v="53"/>
    <m/>
    <s v="MITC652738"/>
    <s v="P"/>
    <d v="2023-01-05T13:09:31"/>
    <d v="2022-12-31T00:00:00"/>
    <s v="GLA"/>
    <s v="GLBATCH"/>
    <m/>
    <m/>
    <s v="Mitchell Joint Facility"/>
  </r>
  <r>
    <s v="117"/>
    <x v="1"/>
    <x v="0"/>
    <x v="0"/>
    <m/>
    <s v="13403"/>
    <n v="21.5"/>
    <m/>
    <s v="MLLPC0ELG"/>
    <m/>
    <s v="WSREG"/>
    <s v="E10567546ML001"/>
    <s v="360"/>
    <s v="53"/>
    <m/>
    <s v="MITC652738"/>
    <s v="P"/>
    <d v="2023-01-05T13:09:31"/>
    <d v="2022-12-31T00:00:00"/>
    <s v="GLA"/>
    <s v="GLBATCH"/>
    <m/>
    <m/>
    <s v="Mitchell Joint Facility"/>
  </r>
  <r>
    <s v="117"/>
    <x v="1"/>
    <x v="0"/>
    <x v="0"/>
    <m/>
    <s v="13403"/>
    <n v="38684.57"/>
    <m/>
    <s v="MLLPC0ELG"/>
    <m/>
    <s v="WSREG"/>
    <s v="E10567546ML001"/>
    <s v="390"/>
    <s v="53"/>
    <m/>
    <s v="MITC652738"/>
    <s v="P"/>
    <d v="2023-01-05T13:09:31"/>
    <d v="2022-12-31T00:00:00"/>
    <s v="GLA"/>
    <s v="GLBATCH"/>
    <m/>
    <m/>
    <s v="Mitchell Joint Facility"/>
  </r>
  <r>
    <s v="117"/>
    <x v="1"/>
    <x v="0"/>
    <x v="0"/>
    <m/>
    <s v="13403"/>
    <n v="826.24"/>
    <m/>
    <s v="MLLPC0ELG"/>
    <m/>
    <s v="WSREG"/>
    <s v="E10567546ML001"/>
    <s v="392"/>
    <s v="53"/>
    <m/>
    <s v="MITC652738"/>
    <s v="P"/>
    <d v="2023-01-05T13:09:31"/>
    <d v="2022-12-31T00:00:00"/>
    <s v="GLA"/>
    <s v="GLBATCH"/>
    <m/>
    <m/>
    <s v="Mitchell Joint Facility"/>
  </r>
  <r>
    <s v="117"/>
    <x v="1"/>
    <x v="0"/>
    <x v="0"/>
    <m/>
    <s v="13403"/>
    <n v="-8234.76"/>
    <m/>
    <s v="MLLPC0ELG"/>
    <m/>
    <s v="WSREG"/>
    <s v="E10567546ML001"/>
    <s v="393"/>
    <s v="53"/>
    <m/>
    <s v="MITC652738"/>
    <s v="P"/>
    <d v="2023-01-05T13:09:31"/>
    <d v="2022-12-31T00:00:00"/>
    <s v="GLA"/>
    <s v="GLBATCH"/>
    <m/>
    <m/>
    <s v="Mitchell Joint Facility"/>
  </r>
  <r>
    <s v="117"/>
    <x v="1"/>
    <x v="0"/>
    <x v="0"/>
    <m/>
    <s v="13403"/>
    <n v="1130.6199999999999"/>
    <m/>
    <s v="MLLPC0ELG"/>
    <m/>
    <s v="WSREG"/>
    <s v="E10567546ML001"/>
    <s v="396"/>
    <s v="53"/>
    <m/>
    <s v="MITC652738"/>
    <s v="P"/>
    <d v="2023-01-05T13:09:31"/>
    <d v="2022-12-31T00:00:00"/>
    <s v="GLA"/>
    <s v="GLBATCH"/>
    <m/>
    <m/>
    <s v="Mitchell Joint Facility"/>
  </r>
  <r>
    <s v="117"/>
    <x v="1"/>
    <x v="0"/>
    <x v="0"/>
    <m/>
    <s v="13403"/>
    <n v="40731.82"/>
    <m/>
    <s v="MLLPC0ELG"/>
    <m/>
    <s v="WSREG"/>
    <s v="E10567546ML001"/>
    <s v="780"/>
    <s v="997"/>
    <m/>
    <s v="MITC652738"/>
    <s v="P"/>
    <d v="2023-01-05T13:09:31"/>
    <d v="2022-12-31T00:00:00"/>
    <s v="GLA"/>
    <s v="GLBATCH"/>
    <m/>
    <m/>
    <s v="Mitchell Joint Facility"/>
  </r>
  <r>
    <s v="117"/>
    <x v="1"/>
    <x v="0"/>
    <x v="0"/>
    <m/>
    <s v="13403"/>
    <n v="1231.58"/>
    <m/>
    <s v="MLLPC0ELG"/>
    <m/>
    <s v="WSREG"/>
    <s v="E10567546ML001"/>
    <s v="9AA"/>
    <s v="53"/>
    <m/>
    <s v="MITC652738"/>
    <s v="P"/>
    <d v="2023-01-05T13:09:31"/>
    <d v="2022-12-31T00:00:00"/>
    <s v="GLA"/>
    <s v="GLBATCH"/>
    <m/>
    <m/>
    <s v="Mitchell Joint Facility"/>
  </r>
  <r>
    <s v="117"/>
    <x v="1"/>
    <x v="0"/>
    <x v="0"/>
    <m/>
    <s v="13403"/>
    <n v="1080195"/>
    <m/>
    <s v="MLLPC0ELG"/>
    <m/>
    <s v="WSREG"/>
    <s v="E10567546ML001"/>
    <s v="9AA"/>
    <s v="54"/>
    <m/>
    <s v="MITC652738"/>
    <s v="P"/>
    <d v="2023-01-05T13:09:31"/>
    <d v="2022-12-31T00:00:00"/>
    <s v="GLA"/>
    <s v="GLBATCH"/>
    <m/>
    <m/>
    <s v="Mitchell Joint Facility"/>
  </r>
  <r>
    <s v="117"/>
    <x v="1"/>
    <x v="0"/>
    <x v="0"/>
    <m/>
    <s v="13403"/>
    <n v="-36147.18"/>
    <m/>
    <s v="MLLPC0ELG"/>
    <m/>
    <s v="WSREG"/>
    <s v="E10567546ML001"/>
    <s v="9AB"/>
    <s v="53"/>
    <m/>
    <s v="MITC652738"/>
    <s v="P"/>
    <d v="2023-01-05T13:09:31"/>
    <d v="2022-12-31T00:00:00"/>
    <s v="GLA"/>
    <s v="GLBATCH"/>
    <m/>
    <m/>
    <s v="Mitchell Joint Facility"/>
  </r>
  <r>
    <s v="117"/>
    <x v="1"/>
    <x v="0"/>
    <x v="0"/>
    <m/>
    <s v="13403"/>
    <n v="-1415114.84"/>
    <m/>
    <s v="MLLPC0ELG"/>
    <m/>
    <s v="WSREG"/>
    <s v="E10567546ML001"/>
    <s v="9AB"/>
    <s v="54"/>
    <m/>
    <s v="MITC652738"/>
    <s v="P"/>
    <d v="2023-01-05T13:09:31"/>
    <d v="2022-12-31T00:00:00"/>
    <s v="GLA"/>
    <s v="GLBATCH"/>
    <m/>
    <m/>
    <s v="Mitchell Joint Facility"/>
  </r>
  <r>
    <s v="117"/>
    <x v="2"/>
    <x v="1"/>
    <x v="0"/>
    <m/>
    <s v="99990"/>
    <n v="32362.03"/>
    <m/>
    <s v="MLLPC0ELG"/>
    <m/>
    <s v="WSREG"/>
    <s v="E10567546ML001"/>
    <s v="023"/>
    <s v="974"/>
    <m/>
    <s v="OAJ0153435"/>
    <s v="P"/>
    <d v="2023-02-06T10:41:08"/>
    <d v="2023-01-01T00:00:00"/>
    <s v="OAM"/>
    <s v="GLBATCH"/>
    <m/>
    <m/>
    <s v="AFUDC"/>
  </r>
  <r>
    <s v="117"/>
    <x v="2"/>
    <x v="1"/>
    <x v="0"/>
    <m/>
    <s v="99990"/>
    <n v="9184.41"/>
    <m/>
    <s v="MLLPC0ELG"/>
    <m/>
    <s v="WSREG"/>
    <s v="E10567546ML001"/>
    <s v="024"/>
    <s v="974"/>
    <m/>
    <s v="OAJ0153435"/>
    <s v="P"/>
    <d v="2023-02-06T10:41:08"/>
    <d v="2023-01-01T00:00:00"/>
    <s v="OAM"/>
    <s v="GLBATCH"/>
    <m/>
    <m/>
    <s v="AFUDC"/>
  </r>
  <r>
    <s v="117"/>
    <x v="2"/>
    <x v="1"/>
    <x v="0"/>
    <m/>
    <s v="13403"/>
    <n v="570874.81000000006"/>
    <m/>
    <s v="MLLPC0ELG"/>
    <m/>
    <s v="WSREG"/>
    <s v="E10567546ML001"/>
    <s v="210"/>
    <s v="53"/>
    <m/>
    <s v="MITC671960"/>
    <s v="P"/>
    <d v="2023-02-03T12:18:32"/>
    <d v="2023-01-31T00:00:00"/>
    <s v="GLA"/>
    <s v="GLBATCH"/>
    <m/>
    <m/>
    <s v="Mitchell Joint Facility"/>
  </r>
  <r>
    <s v="117"/>
    <x v="2"/>
    <x v="1"/>
    <x v="0"/>
    <m/>
    <s v="13403"/>
    <n v="4686.84"/>
    <m/>
    <s v="MLLPC0ELG"/>
    <m/>
    <s v="WSREG"/>
    <s v="E10567546ML001"/>
    <s v="210"/>
    <s v="54"/>
    <m/>
    <s v="MITC671960"/>
    <s v="P"/>
    <d v="2023-02-03T12:18:32"/>
    <d v="2023-01-31T00:00:00"/>
    <s v="GLA"/>
    <s v="GLBATCH"/>
    <m/>
    <m/>
    <s v="Mitchell Joint Facility"/>
  </r>
  <r>
    <s v="117"/>
    <x v="2"/>
    <x v="1"/>
    <x v="0"/>
    <m/>
    <s v="13403"/>
    <n v="27679.81"/>
    <m/>
    <s v="MLLPC0ELG"/>
    <m/>
    <s v="WSREG"/>
    <s v="E10567546ML001"/>
    <s v="260"/>
    <s v="53"/>
    <m/>
    <s v="MITC671960"/>
    <s v="P"/>
    <d v="2023-02-03T12:18:32"/>
    <d v="2023-01-31T00:00:00"/>
    <s v="GLA"/>
    <s v="GLBATCH"/>
    <m/>
    <m/>
    <s v="Mitchell Joint Facility"/>
  </r>
  <r>
    <s v="117"/>
    <x v="2"/>
    <x v="1"/>
    <x v="0"/>
    <m/>
    <s v="13403"/>
    <n v="1008.14"/>
    <m/>
    <s v="MLLPC0ELG"/>
    <m/>
    <s v="WSREG"/>
    <s v="E10567546ML001"/>
    <s v="359"/>
    <s v="53"/>
    <m/>
    <s v="MITC671960"/>
    <s v="P"/>
    <d v="2023-02-03T12:18:32"/>
    <d v="2023-01-31T00:00:00"/>
    <s v="GLA"/>
    <s v="GLBATCH"/>
    <m/>
    <m/>
    <s v="Mitchell Joint Facility"/>
  </r>
  <r>
    <s v="117"/>
    <x v="2"/>
    <x v="1"/>
    <x v="0"/>
    <m/>
    <s v="13403"/>
    <n v="10.5"/>
    <m/>
    <s v="MLLPC0ELG"/>
    <m/>
    <s v="WSREG"/>
    <s v="E10567546ML001"/>
    <s v="360"/>
    <s v="53"/>
    <m/>
    <s v="MITC671960"/>
    <s v="P"/>
    <d v="2023-02-03T12:18:32"/>
    <d v="2023-01-31T00:00:00"/>
    <s v="GLA"/>
    <s v="GLBATCH"/>
    <m/>
    <m/>
    <s v="Mitchell Joint Facility"/>
  </r>
  <r>
    <s v="117"/>
    <x v="2"/>
    <x v="1"/>
    <x v="0"/>
    <m/>
    <s v="13403"/>
    <n v="16049.36"/>
    <m/>
    <s v="MLLPC0ELG"/>
    <m/>
    <s v="WSREG"/>
    <s v="E10567546ML001"/>
    <s v="390"/>
    <s v="53"/>
    <m/>
    <s v="MITC671960"/>
    <s v="P"/>
    <d v="2023-02-03T12:18:32"/>
    <d v="2023-01-31T00:00:00"/>
    <s v="GLA"/>
    <s v="GLBATCH"/>
    <m/>
    <m/>
    <s v="Mitchell Joint Facility"/>
  </r>
  <r>
    <s v="117"/>
    <x v="2"/>
    <x v="1"/>
    <x v="0"/>
    <m/>
    <s v="13403"/>
    <n v="153.66999999999999"/>
    <m/>
    <s v="MLLPC0ELG"/>
    <m/>
    <s v="WSREG"/>
    <s v="E10567546ML001"/>
    <s v="392"/>
    <s v="53"/>
    <m/>
    <s v="MITC671960"/>
    <s v="P"/>
    <d v="2023-02-03T12:18:32"/>
    <d v="2023-01-31T00:00:00"/>
    <s v="GLA"/>
    <s v="GLBATCH"/>
    <m/>
    <m/>
    <s v="Mitchell Joint Facility"/>
  </r>
  <r>
    <s v="117"/>
    <x v="2"/>
    <x v="1"/>
    <x v="0"/>
    <m/>
    <s v="13403"/>
    <n v="-1658.79"/>
    <m/>
    <s v="MLLPC0ELG"/>
    <m/>
    <s v="WSREG"/>
    <s v="E10567546ML001"/>
    <s v="393"/>
    <s v="53"/>
    <m/>
    <s v="MITC671960"/>
    <s v="P"/>
    <d v="2023-02-03T12:18:32"/>
    <d v="2023-01-31T00:00:00"/>
    <s v="GLA"/>
    <s v="GLBATCH"/>
    <m/>
    <m/>
    <s v="Mitchell Joint Facility"/>
  </r>
  <r>
    <s v="117"/>
    <x v="2"/>
    <x v="1"/>
    <x v="0"/>
    <m/>
    <s v="13403"/>
    <n v="1254.8800000000001"/>
    <m/>
    <s v="MLLPC0ELG"/>
    <m/>
    <s v="WSREG"/>
    <s v="E10567546ML001"/>
    <s v="396"/>
    <s v="53"/>
    <m/>
    <s v="MITC671960"/>
    <s v="P"/>
    <d v="2023-02-03T12:18:32"/>
    <d v="2023-01-31T00:00:00"/>
    <s v="GLA"/>
    <s v="GLBATCH"/>
    <m/>
    <m/>
    <s v="Mitchell Joint Facility"/>
  </r>
  <r>
    <s v="117"/>
    <x v="2"/>
    <x v="1"/>
    <x v="0"/>
    <m/>
    <s v="13403"/>
    <n v="32063.62"/>
    <m/>
    <s v="MLLPC0ELG"/>
    <m/>
    <s v="WSREG"/>
    <s v="E10567546ML001"/>
    <s v="780"/>
    <s v="997"/>
    <m/>
    <s v="MITC671960"/>
    <s v="P"/>
    <d v="2023-02-03T12:18:32"/>
    <d v="2023-01-31T00:00:00"/>
    <s v="GLA"/>
    <s v="GLBATCH"/>
    <m/>
    <m/>
    <s v="Mitchell Joint Facility"/>
  </r>
  <r>
    <s v="117"/>
    <x v="2"/>
    <x v="1"/>
    <x v="0"/>
    <m/>
    <s v="13403"/>
    <n v="21367.87"/>
    <m/>
    <s v="MLLPC0ELG"/>
    <m/>
    <s v="WSREG"/>
    <s v="E10567546ML001"/>
    <s v="932"/>
    <s v="656"/>
    <m/>
    <s v="MITC671960"/>
    <s v="P"/>
    <d v="2023-02-03T12:18:32"/>
    <d v="2023-01-31T00:00:00"/>
    <s v="GLA"/>
    <s v="GLBATCH"/>
    <m/>
    <m/>
    <s v="Mitchell Joint Facility"/>
  </r>
  <r>
    <s v="117"/>
    <x v="2"/>
    <x v="1"/>
    <x v="0"/>
    <m/>
    <s v="13403"/>
    <n v="42.5"/>
    <m/>
    <s v="MLLPC0ELG"/>
    <m/>
    <s v="WSREG"/>
    <s v="E10567546ML001"/>
    <s v="9AA"/>
    <s v="53"/>
    <m/>
    <s v="MITC671960"/>
    <s v="P"/>
    <d v="2023-02-03T12:18:32"/>
    <d v="2023-01-31T00:00:00"/>
    <s v="GLA"/>
    <s v="GLBATCH"/>
    <m/>
    <m/>
    <s v="Mitchell Joint Facility"/>
  </r>
  <r>
    <s v="117"/>
    <x v="2"/>
    <x v="1"/>
    <x v="0"/>
    <m/>
    <s v="13403"/>
    <n v="438225.08"/>
    <m/>
    <s v="MLLPC0ELG"/>
    <m/>
    <s v="WSREG"/>
    <s v="E10567546ML001"/>
    <s v="9AA"/>
    <s v="54"/>
    <m/>
    <s v="MITC671960"/>
    <s v="P"/>
    <d v="2023-02-03T12:18:32"/>
    <d v="2023-01-31T00:00:00"/>
    <s v="GLA"/>
    <s v="GLBATCH"/>
    <m/>
    <m/>
    <s v="Mitchell Joint Facility"/>
  </r>
  <r>
    <s v="117"/>
    <x v="2"/>
    <x v="1"/>
    <x v="0"/>
    <m/>
    <s v="13403"/>
    <n v="-1231.58"/>
    <m/>
    <s v="MLLPC0ELG"/>
    <m/>
    <s v="WSREG"/>
    <s v="E10567546ML001"/>
    <s v="9AB"/>
    <s v="53"/>
    <m/>
    <s v="MITC671960"/>
    <s v="P"/>
    <d v="2023-02-03T12:18:32"/>
    <d v="2023-01-31T00:00:00"/>
    <s v="GLA"/>
    <s v="GLBATCH"/>
    <m/>
    <m/>
    <s v="Mitchell Joint Facility"/>
  </r>
  <r>
    <s v="117"/>
    <x v="2"/>
    <x v="1"/>
    <x v="0"/>
    <m/>
    <s v="13403"/>
    <n v="-1080195"/>
    <m/>
    <s v="MLLPC0ELG"/>
    <m/>
    <s v="WSREG"/>
    <s v="E10567546ML001"/>
    <s v="9AB"/>
    <s v="54"/>
    <m/>
    <s v="MITC671960"/>
    <s v="P"/>
    <d v="2023-02-03T12:18:32"/>
    <d v="2023-01-31T00:00:00"/>
    <s v="GLA"/>
    <s v="GLBATCH"/>
    <m/>
    <m/>
    <s v="Mitchell Joint Facility"/>
  </r>
  <r>
    <s v="117"/>
    <x v="3"/>
    <x v="1"/>
    <x v="0"/>
    <m/>
    <s v="99990"/>
    <n v="36579.870000000003"/>
    <m/>
    <s v="MLLPC0ELG"/>
    <m/>
    <s v="WSREG"/>
    <s v="E10567546ML001"/>
    <s v="023"/>
    <s v="974"/>
    <m/>
    <s v="OAJ0159878"/>
    <s v="P"/>
    <d v="2023-03-06T12:52:59"/>
    <d v="2023-02-01T00:00:00"/>
    <s v="OAM"/>
    <s v="GLBATCH"/>
    <m/>
    <m/>
    <s v="AFUDC"/>
  </r>
  <r>
    <s v="117"/>
    <x v="3"/>
    <x v="1"/>
    <x v="0"/>
    <m/>
    <s v="99990"/>
    <n v="5416.82"/>
    <m/>
    <s v="MLLPC0ELG"/>
    <m/>
    <s v="WSREG"/>
    <s v="E10567546ML001"/>
    <s v="024"/>
    <s v="974"/>
    <m/>
    <s v="OAJ0159878"/>
    <s v="P"/>
    <d v="2023-03-06T12:52:59"/>
    <d v="2023-02-01T00:00:00"/>
    <s v="OAM"/>
    <s v="GLBATCH"/>
    <m/>
    <m/>
    <s v="AFUDC"/>
  </r>
  <r>
    <s v="117"/>
    <x v="3"/>
    <x v="1"/>
    <x v="0"/>
    <m/>
    <s v="13403"/>
    <n v="25.28"/>
    <m/>
    <s v="MLLPC0ELG"/>
    <m/>
    <s v="WSREG"/>
    <s v="E10567546ML001"/>
    <s v="020"/>
    <s v="974"/>
    <m/>
    <s v="MITC688392"/>
    <s v="P"/>
    <d v="2023-03-03T12:05:01"/>
    <d v="2023-02-28T00:00:00"/>
    <s v="GLA"/>
    <s v="GLBATCH"/>
    <m/>
    <m/>
    <s v="Mitchell Joint Facility"/>
  </r>
  <r>
    <s v="117"/>
    <x v="3"/>
    <x v="1"/>
    <x v="0"/>
    <m/>
    <s v="13403"/>
    <n v="420.12"/>
    <m/>
    <s v="MLLPC0ELG"/>
    <m/>
    <s v="WSREG"/>
    <s v="E10567546ML001"/>
    <s v="780"/>
    <s v="997"/>
    <m/>
    <s v="AJE1860999"/>
    <s v="P"/>
    <d v="2023-03-03T13:54:18"/>
    <d v="2023-02-28T00:00:00"/>
    <s v="UPL"/>
    <s v="S343658"/>
    <m/>
    <s v="NONREC"/>
    <s v="CWIP - Project"/>
  </r>
  <r>
    <s v="117"/>
    <x v="3"/>
    <x v="1"/>
    <x v="0"/>
    <m/>
    <s v="13403"/>
    <n v="15.4"/>
    <m/>
    <s v="MLLPC0ELG"/>
    <m/>
    <s v="WSREG"/>
    <s v="E10567546ML001"/>
    <s v="780"/>
    <s v="997"/>
    <m/>
    <s v="MITC688392"/>
    <s v="P"/>
    <d v="2023-03-03T12:05:01"/>
    <d v="2023-02-28T00:00:00"/>
    <s v="GLA"/>
    <s v="GLBATCH"/>
    <m/>
    <m/>
    <s v="Mitchell Joint Facility"/>
  </r>
  <r>
    <s v="117"/>
    <x v="3"/>
    <x v="1"/>
    <x v="0"/>
    <m/>
    <s v="13403"/>
    <n v="291835.78999999998"/>
    <m/>
    <s v="MLLPC0ELG"/>
    <m/>
    <s v="WSREG"/>
    <s v="E10567546ML001"/>
    <s v="9AA"/>
    <s v="54"/>
    <m/>
    <s v="MITC688392"/>
    <s v="P"/>
    <d v="2023-03-03T12:05:01"/>
    <d v="2023-02-28T00:00:00"/>
    <s v="GLA"/>
    <s v="GLBATCH"/>
    <m/>
    <m/>
    <s v="Mitchell Joint Facility"/>
  </r>
  <r>
    <s v="117"/>
    <x v="3"/>
    <x v="1"/>
    <x v="0"/>
    <m/>
    <s v="13403"/>
    <n v="841"/>
    <s v="CM009"/>
    <s v="MLLPC0ELG"/>
    <m/>
    <s v="WSREG"/>
    <s v="E10567546ML001"/>
    <s v="780"/>
    <s v="997"/>
    <m/>
    <s v="MITC688392"/>
    <s v="P"/>
    <d v="2023-03-03T12:05:01"/>
    <d v="2023-02-28T00:00:00"/>
    <s v="GLA"/>
    <s v="GLBATCH"/>
    <m/>
    <m/>
    <s v="Mitchell Joint Facility"/>
  </r>
  <r>
    <s v="117"/>
    <x v="4"/>
    <x v="1"/>
    <x v="0"/>
    <m/>
    <s v="99990"/>
    <n v="37148.44"/>
    <m/>
    <s v="MLLPC0ELG"/>
    <m/>
    <s v="WSREG"/>
    <s v="E10567546ML001"/>
    <s v="023"/>
    <s v="974"/>
    <m/>
    <s v="OAJ0150867"/>
    <s v="P"/>
    <d v="2023-04-06T11:52:56"/>
    <d v="2023-03-01T00:00:00"/>
    <s v="OAM"/>
    <s v="GLBATCH"/>
    <m/>
    <m/>
    <s v="AFUDC"/>
  </r>
  <r>
    <s v="117"/>
    <x v="4"/>
    <x v="1"/>
    <x v="0"/>
    <m/>
    <s v="99990"/>
    <n v="7956.79"/>
    <m/>
    <s v="MLLPC0ELG"/>
    <m/>
    <s v="WSREG"/>
    <s v="E10567546ML001"/>
    <s v="024"/>
    <s v="974"/>
    <m/>
    <s v="OAJ0150867"/>
    <s v="P"/>
    <d v="2023-04-06T11:52:56"/>
    <d v="2023-03-01T00:00:00"/>
    <s v="OAM"/>
    <s v="GLBATCH"/>
    <m/>
    <m/>
    <s v="AFUDC"/>
  </r>
  <r>
    <s v="117"/>
    <x v="4"/>
    <x v="1"/>
    <x v="0"/>
    <m/>
    <s v="13403"/>
    <n v="28152.720000000001"/>
    <m/>
    <s v="MLLPC0ELG"/>
    <m/>
    <s v="WSREG"/>
    <s v="E10567546ML001"/>
    <s v="020"/>
    <s v="974"/>
    <m/>
    <s v="MITC709554"/>
    <s v="P"/>
    <d v="2023-04-05T12:25:34"/>
    <d v="2023-03-31T00:00:00"/>
    <s v="GLA"/>
    <s v="GLBATCH"/>
    <m/>
    <m/>
    <s v="Mitchell Joint Facility"/>
  </r>
  <r>
    <s v="117"/>
    <x v="4"/>
    <x v="1"/>
    <x v="0"/>
    <m/>
    <s v="13403"/>
    <n v="320880.02"/>
    <m/>
    <s v="MLLPC0ELG"/>
    <m/>
    <s v="WSREG"/>
    <s v="E10567546ML001"/>
    <s v="210"/>
    <s v="53"/>
    <m/>
    <s v="MITC709554"/>
    <s v="P"/>
    <d v="2023-04-05T12:25:34"/>
    <d v="2023-03-31T00:00:00"/>
    <s v="GLA"/>
    <s v="GLBATCH"/>
    <m/>
    <m/>
    <s v="Mitchell Joint Facility"/>
  </r>
  <r>
    <s v="117"/>
    <x v="4"/>
    <x v="1"/>
    <x v="0"/>
    <m/>
    <s v="13403"/>
    <n v="2275.48"/>
    <m/>
    <s v="MLLPC0ELG"/>
    <m/>
    <s v="WSREG"/>
    <s v="E10567546ML001"/>
    <s v="210"/>
    <s v="54"/>
    <m/>
    <s v="MITC709554"/>
    <s v="P"/>
    <d v="2023-04-05T12:25:34"/>
    <d v="2023-03-31T00:00:00"/>
    <s v="GLA"/>
    <s v="GLBATCH"/>
    <m/>
    <m/>
    <s v="Mitchell Joint Facility"/>
  </r>
  <r>
    <s v="117"/>
    <x v="4"/>
    <x v="1"/>
    <x v="0"/>
    <m/>
    <s v="13403"/>
    <n v="42058.22"/>
    <m/>
    <s v="MLLPC0ELG"/>
    <m/>
    <s v="WSREG"/>
    <s v="E10567546ML001"/>
    <s v="260"/>
    <s v="53"/>
    <m/>
    <s v="MITC709554"/>
    <s v="P"/>
    <d v="2023-04-05T12:25:34"/>
    <d v="2023-03-31T00:00:00"/>
    <s v="GLA"/>
    <s v="GLBATCH"/>
    <m/>
    <m/>
    <s v="Mitchell Joint Facility"/>
  </r>
  <r>
    <s v="117"/>
    <x v="4"/>
    <x v="1"/>
    <x v="0"/>
    <m/>
    <s v="13403"/>
    <n v="794.48"/>
    <m/>
    <s v="MLLPC0ELG"/>
    <m/>
    <s v="WSREG"/>
    <s v="E10567546ML001"/>
    <s v="262"/>
    <s v="380"/>
    <m/>
    <s v="MITC709554"/>
    <s v="P"/>
    <d v="2023-04-05T12:25:34"/>
    <d v="2023-03-31T00:00:00"/>
    <s v="GLA"/>
    <s v="GLBATCH"/>
    <m/>
    <m/>
    <s v="Mitchell Joint Facility"/>
  </r>
  <r>
    <s v="117"/>
    <x v="4"/>
    <x v="1"/>
    <x v="0"/>
    <m/>
    <s v="13403"/>
    <n v="750"/>
    <m/>
    <s v="MLLPC0ELG"/>
    <m/>
    <s v="WSREG"/>
    <s v="E10567546ML001"/>
    <s v="290"/>
    <s v="380"/>
    <m/>
    <s v="MITC709554"/>
    <s v="P"/>
    <d v="2023-04-05T12:25:34"/>
    <d v="2023-03-31T00:00:00"/>
    <s v="GLA"/>
    <s v="GLBATCH"/>
    <m/>
    <m/>
    <s v="Mitchell Joint Facility"/>
  </r>
  <r>
    <s v="117"/>
    <x v="4"/>
    <x v="1"/>
    <x v="0"/>
    <m/>
    <s v="13403"/>
    <n v="371.83"/>
    <m/>
    <s v="MLLPC0ELG"/>
    <m/>
    <s v="WSREG"/>
    <s v="E10567546ML001"/>
    <s v="359"/>
    <s v="53"/>
    <m/>
    <s v="MITC709554"/>
    <s v="P"/>
    <d v="2023-04-05T12:25:34"/>
    <d v="2023-03-31T00:00:00"/>
    <s v="GLA"/>
    <s v="GLBATCH"/>
    <m/>
    <m/>
    <s v="Mitchell Joint Facility"/>
  </r>
  <r>
    <s v="117"/>
    <x v="4"/>
    <x v="1"/>
    <x v="0"/>
    <m/>
    <s v="13403"/>
    <n v="357.16"/>
    <m/>
    <s v="MLLPC0ELG"/>
    <m/>
    <s v="WSREG"/>
    <s v="E10567546ML001"/>
    <s v="360"/>
    <s v="53"/>
    <m/>
    <s v="MITC709554"/>
    <s v="P"/>
    <d v="2023-04-05T12:25:34"/>
    <d v="2023-03-31T00:00:00"/>
    <s v="GLA"/>
    <s v="GLBATCH"/>
    <m/>
    <m/>
    <s v="Mitchell Joint Facility"/>
  </r>
  <r>
    <s v="117"/>
    <x v="4"/>
    <x v="1"/>
    <x v="0"/>
    <m/>
    <s v="13403"/>
    <n v="-85.34"/>
    <m/>
    <s v="MLLPC0ELG"/>
    <m/>
    <s v="WSREG"/>
    <s v="E10567546ML001"/>
    <s v="393"/>
    <s v="53"/>
    <m/>
    <s v="MITC709554"/>
    <s v="P"/>
    <d v="2023-04-05T12:25:34"/>
    <d v="2023-03-31T00:00:00"/>
    <s v="GLA"/>
    <s v="GLBATCH"/>
    <m/>
    <m/>
    <s v="Mitchell Joint Facility"/>
  </r>
  <r>
    <s v="117"/>
    <x v="4"/>
    <x v="1"/>
    <x v="0"/>
    <m/>
    <s v="13403"/>
    <n v="8.8800000000000008"/>
    <m/>
    <s v="MLLPC0ELG"/>
    <m/>
    <s v="WSREG"/>
    <s v="E10567546ML001"/>
    <s v="396"/>
    <s v="53"/>
    <m/>
    <s v="MITC709554"/>
    <s v="P"/>
    <d v="2023-04-05T12:25:34"/>
    <d v="2023-03-31T00:00:00"/>
    <s v="GLA"/>
    <s v="GLBATCH"/>
    <m/>
    <m/>
    <s v="Mitchell Joint Facility"/>
  </r>
  <r>
    <s v="117"/>
    <x v="4"/>
    <x v="1"/>
    <x v="0"/>
    <m/>
    <s v="13403"/>
    <n v="59238.49"/>
    <m/>
    <s v="MLLPC0ELG"/>
    <m/>
    <s v="WSREG"/>
    <s v="E10567546ML001"/>
    <s v="780"/>
    <s v="997"/>
    <m/>
    <s v="MITC709554"/>
    <s v="P"/>
    <d v="2023-04-05T12:25:34"/>
    <d v="2023-03-31T00:00:00"/>
    <s v="GLA"/>
    <s v="GLBATCH"/>
    <m/>
    <m/>
    <s v="Mitchell Joint Facility"/>
  </r>
  <r>
    <s v="117"/>
    <x v="4"/>
    <x v="1"/>
    <x v="0"/>
    <m/>
    <s v="13403"/>
    <n v="73000"/>
    <m/>
    <s v="MLLPC0ELG"/>
    <m/>
    <s v="WSREG"/>
    <s v="E10567546ML001"/>
    <s v="9AA"/>
    <s v="53"/>
    <m/>
    <s v="MITC709554"/>
    <s v="P"/>
    <d v="2023-04-05T12:25:34"/>
    <d v="2023-03-31T00:00:00"/>
    <s v="GLA"/>
    <s v="GLBATCH"/>
    <m/>
    <m/>
    <s v="Mitchell Joint Facility"/>
  </r>
  <r>
    <s v="117"/>
    <x v="4"/>
    <x v="1"/>
    <x v="0"/>
    <m/>
    <s v="13403"/>
    <n v="573112"/>
    <m/>
    <s v="MLLPC0ELG"/>
    <m/>
    <s v="WSREG"/>
    <s v="E10567546ML001"/>
    <s v="9AA"/>
    <s v="54"/>
    <m/>
    <s v="MITC709554"/>
    <s v="P"/>
    <d v="2023-04-05T12:25:34"/>
    <d v="2023-03-31T00:00:00"/>
    <s v="GLA"/>
    <s v="GLBATCH"/>
    <m/>
    <m/>
    <s v="Mitchell Joint Facility"/>
  </r>
  <r>
    <s v="117"/>
    <x v="4"/>
    <x v="1"/>
    <x v="0"/>
    <m/>
    <s v="13403"/>
    <n v="-2413.9299999999998"/>
    <m/>
    <s v="MLLPC0ELG"/>
    <m/>
    <s v="WSREG"/>
    <s v="E10567546ML001"/>
    <s v="9AB"/>
    <s v="53"/>
    <m/>
    <s v="MITC709554"/>
    <s v="P"/>
    <d v="2023-04-05T12:25:34"/>
    <d v="2023-03-31T00:00:00"/>
    <s v="GLA"/>
    <s v="GLBATCH"/>
    <m/>
    <m/>
    <s v="Mitchell Joint Facility"/>
  </r>
  <r>
    <s v="117"/>
    <x v="4"/>
    <x v="1"/>
    <x v="0"/>
    <m/>
    <s v="13403"/>
    <n v="-291835.78999999998"/>
    <m/>
    <s v="MLLPC0ELG"/>
    <m/>
    <s v="WSREG"/>
    <s v="E10567546ML001"/>
    <s v="9AB"/>
    <s v="54"/>
    <m/>
    <s v="MITC709554"/>
    <s v="P"/>
    <d v="2023-04-05T12:25:34"/>
    <d v="2023-03-31T00:00:00"/>
    <s v="GLA"/>
    <s v="GLBATCH"/>
    <m/>
    <m/>
    <s v="Mitchell Joint Facility"/>
  </r>
  <r>
    <s v="117"/>
    <x v="4"/>
    <x v="1"/>
    <x v="0"/>
    <m/>
    <s v="13403"/>
    <n v="-71.069999999999993"/>
    <s v="CM009"/>
    <s v="MLLPC0ELG"/>
    <m/>
    <s v="WSREG"/>
    <s v="E10567546ML001"/>
    <s v="780"/>
    <s v="997"/>
    <m/>
    <s v="MITC709554"/>
    <s v="P"/>
    <d v="2023-04-05T12:25:34"/>
    <d v="2023-03-31T00:00:00"/>
    <s v="GLA"/>
    <s v="GLBATCH"/>
    <m/>
    <m/>
    <s v="Mitchell Joint Facility"/>
  </r>
  <r>
    <s v="117"/>
    <x v="0"/>
    <x v="0"/>
    <x v="1"/>
    <m/>
    <s v="10642"/>
    <n v="0.74"/>
    <m/>
    <s v="MLLPC0ELG"/>
    <m/>
    <s v="WSREG"/>
    <s v="E10567546ML002"/>
    <s v="11E"/>
    <s v="53"/>
    <m/>
    <s v="OAA264MITC"/>
    <s v="P"/>
    <d v="2022-12-07T12:27:02"/>
    <d v="2022-11-28T00:00:00"/>
    <s v="UPL"/>
    <s v="S271868"/>
    <m/>
    <s v="REC"/>
    <s v="RWIP - Project Detail"/>
  </r>
  <r>
    <s v="117"/>
    <x v="0"/>
    <x v="0"/>
    <x v="1"/>
    <m/>
    <s v="10642"/>
    <n v="613.9"/>
    <m/>
    <s v="MLLPC0ELG"/>
    <m/>
    <s v="WSREG"/>
    <s v="E10567546ML002"/>
    <s v="11N"/>
    <s v="53"/>
    <m/>
    <s v="OAA264MITC"/>
    <s v="P"/>
    <d v="2022-12-07T12:27:02"/>
    <d v="2022-11-28T00:00:00"/>
    <s v="UPL"/>
    <s v="S271868"/>
    <m/>
    <s v="REC"/>
    <s v="RWIP - Project Detail"/>
  </r>
  <r>
    <s v="117"/>
    <x v="0"/>
    <x v="0"/>
    <x v="1"/>
    <m/>
    <s v="10642"/>
    <n v="305.20999999999998"/>
    <m/>
    <s v="MLLPC0ELG"/>
    <m/>
    <s v="WSREG"/>
    <s v="E10567546ML002"/>
    <s v="120"/>
    <s v="53"/>
    <m/>
    <s v="OAA264MITC"/>
    <s v="P"/>
    <d v="2022-12-07T12:27:02"/>
    <d v="2022-11-28T00:00:00"/>
    <s v="UPL"/>
    <s v="S271868"/>
    <m/>
    <s v="REC"/>
    <s v="RWIP - Project Detail"/>
  </r>
  <r>
    <s v="117"/>
    <x v="0"/>
    <x v="0"/>
    <x v="1"/>
    <m/>
    <s v="10642"/>
    <n v="9.6999999999999993"/>
    <m/>
    <s v="MLLPC0ELG"/>
    <m/>
    <s v="WSREG"/>
    <s v="E10567546ML002"/>
    <s v="122"/>
    <s v="53"/>
    <m/>
    <s v="OAA264MITC"/>
    <s v="P"/>
    <d v="2022-12-07T12:27:02"/>
    <d v="2022-11-28T00:00:00"/>
    <s v="UPL"/>
    <s v="S271868"/>
    <m/>
    <s v="REC"/>
    <s v="RWIP - Project Detail"/>
  </r>
  <r>
    <s v="117"/>
    <x v="0"/>
    <x v="0"/>
    <x v="1"/>
    <m/>
    <s v="10642"/>
    <n v="1.1399999999999999"/>
    <m/>
    <s v="MLLPC0ELG"/>
    <m/>
    <s v="WSREG"/>
    <s v="E10567546ML002"/>
    <s v="123"/>
    <s v="53"/>
    <m/>
    <s v="OAA264MITC"/>
    <s v="P"/>
    <d v="2022-12-07T12:27:02"/>
    <d v="2022-11-28T00:00:00"/>
    <s v="UPL"/>
    <s v="S271868"/>
    <m/>
    <s v="REC"/>
    <s v="RWIP - Project Detail"/>
  </r>
  <r>
    <s v="117"/>
    <x v="0"/>
    <x v="0"/>
    <x v="1"/>
    <m/>
    <s v="10642"/>
    <n v="131.62"/>
    <m/>
    <s v="MLLPC0ELG"/>
    <m/>
    <s v="WSREG"/>
    <s v="E10567546ML002"/>
    <s v="125"/>
    <s v="53"/>
    <m/>
    <s v="OAA264MITC"/>
    <s v="P"/>
    <d v="2022-12-07T12:27:02"/>
    <d v="2022-11-28T00:00:00"/>
    <s v="UPL"/>
    <s v="S271868"/>
    <m/>
    <s v="REC"/>
    <s v="RWIP - Project Detail"/>
  </r>
  <r>
    <s v="117"/>
    <x v="0"/>
    <x v="0"/>
    <x v="1"/>
    <m/>
    <s v="10642"/>
    <n v="10.11"/>
    <m/>
    <s v="MLLPC0ELG"/>
    <m/>
    <s v="WSREG"/>
    <s v="E10567546ML002"/>
    <s v="143"/>
    <s v="53"/>
    <m/>
    <s v="OAA264MITC"/>
    <s v="P"/>
    <d v="2022-12-07T12:27:02"/>
    <d v="2022-11-28T00:00:00"/>
    <s v="UPL"/>
    <s v="S271868"/>
    <m/>
    <s v="REC"/>
    <s v="RWIP - Project Detail"/>
  </r>
  <r>
    <s v="117"/>
    <x v="0"/>
    <x v="0"/>
    <x v="1"/>
    <m/>
    <s v="10642"/>
    <n v="85.82"/>
    <m/>
    <s v="MLLPC0ELG"/>
    <m/>
    <s v="WSREG"/>
    <s v="E10567546ML002"/>
    <s v="149"/>
    <s v="53"/>
    <m/>
    <s v="OAA264MITC"/>
    <s v="P"/>
    <d v="2022-12-07T12:27:02"/>
    <d v="2022-11-28T00:00:00"/>
    <s v="UPL"/>
    <s v="S271868"/>
    <m/>
    <s v="REC"/>
    <s v="RWIP - Project Detail"/>
  </r>
  <r>
    <s v="117"/>
    <x v="0"/>
    <x v="0"/>
    <x v="1"/>
    <m/>
    <s v="10642"/>
    <n v="2.5499999999999998"/>
    <m/>
    <s v="MLLPC0ELG"/>
    <m/>
    <s v="WSREG"/>
    <s v="E10567546ML002"/>
    <s v="153"/>
    <s v="53"/>
    <m/>
    <s v="OAA264MITC"/>
    <s v="P"/>
    <d v="2022-12-07T12:27:02"/>
    <d v="2022-11-28T00:00:00"/>
    <s v="UPL"/>
    <s v="S271868"/>
    <m/>
    <s v="REC"/>
    <s v="RWIP - Project Detail"/>
  </r>
  <r>
    <s v="117"/>
    <x v="0"/>
    <x v="0"/>
    <x v="1"/>
    <m/>
    <s v="10642"/>
    <n v="22606.36"/>
    <m/>
    <s v="MLLPC0ELG"/>
    <m/>
    <s v="WSREG"/>
    <s v="E10567546ML002"/>
    <s v="210"/>
    <s v="53"/>
    <m/>
    <s v="OAA264MITC"/>
    <s v="P"/>
    <d v="2022-12-07T12:27:02"/>
    <d v="2022-11-28T00:00:00"/>
    <s v="UPL"/>
    <s v="S271868"/>
    <m/>
    <s v="REC"/>
    <s v="RWIP - Project Detail"/>
  </r>
  <r>
    <s v="117"/>
    <x v="0"/>
    <x v="0"/>
    <x v="1"/>
    <m/>
    <s v="10642"/>
    <n v="16.86"/>
    <m/>
    <s v="MLLPC0ELG"/>
    <m/>
    <s v="WSREG"/>
    <s v="E10567546ML002"/>
    <s v="738"/>
    <s v="53"/>
    <m/>
    <s v="OAA264MITC"/>
    <s v="P"/>
    <d v="2022-12-07T12:27:02"/>
    <d v="2022-11-28T00:00:00"/>
    <s v="UPL"/>
    <s v="S271868"/>
    <m/>
    <s v="REC"/>
    <s v="RWIP - Project Detail"/>
  </r>
  <r>
    <s v="117"/>
    <x v="0"/>
    <x v="0"/>
    <x v="1"/>
    <m/>
    <s v="10642"/>
    <n v="1.2"/>
    <m/>
    <s v="MLLPC0ELG"/>
    <m/>
    <s v="WSREG"/>
    <s v="E10567546ML002"/>
    <s v="935"/>
    <s v="53"/>
    <m/>
    <s v="OAA264MITC"/>
    <s v="P"/>
    <d v="2022-12-07T12:27:02"/>
    <d v="2022-11-28T00:00:00"/>
    <s v="UPL"/>
    <s v="S271868"/>
    <m/>
    <s v="REC"/>
    <s v="RWIP - Project Detail"/>
  </r>
  <r>
    <s v="117"/>
    <x v="0"/>
    <x v="0"/>
    <x v="1"/>
    <m/>
    <s v="10642"/>
    <n v="0.53"/>
    <m/>
    <s v="MLLPC0ELG"/>
    <m/>
    <s v="WSREG"/>
    <s v="E10567546ML002"/>
    <s v="936"/>
    <s v="53"/>
    <m/>
    <s v="OAA264MITC"/>
    <s v="P"/>
    <d v="2022-12-07T12:27:02"/>
    <d v="2022-11-28T00:00:00"/>
    <s v="UPL"/>
    <s v="S271868"/>
    <m/>
    <s v="REC"/>
    <s v="RWIP - Project Detail"/>
  </r>
  <r>
    <s v="117"/>
    <x v="0"/>
    <x v="0"/>
    <x v="1"/>
    <m/>
    <s v="13403"/>
    <n v="-0.01"/>
    <m/>
    <s v="MLLPC0ELG"/>
    <m/>
    <s v="WSREG"/>
    <s v="E10567546ML002"/>
    <s v="020"/>
    <s v="974"/>
    <m/>
    <s v="OAA264MITC"/>
    <s v="P"/>
    <d v="2022-12-07T12:27:02"/>
    <d v="2022-11-28T00:00:00"/>
    <s v="UPL"/>
    <s v="S271868"/>
    <m/>
    <s v="REC"/>
    <s v="RWIP - Project Detail"/>
  </r>
  <r>
    <s v="117"/>
    <x v="0"/>
    <x v="0"/>
    <x v="1"/>
    <m/>
    <s v="13403"/>
    <n v="-0.37"/>
    <m/>
    <s v="MLLPC0ELG"/>
    <m/>
    <s v="WSREG"/>
    <s v="E10567546ML002"/>
    <s v="11E"/>
    <s v="53"/>
    <m/>
    <s v="OAA264MITC"/>
    <s v="P"/>
    <d v="2022-12-07T12:27:02"/>
    <d v="2022-11-28T00:00:00"/>
    <s v="UPL"/>
    <s v="S271868"/>
    <m/>
    <s v="REC"/>
    <s v="RWIP - Project Detail"/>
  </r>
  <r>
    <s v="117"/>
    <x v="0"/>
    <x v="0"/>
    <x v="1"/>
    <m/>
    <s v="13403"/>
    <n v="-306.95"/>
    <m/>
    <s v="MLLPC0ELG"/>
    <m/>
    <s v="WSREG"/>
    <s v="E10567546ML002"/>
    <s v="11N"/>
    <s v="53"/>
    <m/>
    <s v="OAA264MITC"/>
    <s v="P"/>
    <d v="2022-12-07T12:27:02"/>
    <d v="2022-11-28T00:00:00"/>
    <s v="UPL"/>
    <s v="S271868"/>
    <m/>
    <s v="REC"/>
    <s v="RWIP - Project Detail"/>
  </r>
  <r>
    <s v="117"/>
    <x v="0"/>
    <x v="0"/>
    <x v="1"/>
    <m/>
    <s v="13403"/>
    <n v="-152.61000000000001"/>
    <m/>
    <s v="MLLPC0ELG"/>
    <m/>
    <s v="WSREG"/>
    <s v="E10567546ML002"/>
    <s v="120"/>
    <s v="53"/>
    <m/>
    <s v="OAA264MITC"/>
    <s v="P"/>
    <d v="2022-12-07T12:27:02"/>
    <d v="2022-11-28T00:00:00"/>
    <s v="UPL"/>
    <s v="S271868"/>
    <m/>
    <s v="REC"/>
    <s v="RWIP - Project Detail"/>
  </r>
  <r>
    <s v="117"/>
    <x v="0"/>
    <x v="0"/>
    <x v="1"/>
    <m/>
    <s v="13403"/>
    <n v="-4.8499999999999996"/>
    <m/>
    <s v="MLLPC0ELG"/>
    <m/>
    <s v="WSREG"/>
    <s v="E10567546ML002"/>
    <s v="122"/>
    <s v="53"/>
    <m/>
    <s v="OAA264MITC"/>
    <s v="P"/>
    <d v="2022-12-07T12:27:02"/>
    <d v="2022-11-28T00:00:00"/>
    <s v="UPL"/>
    <s v="S271868"/>
    <m/>
    <s v="REC"/>
    <s v="RWIP - Project Detail"/>
  </r>
  <r>
    <s v="117"/>
    <x v="0"/>
    <x v="0"/>
    <x v="1"/>
    <m/>
    <s v="13403"/>
    <n v="-0.56999999999999995"/>
    <m/>
    <s v="MLLPC0ELG"/>
    <m/>
    <s v="WSREG"/>
    <s v="E10567546ML002"/>
    <s v="123"/>
    <s v="53"/>
    <m/>
    <s v="OAA264MITC"/>
    <s v="P"/>
    <d v="2022-12-07T12:27:02"/>
    <d v="2022-11-28T00:00:00"/>
    <s v="UPL"/>
    <s v="S271868"/>
    <m/>
    <s v="REC"/>
    <s v="RWIP - Project Detail"/>
  </r>
  <r>
    <s v="117"/>
    <x v="0"/>
    <x v="0"/>
    <x v="1"/>
    <m/>
    <s v="13403"/>
    <n v="-65.81"/>
    <m/>
    <s v="MLLPC0ELG"/>
    <m/>
    <s v="WSREG"/>
    <s v="E10567546ML002"/>
    <s v="125"/>
    <s v="53"/>
    <m/>
    <s v="OAA264MITC"/>
    <s v="P"/>
    <d v="2022-12-07T12:27:02"/>
    <d v="2022-11-28T00:00:00"/>
    <s v="UPL"/>
    <s v="S271868"/>
    <m/>
    <s v="REC"/>
    <s v="RWIP - Project Detail"/>
  </r>
  <r>
    <s v="117"/>
    <x v="0"/>
    <x v="0"/>
    <x v="1"/>
    <m/>
    <s v="13403"/>
    <n v="-5.0599999999999996"/>
    <m/>
    <s v="MLLPC0ELG"/>
    <m/>
    <s v="WSREG"/>
    <s v="E10567546ML002"/>
    <s v="143"/>
    <s v="53"/>
    <m/>
    <s v="OAA264MITC"/>
    <s v="P"/>
    <d v="2022-12-07T12:27:02"/>
    <d v="2022-11-28T00:00:00"/>
    <s v="UPL"/>
    <s v="S271868"/>
    <m/>
    <s v="REC"/>
    <s v="RWIP - Project Detail"/>
  </r>
  <r>
    <s v="117"/>
    <x v="0"/>
    <x v="0"/>
    <x v="1"/>
    <m/>
    <s v="13403"/>
    <n v="-42.91"/>
    <m/>
    <s v="MLLPC0ELG"/>
    <m/>
    <s v="WSREG"/>
    <s v="E10567546ML002"/>
    <s v="149"/>
    <s v="53"/>
    <m/>
    <s v="OAA264MITC"/>
    <s v="P"/>
    <d v="2022-12-07T12:27:02"/>
    <d v="2022-11-28T00:00:00"/>
    <s v="UPL"/>
    <s v="S271868"/>
    <m/>
    <s v="REC"/>
    <s v="RWIP - Project Detail"/>
  </r>
  <r>
    <s v="117"/>
    <x v="0"/>
    <x v="0"/>
    <x v="1"/>
    <m/>
    <s v="13403"/>
    <n v="-1.28"/>
    <m/>
    <s v="MLLPC0ELG"/>
    <m/>
    <s v="WSREG"/>
    <s v="E10567546ML002"/>
    <s v="153"/>
    <s v="53"/>
    <m/>
    <s v="OAA264MITC"/>
    <s v="P"/>
    <d v="2022-12-07T12:27:02"/>
    <d v="2022-11-28T00:00:00"/>
    <s v="UPL"/>
    <s v="S271868"/>
    <m/>
    <s v="REC"/>
    <s v="RWIP - Project Detail"/>
  </r>
  <r>
    <s v="117"/>
    <x v="0"/>
    <x v="0"/>
    <x v="1"/>
    <m/>
    <s v="13403"/>
    <n v="-6745.15"/>
    <m/>
    <s v="MLLPC0ELG"/>
    <m/>
    <s v="WSREG"/>
    <s v="E10567546ML002"/>
    <s v="210"/>
    <s v="53"/>
    <m/>
    <s v="OAA264MITC"/>
    <s v="P"/>
    <d v="2022-12-07T12:27:02"/>
    <d v="2022-11-28T00:00:00"/>
    <s v="UPL"/>
    <s v="S271868"/>
    <m/>
    <s v="REC"/>
    <s v="RWIP - Project Detail"/>
  </r>
  <r>
    <s v="117"/>
    <x v="0"/>
    <x v="0"/>
    <x v="1"/>
    <m/>
    <s v="13403"/>
    <n v="0.2"/>
    <m/>
    <s v="MLLPC0ELG"/>
    <m/>
    <s v="WSREG"/>
    <s v="E10567546ML002"/>
    <s v="220"/>
    <s v="53"/>
    <m/>
    <s v="OAA264MITC"/>
    <s v="P"/>
    <d v="2022-12-07T12:27:02"/>
    <d v="2022-11-28T00:00:00"/>
    <s v="UPL"/>
    <s v="S271868"/>
    <m/>
    <s v="REC"/>
    <s v="RWIP - Project Detail"/>
  </r>
  <r>
    <s v="117"/>
    <x v="0"/>
    <x v="0"/>
    <x v="1"/>
    <m/>
    <s v="13403"/>
    <n v="-8.43"/>
    <m/>
    <s v="MLLPC0ELG"/>
    <m/>
    <s v="WSREG"/>
    <s v="E10567546ML002"/>
    <s v="738"/>
    <s v="53"/>
    <m/>
    <s v="OAA264MITC"/>
    <s v="P"/>
    <d v="2022-12-07T12:27:02"/>
    <d v="2022-11-28T00:00:00"/>
    <s v="UPL"/>
    <s v="S271868"/>
    <m/>
    <s v="REC"/>
    <s v="RWIP - Project Detail"/>
  </r>
  <r>
    <s v="117"/>
    <x v="0"/>
    <x v="0"/>
    <x v="1"/>
    <m/>
    <s v="13403"/>
    <n v="14021.42"/>
    <m/>
    <s v="MLLPC0ELG"/>
    <m/>
    <s v="WSREG"/>
    <s v="E10567546ML002"/>
    <s v="780"/>
    <s v="997"/>
    <m/>
    <s v="OAA264MITC"/>
    <s v="P"/>
    <d v="2022-12-07T12:27:02"/>
    <d v="2022-11-28T00:00:00"/>
    <s v="UPL"/>
    <s v="S271868"/>
    <m/>
    <s v="REC"/>
    <s v="RWIP - Project Detail"/>
  </r>
  <r>
    <s v="117"/>
    <x v="0"/>
    <x v="0"/>
    <x v="1"/>
    <m/>
    <s v="13403"/>
    <n v="-0.6"/>
    <m/>
    <s v="MLLPC0ELG"/>
    <m/>
    <s v="WSREG"/>
    <s v="E10567546ML002"/>
    <s v="935"/>
    <s v="53"/>
    <m/>
    <s v="OAA264MITC"/>
    <s v="P"/>
    <d v="2022-12-07T12:27:02"/>
    <d v="2022-11-28T00:00:00"/>
    <s v="UPL"/>
    <s v="S271868"/>
    <m/>
    <s v="REC"/>
    <s v="RWIP - Project Detail"/>
  </r>
  <r>
    <s v="117"/>
    <x v="0"/>
    <x v="0"/>
    <x v="1"/>
    <m/>
    <s v="13403"/>
    <n v="-0.27"/>
    <m/>
    <s v="MLLPC0ELG"/>
    <m/>
    <s v="WSREG"/>
    <s v="E10567546ML002"/>
    <s v="936"/>
    <s v="53"/>
    <m/>
    <s v="OAA264MITC"/>
    <s v="P"/>
    <d v="2022-12-07T12:27:02"/>
    <d v="2022-11-28T00:00:00"/>
    <s v="UPL"/>
    <s v="S271868"/>
    <m/>
    <s v="REC"/>
    <s v="RWIP - Project Detail"/>
  </r>
  <r>
    <s v="117"/>
    <x v="0"/>
    <x v="0"/>
    <x v="1"/>
    <m/>
    <s v="99900"/>
    <n v="7491.12"/>
    <m/>
    <s v="MLLPC0ELG"/>
    <m/>
    <s v="WSREG"/>
    <s v="E10567546ML002"/>
    <s v="780"/>
    <s v="997"/>
    <m/>
    <s v="OAA264MITC"/>
    <s v="P"/>
    <d v="2022-12-07T12:27:02"/>
    <d v="2022-11-28T00:00:00"/>
    <s v="UPL"/>
    <s v="S271868"/>
    <m/>
    <s v="REC"/>
    <s v="RWIP - Project Detail"/>
  </r>
  <r>
    <s v="117"/>
    <x v="0"/>
    <x v="0"/>
    <x v="1"/>
    <m/>
    <s v="99990"/>
    <n v="0.01"/>
    <m/>
    <s v="MLLPC0ELG"/>
    <m/>
    <s v="WSREG"/>
    <s v="E10567546ML002"/>
    <s v="020"/>
    <s v="974"/>
    <m/>
    <s v="OAA264MITC"/>
    <s v="P"/>
    <d v="2022-12-07T12:27:02"/>
    <d v="2022-11-28T00:00:00"/>
    <s v="UPL"/>
    <s v="S271868"/>
    <m/>
    <s v="REC"/>
    <s v="RWIP - Project Detail"/>
  </r>
  <r>
    <s v="117"/>
    <x v="0"/>
    <x v="0"/>
    <x v="1"/>
    <m/>
    <s v="13403"/>
    <n v="14346.72"/>
    <m/>
    <s v="MLLPC0ELG"/>
    <m/>
    <s v="WSREG"/>
    <s v="E10567546ML002"/>
    <s v="780"/>
    <s v="997"/>
    <m/>
    <s v="MITC634185"/>
    <s v="P"/>
    <d v="2022-12-05T12:06:03"/>
    <d v="2022-11-30T00:00:00"/>
    <s v="GLA"/>
    <s v="GLBATCH"/>
    <m/>
    <m/>
    <s v="Mitchell Joint Facility"/>
  </r>
  <r>
    <s v="117"/>
    <x v="1"/>
    <x v="0"/>
    <x v="1"/>
    <m/>
    <s v="13403"/>
    <n v="358.54"/>
    <m/>
    <s v="MLLPC0ELG"/>
    <m/>
    <s v="WSREG"/>
    <s v="E10567546ML002"/>
    <s v="020"/>
    <s v="974"/>
    <m/>
    <s v="MITC652738"/>
    <s v="P"/>
    <d v="2023-01-05T13:09:31"/>
    <d v="2022-12-31T00:00:00"/>
    <s v="GLA"/>
    <s v="GLBATCH"/>
    <m/>
    <m/>
    <s v="Mitchell Joint Facility"/>
  </r>
  <r>
    <s v="117"/>
    <x v="1"/>
    <x v="0"/>
    <x v="1"/>
    <m/>
    <s v="13403"/>
    <n v="94214.55"/>
    <m/>
    <s v="MLLPC0ELG"/>
    <m/>
    <s v="WSREG"/>
    <s v="E10567546ML002"/>
    <s v="210"/>
    <s v="53"/>
    <m/>
    <s v="MITC652738"/>
    <s v="P"/>
    <d v="2023-01-05T13:09:31"/>
    <d v="2022-12-31T00:00:00"/>
    <s v="GLA"/>
    <s v="GLBATCH"/>
    <m/>
    <m/>
    <s v="Mitchell Joint Facility"/>
  </r>
  <r>
    <s v="117"/>
    <x v="1"/>
    <x v="0"/>
    <x v="1"/>
    <m/>
    <s v="13403"/>
    <n v="29450.95"/>
    <m/>
    <s v="MLLPC0ELG"/>
    <m/>
    <s v="WSREG"/>
    <s v="E10567546ML002"/>
    <s v="780"/>
    <s v="997"/>
    <m/>
    <s v="MITC652738"/>
    <s v="P"/>
    <d v="2023-01-05T13:09:31"/>
    <d v="2022-12-31T00:00:00"/>
    <s v="GLA"/>
    <s v="GLBATCH"/>
    <m/>
    <m/>
    <s v="Mitchell Joint Facility"/>
  </r>
  <r>
    <s v="117"/>
    <x v="2"/>
    <x v="1"/>
    <x v="1"/>
    <m/>
    <s v="13403"/>
    <n v="16658.37"/>
    <m/>
    <s v="MLLPC0ELG"/>
    <m/>
    <s v="WSREG"/>
    <s v="E10567546ML002"/>
    <s v="780"/>
    <s v="997"/>
    <m/>
    <s v="MITC671960"/>
    <s v="P"/>
    <d v="2023-02-03T12:18:32"/>
    <d v="2023-01-31T00:00:00"/>
    <s v="GLA"/>
    <s v="GLBATCH"/>
    <m/>
    <m/>
    <s v="Mitchell Joint Facility"/>
  </r>
  <r>
    <s v="117"/>
    <x v="4"/>
    <x v="1"/>
    <x v="1"/>
    <m/>
    <s v="13403"/>
    <n v="8589.43"/>
    <m/>
    <s v="MLLPC0ELG"/>
    <m/>
    <s v="WSREG"/>
    <s v="E10567546ML002"/>
    <s v="780"/>
    <s v="997"/>
    <m/>
    <s v="MITC709554"/>
    <s v="P"/>
    <d v="2023-04-05T12:25:34"/>
    <d v="2023-03-31T00:00:00"/>
    <s v="GLA"/>
    <s v="GLBATCH"/>
    <m/>
    <m/>
    <s v="Mitchell Joint Facility"/>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D4C65A60-A594-4148-90E1-DE4D9990ADF0}" name="PivotTable1" cacheId="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Z3:AA11" firstHeaderRow="1" firstDataRow="1" firstDataCol="1" rowPageCount="1" colPageCount="1"/>
  <pivotFields count="24">
    <pivotField showAll="0"/>
    <pivotField axis="axisRow" numFmtId="1" showAll="0">
      <items count="6">
        <item x="2"/>
        <item x="3"/>
        <item x="4"/>
        <item x="0"/>
        <item x="1"/>
        <item t="default"/>
      </items>
    </pivotField>
    <pivotField axis="axisRow" numFmtId="1" showAll="0">
      <items count="3">
        <item x="0"/>
        <item x="1"/>
        <item t="default"/>
      </items>
    </pivotField>
    <pivotField axis="axisPage" multipleItemSelectionAllowed="1" showAll="0">
      <items count="3">
        <item x="0"/>
        <item h="1" x="1"/>
        <item t="default"/>
      </items>
    </pivotField>
    <pivotField showAll="0"/>
    <pivotField showAll="0"/>
    <pivotField dataField="1" numFmtId="170" showAll="0"/>
    <pivotField showAll="0"/>
    <pivotField showAll="0"/>
    <pivotField showAll="0"/>
    <pivotField showAll="0"/>
    <pivotField showAll="0"/>
    <pivotField showAll="0"/>
    <pivotField showAll="0"/>
    <pivotField showAll="0"/>
    <pivotField showAll="0"/>
    <pivotField showAll="0"/>
    <pivotField numFmtId="22" showAll="0"/>
    <pivotField numFmtId="14" showAll="0"/>
    <pivotField showAll="0"/>
    <pivotField showAll="0"/>
    <pivotField showAll="0"/>
    <pivotField showAll="0"/>
    <pivotField showAll="0"/>
  </pivotFields>
  <rowFields count="2">
    <field x="2"/>
    <field x="1"/>
  </rowFields>
  <rowItems count="8">
    <i>
      <x/>
    </i>
    <i r="1">
      <x v="3"/>
    </i>
    <i r="1">
      <x v="4"/>
    </i>
    <i>
      <x v="1"/>
    </i>
    <i r="1">
      <x/>
    </i>
    <i r="1">
      <x v="1"/>
    </i>
    <i r="1">
      <x v="2"/>
    </i>
    <i t="grand">
      <x/>
    </i>
  </rowItems>
  <colItems count="1">
    <i/>
  </colItems>
  <pageFields count="1">
    <pageField fld="3" hier="-1"/>
  </pageFields>
  <dataFields count="1">
    <dataField name="Sum of Sum Amount" fld="6" baseField="0" baseItem="0" numFmtId="168"/>
  </dataFields>
  <formats count="1">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6"/>
  <sheetViews>
    <sheetView tabSelected="1" workbookViewId="0">
      <selection activeCell="K21" sqref="K21"/>
    </sheetView>
  </sheetViews>
  <sheetFormatPr defaultRowHeight="12.75"/>
  <cols>
    <col min="1" max="1" width="4.42578125" style="10" bestFit="1" customWidth="1"/>
    <col min="2" max="2" width="9.140625" style="10"/>
    <col min="3" max="3" width="49.140625" style="10" customWidth="1"/>
    <col min="4" max="4" width="16.140625" style="10" customWidth="1"/>
    <col min="5" max="5" width="16.28515625" style="10" customWidth="1"/>
    <col min="6" max="6" width="11.140625" style="10" customWidth="1"/>
    <col min="7" max="7" width="9.140625" style="10"/>
    <col min="8" max="8" width="15.85546875" style="10" customWidth="1"/>
    <col min="9" max="9" width="22.140625" style="10" customWidth="1"/>
    <col min="10" max="10" width="12" style="10" customWidth="1"/>
    <col min="11" max="11" width="42.85546875" style="10" bestFit="1" customWidth="1"/>
    <col min="12" max="16384" width="9.140625" style="10"/>
  </cols>
  <sheetData>
    <row r="1" spans="1:9">
      <c r="A1" s="167" t="s">
        <v>1</v>
      </c>
      <c r="B1" s="167"/>
      <c r="C1" s="167"/>
      <c r="D1" s="167"/>
      <c r="E1" s="167"/>
      <c r="F1" s="167"/>
      <c r="G1" s="167"/>
      <c r="H1" s="167"/>
      <c r="I1" s="167"/>
    </row>
    <row r="2" spans="1:9">
      <c r="A2" s="168" t="s">
        <v>1033</v>
      </c>
      <c r="B2" s="168"/>
      <c r="C2" s="168"/>
      <c r="D2" s="168"/>
      <c r="E2" s="168"/>
      <c r="F2" s="168"/>
      <c r="G2" s="168"/>
      <c r="H2" s="168"/>
      <c r="I2" s="168"/>
    </row>
    <row r="3" spans="1:9">
      <c r="A3" s="167" t="s">
        <v>898</v>
      </c>
      <c r="B3" s="167"/>
      <c r="C3" s="167"/>
      <c r="D3" s="167"/>
      <c r="E3" s="167"/>
      <c r="F3" s="167"/>
      <c r="G3" s="167"/>
      <c r="H3" s="167"/>
      <c r="I3" s="167"/>
    </row>
    <row r="4" spans="1:9">
      <c r="B4" s="14"/>
      <c r="C4" s="14"/>
      <c r="D4" s="14"/>
      <c r="E4" s="14"/>
      <c r="F4" s="14"/>
      <c r="G4" s="14"/>
      <c r="H4" s="13" t="s">
        <v>0</v>
      </c>
    </row>
    <row r="5" spans="1:9">
      <c r="B5" s="14"/>
      <c r="C5" s="14"/>
      <c r="D5" s="14"/>
      <c r="E5" s="14"/>
      <c r="F5" s="14"/>
      <c r="G5" s="14"/>
      <c r="H5" s="13"/>
    </row>
    <row r="6" spans="1:9">
      <c r="B6" s="14"/>
      <c r="C6" s="14"/>
      <c r="D6" s="14"/>
      <c r="E6" s="14"/>
      <c r="F6" s="14"/>
      <c r="G6" s="14"/>
      <c r="H6" s="13"/>
    </row>
    <row r="7" spans="1:9">
      <c r="B7" s="11"/>
      <c r="C7" s="11"/>
      <c r="D7" s="11"/>
      <c r="E7" s="11"/>
      <c r="F7" s="11"/>
      <c r="G7" s="11"/>
      <c r="H7" s="11"/>
    </row>
    <row r="8" spans="1:9" s="149" customFormat="1" ht="38.25" customHeight="1">
      <c r="B8" s="153" t="s">
        <v>3</v>
      </c>
      <c r="C8" s="150" t="s">
        <v>2</v>
      </c>
      <c r="D8" s="150"/>
      <c r="E8" s="148" t="s">
        <v>896</v>
      </c>
      <c r="F8" s="148" t="s">
        <v>892</v>
      </c>
      <c r="G8" s="148" t="s">
        <v>893</v>
      </c>
      <c r="I8" s="148" t="s">
        <v>894</v>
      </c>
    </row>
    <row r="9" spans="1:9" s="147" customFormat="1">
      <c r="B9" s="151">
        <v>-1</v>
      </c>
      <c r="C9" s="151">
        <v>-2</v>
      </c>
      <c r="D9" s="151"/>
      <c r="E9" s="151">
        <v>-3</v>
      </c>
      <c r="F9" s="151">
        <v>-4</v>
      </c>
      <c r="G9" s="151">
        <v>-5</v>
      </c>
      <c r="H9" s="151">
        <v>-6</v>
      </c>
      <c r="I9" s="152">
        <v>-7</v>
      </c>
    </row>
    <row r="10" spans="1:9">
      <c r="B10" s="11"/>
      <c r="C10" s="11"/>
      <c r="D10" s="11"/>
      <c r="E10" s="11"/>
      <c r="F10" s="11"/>
      <c r="G10" s="11"/>
      <c r="H10" s="151" t="s">
        <v>897</v>
      </c>
    </row>
    <row r="11" spans="1:9">
      <c r="B11" s="11"/>
      <c r="C11" s="11"/>
      <c r="D11" s="11"/>
      <c r="E11" s="15" t="s">
        <v>0</v>
      </c>
      <c r="F11" s="11"/>
      <c r="G11" s="11"/>
      <c r="H11" s="11"/>
    </row>
    <row r="12" spans="1:9">
      <c r="A12" s="10" t="s">
        <v>7</v>
      </c>
      <c r="B12" s="12">
        <v>1</v>
      </c>
      <c r="C12" s="16" t="s">
        <v>500</v>
      </c>
      <c r="D12" s="16"/>
      <c r="E12" s="41">
        <f>SUMIF('ML Property'!L6:L1774,A12,'ML Property'!$I$6:$I$1774)</f>
        <v>329731526.31500053</v>
      </c>
      <c r="F12" s="42" t="s">
        <v>501</v>
      </c>
      <c r="G12" s="42">
        <v>0.98499999999999999</v>
      </c>
      <c r="H12" s="28">
        <f>ROUND(E12*G12,0)</f>
        <v>324785553</v>
      </c>
    </row>
    <row r="13" spans="1:9">
      <c r="B13" s="12"/>
      <c r="C13" s="16"/>
      <c r="D13" s="16"/>
      <c r="E13" s="15"/>
      <c r="F13" s="42"/>
      <c r="G13" s="42"/>
      <c r="H13" s="15"/>
    </row>
    <row r="14" spans="1:9">
      <c r="A14" s="10" t="s">
        <v>7</v>
      </c>
      <c r="B14" s="12">
        <v>2</v>
      </c>
      <c r="C14" s="16" t="s">
        <v>502</v>
      </c>
      <c r="D14" s="16"/>
      <c r="E14" s="28">
        <f>SUMIF('ML Property'!L6:L1774,A14,'ML Property'!$J$6:$J$1774)</f>
        <v>152482512.11000007</v>
      </c>
      <c r="F14" s="42" t="s">
        <v>501</v>
      </c>
      <c r="G14" s="42">
        <v>0.98499999999999999</v>
      </c>
      <c r="H14" s="28">
        <f>ROUND(E14*G14,0)</f>
        <v>150195274</v>
      </c>
    </row>
    <row r="15" spans="1:9">
      <c r="B15" s="12"/>
      <c r="C15" s="16"/>
      <c r="D15" s="16"/>
      <c r="E15" s="15"/>
      <c r="F15" s="43"/>
      <c r="G15" s="42"/>
      <c r="H15" s="11"/>
    </row>
    <row r="16" spans="1:9">
      <c r="A16" s="10" t="s">
        <v>7</v>
      </c>
      <c r="B16" s="12">
        <v>3</v>
      </c>
      <c r="C16" s="16" t="s">
        <v>5</v>
      </c>
      <c r="D16" s="16"/>
      <c r="E16" s="28">
        <f>-'ML FGD ADFIT'!BC39</f>
        <v>40390585</v>
      </c>
      <c r="F16" s="42" t="s">
        <v>501</v>
      </c>
      <c r="G16" s="42">
        <v>0.98499999999999999</v>
      </c>
      <c r="H16" s="28">
        <f>ROUND(E16*G16,0)</f>
        <v>39784726</v>
      </c>
    </row>
    <row r="17" spans="2:10">
      <c r="B17" s="12"/>
      <c r="C17" s="16"/>
      <c r="D17" s="16"/>
      <c r="E17" s="15" t="s">
        <v>0</v>
      </c>
      <c r="F17" s="43"/>
      <c r="G17" s="42"/>
      <c r="H17" s="17" t="s">
        <v>0</v>
      </c>
    </row>
    <row r="18" spans="2:10" ht="13.5" thickBot="1">
      <c r="B18" s="12">
        <v>4</v>
      </c>
      <c r="C18" s="166" t="s">
        <v>503</v>
      </c>
      <c r="D18" s="166"/>
      <c r="E18" s="166"/>
      <c r="F18" s="43" t="s">
        <v>0</v>
      </c>
      <c r="G18" s="43" t="s">
        <v>0</v>
      </c>
      <c r="H18" s="11"/>
      <c r="I18" s="29">
        <f>(H12-H14-H16)*-1</f>
        <v>-134805553</v>
      </c>
      <c r="J18" s="18" t="s">
        <v>0</v>
      </c>
    </row>
    <row r="19" spans="2:10" ht="13.5" thickTop="1">
      <c r="B19" s="68"/>
      <c r="C19" s="67"/>
      <c r="D19" s="67"/>
      <c r="E19" s="67"/>
      <c r="F19" s="43"/>
      <c r="G19" s="43"/>
      <c r="H19" s="11"/>
      <c r="J19" s="18"/>
    </row>
    <row r="20" spans="2:10" customFormat="1">
      <c r="B20" s="12">
        <v>5</v>
      </c>
      <c r="C20" s="40" t="s">
        <v>579</v>
      </c>
      <c r="D20" s="39">
        <v>1540006</v>
      </c>
      <c r="E20" s="28">
        <v>1769530.72</v>
      </c>
      <c r="F20" s="42" t="s">
        <v>580</v>
      </c>
      <c r="G20" s="42">
        <v>0.98599999999999999</v>
      </c>
      <c r="H20" s="28">
        <f>ROUND(E20*G20,0)</f>
        <v>1744757</v>
      </c>
      <c r="I20" s="15"/>
      <c r="J20" s="39"/>
    </row>
    <row r="21" spans="2:10">
      <c r="B21" s="68"/>
      <c r="C21" s="16"/>
      <c r="D21" s="16"/>
      <c r="E21" s="15"/>
      <c r="F21" s="43"/>
      <c r="G21" s="42"/>
      <c r="H21" s="11"/>
    </row>
    <row r="22" spans="2:10">
      <c r="B22" s="12"/>
      <c r="C22" s="11"/>
      <c r="D22" s="39">
        <v>1540022</v>
      </c>
      <c r="E22" s="28">
        <v>101177.84</v>
      </c>
      <c r="F22" s="42" t="s">
        <v>580</v>
      </c>
      <c r="G22" s="42">
        <v>0.98599999999999999</v>
      </c>
      <c r="H22" s="28">
        <f>ROUND(E22*G22,0)</f>
        <v>99761</v>
      </c>
      <c r="J22" s="39"/>
    </row>
    <row r="23" spans="2:10">
      <c r="B23" s="68"/>
      <c r="C23" s="16"/>
      <c r="D23" s="16"/>
      <c r="E23" s="15"/>
      <c r="F23" s="43"/>
      <c r="G23" s="42"/>
      <c r="H23" s="11"/>
    </row>
    <row r="24" spans="2:10" ht="13.5" thickBot="1">
      <c r="B24" s="12"/>
      <c r="C24" s="11"/>
      <c r="D24" s="11"/>
      <c r="E24" s="15"/>
      <c r="F24" s="11"/>
      <c r="G24" s="11"/>
      <c r="H24" s="15"/>
      <c r="I24" s="29">
        <f>ROUND(H20+H22,0)*-1</f>
        <v>-1844518</v>
      </c>
    </row>
    <row r="25" spans="2:10" ht="13.5" thickTop="1">
      <c r="B25" s="12"/>
      <c r="C25" s="11"/>
      <c r="D25" s="11"/>
      <c r="E25" s="15"/>
      <c r="F25" s="11"/>
      <c r="G25" s="11"/>
      <c r="H25" s="15"/>
    </row>
    <row r="26" spans="2:10" ht="13.5" thickBot="1">
      <c r="B26" s="68">
        <v>6</v>
      </c>
      <c r="C26" s="67" t="s">
        <v>895</v>
      </c>
      <c r="D26" s="39"/>
      <c r="E26" s="28">
        <f>GETPIVOTDATA("Sum Amount",'CCR CWIP'!$Z$3)</f>
        <v>11269437.342999997</v>
      </c>
      <c r="F26" s="42" t="s">
        <v>501</v>
      </c>
      <c r="G26" s="42">
        <v>0.98499999999999999</v>
      </c>
      <c r="H26" s="28">
        <f>ROUND(E26*G26,0)</f>
        <v>11100396</v>
      </c>
      <c r="I26" s="29">
        <f>H26*-1</f>
        <v>-11100396</v>
      </c>
      <c r="J26" s="18"/>
    </row>
    <row r="27" spans="2:10" ht="13.5" thickTop="1">
      <c r="B27" s="68"/>
      <c r="C27" s="11"/>
      <c r="D27" s="11"/>
      <c r="E27" s="15"/>
      <c r="F27" s="11"/>
      <c r="G27" s="11"/>
      <c r="H27" s="11"/>
      <c r="I27" s="15"/>
    </row>
    <row r="28" spans="2:10">
      <c r="B28" s="11"/>
      <c r="C28" s="11"/>
      <c r="D28" s="11"/>
      <c r="E28" s="19"/>
      <c r="F28" s="19"/>
      <c r="G28" s="19"/>
      <c r="H28" s="19"/>
      <c r="I28" s="20"/>
      <c r="J28" s="20"/>
    </row>
    <row r="29" spans="2:10">
      <c r="B29" s="11"/>
      <c r="C29" s="11"/>
      <c r="D29" s="11"/>
      <c r="E29" s="19"/>
      <c r="F29" s="19"/>
      <c r="G29" s="19"/>
      <c r="H29" s="19"/>
      <c r="I29" s="20"/>
      <c r="J29" s="20"/>
    </row>
    <row r="30" spans="2:10" ht="15">
      <c r="B30" s="11"/>
      <c r="C30" s="11" t="s">
        <v>1032</v>
      </c>
      <c r="D30" s="11"/>
      <c r="E30" s="21"/>
      <c r="F30" s="19"/>
      <c r="G30" s="19"/>
      <c r="H30" s="22"/>
      <c r="I30" s="20"/>
      <c r="J30" s="20"/>
    </row>
    <row r="31" spans="2:10" ht="15">
      <c r="B31" s="23"/>
      <c r="C31" s="23"/>
      <c r="D31" s="23"/>
      <c r="E31" s="24"/>
      <c r="F31" s="25"/>
      <c r="G31" s="25"/>
      <c r="H31" s="24"/>
      <c r="I31" s="20"/>
      <c r="J31" s="20"/>
    </row>
    <row r="32" spans="2:10" ht="15">
      <c r="B32" s="23"/>
      <c r="C32" s="23"/>
      <c r="D32" s="23"/>
      <c r="E32" s="24"/>
      <c r="F32" s="25"/>
      <c r="G32" s="25"/>
      <c r="H32" s="24"/>
      <c r="I32" s="20"/>
      <c r="J32" s="20"/>
    </row>
    <row r="33" spans="2:10" ht="14.25">
      <c r="B33" s="23"/>
      <c r="C33" s="23"/>
      <c r="D33" s="23"/>
      <c r="E33" s="26"/>
      <c r="F33" s="25"/>
      <c r="G33" s="25"/>
      <c r="H33" s="26"/>
      <c r="I33" s="27"/>
      <c r="J33" s="20"/>
    </row>
    <row r="34" spans="2:10">
      <c r="B34" s="23"/>
      <c r="C34" s="23"/>
      <c r="D34" s="23"/>
      <c r="E34" s="25"/>
      <c r="F34" s="25"/>
      <c r="G34" s="25"/>
      <c r="H34" s="25"/>
      <c r="I34" s="20"/>
      <c r="J34" s="20"/>
    </row>
    <row r="35" spans="2:10">
      <c r="E35" s="20"/>
      <c r="F35" s="20"/>
      <c r="G35" s="20"/>
      <c r="H35" s="20"/>
      <c r="I35" s="20"/>
      <c r="J35" s="20"/>
    </row>
    <row r="36" spans="2:10">
      <c r="E36" s="20"/>
      <c r="F36" s="20"/>
      <c r="G36" s="20"/>
      <c r="H36" s="20"/>
      <c r="I36" s="20"/>
      <c r="J36" s="20"/>
    </row>
  </sheetData>
  <mergeCells count="4">
    <mergeCell ref="C18:E18"/>
    <mergeCell ref="A1:I1"/>
    <mergeCell ref="A2:I2"/>
    <mergeCell ref="A3:I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410"/>
  <sheetViews>
    <sheetView zoomScaleNormal="100" workbookViewId="0">
      <selection sqref="A1:XFD1048576"/>
    </sheetView>
  </sheetViews>
  <sheetFormatPr defaultColWidth="8.7109375" defaultRowHeight="12.75"/>
  <cols>
    <col min="1" max="1" width="13.7109375" style="32" customWidth="1"/>
    <col min="2" max="2" width="20.7109375" style="32" customWidth="1"/>
    <col min="3" max="3" width="8.7109375" style="30"/>
    <col min="4" max="4" width="12.85546875" style="30" bestFit="1" customWidth="1"/>
    <col min="5" max="8" width="8.7109375" style="30"/>
    <col min="9" max="9" width="11.7109375" style="30" customWidth="1"/>
    <col min="10" max="256" width="8.7109375" style="30"/>
    <col min="257" max="257" width="13.7109375" style="30" customWidth="1"/>
    <col min="258" max="258" width="20.7109375" style="30" customWidth="1"/>
    <col min="259" max="259" width="8.7109375" style="30"/>
    <col min="260" max="260" width="12.85546875" style="30" bestFit="1" customWidth="1"/>
    <col min="261" max="264" width="8.7109375" style="30"/>
    <col min="265" max="265" width="11.7109375" style="30" customWidth="1"/>
    <col min="266" max="512" width="8.7109375" style="30"/>
    <col min="513" max="513" width="13.7109375" style="30" customWidth="1"/>
    <col min="514" max="514" width="20.7109375" style="30" customWidth="1"/>
    <col min="515" max="515" width="8.7109375" style="30"/>
    <col min="516" max="516" width="12.85546875" style="30" bestFit="1" customWidth="1"/>
    <col min="517" max="520" width="8.7109375" style="30"/>
    <col min="521" max="521" width="11.7109375" style="30" customWidth="1"/>
    <col min="522" max="768" width="8.7109375" style="30"/>
    <col min="769" max="769" width="13.7109375" style="30" customWidth="1"/>
    <col min="770" max="770" width="20.7109375" style="30" customWidth="1"/>
    <col min="771" max="771" width="8.7109375" style="30"/>
    <col min="772" max="772" width="12.85546875" style="30" bestFit="1" customWidth="1"/>
    <col min="773" max="776" width="8.7109375" style="30"/>
    <col min="777" max="777" width="11.7109375" style="30" customWidth="1"/>
    <col min="778" max="1024" width="8.7109375" style="30"/>
    <col min="1025" max="1025" width="13.7109375" style="30" customWidth="1"/>
    <col min="1026" max="1026" width="20.7109375" style="30" customWidth="1"/>
    <col min="1027" max="1027" width="8.7109375" style="30"/>
    <col min="1028" max="1028" width="12.85546875" style="30" bestFit="1" customWidth="1"/>
    <col min="1029" max="1032" width="8.7109375" style="30"/>
    <col min="1033" max="1033" width="11.7109375" style="30" customWidth="1"/>
    <col min="1034" max="1280" width="8.7109375" style="30"/>
    <col min="1281" max="1281" width="13.7109375" style="30" customWidth="1"/>
    <col min="1282" max="1282" width="20.7109375" style="30" customWidth="1"/>
    <col min="1283" max="1283" width="8.7109375" style="30"/>
    <col min="1284" max="1284" width="12.85546875" style="30" bestFit="1" customWidth="1"/>
    <col min="1285" max="1288" width="8.7109375" style="30"/>
    <col min="1289" max="1289" width="11.7109375" style="30" customWidth="1"/>
    <col min="1290" max="1536" width="8.7109375" style="30"/>
    <col min="1537" max="1537" width="13.7109375" style="30" customWidth="1"/>
    <col min="1538" max="1538" width="20.7109375" style="30" customWidth="1"/>
    <col min="1539" max="1539" width="8.7109375" style="30"/>
    <col min="1540" max="1540" width="12.85546875" style="30" bestFit="1" customWidth="1"/>
    <col min="1541" max="1544" width="8.7109375" style="30"/>
    <col min="1545" max="1545" width="11.7109375" style="30" customWidth="1"/>
    <col min="1546" max="1792" width="8.7109375" style="30"/>
    <col min="1793" max="1793" width="13.7109375" style="30" customWidth="1"/>
    <col min="1794" max="1794" width="20.7109375" style="30" customWidth="1"/>
    <col min="1795" max="1795" width="8.7109375" style="30"/>
    <col min="1796" max="1796" width="12.85546875" style="30" bestFit="1" customWidth="1"/>
    <col min="1797" max="1800" width="8.7109375" style="30"/>
    <col min="1801" max="1801" width="11.7109375" style="30" customWidth="1"/>
    <col min="1802" max="2048" width="8.7109375" style="30"/>
    <col min="2049" max="2049" width="13.7109375" style="30" customWidth="1"/>
    <col min="2050" max="2050" width="20.7109375" style="30" customWidth="1"/>
    <col min="2051" max="2051" width="8.7109375" style="30"/>
    <col min="2052" max="2052" width="12.85546875" style="30" bestFit="1" customWidth="1"/>
    <col min="2053" max="2056" width="8.7109375" style="30"/>
    <col min="2057" max="2057" width="11.7109375" style="30" customWidth="1"/>
    <col min="2058" max="2304" width="8.7109375" style="30"/>
    <col min="2305" max="2305" width="13.7109375" style="30" customWidth="1"/>
    <col min="2306" max="2306" width="20.7109375" style="30" customWidth="1"/>
    <col min="2307" max="2307" width="8.7109375" style="30"/>
    <col min="2308" max="2308" width="12.85546875" style="30" bestFit="1" customWidth="1"/>
    <col min="2309" max="2312" width="8.7109375" style="30"/>
    <col min="2313" max="2313" width="11.7109375" style="30" customWidth="1"/>
    <col min="2314" max="2560" width="8.7109375" style="30"/>
    <col min="2561" max="2561" width="13.7109375" style="30" customWidth="1"/>
    <col min="2562" max="2562" width="20.7109375" style="30" customWidth="1"/>
    <col min="2563" max="2563" width="8.7109375" style="30"/>
    <col min="2564" max="2564" width="12.85546875" style="30" bestFit="1" customWidth="1"/>
    <col min="2565" max="2568" width="8.7109375" style="30"/>
    <col min="2569" max="2569" width="11.7109375" style="30" customWidth="1"/>
    <col min="2570" max="2816" width="8.7109375" style="30"/>
    <col min="2817" max="2817" width="13.7109375" style="30" customWidth="1"/>
    <col min="2818" max="2818" width="20.7109375" style="30" customWidth="1"/>
    <col min="2819" max="2819" width="8.7109375" style="30"/>
    <col min="2820" max="2820" width="12.85546875" style="30" bestFit="1" customWidth="1"/>
    <col min="2821" max="2824" width="8.7109375" style="30"/>
    <col min="2825" max="2825" width="11.7109375" style="30" customWidth="1"/>
    <col min="2826" max="3072" width="8.7109375" style="30"/>
    <col min="3073" max="3073" width="13.7109375" style="30" customWidth="1"/>
    <col min="3074" max="3074" width="20.7109375" style="30" customWidth="1"/>
    <col min="3075" max="3075" width="8.7109375" style="30"/>
    <col min="3076" max="3076" width="12.85546875" style="30" bestFit="1" customWidth="1"/>
    <col min="3077" max="3080" width="8.7109375" style="30"/>
    <col min="3081" max="3081" width="11.7109375" style="30" customWidth="1"/>
    <col min="3082" max="3328" width="8.7109375" style="30"/>
    <col min="3329" max="3329" width="13.7109375" style="30" customWidth="1"/>
    <col min="3330" max="3330" width="20.7109375" style="30" customWidth="1"/>
    <col min="3331" max="3331" width="8.7109375" style="30"/>
    <col min="3332" max="3332" width="12.85546875" style="30" bestFit="1" customWidth="1"/>
    <col min="3333" max="3336" width="8.7109375" style="30"/>
    <col min="3337" max="3337" width="11.7109375" style="30" customWidth="1"/>
    <col min="3338" max="3584" width="8.7109375" style="30"/>
    <col min="3585" max="3585" width="13.7109375" style="30" customWidth="1"/>
    <col min="3586" max="3586" width="20.7109375" style="30" customWidth="1"/>
    <col min="3587" max="3587" width="8.7109375" style="30"/>
    <col min="3588" max="3588" width="12.85546875" style="30" bestFit="1" customWidth="1"/>
    <col min="3589" max="3592" width="8.7109375" style="30"/>
    <col min="3593" max="3593" width="11.7109375" style="30" customWidth="1"/>
    <col min="3594" max="3840" width="8.7109375" style="30"/>
    <col min="3841" max="3841" width="13.7109375" style="30" customWidth="1"/>
    <col min="3842" max="3842" width="20.7109375" style="30" customWidth="1"/>
    <col min="3843" max="3843" width="8.7109375" style="30"/>
    <col min="3844" max="3844" width="12.85546875" style="30" bestFit="1" customWidth="1"/>
    <col min="3845" max="3848" width="8.7109375" style="30"/>
    <col min="3849" max="3849" width="11.7109375" style="30" customWidth="1"/>
    <col min="3850" max="4096" width="8.7109375" style="30"/>
    <col min="4097" max="4097" width="13.7109375" style="30" customWidth="1"/>
    <col min="4098" max="4098" width="20.7109375" style="30" customWidth="1"/>
    <col min="4099" max="4099" width="8.7109375" style="30"/>
    <col min="4100" max="4100" width="12.85546875" style="30" bestFit="1" customWidth="1"/>
    <col min="4101" max="4104" width="8.7109375" style="30"/>
    <col min="4105" max="4105" width="11.7109375" style="30" customWidth="1"/>
    <col min="4106" max="4352" width="8.7109375" style="30"/>
    <col min="4353" max="4353" width="13.7109375" style="30" customWidth="1"/>
    <col min="4354" max="4354" width="20.7109375" style="30" customWidth="1"/>
    <col min="4355" max="4355" width="8.7109375" style="30"/>
    <col min="4356" max="4356" width="12.85546875" style="30" bestFit="1" customWidth="1"/>
    <col min="4357" max="4360" width="8.7109375" style="30"/>
    <col min="4361" max="4361" width="11.7109375" style="30" customWidth="1"/>
    <col min="4362" max="4608" width="8.7109375" style="30"/>
    <col min="4609" max="4609" width="13.7109375" style="30" customWidth="1"/>
    <col min="4610" max="4610" width="20.7109375" style="30" customWidth="1"/>
    <col min="4611" max="4611" width="8.7109375" style="30"/>
    <col min="4612" max="4612" width="12.85546875" style="30" bestFit="1" customWidth="1"/>
    <col min="4613" max="4616" width="8.7109375" style="30"/>
    <col min="4617" max="4617" width="11.7109375" style="30" customWidth="1"/>
    <col min="4618" max="4864" width="8.7109375" style="30"/>
    <col min="4865" max="4865" width="13.7109375" style="30" customWidth="1"/>
    <col min="4866" max="4866" width="20.7109375" style="30" customWidth="1"/>
    <col min="4867" max="4867" width="8.7109375" style="30"/>
    <col min="4868" max="4868" width="12.85546875" style="30" bestFit="1" customWidth="1"/>
    <col min="4869" max="4872" width="8.7109375" style="30"/>
    <col min="4873" max="4873" width="11.7109375" style="30" customWidth="1"/>
    <col min="4874" max="5120" width="8.7109375" style="30"/>
    <col min="5121" max="5121" width="13.7109375" style="30" customWidth="1"/>
    <col min="5122" max="5122" width="20.7109375" style="30" customWidth="1"/>
    <col min="5123" max="5123" width="8.7109375" style="30"/>
    <col min="5124" max="5124" width="12.85546875" style="30" bestFit="1" customWidth="1"/>
    <col min="5125" max="5128" width="8.7109375" style="30"/>
    <col min="5129" max="5129" width="11.7109375" style="30" customWidth="1"/>
    <col min="5130" max="5376" width="8.7109375" style="30"/>
    <col min="5377" max="5377" width="13.7109375" style="30" customWidth="1"/>
    <col min="5378" max="5378" width="20.7109375" style="30" customWidth="1"/>
    <col min="5379" max="5379" width="8.7109375" style="30"/>
    <col min="5380" max="5380" width="12.85546875" style="30" bestFit="1" customWidth="1"/>
    <col min="5381" max="5384" width="8.7109375" style="30"/>
    <col min="5385" max="5385" width="11.7109375" style="30" customWidth="1"/>
    <col min="5386" max="5632" width="8.7109375" style="30"/>
    <col min="5633" max="5633" width="13.7109375" style="30" customWidth="1"/>
    <col min="5634" max="5634" width="20.7109375" style="30" customWidth="1"/>
    <col min="5635" max="5635" width="8.7109375" style="30"/>
    <col min="5636" max="5636" width="12.85546875" style="30" bestFit="1" customWidth="1"/>
    <col min="5637" max="5640" width="8.7109375" style="30"/>
    <col min="5641" max="5641" width="11.7109375" style="30" customWidth="1"/>
    <col min="5642" max="5888" width="8.7109375" style="30"/>
    <col min="5889" max="5889" width="13.7109375" style="30" customWidth="1"/>
    <col min="5890" max="5890" width="20.7109375" style="30" customWidth="1"/>
    <col min="5891" max="5891" width="8.7109375" style="30"/>
    <col min="5892" max="5892" width="12.85546875" style="30" bestFit="1" customWidth="1"/>
    <col min="5893" max="5896" width="8.7109375" style="30"/>
    <col min="5897" max="5897" width="11.7109375" style="30" customWidth="1"/>
    <col min="5898" max="6144" width="8.7109375" style="30"/>
    <col min="6145" max="6145" width="13.7109375" style="30" customWidth="1"/>
    <col min="6146" max="6146" width="20.7109375" style="30" customWidth="1"/>
    <col min="6147" max="6147" width="8.7109375" style="30"/>
    <col min="6148" max="6148" width="12.85546875" style="30" bestFit="1" customWidth="1"/>
    <col min="6149" max="6152" width="8.7109375" style="30"/>
    <col min="6153" max="6153" width="11.7109375" style="30" customWidth="1"/>
    <col min="6154" max="6400" width="8.7109375" style="30"/>
    <col min="6401" max="6401" width="13.7109375" style="30" customWidth="1"/>
    <col min="6402" max="6402" width="20.7109375" style="30" customWidth="1"/>
    <col min="6403" max="6403" width="8.7109375" style="30"/>
    <col min="6404" max="6404" width="12.85546875" style="30" bestFit="1" customWidth="1"/>
    <col min="6405" max="6408" width="8.7109375" style="30"/>
    <col min="6409" max="6409" width="11.7109375" style="30" customWidth="1"/>
    <col min="6410" max="6656" width="8.7109375" style="30"/>
    <col min="6657" max="6657" width="13.7109375" style="30" customWidth="1"/>
    <col min="6658" max="6658" width="20.7109375" style="30" customWidth="1"/>
    <col min="6659" max="6659" width="8.7109375" style="30"/>
    <col min="6660" max="6660" width="12.85546875" style="30" bestFit="1" customWidth="1"/>
    <col min="6661" max="6664" width="8.7109375" style="30"/>
    <col min="6665" max="6665" width="11.7109375" style="30" customWidth="1"/>
    <col min="6666" max="6912" width="8.7109375" style="30"/>
    <col min="6913" max="6913" width="13.7109375" style="30" customWidth="1"/>
    <col min="6914" max="6914" width="20.7109375" style="30" customWidth="1"/>
    <col min="6915" max="6915" width="8.7109375" style="30"/>
    <col min="6916" max="6916" width="12.85546875" style="30" bestFit="1" customWidth="1"/>
    <col min="6917" max="6920" width="8.7109375" style="30"/>
    <col min="6921" max="6921" width="11.7109375" style="30" customWidth="1"/>
    <col min="6922" max="7168" width="8.7109375" style="30"/>
    <col min="7169" max="7169" width="13.7109375" style="30" customWidth="1"/>
    <col min="7170" max="7170" width="20.7109375" style="30" customWidth="1"/>
    <col min="7171" max="7171" width="8.7109375" style="30"/>
    <col min="7172" max="7172" width="12.85546875" style="30" bestFit="1" customWidth="1"/>
    <col min="7173" max="7176" width="8.7109375" style="30"/>
    <col min="7177" max="7177" width="11.7109375" style="30" customWidth="1"/>
    <col min="7178" max="7424" width="8.7109375" style="30"/>
    <col min="7425" max="7425" width="13.7109375" style="30" customWidth="1"/>
    <col min="7426" max="7426" width="20.7109375" style="30" customWidth="1"/>
    <col min="7427" max="7427" width="8.7109375" style="30"/>
    <col min="7428" max="7428" width="12.85546875" style="30" bestFit="1" customWidth="1"/>
    <col min="7429" max="7432" width="8.7109375" style="30"/>
    <col min="7433" max="7433" width="11.7109375" style="30" customWidth="1"/>
    <col min="7434" max="7680" width="8.7109375" style="30"/>
    <col min="7681" max="7681" width="13.7109375" style="30" customWidth="1"/>
    <col min="7682" max="7682" width="20.7109375" style="30" customWidth="1"/>
    <col min="7683" max="7683" width="8.7109375" style="30"/>
    <col min="7684" max="7684" width="12.85546875" style="30" bestFit="1" customWidth="1"/>
    <col min="7685" max="7688" width="8.7109375" style="30"/>
    <col min="7689" max="7689" width="11.7109375" style="30" customWidth="1"/>
    <col min="7690" max="7936" width="8.7109375" style="30"/>
    <col min="7937" max="7937" width="13.7109375" style="30" customWidth="1"/>
    <col min="7938" max="7938" width="20.7109375" style="30" customWidth="1"/>
    <col min="7939" max="7939" width="8.7109375" style="30"/>
    <col min="7940" max="7940" width="12.85546875" style="30" bestFit="1" customWidth="1"/>
    <col min="7941" max="7944" width="8.7109375" style="30"/>
    <col min="7945" max="7945" width="11.7109375" style="30" customWidth="1"/>
    <col min="7946" max="8192" width="8.7109375" style="30"/>
    <col min="8193" max="8193" width="13.7109375" style="30" customWidth="1"/>
    <col min="8194" max="8194" width="20.7109375" style="30" customWidth="1"/>
    <col min="8195" max="8195" width="8.7109375" style="30"/>
    <col min="8196" max="8196" width="12.85546875" style="30" bestFit="1" customWidth="1"/>
    <col min="8197" max="8200" width="8.7109375" style="30"/>
    <col min="8201" max="8201" width="11.7109375" style="30" customWidth="1"/>
    <col min="8202" max="8448" width="8.7109375" style="30"/>
    <col min="8449" max="8449" width="13.7109375" style="30" customWidth="1"/>
    <col min="8450" max="8450" width="20.7109375" style="30" customWidth="1"/>
    <col min="8451" max="8451" width="8.7109375" style="30"/>
    <col min="8452" max="8452" width="12.85546875" style="30" bestFit="1" customWidth="1"/>
    <col min="8453" max="8456" width="8.7109375" style="30"/>
    <col min="8457" max="8457" width="11.7109375" style="30" customWidth="1"/>
    <col min="8458" max="8704" width="8.7109375" style="30"/>
    <col min="8705" max="8705" width="13.7109375" style="30" customWidth="1"/>
    <col min="8706" max="8706" width="20.7109375" style="30" customWidth="1"/>
    <col min="8707" max="8707" width="8.7109375" style="30"/>
    <col min="8708" max="8708" width="12.85546875" style="30" bestFit="1" customWidth="1"/>
    <col min="8709" max="8712" width="8.7109375" style="30"/>
    <col min="8713" max="8713" width="11.7109375" style="30" customWidth="1"/>
    <col min="8714" max="8960" width="8.7109375" style="30"/>
    <col min="8961" max="8961" width="13.7109375" style="30" customWidth="1"/>
    <col min="8962" max="8962" width="20.7109375" style="30" customWidth="1"/>
    <col min="8963" max="8963" width="8.7109375" style="30"/>
    <col min="8964" max="8964" width="12.85546875" style="30" bestFit="1" customWidth="1"/>
    <col min="8965" max="8968" width="8.7109375" style="30"/>
    <col min="8969" max="8969" width="11.7109375" style="30" customWidth="1"/>
    <col min="8970" max="9216" width="8.7109375" style="30"/>
    <col min="9217" max="9217" width="13.7109375" style="30" customWidth="1"/>
    <col min="9218" max="9218" width="20.7109375" style="30" customWidth="1"/>
    <col min="9219" max="9219" width="8.7109375" style="30"/>
    <col min="9220" max="9220" width="12.85546875" style="30" bestFit="1" customWidth="1"/>
    <col min="9221" max="9224" width="8.7109375" style="30"/>
    <col min="9225" max="9225" width="11.7109375" style="30" customWidth="1"/>
    <col min="9226" max="9472" width="8.7109375" style="30"/>
    <col min="9473" max="9473" width="13.7109375" style="30" customWidth="1"/>
    <col min="9474" max="9474" width="20.7109375" style="30" customWidth="1"/>
    <col min="9475" max="9475" width="8.7109375" style="30"/>
    <col min="9476" max="9476" width="12.85546875" style="30" bestFit="1" customWidth="1"/>
    <col min="9477" max="9480" width="8.7109375" style="30"/>
    <col min="9481" max="9481" width="11.7109375" style="30" customWidth="1"/>
    <col min="9482" max="9728" width="8.7109375" style="30"/>
    <col min="9729" max="9729" width="13.7109375" style="30" customWidth="1"/>
    <col min="9730" max="9730" width="20.7109375" style="30" customWidth="1"/>
    <col min="9731" max="9731" width="8.7109375" style="30"/>
    <col min="9732" max="9732" width="12.85546875" style="30" bestFit="1" customWidth="1"/>
    <col min="9733" max="9736" width="8.7109375" style="30"/>
    <col min="9737" max="9737" width="11.7109375" style="30" customWidth="1"/>
    <col min="9738" max="9984" width="8.7109375" style="30"/>
    <col min="9985" max="9985" width="13.7109375" style="30" customWidth="1"/>
    <col min="9986" max="9986" width="20.7109375" style="30" customWidth="1"/>
    <col min="9987" max="9987" width="8.7109375" style="30"/>
    <col min="9988" max="9988" width="12.85546875" style="30" bestFit="1" customWidth="1"/>
    <col min="9989" max="9992" width="8.7109375" style="30"/>
    <col min="9993" max="9993" width="11.7109375" style="30" customWidth="1"/>
    <col min="9994" max="10240" width="8.7109375" style="30"/>
    <col min="10241" max="10241" width="13.7109375" style="30" customWidth="1"/>
    <col min="10242" max="10242" width="20.7109375" style="30" customWidth="1"/>
    <col min="10243" max="10243" width="8.7109375" style="30"/>
    <col min="10244" max="10244" width="12.85546875" style="30" bestFit="1" customWidth="1"/>
    <col min="10245" max="10248" width="8.7109375" style="30"/>
    <col min="10249" max="10249" width="11.7109375" style="30" customWidth="1"/>
    <col min="10250" max="10496" width="8.7109375" style="30"/>
    <col min="10497" max="10497" width="13.7109375" style="30" customWidth="1"/>
    <col min="10498" max="10498" width="20.7109375" style="30" customWidth="1"/>
    <col min="10499" max="10499" width="8.7109375" style="30"/>
    <col min="10500" max="10500" width="12.85546875" style="30" bestFit="1" customWidth="1"/>
    <col min="10501" max="10504" width="8.7109375" style="30"/>
    <col min="10505" max="10505" width="11.7109375" style="30" customWidth="1"/>
    <col min="10506" max="10752" width="8.7109375" style="30"/>
    <col min="10753" max="10753" width="13.7109375" style="30" customWidth="1"/>
    <col min="10754" max="10754" width="20.7109375" style="30" customWidth="1"/>
    <col min="10755" max="10755" width="8.7109375" style="30"/>
    <col min="10756" max="10756" width="12.85546875" style="30" bestFit="1" customWidth="1"/>
    <col min="10757" max="10760" width="8.7109375" style="30"/>
    <col min="10761" max="10761" width="11.7109375" style="30" customWidth="1"/>
    <col min="10762" max="11008" width="8.7109375" style="30"/>
    <col min="11009" max="11009" width="13.7109375" style="30" customWidth="1"/>
    <col min="11010" max="11010" width="20.7109375" style="30" customWidth="1"/>
    <col min="11011" max="11011" width="8.7109375" style="30"/>
    <col min="11012" max="11012" width="12.85546875" style="30" bestFit="1" customWidth="1"/>
    <col min="11013" max="11016" width="8.7109375" style="30"/>
    <col min="11017" max="11017" width="11.7109375" style="30" customWidth="1"/>
    <col min="11018" max="11264" width="8.7109375" style="30"/>
    <col min="11265" max="11265" width="13.7109375" style="30" customWidth="1"/>
    <col min="11266" max="11266" width="20.7109375" style="30" customWidth="1"/>
    <col min="11267" max="11267" width="8.7109375" style="30"/>
    <col min="11268" max="11268" width="12.85546875" style="30" bestFit="1" customWidth="1"/>
    <col min="11269" max="11272" width="8.7109375" style="30"/>
    <col min="11273" max="11273" width="11.7109375" style="30" customWidth="1"/>
    <col min="11274" max="11520" width="8.7109375" style="30"/>
    <col min="11521" max="11521" width="13.7109375" style="30" customWidth="1"/>
    <col min="11522" max="11522" width="20.7109375" style="30" customWidth="1"/>
    <col min="11523" max="11523" width="8.7109375" style="30"/>
    <col min="11524" max="11524" width="12.85546875" style="30" bestFit="1" customWidth="1"/>
    <col min="11525" max="11528" width="8.7109375" style="30"/>
    <col min="11529" max="11529" width="11.7109375" style="30" customWidth="1"/>
    <col min="11530" max="11776" width="8.7109375" style="30"/>
    <col min="11777" max="11777" width="13.7109375" style="30" customWidth="1"/>
    <col min="11778" max="11778" width="20.7109375" style="30" customWidth="1"/>
    <col min="11779" max="11779" width="8.7109375" style="30"/>
    <col min="11780" max="11780" width="12.85546875" style="30" bestFit="1" customWidth="1"/>
    <col min="11781" max="11784" width="8.7109375" style="30"/>
    <col min="11785" max="11785" width="11.7109375" style="30" customWidth="1"/>
    <col min="11786" max="12032" width="8.7109375" style="30"/>
    <col min="12033" max="12033" width="13.7109375" style="30" customWidth="1"/>
    <col min="12034" max="12034" width="20.7109375" style="30" customWidth="1"/>
    <col min="12035" max="12035" width="8.7109375" style="30"/>
    <col min="12036" max="12036" width="12.85546875" style="30" bestFit="1" customWidth="1"/>
    <col min="12037" max="12040" width="8.7109375" style="30"/>
    <col min="12041" max="12041" width="11.7109375" style="30" customWidth="1"/>
    <col min="12042" max="12288" width="8.7109375" style="30"/>
    <col min="12289" max="12289" width="13.7109375" style="30" customWidth="1"/>
    <col min="12290" max="12290" width="20.7109375" style="30" customWidth="1"/>
    <col min="12291" max="12291" width="8.7109375" style="30"/>
    <col min="12292" max="12292" width="12.85546875" style="30" bestFit="1" customWidth="1"/>
    <col min="12293" max="12296" width="8.7109375" style="30"/>
    <col min="12297" max="12297" width="11.7109375" style="30" customWidth="1"/>
    <col min="12298" max="12544" width="8.7109375" style="30"/>
    <col min="12545" max="12545" width="13.7109375" style="30" customWidth="1"/>
    <col min="12546" max="12546" width="20.7109375" style="30" customWidth="1"/>
    <col min="12547" max="12547" width="8.7109375" style="30"/>
    <col min="12548" max="12548" width="12.85546875" style="30" bestFit="1" customWidth="1"/>
    <col min="12549" max="12552" width="8.7109375" style="30"/>
    <col min="12553" max="12553" width="11.7109375" style="30" customWidth="1"/>
    <col min="12554" max="12800" width="8.7109375" style="30"/>
    <col min="12801" max="12801" width="13.7109375" style="30" customWidth="1"/>
    <col min="12802" max="12802" width="20.7109375" style="30" customWidth="1"/>
    <col min="12803" max="12803" width="8.7109375" style="30"/>
    <col min="12804" max="12804" width="12.85546875" style="30" bestFit="1" customWidth="1"/>
    <col min="12805" max="12808" width="8.7109375" style="30"/>
    <col min="12809" max="12809" width="11.7109375" style="30" customWidth="1"/>
    <col min="12810" max="13056" width="8.7109375" style="30"/>
    <col min="13057" max="13057" width="13.7109375" style="30" customWidth="1"/>
    <col min="13058" max="13058" width="20.7109375" style="30" customWidth="1"/>
    <col min="13059" max="13059" width="8.7109375" style="30"/>
    <col min="13060" max="13060" width="12.85546875" style="30" bestFit="1" customWidth="1"/>
    <col min="13061" max="13064" width="8.7109375" style="30"/>
    <col min="13065" max="13065" width="11.7109375" style="30" customWidth="1"/>
    <col min="13066" max="13312" width="8.7109375" style="30"/>
    <col min="13313" max="13313" width="13.7109375" style="30" customWidth="1"/>
    <col min="13314" max="13314" width="20.7109375" style="30" customWidth="1"/>
    <col min="13315" max="13315" width="8.7109375" style="30"/>
    <col min="13316" max="13316" width="12.85546875" style="30" bestFit="1" customWidth="1"/>
    <col min="13317" max="13320" width="8.7109375" style="30"/>
    <col min="13321" max="13321" width="11.7109375" style="30" customWidth="1"/>
    <col min="13322" max="13568" width="8.7109375" style="30"/>
    <col min="13569" max="13569" width="13.7109375" style="30" customWidth="1"/>
    <col min="13570" max="13570" width="20.7109375" style="30" customWidth="1"/>
    <col min="13571" max="13571" width="8.7109375" style="30"/>
    <col min="13572" max="13572" width="12.85546875" style="30" bestFit="1" customWidth="1"/>
    <col min="13573" max="13576" width="8.7109375" style="30"/>
    <col min="13577" max="13577" width="11.7109375" style="30" customWidth="1"/>
    <col min="13578" max="13824" width="8.7109375" style="30"/>
    <col min="13825" max="13825" width="13.7109375" style="30" customWidth="1"/>
    <col min="13826" max="13826" width="20.7109375" style="30" customWidth="1"/>
    <col min="13827" max="13827" width="8.7109375" style="30"/>
    <col min="13828" max="13828" width="12.85546875" style="30" bestFit="1" customWidth="1"/>
    <col min="13829" max="13832" width="8.7109375" style="30"/>
    <col min="13833" max="13833" width="11.7109375" style="30" customWidth="1"/>
    <col min="13834" max="14080" width="8.7109375" style="30"/>
    <col min="14081" max="14081" width="13.7109375" style="30" customWidth="1"/>
    <col min="14082" max="14082" width="20.7109375" style="30" customWidth="1"/>
    <col min="14083" max="14083" width="8.7109375" style="30"/>
    <col min="14084" max="14084" width="12.85546875" style="30" bestFit="1" customWidth="1"/>
    <col min="14085" max="14088" width="8.7109375" style="30"/>
    <col min="14089" max="14089" width="11.7109375" style="30" customWidth="1"/>
    <col min="14090" max="14336" width="8.7109375" style="30"/>
    <col min="14337" max="14337" width="13.7109375" style="30" customWidth="1"/>
    <col min="14338" max="14338" width="20.7109375" style="30" customWidth="1"/>
    <col min="14339" max="14339" width="8.7109375" style="30"/>
    <col min="14340" max="14340" width="12.85546875" style="30" bestFit="1" customWidth="1"/>
    <col min="14341" max="14344" width="8.7109375" style="30"/>
    <col min="14345" max="14345" width="11.7109375" style="30" customWidth="1"/>
    <col min="14346" max="14592" width="8.7109375" style="30"/>
    <col min="14593" max="14593" width="13.7109375" style="30" customWidth="1"/>
    <col min="14594" max="14594" width="20.7109375" style="30" customWidth="1"/>
    <col min="14595" max="14595" width="8.7109375" style="30"/>
    <col min="14596" max="14596" width="12.85546875" style="30" bestFit="1" customWidth="1"/>
    <col min="14597" max="14600" width="8.7109375" style="30"/>
    <col min="14601" max="14601" width="11.7109375" style="30" customWidth="1"/>
    <col min="14602" max="14848" width="8.7109375" style="30"/>
    <col min="14849" max="14849" width="13.7109375" style="30" customWidth="1"/>
    <col min="14850" max="14850" width="20.7109375" style="30" customWidth="1"/>
    <col min="14851" max="14851" width="8.7109375" style="30"/>
    <col min="14852" max="14852" width="12.85546875" style="30" bestFit="1" customWidth="1"/>
    <col min="14853" max="14856" width="8.7109375" style="30"/>
    <col min="14857" max="14857" width="11.7109375" style="30" customWidth="1"/>
    <col min="14858" max="15104" width="8.7109375" style="30"/>
    <col min="15105" max="15105" width="13.7109375" style="30" customWidth="1"/>
    <col min="15106" max="15106" width="20.7109375" style="30" customWidth="1"/>
    <col min="15107" max="15107" width="8.7109375" style="30"/>
    <col min="15108" max="15108" width="12.85546875" style="30" bestFit="1" customWidth="1"/>
    <col min="15109" max="15112" width="8.7109375" style="30"/>
    <col min="15113" max="15113" width="11.7109375" style="30" customWidth="1"/>
    <col min="15114" max="15360" width="8.7109375" style="30"/>
    <col min="15361" max="15361" width="13.7109375" style="30" customWidth="1"/>
    <col min="15362" max="15362" width="20.7109375" style="30" customWidth="1"/>
    <col min="15363" max="15363" width="8.7109375" style="30"/>
    <col min="15364" max="15364" width="12.85546875" style="30" bestFit="1" customWidth="1"/>
    <col min="15365" max="15368" width="8.7109375" style="30"/>
    <col min="15369" max="15369" width="11.7109375" style="30" customWidth="1"/>
    <col min="15370" max="15616" width="8.7109375" style="30"/>
    <col min="15617" max="15617" width="13.7109375" style="30" customWidth="1"/>
    <col min="15618" max="15618" width="20.7109375" style="30" customWidth="1"/>
    <col min="15619" max="15619" width="8.7109375" style="30"/>
    <col min="15620" max="15620" width="12.85546875" style="30" bestFit="1" customWidth="1"/>
    <col min="15621" max="15624" width="8.7109375" style="30"/>
    <col min="15625" max="15625" width="11.7109375" style="30" customWidth="1"/>
    <col min="15626" max="15872" width="8.7109375" style="30"/>
    <col min="15873" max="15873" width="13.7109375" style="30" customWidth="1"/>
    <col min="15874" max="15874" width="20.7109375" style="30" customWidth="1"/>
    <col min="15875" max="15875" width="8.7109375" style="30"/>
    <col min="15876" max="15876" width="12.85546875" style="30" bestFit="1" customWidth="1"/>
    <col min="15877" max="15880" width="8.7109375" style="30"/>
    <col min="15881" max="15881" width="11.7109375" style="30" customWidth="1"/>
    <col min="15882" max="16128" width="8.7109375" style="30"/>
    <col min="16129" max="16129" width="13.7109375" style="30" customWidth="1"/>
    <col min="16130" max="16130" width="20.7109375" style="30" customWidth="1"/>
    <col min="16131" max="16131" width="8.7109375" style="30"/>
    <col min="16132" max="16132" width="12.85546875" style="30" bestFit="1" customWidth="1"/>
    <col min="16133" max="16136" width="8.7109375" style="30"/>
    <col min="16137" max="16137" width="11.7109375" style="30" customWidth="1"/>
    <col min="16138" max="16384" width="8.7109375" style="30"/>
  </cols>
  <sheetData>
    <row r="1" spans="1:2" s="69" customFormat="1">
      <c r="A1" s="31" t="s">
        <v>199</v>
      </c>
      <c r="B1" s="31" t="s">
        <v>15</v>
      </c>
    </row>
    <row r="2" spans="1:2">
      <c r="A2" s="32">
        <v>7000150</v>
      </c>
      <c r="B2" s="32" t="s">
        <v>6</v>
      </c>
    </row>
    <row r="3" spans="1:2">
      <c r="A3" s="32">
        <v>7000160</v>
      </c>
      <c r="B3" s="32" t="s">
        <v>6</v>
      </c>
    </row>
    <row r="4" spans="1:2">
      <c r="A4" s="32">
        <v>7000350</v>
      </c>
      <c r="B4" s="32" t="s">
        <v>156</v>
      </c>
    </row>
    <row r="5" spans="1:2">
      <c r="A5" s="32">
        <v>7500005</v>
      </c>
      <c r="B5" s="32" t="s">
        <v>140</v>
      </c>
    </row>
    <row r="6" spans="1:2">
      <c r="A6" s="32">
        <v>7500006</v>
      </c>
      <c r="B6" s="32" t="s">
        <v>140</v>
      </c>
    </row>
    <row r="7" spans="1:2">
      <c r="A7" s="32">
        <v>7501344</v>
      </c>
      <c r="B7" s="32" t="s">
        <v>156</v>
      </c>
    </row>
    <row r="8" spans="1:2">
      <c r="A8" s="32">
        <v>7501760</v>
      </c>
      <c r="B8" s="32" t="s">
        <v>157</v>
      </c>
    </row>
    <row r="9" spans="1:2">
      <c r="A9" s="32">
        <v>7502476</v>
      </c>
      <c r="B9" s="32" t="s">
        <v>6</v>
      </c>
    </row>
    <row r="10" spans="1:2">
      <c r="A10" s="32">
        <v>40107326</v>
      </c>
      <c r="B10" s="32" t="s">
        <v>138</v>
      </c>
    </row>
    <row r="11" spans="1:2">
      <c r="A11" s="32">
        <v>40109944</v>
      </c>
      <c r="B11" s="32" t="s">
        <v>157</v>
      </c>
    </row>
    <row r="12" spans="1:2">
      <c r="A12" s="32">
        <v>40122054</v>
      </c>
      <c r="B12" s="32" t="s">
        <v>157</v>
      </c>
    </row>
    <row r="13" spans="1:2">
      <c r="A13" s="32">
        <v>40132271</v>
      </c>
      <c r="B13" s="32" t="s">
        <v>138</v>
      </c>
    </row>
    <row r="14" spans="1:2">
      <c r="A14" s="32">
        <v>40132276</v>
      </c>
      <c r="B14" s="32" t="s">
        <v>138</v>
      </c>
    </row>
    <row r="15" spans="1:2">
      <c r="A15" s="32">
        <v>40132300</v>
      </c>
      <c r="B15" s="32" t="s">
        <v>138</v>
      </c>
    </row>
    <row r="16" spans="1:2">
      <c r="A16" s="32">
        <v>40157563</v>
      </c>
      <c r="B16" s="32" t="s">
        <v>138</v>
      </c>
    </row>
    <row r="17" spans="1:2">
      <c r="A17" s="32">
        <v>40162018</v>
      </c>
      <c r="B17" s="32" t="s">
        <v>157</v>
      </c>
    </row>
    <row r="18" spans="1:2">
      <c r="A18" s="32">
        <v>40200841</v>
      </c>
      <c r="B18" s="32" t="s">
        <v>141</v>
      </c>
    </row>
    <row r="19" spans="1:2">
      <c r="A19" s="32">
        <v>40212814</v>
      </c>
      <c r="B19" s="32" t="s">
        <v>139</v>
      </c>
    </row>
    <row r="20" spans="1:2">
      <c r="A20" s="32">
        <v>40277069</v>
      </c>
      <c r="B20" s="32" t="s">
        <v>140</v>
      </c>
    </row>
    <row r="21" spans="1:2">
      <c r="A21" s="32">
        <v>40277069</v>
      </c>
      <c r="B21" s="32" t="s">
        <v>140</v>
      </c>
    </row>
    <row r="22" spans="1:2">
      <c r="A22" s="32">
        <v>40282569</v>
      </c>
      <c r="B22" s="32" t="s">
        <v>157</v>
      </c>
    </row>
    <row r="23" spans="1:2">
      <c r="A23" s="32">
        <v>40285166</v>
      </c>
      <c r="B23" s="32" t="s">
        <v>138</v>
      </c>
    </row>
    <row r="24" spans="1:2">
      <c r="A24" s="32">
        <v>40285626</v>
      </c>
      <c r="B24" s="32" t="s">
        <v>138</v>
      </c>
    </row>
    <row r="25" spans="1:2">
      <c r="A25" s="32">
        <v>40285762</v>
      </c>
      <c r="B25" s="32" t="s">
        <v>138</v>
      </c>
    </row>
    <row r="26" spans="1:2">
      <c r="A26" s="32">
        <v>40293199</v>
      </c>
      <c r="B26" s="32" t="s">
        <v>157</v>
      </c>
    </row>
    <row r="27" spans="1:2">
      <c r="A27" s="32">
        <v>40293205</v>
      </c>
      <c r="B27" s="32" t="s">
        <v>157</v>
      </c>
    </row>
    <row r="28" spans="1:2">
      <c r="A28" s="32">
        <v>40301938</v>
      </c>
      <c r="B28" s="32" t="s">
        <v>157</v>
      </c>
    </row>
    <row r="29" spans="1:2">
      <c r="A29" s="32">
        <v>40314438</v>
      </c>
      <c r="B29" s="32" t="s">
        <v>139</v>
      </c>
    </row>
    <row r="30" spans="1:2">
      <c r="A30" s="32">
        <v>40370400</v>
      </c>
      <c r="B30" s="32" t="s">
        <v>157</v>
      </c>
    </row>
    <row r="31" spans="1:2">
      <c r="A31" s="32">
        <v>40371499</v>
      </c>
      <c r="B31" s="32" t="s">
        <v>139</v>
      </c>
    </row>
    <row r="32" spans="1:2">
      <c r="A32" s="32">
        <v>40371499</v>
      </c>
      <c r="B32" s="32" t="s">
        <v>139</v>
      </c>
    </row>
    <row r="33" spans="1:2">
      <c r="A33" s="32">
        <v>40379782</v>
      </c>
      <c r="B33" s="32" t="s">
        <v>140</v>
      </c>
    </row>
    <row r="34" spans="1:2">
      <c r="A34" s="32">
        <v>40384055</v>
      </c>
      <c r="B34" s="32" t="s">
        <v>152</v>
      </c>
    </row>
    <row r="35" spans="1:2">
      <c r="A35" s="32">
        <v>40387903</v>
      </c>
      <c r="B35" s="32" t="s">
        <v>157</v>
      </c>
    </row>
    <row r="36" spans="1:2">
      <c r="A36" s="32">
        <v>40390921</v>
      </c>
      <c r="B36" s="32" t="s">
        <v>141</v>
      </c>
    </row>
    <row r="37" spans="1:2">
      <c r="A37" s="32">
        <v>40392874</v>
      </c>
      <c r="B37" s="32" t="s">
        <v>140</v>
      </c>
    </row>
    <row r="38" spans="1:2">
      <c r="A38" s="32">
        <v>40392874</v>
      </c>
      <c r="B38" s="32" t="s">
        <v>140</v>
      </c>
    </row>
    <row r="39" spans="1:2">
      <c r="A39" s="32">
        <v>40411069</v>
      </c>
      <c r="B39" s="32" t="s">
        <v>139</v>
      </c>
    </row>
    <row r="40" spans="1:2">
      <c r="A40" s="32">
        <v>40413846</v>
      </c>
      <c r="B40" s="32" t="s">
        <v>141</v>
      </c>
    </row>
    <row r="41" spans="1:2">
      <c r="A41" s="32">
        <v>40444431</v>
      </c>
      <c r="B41" s="32" t="s">
        <v>138</v>
      </c>
    </row>
    <row r="42" spans="1:2">
      <c r="A42" s="32">
        <v>40444476</v>
      </c>
      <c r="B42" s="32" t="s">
        <v>138</v>
      </c>
    </row>
    <row r="43" spans="1:2">
      <c r="A43" s="32">
        <v>40465411</v>
      </c>
      <c r="B43" s="32" t="s">
        <v>7</v>
      </c>
    </row>
    <row r="44" spans="1:2">
      <c r="A44" s="32">
        <v>40469398</v>
      </c>
      <c r="B44" s="32" t="s">
        <v>6</v>
      </c>
    </row>
    <row r="45" spans="1:2">
      <c r="A45" s="32">
        <v>40504321</v>
      </c>
      <c r="B45" s="32" t="s">
        <v>156</v>
      </c>
    </row>
    <row r="46" spans="1:2">
      <c r="A46" s="32">
        <v>40504341</v>
      </c>
      <c r="B46" s="32" t="s">
        <v>139</v>
      </c>
    </row>
    <row r="47" spans="1:2">
      <c r="A47" s="32">
        <v>40504342</v>
      </c>
      <c r="B47" s="32" t="s">
        <v>139</v>
      </c>
    </row>
    <row r="48" spans="1:2">
      <c r="A48" s="32">
        <v>40504394</v>
      </c>
      <c r="B48" s="32" t="s">
        <v>138</v>
      </c>
    </row>
    <row r="49" spans="1:2">
      <c r="A49" s="32">
        <v>40504423</v>
      </c>
      <c r="B49" s="32" t="s">
        <v>157</v>
      </c>
    </row>
    <row r="50" spans="1:2">
      <c r="A50" s="32">
        <v>40504438</v>
      </c>
      <c r="B50" s="32" t="s">
        <v>157</v>
      </c>
    </row>
    <row r="51" spans="1:2">
      <c r="A51" s="32">
        <v>40504442</v>
      </c>
      <c r="B51" s="32" t="s">
        <v>156</v>
      </c>
    </row>
    <row r="52" spans="1:2">
      <c r="A52" s="32">
        <v>40504450</v>
      </c>
      <c r="B52" s="32" t="s">
        <v>6</v>
      </c>
    </row>
    <row r="53" spans="1:2">
      <c r="A53" s="32">
        <v>40507320</v>
      </c>
      <c r="B53" s="32" t="s">
        <v>157</v>
      </c>
    </row>
    <row r="54" spans="1:2">
      <c r="A54" s="32">
        <v>40523307</v>
      </c>
      <c r="B54" s="32" t="s">
        <v>141</v>
      </c>
    </row>
    <row r="55" spans="1:2">
      <c r="A55" s="32">
        <v>40544894</v>
      </c>
      <c r="B55" s="32" t="s">
        <v>141</v>
      </c>
    </row>
    <row r="56" spans="1:2">
      <c r="A56" s="32">
        <v>40572382</v>
      </c>
      <c r="B56" s="32" t="s">
        <v>156</v>
      </c>
    </row>
    <row r="57" spans="1:2">
      <c r="A57" s="32">
        <v>40616462</v>
      </c>
      <c r="B57" s="32" t="s">
        <v>139</v>
      </c>
    </row>
    <row r="58" spans="1:2">
      <c r="A58" s="32">
        <v>40616462</v>
      </c>
      <c r="B58" s="32" t="s">
        <v>139</v>
      </c>
    </row>
    <row r="59" spans="1:2">
      <c r="A59" s="32">
        <v>40621125</v>
      </c>
      <c r="B59" s="32" t="s">
        <v>141</v>
      </c>
    </row>
    <row r="60" spans="1:2">
      <c r="A60" s="32">
        <v>40647491</v>
      </c>
      <c r="B60" s="32" t="s">
        <v>156</v>
      </c>
    </row>
    <row r="61" spans="1:2">
      <c r="A61" s="32">
        <v>40668804</v>
      </c>
      <c r="B61" s="32" t="s">
        <v>139</v>
      </c>
    </row>
    <row r="62" spans="1:2">
      <c r="A62" s="32">
        <v>40668888</v>
      </c>
      <c r="B62" s="32" t="s">
        <v>140</v>
      </c>
    </row>
    <row r="63" spans="1:2">
      <c r="A63" s="32">
        <v>40668888</v>
      </c>
      <c r="B63" s="32" t="s">
        <v>140</v>
      </c>
    </row>
    <row r="64" spans="1:2">
      <c r="A64" s="32">
        <v>40673004</v>
      </c>
      <c r="B64" s="32" t="s">
        <v>138</v>
      </c>
    </row>
    <row r="65" spans="1:2">
      <c r="A65" s="32">
        <v>40676910</v>
      </c>
      <c r="B65" s="32" t="s">
        <v>156</v>
      </c>
    </row>
    <row r="66" spans="1:2">
      <c r="A66" s="32">
        <v>40680837</v>
      </c>
      <c r="B66" s="32" t="s">
        <v>140</v>
      </c>
    </row>
    <row r="67" spans="1:2">
      <c r="A67" s="32">
        <v>40684300</v>
      </c>
      <c r="B67" s="32" t="s">
        <v>139</v>
      </c>
    </row>
    <row r="68" spans="1:2">
      <c r="A68" s="32">
        <v>40707301</v>
      </c>
      <c r="B68" s="32" t="s">
        <v>139</v>
      </c>
    </row>
    <row r="69" spans="1:2">
      <c r="A69" s="32">
        <v>40713992</v>
      </c>
      <c r="B69" s="32" t="s">
        <v>138</v>
      </c>
    </row>
    <row r="70" spans="1:2">
      <c r="A70" s="32">
        <v>40725326</v>
      </c>
      <c r="B70" s="32" t="s">
        <v>138</v>
      </c>
    </row>
    <row r="71" spans="1:2">
      <c r="A71" s="32">
        <v>40727855</v>
      </c>
      <c r="B71" s="32" t="s">
        <v>7</v>
      </c>
    </row>
    <row r="72" spans="1:2">
      <c r="A72" s="32">
        <v>40753779</v>
      </c>
      <c r="B72" s="32" t="s">
        <v>139</v>
      </c>
    </row>
    <row r="73" spans="1:2">
      <c r="A73" s="32">
        <v>40777592</v>
      </c>
      <c r="B73" s="32" t="s">
        <v>7</v>
      </c>
    </row>
    <row r="74" spans="1:2">
      <c r="A74" s="32">
        <v>40782617</v>
      </c>
      <c r="B74" s="32" t="s">
        <v>139</v>
      </c>
    </row>
    <row r="75" spans="1:2">
      <c r="A75" s="32">
        <v>40793031</v>
      </c>
      <c r="B75" s="32" t="s">
        <v>7</v>
      </c>
    </row>
    <row r="76" spans="1:2">
      <c r="A76" s="32">
        <v>40809507</v>
      </c>
      <c r="B76" s="32" t="s">
        <v>138</v>
      </c>
    </row>
    <row r="77" spans="1:2">
      <c r="A77" s="32">
        <v>40822234</v>
      </c>
      <c r="B77" s="32" t="s">
        <v>141</v>
      </c>
    </row>
    <row r="78" spans="1:2">
      <c r="A78" s="32">
        <v>40829130</v>
      </c>
      <c r="B78" s="32" t="s">
        <v>139</v>
      </c>
    </row>
    <row r="79" spans="1:2">
      <c r="A79" s="32">
        <v>40865720</v>
      </c>
      <c r="B79" s="32" t="s">
        <v>7</v>
      </c>
    </row>
    <row r="80" spans="1:2">
      <c r="A80" s="32">
        <v>40865722</v>
      </c>
      <c r="B80" s="32" t="s">
        <v>7</v>
      </c>
    </row>
    <row r="81" spans="1:2">
      <c r="A81" s="32">
        <v>40874477</v>
      </c>
      <c r="B81" s="32" t="s">
        <v>156</v>
      </c>
    </row>
    <row r="82" spans="1:2">
      <c r="A82" s="32">
        <v>40876990</v>
      </c>
      <c r="B82" s="32" t="s">
        <v>156</v>
      </c>
    </row>
    <row r="83" spans="1:2">
      <c r="A83" s="32">
        <v>40884632</v>
      </c>
      <c r="B83" s="32" t="s">
        <v>138</v>
      </c>
    </row>
    <row r="84" spans="1:2">
      <c r="A84" s="32">
        <v>40895748</v>
      </c>
      <c r="B84" s="32" t="s">
        <v>6</v>
      </c>
    </row>
    <row r="85" spans="1:2">
      <c r="A85" s="32">
        <v>40895753</v>
      </c>
      <c r="B85" s="32" t="s">
        <v>6</v>
      </c>
    </row>
    <row r="86" spans="1:2">
      <c r="A86" s="32">
        <v>40895757</v>
      </c>
      <c r="B86" s="32" t="s">
        <v>7</v>
      </c>
    </row>
    <row r="87" spans="1:2">
      <c r="A87" s="32">
        <v>40895761</v>
      </c>
      <c r="B87" s="32" t="s">
        <v>7</v>
      </c>
    </row>
    <row r="88" spans="1:2">
      <c r="A88" s="32">
        <v>40895763</v>
      </c>
      <c r="B88" s="32" t="s">
        <v>6</v>
      </c>
    </row>
    <row r="89" spans="1:2">
      <c r="A89" s="32">
        <v>40907054</v>
      </c>
      <c r="B89" s="32" t="s">
        <v>138</v>
      </c>
    </row>
    <row r="90" spans="1:2">
      <c r="A90" s="32">
        <v>40913584</v>
      </c>
      <c r="B90" s="32" t="s">
        <v>139</v>
      </c>
    </row>
    <row r="91" spans="1:2">
      <c r="A91" s="32">
        <v>40913590</v>
      </c>
      <c r="B91" s="32" t="s">
        <v>139</v>
      </c>
    </row>
    <row r="92" spans="1:2">
      <c r="A92" s="32">
        <v>40913597</v>
      </c>
      <c r="B92" s="32" t="s">
        <v>139</v>
      </c>
    </row>
    <row r="93" spans="1:2">
      <c r="A93" s="32">
        <v>40913598</v>
      </c>
      <c r="B93" s="32" t="s">
        <v>139</v>
      </c>
    </row>
    <row r="94" spans="1:2">
      <c r="A94" s="32">
        <v>40913599</v>
      </c>
      <c r="B94" s="32" t="s">
        <v>139</v>
      </c>
    </row>
    <row r="95" spans="1:2">
      <c r="A95" s="32">
        <v>40913606</v>
      </c>
      <c r="B95" s="32" t="s">
        <v>139</v>
      </c>
    </row>
    <row r="96" spans="1:2">
      <c r="A96" s="32">
        <v>40913612</v>
      </c>
      <c r="B96" s="32" t="s">
        <v>139</v>
      </c>
    </row>
    <row r="97" spans="1:2">
      <c r="A97" s="32">
        <v>40916358</v>
      </c>
      <c r="B97" s="32" t="s">
        <v>145</v>
      </c>
    </row>
    <row r="98" spans="1:2">
      <c r="A98" s="32">
        <v>40921938</v>
      </c>
      <c r="B98" s="32" t="s">
        <v>138</v>
      </c>
    </row>
    <row r="99" spans="1:2">
      <c r="A99" s="32">
        <v>40929639</v>
      </c>
      <c r="B99" s="32" t="s">
        <v>138</v>
      </c>
    </row>
    <row r="100" spans="1:2">
      <c r="A100" s="32">
        <v>40943360</v>
      </c>
      <c r="B100" s="32" t="s">
        <v>156</v>
      </c>
    </row>
    <row r="101" spans="1:2">
      <c r="A101" s="32">
        <v>40946665</v>
      </c>
      <c r="B101" s="32" t="s">
        <v>7</v>
      </c>
    </row>
    <row r="102" spans="1:2">
      <c r="A102" s="32">
        <v>40946666</v>
      </c>
      <c r="B102" s="32" t="s">
        <v>7</v>
      </c>
    </row>
    <row r="103" spans="1:2">
      <c r="A103" s="32">
        <v>40947492</v>
      </c>
      <c r="B103" s="32" t="s">
        <v>145</v>
      </c>
    </row>
    <row r="104" spans="1:2">
      <c r="A104" s="32">
        <v>40947493</v>
      </c>
      <c r="B104" s="32" t="s">
        <v>7</v>
      </c>
    </row>
    <row r="105" spans="1:2">
      <c r="A105" s="32">
        <v>40953712</v>
      </c>
      <c r="B105" s="32" t="s">
        <v>145</v>
      </c>
    </row>
    <row r="106" spans="1:2">
      <c r="A106" s="32">
        <v>40970324</v>
      </c>
      <c r="B106" s="32" t="s">
        <v>145</v>
      </c>
    </row>
    <row r="107" spans="1:2">
      <c r="A107" s="32">
        <v>40972728</v>
      </c>
      <c r="B107" s="32" t="s">
        <v>138</v>
      </c>
    </row>
    <row r="108" spans="1:2">
      <c r="A108" s="32">
        <v>41003848</v>
      </c>
      <c r="B108" s="32" t="s">
        <v>145</v>
      </c>
    </row>
    <row r="109" spans="1:2">
      <c r="A109" s="32">
        <v>41016189</v>
      </c>
      <c r="B109" s="32" t="s">
        <v>6</v>
      </c>
    </row>
    <row r="110" spans="1:2">
      <c r="A110" s="32">
        <v>41029406</v>
      </c>
      <c r="B110" s="32" t="s">
        <v>156</v>
      </c>
    </row>
    <row r="111" spans="1:2">
      <c r="A111" s="32">
        <v>41029786</v>
      </c>
      <c r="B111" s="32" t="s">
        <v>156</v>
      </c>
    </row>
    <row r="112" spans="1:2">
      <c r="A112" s="32">
        <v>41043940</v>
      </c>
      <c r="B112" s="32" t="s">
        <v>145</v>
      </c>
    </row>
    <row r="113" spans="1:2">
      <c r="A113" s="32">
        <v>41047294</v>
      </c>
      <c r="B113" s="32" t="s">
        <v>6</v>
      </c>
    </row>
    <row r="114" spans="1:2">
      <c r="A114" s="32">
        <v>41049218</v>
      </c>
      <c r="B114" s="32" t="s">
        <v>141</v>
      </c>
    </row>
    <row r="115" spans="1:2">
      <c r="A115" s="32">
        <v>41049226</v>
      </c>
      <c r="B115" s="32" t="s">
        <v>141</v>
      </c>
    </row>
    <row r="116" spans="1:2">
      <c r="A116" s="32">
        <v>41060625</v>
      </c>
      <c r="B116" s="32" t="s">
        <v>6</v>
      </c>
    </row>
    <row r="117" spans="1:2">
      <c r="A117" s="32">
        <v>41092121</v>
      </c>
      <c r="B117" s="32" t="s">
        <v>6</v>
      </c>
    </row>
    <row r="118" spans="1:2">
      <c r="A118" s="32">
        <v>41100208</v>
      </c>
      <c r="B118" s="32" t="s">
        <v>7</v>
      </c>
    </row>
    <row r="119" spans="1:2">
      <c r="A119" s="32">
        <v>41102296</v>
      </c>
      <c r="B119" s="32" t="s">
        <v>156</v>
      </c>
    </row>
    <row r="120" spans="1:2">
      <c r="A120" s="32">
        <v>41113379</v>
      </c>
      <c r="B120" s="32" t="s">
        <v>138</v>
      </c>
    </row>
    <row r="121" spans="1:2">
      <c r="A121" s="32">
        <v>41120941</v>
      </c>
      <c r="B121" s="32" t="s">
        <v>6</v>
      </c>
    </row>
    <row r="122" spans="1:2">
      <c r="A122" s="32">
        <v>41123989</v>
      </c>
      <c r="B122" s="32" t="s">
        <v>138</v>
      </c>
    </row>
    <row r="123" spans="1:2">
      <c r="A123" s="32">
        <v>41124597</v>
      </c>
      <c r="B123" s="32" t="s">
        <v>138</v>
      </c>
    </row>
    <row r="124" spans="1:2">
      <c r="A124" s="32">
        <v>41124600</v>
      </c>
      <c r="B124" s="32" t="s">
        <v>156</v>
      </c>
    </row>
    <row r="125" spans="1:2">
      <c r="A125" s="32">
        <v>41127207</v>
      </c>
      <c r="B125" s="32" t="s">
        <v>7</v>
      </c>
    </row>
    <row r="126" spans="1:2">
      <c r="A126" s="32">
        <v>41128354</v>
      </c>
      <c r="B126" s="32" t="s">
        <v>156</v>
      </c>
    </row>
    <row r="127" spans="1:2">
      <c r="A127" s="32">
        <v>41143441</v>
      </c>
      <c r="B127" s="32" t="s">
        <v>7</v>
      </c>
    </row>
    <row r="128" spans="1:2">
      <c r="A128" s="32">
        <v>41148440</v>
      </c>
      <c r="B128" s="32" t="s">
        <v>6</v>
      </c>
    </row>
    <row r="129" spans="1:2">
      <c r="A129" s="32">
        <v>41149901</v>
      </c>
      <c r="B129" s="32" t="s">
        <v>7</v>
      </c>
    </row>
    <row r="130" spans="1:2">
      <c r="A130" s="32">
        <v>41153294</v>
      </c>
      <c r="B130" s="32" t="s">
        <v>138</v>
      </c>
    </row>
    <row r="131" spans="1:2">
      <c r="A131" s="32">
        <v>41153403</v>
      </c>
      <c r="B131" s="32" t="s">
        <v>7</v>
      </c>
    </row>
    <row r="132" spans="1:2">
      <c r="A132" s="32">
        <v>41161665</v>
      </c>
      <c r="B132" s="32" t="s">
        <v>138</v>
      </c>
    </row>
    <row r="133" spans="1:2">
      <c r="A133" s="32">
        <v>41182954</v>
      </c>
      <c r="B133" s="32" t="s">
        <v>138</v>
      </c>
    </row>
    <row r="134" spans="1:2">
      <c r="A134" s="32">
        <v>41183564</v>
      </c>
      <c r="B134" s="32" t="s">
        <v>138</v>
      </c>
    </row>
    <row r="135" spans="1:2">
      <c r="A135" s="32">
        <v>41203173</v>
      </c>
      <c r="B135" s="32" t="s">
        <v>144</v>
      </c>
    </row>
    <row r="136" spans="1:2">
      <c r="A136" s="32">
        <v>41218333</v>
      </c>
      <c r="B136" s="32" t="s">
        <v>144</v>
      </c>
    </row>
    <row r="137" spans="1:2">
      <c r="A137" s="32">
        <v>41220654</v>
      </c>
      <c r="B137" s="32" t="s">
        <v>138</v>
      </c>
    </row>
    <row r="138" spans="1:2">
      <c r="A138" s="32">
        <v>41221090</v>
      </c>
      <c r="B138" s="32" t="s">
        <v>138</v>
      </c>
    </row>
    <row r="139" spans="1:2">
      <c r="A139" s="32">
        <v>41231810</v>
      </c>
      <c r="B139" s="32" t="s">
        <v>138</v>
      </c>
    </row>
    <row r="140" spans="1:2">
      <c r="A140" s="32">
        <v>41247214</v>
      </c>
      <c r="B140" s="32" t="s">
        <v>157</v>
      </c>
    </row>
    <row r="141" spans="1:2">
      <c r="A141" s="32">
        <v>41253650</v>
      </c>
      <c r="B141" s="32" t="s">
        <v>156</v>
      </c>
    </row>
    <row r="142" spans="1:2">
      <c r="A142" s="32">
        <v>41256867</v>
      </c>
      <c r="B142" s="32" t="s">
        <v>7</v>
      </c>
    </row>
    <row r="143" spans="1:2">
      <c r="A143" s="32">
        <v>41257367</v>
      </c>
      <c r="B143" s="32" t="s">
        <v>138</v>
      </c>
    </row>
    <row r="144" spans="1:2">
      <c r="A144" s="32">
        <v>41258574</v>
      </c>
      <c r="B144" s="32" t="s">
        <v>156</v>
      </c>
    </row>
    <row r="145" spans="1:2">
      <c r="A145" s="32">
        <v>41260503</v>
      </c>
      <c r="B145" s="32" t="s">
        <v>157</v>
      </c>
    </row>
    <row r="146" spans="1:2">
      <c r="A146" s="32">
        <v>41262813</v>
      </c>
      <c r="B146" s="32" t="s">
        <v>7</v>
      </c>
    </row>
    <row r="147" spans="1:2">
      <c r="A147" s="32">
        <v>41291380</v>
      </c>
      <c r="B147" s="32" t="s">
        <v>7</v>
      </c>
    </row>
    <row r="148" spans="1:2">
      <c r="A148" s="32">
        <v>41291397</v>
      </c>
      <c r="B148" s="32" t="s">
        <v>7</v>
      </c>
    </row>
    <row r="149" spans="1:2">
      <c r="A149" s="32">
        <v>41301495</v>
      </c>
      <c r="B149" s="32" t="s">
        <v>140</v>
      </c>
    </row>
    <row r="150" spans="1:2">
      <c r="A150" s="32">
        <v>41310527</v>
      </c>
      <c r="B150" s="32" t="s">
        <v>138</v>
      </c>
    </row>
    <row r="151" spans="1:2">
      <c r="A151" s="32">
        <v>41311509</v>
      </c>
      <c r="B151" s="32" t="s">
        <v>138</v>
      </c>
    </row>
    <row r="152" spans="1:2">
      <c r="A152" s="32">
        <v>41311532</v>
      </c>
      <c r="B152" s="32" t="s">
        <v>138</v>
      </c>
    </row>
    <row r="153" spans="1:2">
      <c r="A153" s="32">
        <v>41313067</v>
      </c>
      <c r="B153" s="32" t="s">
        <v>138</v>
      </c>
    </row>
    <row r="154" spans="1:2">
      <c r="A154" s="32">
        <v>41313578</v>
      </c>
      <c r="B154" s="32" t="s">
        <v>138</v>
      </c>
    </row>
    <row r="155" spans="1:2">
      <c r="A155" s="32">
        <v>41314773</v>
      </c>
      <c r="B155" s="32" t="s">
        <v>7</v>
      </c>
    </row>
    <row r="156" spans="1:2">
      <c r="A156" s="32">
        <v>41316695</v>
      </c>
      <c r="B156" s="32" t="s">
        <v>7</v>
      </c>
    </row>
    <row r="157" spans="1:2">
      <c r="A157" s="32">
        <v>41317270</v>
      </c>
      <c r="B157" s="32" t="s">
        <v>156</v>
      </c>
    </row>
    <row r="158" spans="1:2">
      <c r="A158" s="32">
        <v>41317283</v>
      </c>
      <c r="B158" s="32" t="s">
        <v>156</v>
      </c>
    </row>
    <row r="159" spans="1:2">
      <c r="A159" s="32">
        <v>41317306</v>
      </c>
      <c r="B159" s="32" t="s">
        <v>156</v>
      </c>
    </row>
    <row r="160" spans="1:2">
      <c r="A160" s="32">
        <v>41319518</v>
      </c>
      <c r="B160" s="32" t="s">
        <v>7</v>
      </c>
    </row>
    <row r="161" spans="1:2">
      <c r="A161" s="32">
        <v>41330167</v>
      </c>
      <c r="B161" s="32" t="s">
        <v>138</v>
      </c>
    </row>
    <row r="162" spans="1:2">
      <c r="A162" s="32">
        <v>41332772</v>
      </c>
      <c r="B162" s="32" t="s">
        <v>138</v>
      </c>
    </row>
    <row r="163" spans="1:2">
      <c r="A163" s="32">
        <v>41341785</v>
      </c>
      <c r="B163" s="32" t="s">
        <v>156</v>
      </c>
    </row>
    <row r="164" spans="1:2">
      <c r="A164" s="32">
        <v>41342420</v>
      </c>
      <c r="B164" s="32" t="s">
        <v>7</v>
      </c>
    </row>
    <row r="165" spans="1:2">
      <c r="A165" s="32">
        <v>41353982</v>
      </c>
      <c r="B165" s="32" t="s">
        <v>138</v>
      </c>
    </row>
    <row r="166" spans="1:2">
      <c r="A166" s="32">
        <v>41355054</v>
      </c>
      <c r="B166" s="32" t="s">
        <v>156</v>
      </c>
    </row>
    <row r="167" spans="1:2">
      <c r="A167" s="32">
        <v>41355098</v>
      </c>
      <c r="B167" s="32" t="s">
        <v>156</v>
      </c>
    </row>
    <row r="168" spans="1:2">
      <c r="A168" s="32">
        <v>41356304</v>
      </c>
      <c r="B168" s="32" t="s">
        <v>140</v>
      </c>
    </row>
    <row r="169" spans="1:2">
      <c r="A169" s="32">
        <v>41356382</v>
      </c>
      <c r="B169" s="32" t="s">
        <v>140</v>
      </c>
    </row>
    <row r="170" spans="1:2">
      <c r="A170" s="32">
        <v>41356904</v>
      </c>
      <c r="B170" s="32" t="s">
        <v>7</v>
      </c>
    </row>
    <row r="171" spans="1:2">
      <c r="A171" s="32">
        <v>41363017</v>
      </c>
      <c r="B171" s="32" t="s">
        <v>142</v>
      </c>
    </row>
    <row r="172" spans="1:2">
      <c r="A172" s="32">
        <v>41363150</v>
      </c>
      <c r="B172" s="32" t="s">
        <v>138</v>
      </c>
    </row>
    <row r="173" spans="1:2">
      <c r="A173" s="32">
        <v>41369535</v>
      </c>
      <c r="B173" s="32" t="s">
        <v>138</v>
      </c>
    </row>
    <row r="174" spans="1:2">
      <c r="A174" s="32">
        <v>41376752</v>
      </c>
      <c r="B174" s="32" t="s">
        <v>140</v>
      </c>
    </row>
    <row r="175" spans="1:2">
      <c r="A175" s="32">
        <v>41379832</v>
      </c>
      <c r="B175" s="32" t="s">
        <v>7</v>
      </c>
    </row>
    <row r="176" spans="1:2">
      <c r="A176" s="32">
        <v>41379999</v>
      </c>
      <c r="B176" s="32" t="s">
        <v>7</v>
      </c>
    </row>
    <row r="177" spans="1:2">
      <c r="A177" s="32">
        <v>41380580</v>
      </c>
      <c r="B177" s="32" t="s">
        <v>7</v>
      </c>
    </row>
    <row r="178" spans="1:2">
      <c r="A178" s="32">
        <v>41380918</v>
      </c>
      <c r="B178" s="32" t="s">
        <v>7</v>
      </c>
    </row>
    <row r="179" spans="1:2">
      <c r="A179" s="32">
        <v>41380959</v>
      </c>
      <c r="B179" s="32" t="s">
        <v>7</v>
      </c>
    </row>
    <row r="180" spans="1:2">
      <c r="A180" s="32">
        <v>41382561</v>
      </c>
      <c r="B180" s="32" t="s">
        <v>6</v>
      </c>
    </row>
    <row r="181" spans="1:2">
      <c r="A181" s="32">
        <v>41383043</v>
      </c>
      <c r="B181" s="32" t="s">
        <v>156</v>
      </c>
    </row>
    <row r="182" spans="1:2">
      <c r="A182" s="32">
        <v>41383284</v>
      </c>
      <c r="B182" s="32" t="s">
        <v>7</v>
      </c>
    </row>
    <row r="183" spans="1:2">
      <c r="A183" s="32">
        <v>41384141</v>
      </c>
      <c r="B183" s="32" t="s">
        <v>7</v>
      </c>
    </row>
    <row r="184" spans="1:2">
      <c r="A184" s="32">
        <v>41384146</v>
      </c>
      <c r="B184" s="32" t="s">
        <v>7</v>
      </c>
    </row>
    <row r="185" spans="1:2">
      <c r="A185" s="32">
        <v>41384776</v>
      </c>
      <c r="B185" s="32" t="s">
        <v>7</v>
      </c>
    </row>
    <row r="186" spans="1:2">
      <c r="A186" s="32">
        <v>41385179</v>
      </c>
      <c r="B186" s="32" t="s">
        <v>140</v>
      </c>
    </row>
    <row r="187" spans="1:2">
      <c r="A187" s="32">
        <v>41385198</v>
      </c>
      <c r="B187" s="32" t="s">
        <v>140</v>
      </c>
    </row>
    <row r="188" spans="1:2">
      <c r="A188" s="32">
        <v>41395032</v>
      </c>
      <c r="B188" s="32" t="s">
        <v>7</v>
      </c>
    </row>
    <row r="189" spans="1:2">
      <c r="A189" s="32">
        <v>41396521</v>
      </c>
      <c r="B189" s="32" t="s">
        <v>7</v>
      </c>
    </row>
    <row r="190" spans="1:2">
      <c r="A190" s="32">
        <v>41398403</v>
      </c>
      <c r="B190" s="32" t="s">
        <v>6</v>
      </c>
    </row>
    <row r="191" spans="1:2">
      <c r="A191" s="32">
        <v>41398736</v>
      </c>
      <c r="B191" s="32" t="s">
        <v>7</v>
      </c>
    </row>
    <row r="192" spans="1:2">
      <c r="A192" s="32">
        <v>41399274</v>
      </c>
      <c r="B192" s="32" t="s">
        <v>7</v>
      </c>
    </row>
    <row r="193" spans="1:2">
      <c r="A193" s="32">
        <v>41402785</v>
      </c>
      <c r="B193" s="32" t="s">
        <v>7</v>
      </c>
    </row>
    <row r="194" spans="1:2">
      <c r="A194" s="32">
        <v>41408811</v>
      </c>
      <c r="B194" s="32" t="s">
        <v>7</v>
      </c>
    </row>
    <row r="195" spans="1:2">
      <c r="A195" s="32">
        <v>41409687</v>
      </c>
      <c r="B195" s="32" t="s">
        <v>140</v>
      </c>
    </row>
    <row r="196" spans="1:2">
      <c r="A196" s="32">
        <v>41418102</v>
      </c>
      <c r="B196" s="32" t="s">
        <v>138</v>
      </c>
    </row>
    <row r="197" spans="1:2">
      <c r="A197" s="32">
        <v>41418113</v>
      </c>
      <c r="B197" s="32" t="s">
        <v>138</v>
      </c>
    </row>
    <row r="198" spans="1:2">
      <c r="A198" s="32">
        <v>41419793</v>
      </c>
      <c r="B198" s="32" t="s">
        <v>138</v>
      </c>
    </row>
    <row r="199" spans="1:2">
      <c r="A199" s="32">
        <v>41426623</v>
      </c>
      <c r="B199" s="32" t="s">
        <v>7</v>
      </c>
    </row>
    <row r="200" spans="1:2">
      <c r="A200" s="32">
        <v>41427111</v>
      </c>
      <c r="B200" s="32" t="s">
        <v>7</v>
      </c>
    </row>
    <row r="201" spans="1:2">
      <c r="A201" s="32">
        <v>41428030</v>
      </c>
      <c r="B201" s="32" t="s">
        <v>7</v>
      </c>
    </row>
    <row r="202" spans="1:2">
      <c r="A202" s="32">
        <v>41430446</v>
      </c>
      <c r="B202" s="32" t="s">
        <v>7</v>
      </c>
    </row>
    <row r="203" spans="1:2">
      <c r="A203" s="32">
        <v>41439098</v>
      </c>
      <c r="B203" s="32" t="s">
        <v>6</v>
      </c>
    </row>
    <row r="204" spans="1:2">
      <c r="A204" s="32">
        <v>41444744</v>
      </c>
      <c r="B204" s="32" t="s">
        <v>138</v>
      </c>
    </row>
    <row r="205" spans="1:2">
      <c r="A205" s="32">
        <v>41445476</v>
      </c>
      <c r="B205" s="32" t="s">
        <v>138</v>
      </c>
    </row>
    <row r="206" spans="1:2">
      <c r="A206" s="32">
        <v>41451225</v>
      </c>
      <c r="B206" s="32" t="s">
        <v>138</v>
      </c>
    </row>
    <row r="207" spans="1:2">
      <c r="A207" s="32">
        <v>41452403</v>
      </c>
      <c r="B207" s="32" t="s">
        <v>7</v>
      </c>
    </row>
    <row r="208" spans="1:2">
      <c r="A208" s="32">
        <v>41453706</v>
      </c>
      <c r="B208" s="32" t="s">
        <v>138</v>
      </c>
    </row>
    <row r="209" spans="1:2">
      <c r="A209" s="32">
        <v>41462671</v>
      </c>
      <c r="B209" s="32" t="s">
        <v>138</v>
      </c>
    </row>
    <row r="210" spans="1:2">
      <c r="A210" s="32">
        <v>41462682</v>
      </c>
      <c r="B210" s="32" t="s">
        <v>138</v>
      </c>
    </row>
    <row r="211" spans="1:2">
      <c r="A211" s="32">
        <v>41465067</v>
      </c>
      <c r="B211" s="32" t="s">
        <v>7</v>
      </c>
    </row>
    <row r="212" spans="1:2">
      <c r="A212" s="32">
        <v>41468520</v>
      </c>
      <c r="B212" s="32" t="s">
        <v>156</v>
      </c>
    </row>
    <row r="213" spans="1:2">
      <c r="A213" s="32">
        <v>41468618</v>
      </c>
      <c r="B213" s="32" t="s">
        <v>156</v>
      </c>
    </row>
    <row r="214" spans="1:2">
      <c r="A214" s="32">
        <v>41474633</v>
      </c>
      <c r="B214" s="32" t="s">
        <v>156</v>
      </c>
    </row>
    <row r="215" spans="1:2">
      <c r="A215" s="32">
        <v>41478799</v>
      </c>
      <c r="B215" s="32" t="s">
        <v>140</v>
      </c>
    </row>
    <row r="216" spans="1:2">
      <c r="A216" s="32">
        <v>41482787</v>
      </c>
      <c r="B216" s="32" t="s">
        <v>140</v>
      </c>
    </row>
    <row r="217" spans="1:2">
      <c r="A217" s="32">
        <v>41488208</v>
      </c>
      <c r="B217" s="32" t="s">
        <v>138</v>
      </c>
    </row>
    <row r="218" spans="1:2">
      <c r="A218" s="32">
        <v>41494205</v>
      </c>
      <c r="B218" s="32" t="s">
        <v>138</v>
      </c>
    </row>
    <row r="219" spans="1:2">
      <c r="A219" s="32">
        <v>41494466</v>
      </c>
      <c r="B219" s="32" t="s">
        <v>6</v>
      </c>
    </row>
    <row r="220" spans="1:2">
      <c r="A220" s="32">
        <v>41495567</v>
      </c>
      <c r="B220" s="32" t="s">
        <v>7</v>
      </c>
    </row>
    <row r="221" spans="1:2">
      <c r="A221" s="32">
        <v>41499028</v>
      </c>
      <c r="B221" s="32" t="s">
        <v>6</v>
      </c>
    </row>
    <row r="222" spans="1:2">
      <c r="A222" s="32">
        <v>41500966</v>
      </c>
      <c r="B222" s="32" t="s">
        <v>6</v>
      </c>
    </row>
    <row r="223" spans="1:2">
      <c r="A223" s="32">
        <v>41501840</v>
      </c>
      <c r="B223" s="32" t="s">
        <v>156</v>
      </c>
    </row>
    <row r="224" spans="1:2">
      <c r="A224" s="32">
        <v>41505418</v>
      </c>
      <c r="B224" s="32" t="s">
        <v>156</v>
      </c>
    </row>
    <row r="225" spans="1:2">
      <c r="A225" s="32">
        <v>41510573</v>
      </c>
      <c r="B225" s="32" t="s">
        <v>7</v>
      </c>
    </row>
    <row r="226" spans="1:2">
      <c r="A226" s="32">
        <v>41510598</v>
      </c>
      <c r="B226" s="32" t="s">
        <v>7</v>
      </c>
    </row>
    <row r="227" spans="1:2">
      <c r="A227" s="32">
        <v>41511103</v>
      </c>
      <c r="B227" s="32" t="s">
        <v>7</v>
      </c>
    </row>
    <row r="228" spans="1:2">
      <c r="A228" s="32">
        <v>41525707</v>
      </c>
      <c r="B228" s="32" t="s">
        <v>138</v>
      </c>
    </row>
    <row r="229" spans="1:2">
      <c r="A229" s="32">
        <v>41525777</v>
      </c>
      <c r="B229" s="32" t="s">
        <v>138</v>
      </c>
    </row>
    <row r="230" spans="1:2">
      <c r="A230" s="32">
        <v>41528319</v>
      </c>
      <c r="B230" s="32" t="s">
        <v>156</v>
      </c>
    </row>
    <row r="231" spans="1:2">
      <c r="A231" s="32">
        <v>41531687</v>
      </c>
      <c r="B231" s="32" t="s">
        <v>7</v>
      </c>
    </row>
    <row r="232" spans="1:2">
      <c r="A232" s="32">
        <v>41536511</v>
      </c>
      <c r="B232" s="32" t="s">
        <v>6</v>
      </c>
    </row>
    <row r="233" spans="1:2">
      <c r="A233" s="32">
        <v>41540532</v>
      </c>
      <c r="B233" s="32" t="s">
        <v>6</v>
      </c>
    </row>
    <row r="234" spans="1:2">
      <c r="A234" s="32">
        <v>41546910</v>
      </c>
      <c r="B234" s="32" t="s">
        <v>140</v>
      </c>
    </row>
    <row r="235" spans="1:2">
      <c r="A235" s="32">
        <v>41547312</v>
      </c>
      <c r="B235" s="32" t="s">
        <v>156</v>
      </c>
    </row>
    <row r="236" spans="1:2">
      <c r="A236" s="32">
        <v>41548242</v>
      </c>
      <c r="B236" s="32" t="s">
        <v>138</v>
      </c>
    </row>
    <row r="237" spans="1:2">
      <c r="A237" s="32">
        <v>41549330</v>
      </c>
      <c r="B237" s="32" t="s">
        <v>138</v>
      </c>
    </row>
    <row r="238" spans="1:2">
      <c r="A238" s="32">
        <v>41549419</v>
      </c>
      <c r="B238" s="32" t="s">
        <v>138</v>
      </c>
    </row>
    <row r="239" spans="1:2">
      <c r="A239" s="32">
        <v>41550341</v>
      </c>
      <c r="B239" s="32" t="s">
        <v>142</v>
      </c>
    </row>
    <row r="240" spans="1:2">
      <c r="A240" s="32">
        <v>41551083</v>
      </c>
      <c r="B240" s="32" t="s">
        <v>156</v>
      </c>
    </row>
    <row r="241" spans="1:2">
      <c r="A241" s="32">
        <v>41551086</v>
      </c>
      <c r="B241" s="32" t="s">
        <v>156</v>
      </c>
    </row>
    <row r="242" spans="1:2">
      <c r="A242" s="32">
        <v>41551088</v>
      </c>
      <c r="B242" s="32" t="s">
        <v>156</v>
      </c>
    </row>
    <row r="243" spans="1:2">
      <c r="A243" s="32">
        <v>41551093</v>
      </c>
      <c r="B243" s="32" t="s">
        <v>156</v>
      </c>
    </row>
    <row r="244" spans="1:2">
      <c r="A244" s="32">
        <v>41551096</v>
      </c>
      <c r="B244" s="32" t="s">
        <v>156</v>
      </c>
    </row>
    <row r="245" spans="1:2">
      <c r="A245" s="32">
        <v>41551097</v>
      </c>
      <c r="B245" s="32" t="s">
        <v>156</v>
      </c>
    </row>
    <row r="246" spans="1:2">
      <c r="A246" s="32">
        <v>41555229</v>
      </c>
      <c r="B246" s="32" t="s">
        <v>138</v>
      </c>
    </row>
    <row r="247" spans="1:2">
      <c r="A247" s="32">
        <v>41556740</v>
      </c>
      <c r="B247" s="32" t="s">
        <v>7</v>
      </c>
    </row>
    <row r="248" spans="1:2">
      <c r="A248" s="32">
        <v>41560537</v>
      </c>
      <c r="B248" s="32" t="s">
        <v>7</v>
      </c>
    </row>
    <row r="249" spans="1:2">
      <c r="A249" s="32">
        <v>41563359</v>
      </c>
      <c r="B249" s="32" t="s">
        <v>7</v>
      </c>
    </row>
    <row r="250" spans="1:2">
      <c r="A250" s="32">
        <v>41568392</v>
      </c>
      <c r="B250" s="32" t="s">
        <v>156</v>
      </c>
    </row>
    <row r="251" spans="1:2">
      <c r="A251" s="32">
        <v>41569087</v>
      </c>
      <c r="B251" s="32" t="s">
        <v>156</v>
      </c>
    </row>
    <row r="252" spans="1:2">
      <c r="A252" s="32">
        <v>41574107</v>
      </c>
      <c r="B252" s="32" t="s">
        <v>138</v>
      </c>
    </row>
    <row r="253" spans="1:2">
      <c r="A253" s="32">
        <v>41576745</v>
      </c>
      <c r="B253" s="32" t="s">
        <v>138</v>
      </c>
    </row>
    <row r="254" spans="1:2">
      <c r="A254" s="32">
        <v>41577389</v>
      </c>
      <c r="B254" s="32" t="s">
        <v>140</v>
      </c>
    </row>
    <row r="255" spans="1:2">
      <c r="A255" s="32">
        <v>41578158</v>
      </c>
      <c r="B255" s="32" t="s">
        <v>156</v>
      </c>
    </row>
    <row r="256" spans="1:2">
      <c r="A256" s="32">
        <v>41579858</v>
      </c>
      <c r="B256" s="32" t="s">
        <v>138</v>
      </c>
    </row>
    <row r="257" spans="1:2">
      <c r="A257" s="32">
        <v>41581013</v>
      </c>
      <c r="B257" s="32" t="s">
        <v>7</v>
      </c>
    </row>
    <row r="258" spans="1:2">
      <c r="A258" s="32">
        <v>41584403</v>
      </c>
      <c r="B258" s="32" t="s">
        <v>138</v>
      </c>
    </row>
    <row r="259" spans="1:2">
      <c r="A259" s="32">
        <v>41585251</v>
      </c>
      <c r="B259" s="32" t="s">
        <v>138</v>
      </c>
    </row>
    <row r="260" spans="1:2">
      <c r="A260" s="32">
        <v>41588033</v>
      </c>
      <c r="B260" s="32" t="s">
        <v>142</v>
      </c>
    </row>
    <row r="261" spans="1:2">
      <c r="A261" s="32">
        <v>41599829</v>
      </c>
      <c r="B261" s="32" t="s">
        <v>7</v>
      </c>
    </row>
    <row r="262" spans="1:2">
      <c r="A262" s="32">
        <v>41599902</v>
      </c>
      <c r="B262" s="32" t="s">
        <v>7</v>
      </c>
    </row>
    <row r="263" spans="1:2">
      <c r="A263" s="32">
        <v>41600454</v>
      </c>
      <c r="B263" s="32" t="s">
        <v>156</v>
      </c>
    </row>
    <row r="264" spans="1:2">
      <c r="A264" s="32">
        <v>41603382</v>
      </c>
      <c r="B264" s="32" t="s">
        <v>7</v>
      </c>
    </row>
    <row r="265" spans="1:2">
      <c r="A265" s="32">
        <v>41606471</v>
      </c>
      <c r="B265" s="32" t="s">
        <v>7</v>
      </c>
    </row>
    <row r="266" spans="1:2">
      <c r="A266" s="32">
        <v>41610921</v>
      </c>
      <c r="B266" s="32" t="s">
        <v>138</v>
      </c>
    </row>
    <row r="267" spans="1:2">
      <c r="A267" s="32">
        <v>41610928</v>
      </c>
      <c r="B267" s="32" t="s">
        <v>7</v>
      </c>
    </row>
    <row r="268" spans="1:2">
      <c r="A268" s="32">
        <v>41613297</v>
      </c>
      <c r="B268" s="32" t="s">
        <v>7</v>
      </c>
    </row>
    <row r="269" spans="1:2">
      <c r="A269" s="32">
        <v>41616927</v>
      </c>
      <c r="B269" s="32" t="s">
        <v>7</v>
      </c>
    </row>
    <row r="270" spans="1:2">
      <c r="A270" s="32">
        <v>41617142</v>
      </c>
      <c r="B270" s="32" t="s">
        <v>138</v>
      </c>
    </row>
    <row r="271" spans="1:2">
      <c r="A271" s="32">
        <v>41617144</v>
      </c>
      <c r="B271" s="32" t="s">
        <v>6</v>
      </c>
    </row>
    <row r="272" spans="1:2">
      <c r="A272" s="32">
        <v>41617942</v>
      </c>
      <c r="B272" s="32" t="s">
        <v>7</v>
      </c>
    </row>
    <row r="273" spans="1:2">
      <c r="A273" s="32">
        <v>41618884</v>
      </c>
      <c r="B273" s="32" t="s">
        <v>6</v>
      </c>
    </row>
    <row r="274" spans="1:2">
      <c r="A274" s="32">
        <v>41626911</v>
      </c>
      <c r="B274" s="32" t="s">
        <v>156</v>
      </c>
    </row>
    <row r="275" spans="1:2">
      <c r="A275" s="32">
        <v>41626927</v>
      </c>
      <c r="B275" s="32" t="s">
        <v>156</v>
      </c>
    </row>
    <row r="276" spans="1:2">
      <c r="A276" s="32">
        <v>41628553</v>
      </c>
      <c r="B276" s="32" t="s">
        <v>7</v>
      </c>
    </row>
    <row r="277" spans="1:2">
      <c r="A277" s="32">
        <v>41628576</v>
      </c>
      <c r="B277" s="32" t="s">
        <v>7</v>
      </c>
    </row>
    <row r="278" spans="1:2">
      <c r="A278" s="32">
        <v>41628583</v>
      </c>
      <c r="B278" s="32" t="s">
        <v>7</v>
      </c>
    </row>
    <row r="279" spans="1:2">
      <c r="A279" s="32">
        <v>41628593</v>
      </c>
      <c r="B279" s="32" t="s">
        <v>7</v>
      </c>
    </row>
    <row r="280" spans="1:2">
      <c r="A280" s="32">
        <v>41629460</v>
      </c>
      <c r="B280" s="32" t="s">
        <v>7</v>
      </c>
    </row>
    <row r="281" spans="1:2">
      <c r="A281" s="32">
        <v>41634116</v>
      </c>
      <c r="B281" s="32" t="s">
        <v>138</v>
      </c>
    </row>
    <row r="282" spans="1:2">
      <c r="A282" s="32">
        <v>41635498</v>
      </c>
      <c r="B282" s="32" t="s">
        <v>156</v>
      </c>
    </row>
    <row r="283" spans="1:2">
      <c r="A283" s="32">
        <v>41636621</v>
      </c>
      <c r="B283" s="32" t="s">
        <v>156</v>
      </c>
    </row>
    <row r="284" spans="1:2">
      <c r="A284" s="32">
        <v>41639326</v>
      </c>
      <c r="B284" s="32" t="s">
        <v>7</v>
      </c>
    </row>
    <row r="285" spans="1:2">
      <c r="A285" s="32">
        <v>41643331</v>
      </c>
      <c r="B285" s="32" t="s">
        <v>7</v>
      </c>
    </row>
    <row r="286" spans="1:2">
      <c r="A286" s="32">
        <v>41646577</v>
      </c>
      <c r="B286" s="32" t="s">
        <v>138</v>
      </c>
    </row>
    <row r="287" spans="1:2">
      <c r="A287" s="32">
        <v>41646649</v>
      </c>
      <c r="B287" s="32" t="s">
        <v>138</v>
      </c>
    </row>
    <row r="288" spans="1:2">
      <c r="A288" s="32">
        <v>41647126</v>
      </c>
      <c r="B288" s="32" t="s">
        <v>7</v>
      </c>
    </row>
    <row r="289" spans="1:2">
      <c r="A289" s="32">
        <v>41647150</v>
      </c>
      <c r="B289" s="32" t="s">
        <v>138</v>
      </c>
    </row>
    <row r="290" spans="1:2">
      <c r="A290" s="32">
        <v>41648766</v>
      </c>
      <c r="B290" s="32" t="s">
        <v>138</v>
      </c>
    </row>
    <row r="291" spans="1:2">
      <c r="A291" s="32">
        <v>41650817</v>
      </c>
      <c r="B291" s="32" t="s">
        <v>138</v>
      </c>
    </row>
    <row r="292" spans="1:2">
      <c r="A292" s="32">
        <v>41651652</v>
      </c>
      <c r="B292" s="32" t="s">
        <v>156</v>
      </c>
    </row>
    <row r="293" spans="1:2">
      <c r="A293" s="32">
        <v>41654844</v>
      </c>
      <c r="B293" s="32" t="s">
        <v>7</v>
      </c>
    </row>
    <row r="294" spans="1:2">
      <c r="A294" s="32">
        <v>41659962</v>
      </c>
      <c r="B294" s="32" t="s">
        <v>7</v>
      </c>
    </row>
    <row r="295" spans="1:2">
      <c r="A295" s="32">
        <v>41662337</v>
      </c>
      <c r="B295" s="32" t="s">
        <v>7</v>
      </c>
    </row>
    <row r="296" spans="1:2">
      <c r="A296" s="32">
        <v>41665639</v>
      </c>
      <c r="B296" s="32" t="s">
        <v>7</v>
      </c>
    </row>
    <row r="297" spans="1:2">
      <c r="A297" s="32">
        <v>41667752</v>
      </c>
      <c r="B297" s="32" t="s">
        <v>138</v>
      </c>
    </row>
    <row r="298" spans="1:2">
      <c r="A298" s="32">
        <v>41667760</v>
      </c>
      <c r="B298" s="32" t="s">
        <v>138</v>
      </c>
    </row>
    <row r="299" spans="1:2">
      <c r="A299" s="32">
        <v>41677438</v>
      </c>
      <c r="B299" s="32" t="s">
        <v>7</v>
      </c>
    </row>
    <row r="300" spans="1:2">
      <c r="A300" s="32">
        <v>41682893</v>
      </c>
      <c r="B300" s="32" t="s">
        <v>138</v>
      </c>
    </row>
    <row r="301" spans="1:2">
      <c r="A301" s="32">
        <v>41687752</v>
      </c>
      <c r="B301" s="32" t="s">
        <v>7</v>
      </c>
    </row>
    <row r="302" spans="1:2">
      <c r="A302" s="32">
        <v>41688625</v>
      </c>
      <c r="B302" s="32" t="s">
        <v>140</v>
      </c>
    </row>
    <row r="303" spans="1:2">
      <c r="A303" s="32">
        <v>41690160</v>
      </c>
      <c r="B303" s="32" t="s">
        <v>138</v>
      </c>
    </row>
    <row r="304" spans="1:2">
      <c r="A304" s="32">
        <v>41690190</v>
      </c>
      <c r="B304" s="32" t="s">
        <v>7</v>
      </c>
    </row>
    <row r="305" spans="1:2">
      <c r="A305" s="32">
        <v>41690597</v>
      </c>
      <c r="B305" s="32" t="s">
        <v>138</v>
      </c>
    </row>
    <row r="306" spans="1:2">
      <c r="A306" s="32">
        <v>41691652</v>
      </c>
      <c r="B306" s="32" t="s">
        <v>156</v>
      </c>
    </row>
    <row r="307" spans="1:2">
      <c r="A307" s="32">
        <v>41702034</v>
      </c>
      <c r="B307" s="32" t="s">
        <v>7</v>
      </c>
    </row>
    <row r="308" spans="1:2">
      <c r="A308" s="32">
        <v>41704306</v>
      </c>
      <c r="B308" s="32" t="s">
        <v>7</v>
      </c>
    </row>
    <row r="309" spans="1:2">
      <c r="A309" s="32">
        <v>41707033</v>
      </c>
      <c r="B309" s="32" t="s">
        <v>6</v>
      </c>
    </row>
    <row r="310" spans="1:2">
      <c r="A310" s="32">
        <v>41707962</v>
      </c>
      <c r="B310" s="32" t="s">
        <v>138</v>
      </c>
    </row>
    <row r="311" spans="1:2">
      <c r="A311" s="32">
        <v>41708732</v>
      </c>
      <c r="B311" s="32" t="s">
        <v>138</v>
      </c>
    </row>
    <row r="312" spans="1:2">
      <c r="A312" s="32">
        <v>41708983</v>
      </c>
      <c r="B312" s="32" t="s">
        <v>7</v>
      </c>
    </row>
    <row r="313" spans="1:2">
      <c r="A313" s="32">
        <v>41710321</v>
      </c>
      <c r="B313" s="32" t="s">
        <v>156</v>
      </c>
    </row>
    <row r="314" spans="1:2">
      <c r="A314" s="32">
        <v>41711646</v>
      </c>
      <c r="B314" s="32" t="s">
        <v>156</v>
      </c>
    </row>
    <row r="315" spans="1:2">
      <c r="A315" s="32">
        <v>41714606</v>
      </c>
      <c r="B315" s="32" t="s">
        <v>156</v>
      </c>
    </row>
    <row r="316" spans="1:2">
      <c r="A316" s="32">
        <v>41714610</v>
      </c>
      <c r="B316" s="32" t="s">
        <v>156</v>
      </c>
    </row>
    <row r="317" spans="1:2">
      <c r="A317" s="32">
        <v>41715042</v>
      </c>
      <c r="B317" s="32" t="s">
        <v>6</v>
      </c>
    </row>
    <row r="318" spans="1:2">
      <c r="A318" s="32">
        <v>41719448</v>
      </c>
      <c r="B318" s="32" t="s">
        <v>140</v>
      </c>
    </row>
    <row r="319" spans="1:2">
      <c r="A319" s="32">
        <v>41721361</v>
      </c>
      <c r="B319" s="32" t="s">
        <v>138</v>
      </c>
    </row>
    <row r="320" spans="1:2">
      <c r="A320" s="32">
        <v>41724840</v>
      </c>
      <c r="B320" s="32" t="s">
        <v>7</v>
      </c>
    </row>
    <row r="321" spans="1:2">
      <c r="A321" s="32">
        <v>41726149</v>
      </c>
      <c r="B321" s="32" t="s">
        <v>7</v>
      </c>
    </row>
    <row r="322" spans="1:2">
      <c r="A322" s="32">
        <v>41733960</v>
      </c>
      <c r="B322" s="32" t="s">
        <v>147</v>
      </c>
    </row>
    <row r="323" spans="1:2">
      <c r="A323" s="32">
        <v>41736551</v>
      </c>
      <c r="B323" s="32" t="s">
        <v>7</v>
      </c>
    </row>
    <row r="324" spans="1:2">
      <c r="A324" s="32">
        <v>41736552</v>
      </c>
      <c r="B324" s="32" t="s">
        <v>7</v>
      </c>
    </row>
    <row r="325" spans="1:2">
      <c r="A325" s="32">
        <v>41738768</v>
      </c>
      <c r="B325" s="32" t="s">
        <v>7</v>
      </c>
    </row>
    <row r="326" spans="1:2">
      <c r="A326" s="32">
        <v>41743164</v>
      </c>
      <c r="B326" s="32" t="s">
        <v>7</v>
      </c>
    </row>
    <row r="327" spans="1:2">
      <c r="A327" s="32">
        <v>41743176</v>
      </c>
      <c r="B327" s="32" t="s">
        <v>156</v>
      </c>
    </row>
    <row r="328" spans="1:2">
      <c r="A328" s="32">
        <v>41743189</v>
      </c>
      <c r="B328" s="32" t="s">
        <v>156</v>
      </c>
    </row>
    <row r="329" spans="1:2">
      <c r="A329" s="32">
        <v>41743196</v>
      </c>
      <c r="B329" s="32" t="s">
        <v>156</v>
      </c>
    </row>
    <row r="330" spans="1:2">
      <c r="A330" s="32">
        <v>41755223</v>
      </c>
      <c r="B330" s="32" t="s">
        <v>138</v>
      </c>
    </row>
    <row r="331" spans="1:2">
      <c r="A331" s="32">
        <v>41757137</v>
      </c>
      <c r="B331" s="32" t="s">
        <v>7</v>
      </c>
    </row>
    <row r="332" spans="1:2">
      <c r="A332" s="32">
        <v>41757908</v>
      </c>
      <c r="B332" s="32" t="s">
        <v>138</v>
      </c>
    </row>
    <row r="333" spans="1:2">
      <c r="A333" s="32">
        <v>41760828</v>
      </c>
      <c r="B333" s="32" t="s">
        <v>7</v>
      </c>
    </row>
    <row r="334" spans="1:2">
      <c r="A334" s="32">
        <v>41768460</v>
      </c>
      <c r="B334" s="32" t="s">
        <v>156</v>
      </c>
    </row>
    <row r="335" spans="1:2">
      <c r="A335" s="32">
        <v>41776117</v>
      </c>
      <c r="B335" s="32" t="s">
        <v>7</v>
      </c>
    </row>
    <row r="336" spans="1:2">
      <c r="A336" s="32">
        <v>41779857</v>
      </c>
      <c r="B336" s="32" t="s">
        <v>7</v>
      </c>
    </row>
    <row r="337" spans="1:2">
      <c r="A337" s="32">
        <v>41780030</v>
      </c>
      <c r="B337" s="32" t="s">
        <v>138</v>
      </c>
    </row>
    <row r="338" spans="1:2">
      <c r="A338" s="32">
        <v>41781023</v>
      </c>
      <c r="B338" s="32" t="s">
        <v>7</v>
      </c>
    </row>
    <row r="339" spans="1:2">
      <c r="A339" s="32">
        <v>41786730</v>
      </c>
      <c r="B339" s="32" t="s">
        <v>7</v>
      </c>
    </row>
    <row r="340" spans="1:2">
      <c r="A340" s="32">
        <v>41786764</v>
      </c>
      <c r="B340" s="32" t="s">
        <v>140</v>
      </c>
    </row>
    <row r="341" spans="1:2">
      <c r="A341" s="32">
        <v>41788315</v>
      </c>
      <c r="B341" s="32" t="s">
        <v>138</v>
      </c>
    </row>
    <row r="342" spans="1:2">
      <c r="A342" s="32">
        <v>41790135</v>
      </c>
      <c r="B342" s="32" t="s">
        <v>138</v>
      </c>
    </row>
    <row r="343" spans="1:2">
      <c r="A343" s="32">
        <v>41790253</v>
      </c>
      <c r="B343" s="32" t="s">
        <v>156</v>
      </c>
    </row>
    <row r="344" spans="1:2">
      <c r="A344" s="32">
        <v>41792554</v>
      </c>
      <c r="B344" s="32" t="s">
        <v>156</v>
      </c>
    </row>
    <row r="345" spans="1:2">
      <c r="A345" s="32">
        <v>41792562</v>
      </c>
      <c r="B345" s="32" t="s">
        <v>156</v>
      </c>
    </row>
    <row r="346" spans="1:2">
      <c r="A346" s="32">
        <v>41801664</v>
      </c>
      <c r="B346" s="32" t="s">
        <v>7</v>
      </c>
    </row>
    <row r="347" spans="1:2">
      <c r="A347" s="32">
        <v>41802819</v>
      </c>
      <c r="B347" s="32" t="s">
        <v>156</v>
      </c>
    </row>
    <row r="348" spans="1:2">
      <c r="A348" s="32">
        <v>41806060</v>
      </c>
      <c r="B348" s="32" t="s">
        <v>7</v>
      </c>
    </row>
    <row r="349" spans="1:2">
      <c r="A349" s="32">
        <v>41809011</v>
      </c>
      <c r="B349" s="32" t="s">
        <v>156</v>
      </c>
    </row>
    <row r="350" spans="1:2">
      <c r="A350" s="32">
        <v>41817972</v>
      </c>
      <c r="B350" s="32" t="s">
        <v>138</v>
      </c>
    </row>
    <row r="351" spans="1:2">
      <c r="A351" s="32">
        <v>41821404</v>
      </c>
      <c r="B351" s="32" t="s">
        <v>138</v>
      </c>
    </row>
    <row r="352" spans="1:2">
      <c r="A352" s="32">
        <v>41821480</v>
      </c>
      <c r="B352" s="32" t="s">
        <v>138</v>
      </c>
    </row>
    <row r="353" spans="1:2">
      <c r="A353" s="32">
        <v>41821665</v>
      </c>
      <c r="B353" s="32" t="s">
        <v>7</v>
      </c>
    </row>
    <row r="354" spans="1:2">
      <c r="A354" s="32">
        <v>41821673</v>
      </c>
      <c r="B354" s="32" t="s">
        <v>6</v>
      </c>
    </row>
    <row r="355" spans="1:2">
      <c r="A355" s="32">
        <v>41824072</v>
      </c>
      <c r="B355" s="32" t="s">
        <v>7</v>
      </c>
    </row>
    <row r="356" spans="1:2">
      <c r="A356" s="32">
        <v>41825275</v>
      </c>
      <c r="B356" s="32" t="s">
        <v>7</v>
      </c>
    </row>
    <row r="357" spans="1:2">
      <c r="A357" s="32">
        <v>41827109</v>
      </c>
      <c r="B357" s="32" t="s">
        <v>7</v>
      </c>
    </row>
    <row r="358" spans="1:2">
      <c r="A358" s="32">
        <v>41827131</v>
      </c>
      <c r="B358" s="32" t="s">
        <v>7</v>
      </c>
    </row>
    <row r="359" spans="1:2">
      <c r="A359" s="32">
        <v>41827133</v>
      </c>
      <c r="B359" s="32" t="s">
        <v>7</v>
      </c>
    </row>
    <row r="360" spans="1:2">
      <c r="A360" s="32">
        <v>41827134</v>
      </c>
      <c r="B360" s="32" t="s">
        <v>7</v>
      </c>
    </row>
    <row r="361" spans="1:2">
      <c r="A361" s="32">
        <v>41827136</v>
      </c>
      <c r="B361" s="32" t="s">
        <v>7</v>
      </c>
    </row>
    <row r="362" spans="1:2">
      <c r="A362" s="32">
        <v>41827137</v>
      </c>
      <c r="B362" s="32" t="s">
        <v>7</v>
      </c>
    </row>
    <row r="363" spans="1:2">
      <c r="A363" s="32">
        <v>41827140</v>
      </c>
      <c r="B363" s="32" t="s">
        <v>7</v>
      </c>
    </row>
    <row r="364" spans="1:2">
      <c r="A364" s="32">
        <v>41827143</v>
      </c>
      <c r="B364" s="32" t="s">
        <v>7</v>
      </c>
    </row>
    <row r="365" spans="1:2">
      <c r="A365" s="32">
        <v>41827144</v>
      </c>
      <c r="B365" s="32" t="s">
        <v>7</v>
      </c>
    </row>
    <row r="366" spans="1:2">
      <c r="A366" s="32">
        <v>41827145</v>
      </c>
      <c r="B366" s="32" t="s">
        <v>7</v>
      </c>
    </row>
    <row r="367" spans="1:2">
      <c r="A367" s="32">
        <v>41839036</v>
      </c>
      <c r="B367" s="32" t="s">
        <v>156</v>
      </c>
    </row>
    <row r="368" spans="1:2">
      <c r="A368" s="32">
        <v>41839041</v>
      </c>
      <c r="B368" s="32" t="s">
        <v>156</v>
      </c>
    </row>
    <row r="369" spans="1:2">
      <c r="A369" s="32">
        <v>41839044</v>
      </c>
      <c r="B369" s="32" t="s">
        <v>156</v>
      </c>
    </row>
    <row r="370" spans="1:2">
      <c r="A370" s="32">
        <v>41839052</v>
      </c>
      <c r="B370" s="32" t="s">
        <v>138</v>
      </c>
    </row>
    <row r="371" spans="1:2">
      <c r="A371" s="32">
        <v>41842044</v>
      </c>
      <c r="B371" s="32" t="s">
        <v>7</v>
      </c>
    </row>
    <row r="372" spans="1:2">
      <c r="A372" s="32">
        <v>41842551</v>
      </c>
      <c r="B372" s="32" t="s">
        <v>7</v>
      </c>
    </row>
    <row r="373" spans="1:2">
      <c r="A373" s="32">
        <v>41843359</v>
      </c>
      <c r="B373" s="32" t="s">
        <v>7</v>
      </c>
    </row>
    <row r="374" spans="1:2">
      <c r="A374" s="32">
        <v>41844704</v>
      </c>
      <c r="B374" s="32" t="s">
        <v>7</v>
      </c>
    </row>
    <row r="375" spans="1:2">
      <c r="A375" s="32">
        <v>41848521</v>
      </c>
      <c r="B375" s="32" t="s">
        <v>6</v>
      </c>
    </row>
    <row r="376" spans="1:2">
      <c r="A376" s="32">
        <v>41859534</v>
      </c>
      <c r="B376" s="32" t="s">
        <v>138</v>
      </c>
    </row>
    <row r="377" spans="1:2">
      <c r="A377" s="32">
        <v>41865487</v>
      </c>
      <c r="B377" s="32" t="s">
        <v>138</v>
      </c>
    </row>
    <row r="378" spans="1:2">
      <c r="A378" s="32">
        <v>41870785</v>
      </c>
      <c r="B378" s="32" t="s">
        <v>7</v>
      </c>
    </row>
    <row r="379" spans="1:2">
      <c r="A379" s="32">
        <v>41875426</v>
      </c>
      <c r="B379" s="32" t="s">
        <v>138</v>
      </c>
    </row>
    <row r="380" spans="1:2">
      <c r="A380" s="32">
        <v>41880464</v>
      </c>
      <c r="B380" s="32" t="s">
        <v>156</v>
      </c>
    </row>
    <row r="381" spans="1:2">
      <c r="A381" s="32">
        <v>41880468</v>
      </c>
      <c r="B381" s="32" t="s">
        <v>156</v>
      </c>
    </row>
    <row r="382" spans="1:2">
      <c r="A382" s="32">
        <v>41882104</v>
      </c>
      <c r="B382" s="32" t="s">
        <v>7</v>
      </c>
    </row>
    <row r="383" spans="1:2">
      <c r="A383" s="32">
        <v>41883643</v>
      </c>
      <c r="B383" s="32" t="s">
        <v>145</v>
      </c>
    </row>
    <row r="384" spans="1:2">
      <c r="A384" s="32">
        <v>41886704</v>
      </c>
      <c r="B384" s="32" t="s">
        <v>7</v>
      </c>
    </row>
    <row r="385" spans="1:2">
      <c r="A385" s="32">
        <v>41887060</v>
      </c>
      <c r="B385" s="32" t="s">
        <v>138</v>
      </c>
    </row>
    <row r="386" spans="1:2">
      <c r="A386" s="32">
        <v>41888192</v>
      </c>
      <c r="B386" s="32" t="s">
        <v>138</v>
      </c>
    </row>
    <row r="387" spans="1:2">
      <c r="A387" s="32">
        <v>41888210</v>
      </c>
      <c r="B387" s="32" t="s">
        <v>7</v>
      </c>
    </row>
    <row r="388" spans="1:2">
      <c r="A388" s="32">
        <v>41894478</v>
      </c>
      <c r="B388" s="32" t="s">
        <v>6</v>
      </c>
    </row>
    <row r="389" spans="1:2">
      <c r="A389" s="32">
        <v>41894547</v>
      </c>
      <c r="B389" s="32" t="s">
        <v>156</v>
      </c>
    </row>
    <row r="390" spans="1:2">
      <c r="A390" s="32">
        <v>41895513</v>
      </c>
      <c r="B390" s="32" t="s">
        <v>144</v>
      </c>
    </row>
    <row r="391" spans="1:2">
      <c r="A391" s="32">
        <v>41895961</v>
      </c>
      <c r="B391" s="32" t="s">
        <v>7</v>
      </c>
    </row>
    <row r="392" spans="1:2">
      <c r="A392" s="32">
        <v>41895963</v>
      </c>
      <c r="B392" s="32" t="s">
        <v>7</v>
      </c>
    </row>
    <row r="393" spans="1:2">
      <c r="A393" s="32">
        <v>41899831</v>
      </c>
      <c r="B393" s="32" t="s">
        <v>140</v>
      </c>
    </row>
    <row r="394" spans="1:2">
      <c r="A394" s="32">
        <v>41899866</v>
      </c>
      <c r="B394" s="32" t="s">
        <v>138</v>
      </c>
    </row>
    <row r="395" spans="1:2">
      <c r="A395" s="32">
        <v>41906952</v>
      </c>
      <c r="B395" s="32" t="s">
        <v>138</v>
      </c>
    </row>
    <row r="396" spans="1:2">
      <c r="A396" s="32">
        <v>41910437</v>
      </c>
      <c r="B396" s="32" t="s">
        <v>7</v>
      </c>
    </row>
    <row r="397" spans="1:2">
      <c r="A397" s="32">
        <v>41912421</v>
      </c>
      <c r="B397" s="32" t="s">
        <v>7</v>
      </c>
    </row>
    <row r="398" spans="1:2">
      <c r="A398" s="32">
        <v>41912852</v>
      </c>
      <c r="B398" s="32" t="s">
        <v>138</v>
      </c>
    </row>
    <row r="399" spans="1:2">
      <c r="A399" s="32">
        <v>41912855</v>
      </c>
      <c r="B399" s="32" t="s">
        <v>138</v>
      </c>
    </row>
    <row r="400" spans="1:2">
      <c r="A400" s="32">
        <v>41915026</v>
      </c>
      <c r="B400" s="32" t="s">
        <v>7</v>
      </c>
    </row>
    <row r="401" spans="1:2">
      <c r="A401" s="32">
        <v>41917246</v>
      </c>
      <c r="B401" s="32" t="s">
        <v>7</v>
      </c>
    </row>
    <row r="402" spans="1:2">
      <c r="A402" s="32">
        <v>41919129</v>
      </c>
      <c r="B402" s="32" t="s">
        <v>7</v>
      </c>
    </row>
    <row r="403" spans="1:2">
      <c r="A403" s="32">
        <v>41919244</v>
      </c>
      <c r="B403" s="32" t="s">
        <v>7</v>
      </c>
    </row>
    <row r="404" spans="1:2">
      <c r="A404" s="32">
        <v>41921683</v>
      </c>
      <c r="B404" s="32" t="s">
        <v>7</v>
      </c>
    </row>
    <row r="405" spans="1:2">
      <c r="A405" s="32">
        <v>41922473</v>
      </c>
      <c r="B405" s="32" t="s">
        <v>7</v>
      </c>
    </row>
    <row r="406" spans="1:2">
      <c r="A406" s="32">
        <v>41923922</v>
      </c>
      <c r="B406" s="32" t="s">
        <v>156</v>
      </c>
    </row>
    <row r="407" spans="1:2">
      <c r="A407" s="32">
        <v>41923935</v>
      </c>
      <c r="B407" s="32" t="s">
        <v>6</v>
      </c>
    </row>
    <row r="408" spans="1:2">
      <c r="A408" s="32">
        <v>41923985</v>
      </c>
      <c r="B408" s="32" t="s">
        <v>6</v>
      </c>
    </row>
    <row r="409" spans="1:2">
      <c r="A409" s="32">
        <v>41924449</v>
      </c>
      <c r="B409" s="32" t="s">
        <v>138</v>
      </c>
    </row>
    <row r="410" spans="1:2">
      <c r="A410" s="32">
        <v>41927105</v>
      </c>
      <c r="B410" s="32" t="s">
        <v>6</v>
      </c>
    </row>
    <row r="411" spans="1:2">
      <c r="A411" s="32">
        <v>41927207</v>
      </c>
      <c r="B411" s="32" t="s">
        <v>7</v>
      </c>
    </row>
    <row r="412" spans="1:2">
      <c r="A412" s="32">
        <v>41928507</v>
      </c>
      <c r="B412" s="32" t="s">
        <v>6</v>
      </c>
    </row>
    <row r="413" spans="1:2">
      <c r="A413" s="32">
        <v>41930468</v>
      </c>
      <c r="B413" s="32" t="s">
        <v>140</v>
      </c>
    </row>
    <row r="414" spans="1:2">
      <c r="A414" s="32">
        <v>41930628</v>
      </c>
      <c r="B414" s="32" t="s">
        <v>140</v>
      </c>
    </row>
    <row r="415" spans="1:2">
      <c r="A415" s="32">
        <v>41931044</v>
      </c>
      <c r="B415" s="32" t="s">
        <v>142</v>
      </c>
    </row>
    <row r="416" spans="1:2">
      <c r="A416" s="32">
        <v>41931048</v>
      </c>
      <c r="B416" s="32" t="s">
        <v>7</v>
      </c>
    </row>
    <row r="417" spans="1:2">
      <c r="A417" s="32">
        <v>41931391</v>
      </c>
      <c r="B417" s="32" t="s">
        <v>156</v>
      </c>
    </row>
    <row r="418" spans="1:2">
      <c r="A418" s="32">
        <v>41931403</v>
      </c>
      <c r="B418" s="32" t="s">
        <v>138</v>
      </c>
    </row>
    <row r="419" spans="1:2">
      <c r="A419" s="32">
        <v>41933733</v>
      </c>
      <c r="B419" s="32" t="s">
        <v>7</v>
      </c>
    </row>
    <row r="420" spans="1:2">
      <c r="A420" s="32">
        <v>41935455</v>
      </c>
      <c r="B420" s="32" t="s">
        <v>7</v>
      </c>
    </row>
    <row r="421" spans="1:2">
      <c r="A421" s="32">
        <v>41936385</v>
      </c>
      <c r="B421" s="32" t="s">
        <v>138</v>
      </c>
    </row>
    <row r="422" spans="1:2">
      <c r="A422" s="32">
        <v>41936396</v>
      </c>
      <c r="B422" s="32" t="s">
        <v>6</v>
      </c>
    </row>
    <row r="423" spans="1:2">
      <c r="A423" s="32">
        <v>41937816</v>
      </c>
      <c r="B423" s="32" t="s">
        <v>7</v>
      </c>
    </row>
    <row r="424" spans="1:2">
      <c r="A424" s="32">
        <v>41938655</v>
      </c>
      <c r="B424" s="32" t="s">
        <v>7</v>
      </c>
    </row>
    <row r="425" spans="1:2">
      <c r="A425" s="32">
        <v>41940000</v>
      </c>
      <c r="B425" s="32" t="s">
        <v>140</v>
      </c>
    </row>
    <row r="426" spans="1:2">
      <c r="A426" s="32">
        <v>41940040</v>
      </c>
      <c r="B426" s="32" t="s">
        <v>140</v>
      </c>
    </row>
    <row r="427" spans="1:2">
      <c r="A427" s="32">
        <v>41940042</v>
      </c>
      <c r="B427" s="32" t="s">
        <v>140</v>
      </c>
    </row>
    <row r="428" spans="1:2">
      <c r="A428" s="32">
        <v>41941064</v>
      </c>
      <c r="B428" s="32" t="s">
        <v>140</v>
      </c>
    </row>
    <row r="429" spans="1:2">
      <c r="A429" s="32">
        <v>41943981</v>
      </c>
      <c r="B429" s="32" t="s">
        <v>156</v>
      </c>
    </row>
    <row r="430" spans="1:2">
      <c r="A430" s="32">
        <v>41944388</v>
      </c>
      <c r="B430" s="32" t="s">
        <v>140</v>
      </c>
    </row>
    <row r="431" spans="1:2">
      <c r="A431" s="32">
        <v>41944757</v>
      </c>
      <c r="B431" s="32" t="s">
        <v>138</v>
      </c>
    </row>
    <row r="432" spans="1:2">
      <c r="A432" s="32">
        <v>41948208</v>
      </c>
      <c r="B432" s="32" t="s">
        <v>156</v>
      </c>
    </row>
    <row r="433" spans="1:2">
      <c r="A433" s="32">
        <v>41949015</v>
      </c>
      <c r="B433" s="32" t="s">
        <v>138</v>
      </c>
    </row>
    <row r="434" spans="1:2">
      <c r="A434" s="32">
        <v>41951050</v>
      </c>
      <c r="B434" s="32" t="s">
        <v>7</v>
      </c>
    </row>
    <row r="435" spans="1:2">
      <c r="A435" s="32">
        <v>41952932</v>
      </c>
      <c r="B435" s="32" t="s">
        <v>156</v>
      </c>
    </row>
    <row r="436" spans="1:2">
      <c r="A436" s="32">
        <v>41954421</v>
      </c>
      <c r="B436" s="32" t="s">
        <v>7</v>
      </c>
    </row>
    <row r="437" spans="1:2">
      <c r="A437" s="32">
        <v>41957860</v>
      </c>
      <c r="B437" s="32" t="s">
        <v>138</v>
      </c>
    </row>
    <row r="438" spans="1:2">
      <c r="A438" s="32">
        <v>41957904</v>
      </c>
      <c r="B438" s="32" t="s">
        <v>7</v>
      </c>
    </row>
    <row r="439" spans="1:2">
      <c r="A439" s="32">
        <v>41959058</v>
      </c>
      <c r="B439" s="32" t="s">
        <v>140</v>
      </c>
    </row>
    <row r="440" spans="1:2">
      <c r="A440" s="32">
        <v>41966193</v>
      </c>
      <c r="B440" s="32" t="s">
        <v>138</v>
      </c>
    </row>
    <row r="441" spans="1:2">
      <c r="A441" s="32">
        <v>41978849</v>
      </c>
      <c r="B441" s="32" t="s">
        <v>7</v>
      </c>
    </row>
    <row r="442" spans="1:2">
      <c r="A442" s="32">
        <v>41980644</v>
      </c>
      <c r="B442" s="32" t="s">
        <v>138</v>
      </c>
    </row>
    <row r="443" spans="1:2">
      <c r="A443" s="32">
        <v>41980655</v>
      </c>
      <c r="B443" s="32" t="s">
        <v>138</v>
      </c>
    </row>
    <row r="444" spans="1:2">
      <c r="A444" s="32">
        <v>41980677</v>
      </c>
      <c r="B444" s="32" t="s">
        <v>138</v>
      </c>
    </row>
    <row r="445" spans="1:2">
      <c r="A445" s="32">
        <v>41980707</v>
      </c>
      <c r="B445" s="32" t="s">
        <v>140</v>
      </c>
    </row>
    <row r="446" spans="1:2">
      <c r="A446" s="32">
        <v>41981377</v>
      </c>
      <c r="B446" s="32" t="s">
        <v>138</v>
      </c>
    </row>
    <row r="447" spans="1:2">
      <c r="A447" s="32">
        <v>41983681</v>
      </c>
      <c r="B447" s="32" t="s">
        <v>138</v>
      </c>
    </row>
    <row r="448" spans="1:2">
      <c r="A448" s="32">
        <v>41985687</v>
      </c>
      <c r="B448" s="32" t="s">
        <v>7</v>
      </c>
    </row>
    <row r="449" spans="1:2">
      <c r="A449" s="32">
        <v>41987243</v>
      </c>
      <c r="B449" s="32" t="s">
        <v>7</v>
      </c>
    </row>
    <row r="450" spans="1:2">
      <c r="A450" s="32">
        <v>41987703</v>
      </c>
      <c r="B450" s="32" t="s">
        <v>7</v>
      </c>
    </row>
    <row r="451" spans="1:2">
      <c r="A451" s="32">
        <v>41988908</v>
      </c>
      <c r="B451" s="32" t="s">
        <v>138</v>
      </c>
    </row>
    <row r="452" spans="1:2">
      <c r="A452" s="32">
        <v>41997758</v>
      </c>
      <c r="B452" s="32" t="s">
        <v>156</v>
      </c>
    </row>
    <row r="453" spans="1:2">
      <c r="A453" s="32">
        <v>41997764</v>
      </c>
      <c r="B453" s="32" t="s">
        <v>156</v>
      </c>
    </row>
    <row r="454" spans="1:2">
      <c r="A454" s="32">
        <v>42000522</v>
      </c>
      <c r="B454" s="32" t="s">
        <v>138</v>
      </c>
    </row>
    <row r="455" spans="1:2">
      <c r="A455" s="32">
        <v>42001952</v>
      </c>
      <c r="B455" s="32" t="s">
        <v>7</v>
      </c>
    </row>
    <row r="456" spans="1:2">
      <c r="A456" s="32">
        <v>42004236</v>
      </c>
      <c r="B456" s="32" t="s">
        <v>138</v>
      </c>
    </row>
    <row r="457" spans="1:2">
      <c r="A457" s="32">
        <v>42004477</v>
      </c>
      <c r="B457" s="32" t="s">
        <v>156</v>
      </c>
    </row>
    <row r="458" spans="1:2">
      <c r="A458" s="32">
        <v>42005011</v>
      </c>
      <c r="B458" s="32" t="s">
        <v>7</v>
      </c>
    </row>
    <row r="459" spans="1:2">
      <c r="A459" s="32">
        <v>42005018</v>
      </c>
      <c r="B459" s="32" t="s">
        <v>7</v>
      </c>
    </row>
    <row r="460" spans="1:2">
      <c r="A460" s="32">
        <v>42005711</v>
      </c>
      <c r="B460" s="32" t="s">
        <v>7</v>
      </c>
    </row>
    <row r="461" spans="1:2">
      <c r="A461" s="32">
        <v>42007303</v>
      </c>
      <c r="B461" s="32" t="s">
        <v>138</v>
      </c>
    </row>
    <row r="462" spans="1:2">
      <c r="A462" s="32">
        <v>42007305</v>
      </c>
      <c r="B462" s="32" t="s">
        <v>138</v>
      </c>
    </row>
    <row r="463" spans="1:2">
      <c r="A463" s="32">
        <v>42009848</v>
      </c>
      <c r="B463" s="32" t="s">
        <v>7</v>
      </c>
    </row>
    <row r="464" spans="1:2">
      <c r="A464" s="32">
        <v>42010840</v>
      </c>
      <c r="B464" s="32" t="s">
        <v>7</v>
      </c>
    </row>
    <row r="465" spans="1:2">
      <c r="A465" s="32">
        <v>42010841</v>
      </c>
      <c r="B465" s="32" t="s">
        <v>7</v>
      </c>
    </row>
    <row r="466" spans="1:2">
      <c r="A466" s="32">
        <v>42013072</v>
      </c>
      <c r="B466" s="32" t="s">
        <v>138</v>
      </c>
    </row>
    <row r="467" spans="1:2">
      <c r="A467" s="32">
        <v>42013182</v>
      </c>
      <c r="B467" s="32" t="s">
        <v>7</v>
      </c>
    </row>
    <row r="468" spans="1:2">
      <c r="A468" s="32">
        <v>42015269</v>
      </c>
      <c r="B468" s="32" t="s">
        <v>140</v>
      </c>
    </row>
    <row r="469" spans="1:2">
      <c r="A469" s="32">
        <v>42018726</v>
      </c>
      <c r="B469" s="32" t="s">
        <v>156</v>
      </c>
    </row>
    <row r="470" spans="1:2">
      <c r="A470" s="32">
        <v>42025686</v>
      </c>
      <c r="B470" s="32" t="s">
        <v>138</v>
      </c>
    </row>
    <row r="471" spans="1:2">
      <c r="A471" s="32">
        <v>42025779</v>
      </c>
      <c r="B471" s="32" t="s">
        <v>7</v>
      </c>
    </row>
    <row r="472" spans="1:2">
      <c r="A472" s="32">
        <v>42032779</v>
      </c>
      <c r="B472" s="32" t="s">
        <v>7</v>
      </c>
    </row>
    <row r="473" spans="1:2">
      <c r="A473" s="32">
        <v>42039616</v>
      </c>
      <c r="B473" s="32" t="s">
        <v>7</v>
      </c>
    </row>
    <row r="474" spans="1:2">
      <c r="A474" s="32">
        <v>42040130</v>
      </c>
      <c r="B474" s="32" t="s">
        <v>138</v>
      </c>
    </row>
    <row r="475" spans="1:2">
      <c r="A475" s="32">
        <v>42041426</v>
      </c>
      <c r="B475" s="32" t="s">
        <v>6</v>
      </c>
    </row>
    <row r="476" spans="1:2">
      <c r="A476" s="32">
        <v>42042423</v>
      </c>
      <c r="B476" s="32" t="s">
        <v>7</v>
      </c>
    </row>
    <row r="477" spans="1:2">
      <c r="A477" s="32">
        <v>42042438</v>
      </c>
      <c r="B477" s="32" t="s">
        <v>7</v>
      </c>
    </row>
    <row r="478" spans="1:2">
      <c r="A478" s="32">
        <v>42043306</v>
      </c>
      <c r="B478" s="32" t="s">
        <v>7</v>
      </c>
    </row>
    <row r="479" spans="1:2">
      <c r="A479" s="32">
        <v>42043985</v>
      </c>
      <c r="B479" s="32" t="s">
        <v>7</v>
      </c>
    </row>
    <row r="480" spans="1:2">
      <c r="A480" s="32">
        <v>42043989</v>
      </c>
      <c r="B480" s="32" t="s">
        <v>7</v>
      </c>
    </row>
    <row r="481" spans="1:2">
      <c r="A481" s="32">
        <v>42044527</v>
      </c>
      <c r="B481" s="32" t="s">
        <v>6</v>
      </c>
    </row>
    <row r="482" spans="1:2">
      <c r="A482" s="32">
        <v>42046958</v>
      </c>
      <c r="B482" s="32" t="s">
        <v>6</v>
      </c>
    </row>
    <row r="483" spans="1:2">
      <c r="A483" s="32">
        <v>42047372</v>
      </c>
      <c r="B483" s="32" t="s">
        <v>7</v>
      </c>
    </row>
    <row r="484" spans="1:2">
      <c r="A484" s="32">
        <v>42047396</v>
      </c>
      <c r="B484" s="32" t="s">
        <v>6</v>
      </c>
    </row>
    <row r="485" spans="1:2">
      <c r="A485" s="32">
        <v>42054752</v>
      </c>
      <c r="B485" s="32" t="s">
        <v>156</v>
      </c>
    </row>
    <row r="486" spans="1:2">
      <c r="A486" s="32">
        <v>42055590</v>
      </c>
      <c r="B486" s="32" t="s">
        <v>156</v>
      </c>
    </row>
    <row r="487" spans="1:2">
      <c r="A487" s="32">
        <v>42055592</v>
      </c>
      <c r="B487" s="32" t="s">
        <v>156</v>
      </c>
    </row>
    <row r="488" spans="1:2">
      <c r="A488" s="32">
        <v>42055598</v>
      </c>
      <c r="B488" s="32" t="s">
        <v>7</v>
      </c>
    </row>
    <row r="489" spans="1:2">
      <c r="A489" s="32">
        <v>42055641</v>
      </c>
      <c r="B489" s="32" t="s">
        <v>7</v>
      </c>
    </row>
    <row r="490" spans="1:2">
      <c r="A490" s="32">
        <v>42059885</v>
      </c>
      <c r="B490" s="32" t="s">
        <v>7</v>
      </c>
    </row>
    <row r="491" spans="1:2">
      <c r="A491" s="32">
        <v>42059888</v>
      </c>
      <c r="B491" s="32" t="s">
        <v>7</v>
      </c>
    </row>
    <row r="492" spans="1:2">
      <c r="A492" s="32">
        <v>42066664</v>
      </c>
      <c r="B492" s="32" t="s">
        <v>7</v>
      </c>
    </row>
    <row r="493" spans="1:2">
      <c r="A493" s="32">
        <v>42069147</v>
      </c>
      <c r="B493" s="32" t="s">
        <v>7</v>
      </c>
    </row>
    <row r="494" spans="1:2">
      <c r="A494" s="32">
        <v>42071050</v>
      </c>
      <c r="B494" s="32" t="s">
        <v>144</v>
      </c>
    </row>
    <row r="495" spans="1:2">
      <c r="A495" s="32">
        <v>42072623</v>
      </c>
      <c r="B495" s="32" t="s">
        <v>138</v>
      </c>
    </row>
    <row r="496" spans="1:2">
      <c r="A496" s="32">
        <v>42072629</v>
      </c>
      <c r="B496" s="32" t="s">
        <v>6</v>
      </c>
    </row>
    <row r="497" spans="1:2">
      <c r="A497" s="32">
        <v>42072639</v>
      </c>
      <c r="B497" s="32" t="s">
        <v>138</v>
      </c>
    </row>
    <row r="498" spans="1:2">
      <c r="A498" s="32">
        <v>42073638</v>
      </c>
      <c r="B498" s="32" t="s">
        <v>7</v>
      </c>
    </row>
    <row r="499" spans="1:2">
      <c r="A499" s="32">
        <v>42082678</v>
      </c>
      <c r="B499" s="32" t="s">
        <v>7</v>
      </c>
    </row>
    <row r="500" spans="1:2">
      <c r="A500" s="32">
        <v>42082710</v>
      </c>
      <c r="B500" s="32" t="s">
        <v>138</v>
      </c>
    </row>
    <row r="501" spans="1:2">
      <c r="A501" s="32">
        <v>42082718</v>
      </c>
      <c r="B501" s="32" t="s">
        <v>138</v>
      </c>
    </row>
    <row r="502" spans="1:2">
      <c r="A502" s="32">
        <v>42086405</v>
      </c>
      <c r="B502" s="32" t="s">
        <v>6</v>
      </c>
    </row>
    <row r="503" spans="1:2">
      <c r="A503" s="32">
        <v>42091251</v>
      </c>
      <c r="B503" s="32" t="s">
        <v>138</v>
      </c>
    </row>
    <row r="504" spans="1:2">
      <c r="A504" s="32">
        <v>42092522</v>
      </c>
      <c r="B504" s="32" t="s">
        <v>138</v>
      </c>
    </row>
    <row r="505" spans="1:2">
      <c r="A505" s="32">
        <v>42093108</v>
      </c>
      <c r="B505" s="32" t="s">
        <v>7</v>
      </c>
    </row>
    <row r="506" spans="1:2">
      <c r="A506" s="32">
        <v>42093236</v>
      </c>
      <c r="B506" s="32" t="s">
        <v>6</v>
      </c>
    </row>
    <row r="507" spans="1:2">
      <c r="A507" s="32">
        <v>42102258</v>
      </c>
      <c r="B507" s="32" t="s">
        <v>138</v>
      </c>
    </row>
    <row r="508" spans="1:2">
      <c r="A508" s="32">
        <v>42103580</v>
      </c>
      <c r="B508" s="32" t="s">
        <v>138</v>
      </c>
    </row>
    <row r="509" spans="1:2">
      <c r="A509" s="32">
        <v>42105850</v>
      </c>
      <c r="B509" s="32" t="s">
        <v>138</v>
      </c>
    </row>
    <row r="510" spans="1:2">
      <c r="A510" s="32">
        <v>42105859</v>
      </c>
      <c r="B510" s="32" t="s">
        <v>138</v>
      </c>
    </row>
    <row r="511" spans="1:2">
      <c r="A511" s="32">
        <v>42105864</v>
      </c>
      <c r="B511" s="32" t="s">
        <v>138</v>
      </c>
    </row>
    <row r="512" spans="1:2">
      <c r="A512" s="32">
        <v>42106263</v>
      </c>
      <c r="B512" s="32" t="s">
        <v>142</v>
      </c>
    </row>
    <row r="513" spans="1:2">
      <c r="A513" s="32">
        <v>42113197</v>
      </c>
      <c r="B513" s="32" t="s">
        <v>138</v>
      </c>
    </row>
    <row r="514" spans="1:2">
      <c r="A514" s="32">
        <v>42113633</v>
      </c>
      <c r="B514" s="32" t="s">
        <v>156</v>
      </c>
    </row>
    <row r="515" spans="1:2">
      <c r="A515" s="32">
        <v>42121511</v>
      </c>
      <c r="B515" s="32" t="s">
        <v>7</v>
      </c>
    </row>
    <row r="516" spans="1:2">
      <c r="A516" s="32">
        <v>42125704</v>
      </c>
      <c r="B516" s="32" t="s">
        <v>156</v>
      </c>
    </row>
    <row r="517" spans="1:2">
      <c r="A517" s="32">
        <v>42126235</v>
      </c>
      <c r="B517" s="32" t="s">
        <v>7</v>
      </c>
    </row>
    <row r="518" spans="1:2">
      <c r="A518" s="32">
        <v>42130894</v>
      </c>
      <c r="B518" s="32" t="s">
        <v>7</v>
      </c>
    </row>
    <row r="519" spans="1:2">
      <c r="A519" s="32">
        <v>42132170</v>
      </c>
      <c r="B519" s="32" t="s">
        <v>7</v>
      </c>
    </row>
    <row r="520" spans="1:2">
      <c r="A520" s="32">
        <v>42133790</v>
      </c>
      <c r="B520" s="32" t="s">
        <v>156</v>
      </c>
    </row>
    <row r="521" spans="1:2">
      <c r="A521" s="32">
        <v>42133798</v>
      </c>
      <c r="B521" s="32" t="s">
        <v>156</v>
      </c>
    </row>
    <row r="522" spans="1:2">
      <c r="A522" s="32">
        <v>42133848</v>
      </c>
      <c r="B522" s="32" t="s">
        <v>7</v>
      </c>
    </row>
    <row r="523" spans="1:2">
      <c r="A523" s="32">
        <v>42137647</v>
      </c>
      <c r="B523" s="32" t="s">
        <v>138</v>
      </c>
    </row>
    <row r="524" spans="1:2">
      <c r="A524" s="32">
        <v>42138852</v>
      </c>
      <c r="B524" s="32" t="s">
        <v>156</v>
      </c>
    </row>
    <row r="525" spans="1:2">
      <c r="A525" s="32">
        <v>42145241</v>
      </c>
      <c r="B525" s="32" t="s">
        <v>138</v>
      </c>
    </row>
    <row r="526" spans="1:2">
      <c r="A526" s="32">
        <v>42145255</v>
      </c>
      <c r="B526" s="32" t="s">
        <v>138</v>
      </c>
    </row>
    <row r="527" spans="1:2">
      <c r="A527" s="32">
        <v>42146688</v>
      </c>
      <c r="B527" s="32" t="s">
        <v>7</v>
      </c>
    </row>
    <row r="528" spans="1:2">
      <c r="A528" s="32">
        <v>42160246</v>
      </c>
      <c r="B528" s="32" t="s">
        <v>156</v>
      </c>
    </row>
    <row r="529" spans="1:2">
      <c r="A529" s="32">
        <v>42161129</v>
      </c>
      <c r="B529" s="32" t="s">
        <v>7</v>
      </c>
    </row>
    <row r="530" spans="1:2">
      <c r="A530" s="32">
        <v>42161434</v>
      </c>
      <c r="B530" s="32" t="s">
        <v>156</v>
      </c>
    </row>
    <row r="531" spans="1:2">
      <c r="A531" s="32">
        <v>42161529</v>
      </c>
      <c r="B531" s="32" t="s">
        <v>156</v>
      </c>
    </row>
    <row r="532" spans="1:2">
      <c r="A532" s="32">
        <v>42161649</v>
      </c>
      <c r="B532" s="32" t="s">
        <v>7</v>
      </c>
    </row>
    <row r="533" spans="1:2">
      <c r="A533" s="32">
        <v>42162404</v>
      </c>
      <c r="B533" s="32" t="s">
        <v>138</v>
      </c>
    </row>
    <row r="534" spans="1:2">
      <c r="A534" s="32">
        <v>42162662</v>
      </c>
      <c r="B534" s="32" t="s">
        <v>144</v>
      </c>
    </row>
    <row r="535" spans="1:2">
      <c r="A535" s="32">
        <v>42164860</v>
      </c>
      <c r="B535" s="32" t="s">
        <v>7</v>
      </c>
    </row>
    <row r="536" spans="1:2">
      <c r="A536" s="32">
        <v>42165752</v>
      </c>
      <c r="B536" s="32" t="s">
        <v>7</v>
      </c>
    </row>
    <row r="537" spans="1:2">
      <c r="A537" s="32">
        <v>42166055</v>
      </c>
      <c r="B537" s="32" t="s">
        <v>6</v>
      </c>
    </row>
    <row r="538" spans="1:2">
      <c r="A538" s="32">
        <v>42167779</v>
      </c>
      <c r="B538" s="32" t="s">
        <v>138</v>
      </c>
    </row>
    <row r="539" spans="1:2">
      <c r="A539" s="32">
        <v>42167848</v>
      </c>
      <c r="B539" s="32" t="s">
        <v>6</v>
      </c>
    </row>
    <row r="540" spans="1:2">
      <c r="A540" s="32">
        <v>42168965</v>
      </c>
      <c r="B540" s="32" t="s">
        <v>7</v>
      </c>
    </row>
    <row r="541" spans="1:2">
      <c r="A541" s="32">
        <v>42169153</v>
      </c>
      <c r="B541" s="32" t="s">
        <v>156</v>
      </c>
    </row>
    <row r="542" spans="1:2">
      <c r="A542" s="32">
        <v>42169179</v>
      </c>
      <c r="B542" s="32" t="s">
        <v>138</v>
      </c>
    </row>
    <row r="543" spans="1:2">
      <c r="A543" s="32">
        <v>42171789</v>
      </c>
      <c r="B543" s="32" t="s">
        <v>156</v>
      </c>
    </row>
    <row r="544" spans="1:2">
      <c r="A544" s="32">
        <v>42171825</v>
      </c>
      <c r="B544" s="32" t="s">
        <v>7</v>
      </c>
    </row>
    <row r="545" spans="1:2">
      <c r="A545" s="32">
        <v>42171835</v>
      </c>
      <c r="B545" s="32" t="s">
        <v>7</v>
      </c>
    </row>
    <row r="546" spans="1:2">
      <c r="A546" s="32">
        <v>42171846</v>
      </c>
      <c r="B546" s="32" t="s">
        <v>7</v>
      </c>
    </row>
    <row r="547" spans="1:2">
      <c r="A547" s="32">
        <v>42172310</v>
      </c>
      <c r="B547" s="32" t="s">
        <v>7</v>
      </c>
    </row>
    <row r="548" spans="1:2">
      <c r="A548" s="32">
        <v>42172808</v>
      </c>
      <c r="B548" s="32" t="s">
        <v>6</v>
      </c>
    </row>
    <row r="549" spans="1:2">
      <c r="A549" s="32">
        <v>42174421</v>
      </c>
      <c r="B549" s="32" t="s">
        <v>7</v>
      </c>
    </row>
    <row r="550" spans="1:2">
      <c r="A550" s="32">
        <v>42174424</v>
      </c>
      <c r="B550" s="32" t="s">
        <v>7</v>
      </c>
    </row>
    <row r="551" spans="1:2">
      <c r="A551" s="32">
        <v>42174427</v>
      </c>
      <c r="B551" s="32" t="s">
        <v>156</v>
      </c>
    </row>
    <row r="552" spans="1:2">
      <c r="A552" s="32">
        <v>42174434</v>
      </c>
      <c r="B552" s="32" t="s">
        <v>156</v>
      </c>
    </row>
    <row r="553" spans="1:2">
      <c r="A553" s="32">
        <v>42175362</v>
      </c>
      <c r="B553" s="32" t="s">
        <v>6</v>
      </c>
    </row>
    <row r="554" spans="1:2">
      <c r="A554" s="32">
        <v>42177141</v>
      </c>
      <c r="B554" s="32" t="s">
        <v>138</v>
      </c>
    </row>
    <row r="555" spans="1:2">
      <c r="A555" s="32">
        <v>42178148</v>
      </c>
      <c r="B555" s="32" t="s">
        <v>7</v>
      </c>
    </row>
    <row r="556" spans="1:2">
      <c r="A556" s="32">
        <v>42179129</v>
      </c>
      <c r="B556" s="32" t="s">
        <v>7</v>
      </c>
    </row>
    <row r="557" spans="1:2">
      <c r="A557" s="32">
        <v>42179942</v>
      </c>
      <c r="B557" s="32" t="s">
        <v>6</v>
      </c>
    </row>
    <row r="558" spans="1:2">
      <c r="A558" s="32">
        <v>42182860</v>
      </c>
      <c r="B558" s="32" t="s">
        <v>7</v>
      </c>
    </row>
    <row r="559" spans="1:2">
      <c r="A559" s="32">
        <v>42188076</v>
      </c>
      <c r="B559" s="32" t="s">
        <v>156</v>
      </c>
    </row>
    <row r="560" spans="1:2">
      <c r="A560" s="32">
        <v>42188892</v>
      </c>
      <c r="B560" s="32" t="s">
        <v>138</v>
      </c>
    </row>
    <row r="561" spans="1:2">
      <c r="A561" s="32">
        <v>42188969</v>
      </c>
      <c r="B561" s="32" t="s">
        <v>144</v>
      </c>
    </row>
    <row r="562" spans="1:2">
      <c r="A562" s="32">
        <v>42190153</v>
      </c>
      <c r="B562" s="32" t="s">
        <v>7</v>
      </c>
    </row>
    <row r="563" spans="1:2">
      <c r="A563" s="32">
        <v>42190417</v>
      </c>
      <c r="B563" s="32" t="s">
        <v>156</v>
      </c>
    </row>
    <row r="564" spans="1:2">
      <c r="A564" s="32">
        <v>42190546</v>
      </c>
      <c r="B564" s="32" t="s">
        <v>7</v>
      </c>
    </row>
    <row r="565" spans="1:2">
      <c r="A565" s="32">
        <v>42193666</v>
      </c>
      <c r="B565" s="32" t="s">
        <v>144</v>
      </c>
    </row>
    <row r="566" spans="1:2">
      <c r="A566" s="32">
        <v>42193673</v>
      </c>
      <c r="B566" s="32" t="s">
        <v>144</v>
      </c>
    </row>
    <row r="567" spans="1:2">
      <c r="A567" s="32">
        <v>42193706</v>
      </c>
      <c r="B567" s="32" t="s">
        <v>138</v>
      </c>
    </row>
    <row r="568" spans="1:2">
      <c r="A568" s="32">
        <v>42196193</v>
      </c>
      <c r="B568" s="32" t="s">
        <v>138</v>
      </c>
    </row>
    <row r="569" spans="1:2">
      <c r="A569" s="32">
        <v>42196606</v>
      </c>
      <c r="B569" s="32" t="s">
        <v>138</v>
      </c>
    </row>
    <row r="570" spans="1:2">
      <c r="A570" s="32">
        <v>42202583</v>
      </c>
      <c r="B570" s="32" t="s">
        <v>138</v>
      </c>
    </row>
    <row r="571" spans="1:2">
      <c r="A571" s="32">
        <v>42211076</v>
      </c>
      <c r="B571" s="32" t="s">
        <v>7</v>
      </c>
    </row>
    <row r="572" spans="1:2">
      <c r="A572" s="32">
        <v>42216435</v>
      </c>
      <c r="B572" s="32" t="s">
        <v>7</v>
      </c>
    </row>
    <row r="573" spans="1:2">
      <c r="A573" s="32">
        <v>42216491</v>
      </c>
      <c r="B573" s="32" t="s">
        <v>7</v>
      </c>
    </row>
    <row r="574" spans="1:2">
      <c r="A574" s="32">
        <v>42218110</v>
      </c>
      <c r="B574" s="32" t="s">
        <v>156</v>
      </c>
    </row>
    <row r="575" spans="1:2">
      <c r="A575" s="32">
        <v>42218790</v>
      </c>
      <c r="B575" s="32" t="s">
        <v>7</v>
      </c>
    </row>
    <row r="576" spans="1:2">
      <c r="A576" s="32">
        <v>42220336</v>
      </c>
      <c r="B576" s="32" t="s">
        <v>6</v>
      </c>
    </row>
    <row r="577" spans="1:2">
      <c r="A577" s="32">
        <v>42220392</v>
      </c>
      <c r="B577" s="32" t="s">
        <v>138</v>
      </c>
    </row>
    <row r="578" spans="1:2">
      <c r="A578" s="32">
        <v>42221625</v>
      </c>
      <c r="B578" s="32" t="s">
        <v>156</v>
      </c>
    </row>
    <row r="579" spans="1:2">
      <c r="A579" s="32">
        <v>42222029</v>
      </c>
      <c r="B579" s="32" t="s">
        <v>7</v>
      </c>
    </row>
    <row r="580" spans="1:2">
      <c r="A580" s="32">
        <v>42222764</v>
      </c>
      <c r="B580" s="32" t="s">
        <v>156</v>
      </c>
    </row>
    <row r="581" spans="1:2">
      <c r="A581" s="32">
        <v>42223932</v>
      </c>
      <c r="B581" s="32" t="s">
        <v>138</v>
      </c>
    </row>
    <row r="582" spans="1:2">
      <c r="A582" s="32">
        <v>42224425</v>
      </c>
      <c r="B582" s="32" t="s">
        <v>156</v>
      </c>
    </row>
    <row r="583" spans="1:2">
      <c r="A583" s="32">
        <v>42225598</v>
      </c>
      <c r="B583" s="32" t="s">
        <v>138</v>
      </c>
    </row>
    <row r="584" spans="1:2">
      <c r="A584" s="32">
        <v>42230162</v>
      </c>
      <c r="B584" s="32" t="s">
        <v>138</v>
      </c>
    </row>
    <row r="585" spans="1:2">
      <c r="A585" s="32">
        <v>42230260</v>
      </c>
      <c r="B585" s="32" t="s">
        <v>156</v>
      </c>
    </row>
    <row r="586" spans="1:2">
      <c r="A586" s="32">
        <v>42230264</v>
      </c>
      <c r="B586" s="32" t="s">
        <v>156</v>
      </c>
    </row>
    <row r="587" spans="1:2">
      <c r="A587" s="32">
        <v>42231601</v>
      </c>
      <c r="B587" s="32" t="s">
        <v>7</v>
      </c>
    </row>
    <row r="588" spans="1:2">
      <c r="A588" s="32">
        <v>42232103</v>
      </c>
      <c r="B588" s="32" t="s">
        <v>138</v>
      </c>
    </row>
    <row r="589" spans="1:2">
      <c r="A589" s="32">
        <v>42235594</v>
      </c>
      <c r="B589" s="32" t="s">
        <v>138</v>
      </c>
    </row>
    <row r="590" spans="1:2">
      <c r="A590" s="32">
        <v>42236748</v>
      </c>
      <c r="B590" s="32" t="s">
        <v>7</v>
      </c>
    </row>
    <row r="591" spans="1:2">
      <c r="A591" s="32">
        <v>42240050</v>
      </c>
      <c r="B591" s="32" t="s">
        <v>138</v>
      </c>
    </row>
    <row r="592" spans="1:2">
      <c r="A592" s="32">
        <v>42240109</v>
      </c>
      <c r="B592" s="32" t="s">
        <v>138</v>
      </c>
    </row>
    <row r="593" spans="1:2">
      <c r="A593" s="32">
        <v>42244302</v>
      </c>
      <c r="B593" s="32" t="s">
        <v>7</v>
      </c>
    </row>
    <row r="594" spans="1:2">
      <c r="A594" s="32">
        <v>42244892</v>
      </c>
      <c r="B594" s="32" t="s">
        <v>138</v>
      </c>
    </row>
    <row r="595" spans="1:2">
      <c r="A595" s="32">
        <v>42244895</v>
      </c>
      <c r="B595" s="32" t="s">
        <v>7</v>
      </c>
    </row>
    <row r="596" spans="1:2">
      <c r="A596" s="32">
        <v>42250242</v>
      </c>
      <c r="B596" s="32" t="s">
        <v>7</v>
      </c>
    </row>
    <row r="597" spans="1:2">
      <c r="A597" s="32">
        <v>42250618</v>
      </c>
      <c r="B597" s="32" t="s">
        <v>138</v>
      </c>
    </row>
    <row r="598" spans="1:2">
      <c r="A598" s="32">
        <v>42254146</v>
      </c>
      <c r="B598" s="32" t="s">
        <v>7</v>
      </c>
    </row>
    <row r="599" spans="1:2">
      <c r="A599" s="32">
        <v>42254651</v>
      </c>
      <c r="B599" s="32" t="s">
        <v>7</v>
      </c>
    </row>
    <row r="600" spans="1:2">
      <c r="A600" s="32">
        <v>42258764</v>
      </c>
      <c r="B600" s="32" t="s">
        <v>7</v>
      </c>
    </row>
    <row r="601" spans="1:2">
      <c r="A601" s="32">
        <v>42258796</v>
      </c>
      <c r="B601" s="32" t="s">
        <v>138</v>
      </c>
    </row>
    <row r="602" spans="1:2">
      <c r="A602" s="32">
        <v>42260044</v>
      </c>
      <c r="B602" s="32" t="s">
        <v>140</v>
      </c>
    </row>
    <row r="603" spans="1:2">
      <c r="A603" s="32">
        <v>42260046</v>
      </c>
      <c r="B603" s="32" t="s">
        <v>6</v>
      </c>
    </row>
    <row r="604" spans="1:2">
      <c r="A604" s="32">
        <v>42261186</v>
      </c>
      <c r="B604" s="32" t="s">
        <v>6</v>
      </c>
    </row>
    <row r="605" spans="1:2">
      <c r="A605" s="32">
        <v>42264127</v>
      </c>
      <c r="B605" s="32" t="s">
        <v>7</v>
      </c>
    </row>
    <row r="606" spans="1:2">
      <c r="A606" s="32">
        <v>42265803</v>
      </c>
      <c r="B606" s="32" t="s">
        <v>138</v>
      </c>
    </row>
    <row r="607" spans="1:2">
      <c r="A607" s="32">
        <v>42271915</v>
      </c>
      <c r="B607" s="32" t="s">
        <v>6</v>
      </c>
    </row>
    <row r="608" spans="1:2">
      <c r="A608" s="32">
        <v>42272224</v>
      </c>
      <c r="B608" s="32" t="s">
        <v>7</v>
      </c>
    </row>
    <row r="609" spans="1:2">
      <c r="A609" s="32">
        <v>42272313</v>
      </c>
      <c r="B609" s="32" t="s">
        <v>144</v>
      </c>
    </row>
    <row r="610" spans="1:2">
      <c r="A610" s="32">
        <v>42272702</v>
      </c>
      <c r="B610" s="32" t="s">
        <v>7</v>
      </c>
    </row>
    <row r="611" spans="1:2">
      <c r="A611" s="32">
        <v>42273725</v>
      </c>
      <c r="B611" s="32" t="s">
        <v>7</v>
      </c>
    </row>
    <row r="612" spans="1:2">
      <c r="A612" s="32">
        <v>42277536</v>
      </c>
      <c r="B612" s="32" t="s">
        <v>7</v>
      </c>
    </row>
    <row r="613" spans="1:2">
      <c r="A613" s="32">
        <v>42280219</v>
      </c>
      <c r="B613" s="32" t="s">
        <v>156</v>
      </c>
    </row>
    <row r="614" spans="1:2">
      <c r="A614" s="32">
        <v>42280881</v>
      </c>
      <c r="B614" s="32" t="s">
        <v>7</v>
      </c>
    </row>
    <row r="615" spans="1:2">
      <c r="A615" s="32">
        <v>42282612</v>
      </c>
      <c r="B615" s="32" t="s">
        <v>156</v>
      </c>
    </row>
    <row r="616" spans="1:2">
      <c r="A616" s="32">
        <v>42283337</v>
      </c>
      <c r="B616" s="32" t="s">
        <v>7</v>
      </c>
    </row>
    <row r="617" spans="1:2">
      <c r="A617" s="32">
        <v>42287303</v>
      </c>
      <c r="B617" s="32" t="s">
        <v>7</v>
      </c>
    </row>
    <row r="618" spans="1:2">
      <c r="A618" s="32">
        <v>42287626</v>
      </c>
      <c r="B618" s="32" t="s">
        <v>156</v>
      </c>
    </row>
    <row r="619" spans="1:2">
      <c r="A619" s="32">
        <v>42292793</v>
      </c>
      <c r="B619" s="32" t="s">
        <v>138</v>
      </c>
    </row>
    <row r="620" spans="1:2">
      <c r="A620" s="32">
        <v>42292799</v>
      </c>
      <c r="B620" s="32" t="s">
        <v>138</v>
      </c>
    </row>
    <row r="621" spans="1:2">
      <c r="A621" s="32">
        <v>42293167</v>
      </c>
      <c r="B621" s="32" t="s">
        <v>7</v>
      </c>
    </row>
    <row r="622" spans="1:2">
      <c r="A622" s="32">
        <v>42293413</v>
      </c>
      <c r="B622" s="32" t="s">
        <v>138</v>
      </c>
    </row>
    <row r="623" spans="1:2">
      <c r="A623" s="32">
        <v>42293475</v>
      </c>
      <c r="B623" s="32" t="s">
        <v>7</v>
      </c>
    </row>
    <row r="624" spans="1:2">
      <c r="A624" s="32">
        <v>42294436</v>
      </c>
      <c r="B624" s="32" t="s">
        <v>138</v>
      </c>
    </row>
    <row r="625" spans="1:2">
      <c r="A625" s="32">
        <v>42295470</v>
      </c>
      <c r="B625" s="32" t="s">
        <v>138</v>
      </c>
    </row>
    <row r="626" spans="1:2">
      <c r="A626" s="32">
        <v>42298583</v>
      </c>
      <c r="B626" s="32" t="s">
        <v>7</v>
      </c>
    </row>
    <row r="627" spans="1:2">
      <c r="A627" s="32">
        <v>42300162</v>
      </c>
      <c r="B627" s="32" t="s">
        <v>7</v>
      </c>
    </row>
    <row r="628" spans="1:2">
      <c r="A628" s="32">
        <v>42314933</v>
      </c>
      <c r="B628" s="32" t="s">
        <v>156</v>
      </c>
    </row>
    <row r="629" spans="1:2">
      <c r="A629" s="32">
        <v>42320396</v>
      </c>
      <c r="B629" s="32" t="s">
        <v>6</v>
      </c>
    </row>
    <row r="630" spans="1:2">
      <c r="A630" s="32">
        <v>42320706</v>
      </c>
      <c r="B630" s="32" t="s">
        <v>142</v>
      </c>
    </row>
    <row r="631" spans="1:2">
      <c r="A631" s="32">
        <v>42336301</v>
      </c>
      <c r="B631" s="32" t="s">
        <v>6</v>
      </c>
    </row>
    <row r="632" spans="1:2">
      <c r="A632" s="32" t="s">
        <v>54</v>
      </c>
      <c r="B632" s="32" t="s">
        <v>144</v>
      </c>
    </row>
    <row r="633" spans="1:2">
      <c r="A633" s="32" t="s">
        <v>99</v>
      </c>
      <c r="B633" s="32" t="s">
        <v>6</v>
      </c>
    </row>
    <row r="634" spans="1:2">
      <c r="A634" s="32" t="s">
        <v>100</v>
      </c>
      <c r="B634" s="32" t="s">
        <v>6</v>
      </c>
    </row>
    <row r="635" spans="1:2">
      <c r="A635" s="32" t="s">
        <v>110</v>
      </c>
      <c r="B635" s="32" t="s">
        <v>7</v>
      </c>
    </row>
    <row r="636" spans="1:2">
      <c r="A636" s="32" t="s">
        <v>111</v>
      </c>
      <c r="B636" s="32" t="s">
        <v>7</v>
      </c>
    </row>
    <row r="637" spans="1:2">
      <c r="A637" s="32" t="s">
        <v>112</v>
      </c>
      <c r="B637" s="32" t="s">
        <v>7</v>
      </c>
    </row>
    <row r="638" spans="1:2">
      <c r="A638" s="32" t="s">
        <v>103</v>
      </c>
      <c r="B638" s="32" t="s">
        <v>7</v>
      </c>
    </row>
    <row r="639" spans="1:2">
      <c r="A639" s="32" t="s">
        <v>107</v>
      </c>
      <c r="B639" s="32" t="s">
        <v>7</v>
      </c>
    </row>
    <row r="640" spans="1:2">
      <c r="A640" s="32" t="s">
        <v>113</v>
      </c>
      <c r="B640" s="32" t="s">
        <v>7</v>
      </c>
    </row>
    <row r="641" spans="1:2">
      <c r="A641" s="32" t="s">
        <v>114</v>
      </c>
      <c r="B641" s="32" t="s">
        <v>7</v>
      </c>
    </row>
    <row r="642" spans="1:2">
      <c r="A642" s="32" t="s">
        <v>115</v>
      </c>
      <c r="B642" s="32" t="s">
        <v>7</v>
      </c>
    </row>
    <row r="643" spans="1:2">
      <c r="A643" s="32" t="s">
        <v>116</v>
      </c>
      <c r="B643" s="32" t="s">
        <v>7</v>
      </c>
    </row>
    <row r="644" spans="1:2">
      <c r="A644" s="32" t="s">
        <v>117</v>
      </c>
      <c r="B644" s="32" t="s">
        <v>7</v>
      </c>
    </row>
    <row r="645" spans="1:2">
      <c r="A645" s="32" t="s">
        <v>104</v>
      </c>
      <c r="B645" s="32" t="s">
        <v>7</v>
      </c>
    </row>
    <row r="646" spans="1:2">
      <c r="A646" s="32" t="s">
        <v>118</v>
      </c>
      <c r="B646" s="32" t="s">
        <v>7</v>
      </c>
    </row>
    <row r="647" spans="1:2">
      <c r="A647" s="32" t="s">
        <v>119</v>
      </c>
      <c r="B647" s="32" t="s">
        <v>7</v>
      </c>
    </row>
    <row r="648" spans="1:2">
      <c r="A648" s="32" t="s">
        <v>105</v>
      </c>
      <c r="B648" s="32" t="s">
        <v>7</v>
      </c>
    </row>
    <row r="649" spans="1:2">
      <c r="A649" s="32" t="s">
        <v>108</v>
      </c>
      <c r="B649" s="32" t="s">
        <v>7</v>
      </c>
    </row>
    <row r="650" spans="1:2">
      <c r="A650" s="32" t="s">
        <v>120</v>
      </c>
      <c r="B650" s="32" t="s">
        <v>7</v>
      </c>
    </row>
    <row r="651" spans="1:2">
      <c r="A651" s="32" t="s">
        <v>121</v>
      </c>
      <c r="B651" s="32" t="s">
        <v>7</v>
      </c>
    </row>
    <row r="652" spans="1:2">
      <c r="A652" s="32" t="s">
        <v>122</v>
      </c>
      <c r="B652" s="32" t="s">
        <v>7</v>
      </c>
    </row>
    <row r="653" spans="1:2">
      <c r="A653" s="32" t="s">
        <v>123</v>
      </c>
      <c r="B653" s="32" t="s">
        <v>7</v>
      </c>
    </row>
    <row r="654" spans="1:2">
      <c r="A654" s="32" t="s">
        <v>57</v>
      </c>
      <c r="B654" s="32" t="s">
        <v>145</v>
      </c>
    </row>
    <row r="655" spans="1:2">
      <c r="A655" s="32" t="s">
        <v>56</v>
      </c>
      <c r="B655" s="32" t="s">
        <v>145</v>
      </c>
    </row>
    <row r="656" spans="1:2">
      <c r="A656" s="32" t="s">
        <v>80</v>
      </c>
      <c r="B656" s="32" t="s">
        <v>6</v>
      </c>
    </row>
    <row r="657" spans="1:2">
      <c r="A657" s="32" t="s">
        <v>81</v>
      </c>
      <c r="B657" s="32" t="s">
        <v>6</v>
      </c>
    </row>
    <row r="658" spans="1:2">
      <c r="A658" s="32" t="s">
        <v>82</v>
      </c>
      <c r="B658" s="32" t="s">
        <v>6</v>
      </c>
    </row>
    <row r="659" spans="1:2">
      <c r="A659" s="32" t="s">
        <v>83</v>
      </c>
      <c r="B659" s="32" t="s">
        <v>6</v>
      </c>
    </row>
    <row r="660" spans="1:2">
      <c r="A660" s="32" t="s">
        <v>84</v>
      </c>
      <c r="B660" s="32" t="s">
        <v>6</v>
      </c>
    </row>
    <row r="661" spans="1:2">
      <c r="A661" s="32" t="s">
        <v>85</v>
      </c>
      <c r="B661" s="32" t="s">
        <v>6</v>
      </c>
    </row>
    <row r="662" spans="1:2">
      <c r="A662" s="32" t="s">
        <v>86</v>
      </c>
      <c r="B662" s="32" t="s">
        <v>6</v>
      </c>
    </row>
    <row r="663" spans="1:2">
      <c r="A663" s="32" t="s">
        <v>87</v>
      </c>
      <c r="B663" s="32" t="s">
        <v>6</v>
      </c>
    </row>
    <row r="664" spans="1:2">
      <c r="A664" s="32" t="s">
        <v>88</v>
      </c>
      <c r="B664" s="32" t="s">
        <v>6</v>
      </c>
    </row>
    <row r="665" spans="1:2">
      <c r="A665" s="32" t="s">
        <v>89</v>
      </c>
      <c r="B665" s="32" t="s">
        <v>6</v>
      </c>
    </row>
    <row r="666" spans="1:2">
      <c r="A666" s="32" t="s">
        <v>90</v>
      </c>
      <c r="B666" s="32" t="s">
        <v>6</v>
      </c>
    </row>
    <row r="667" spans="1:2">
      <c r="A667" s="32" t="s">
        <v>91</v>
      </c>
      <c r="B667" s="32" t="s">
        <v>6</v>
      </c>
    </row>
    <row r="668" spans="1:2">
      <c r="A668" s="32" t="s">
        <v>92</v>
      </c>
      <c r="B668" s="32" t="s">
        <v>6</v>
      </c>
    </row>
    <row r="669" spans="1:2">
      <c r="A669" s="32" t="s">
        <v>93</v>
      </c>
      <c r="B669" s="32" t="s">
        <v>6</v>
      </c>
    </row>
    <row r="670" spans="1:2">
      <c r="A670" s="32" t="s">
        <v>94</v>
      </c>
      <c r="B670" s="32" t="s">
        <v>6</v>
      </c>
    </row>
    <row r="671" spans="1:2">
      <c r="A671" s="32" t="s">
        <v>95</v>
      </c>
      <c r="B671" s="32" t="s">
        <v>6</v>
      </c>
    </row>
    <row r="672" spans="1:2">
      <c r="A672" s="32" t="s">
        <v>96</v>
      </c>
      <c r="B672" s="32" t="s">
        <v>6</v>
      </c>
    </row>
    <row r="673" spans="1:2">
      <c r="A673" s="32" t="s">
        <v>97</v>
      </c>
      <c r="B673" s="32" t="s">
        <v>6</v>
      </c>
    </row>
    <row r="674" spans="1:2">
      <c r="A674" s="32" t="s">
        <v>98</v>
      </c>
      <c r="B674" s="32" t="s">
        <v>6</v>
      </c>
    </row>
    <row r="675" spans="1:2">
      <c r="A675" s="32" t="s">
        <v>124</v>
      </c>
      <c r="B675" s="32" t="s">
        <v>7</v>
      </c>
    </row>
    <row r="676" spans="1:2">
      <c r="A676" s="32" t="s">
        <v>125</v>
      </c>
      <c r="B676" s="32" t="s">
        <v>7</v>
      </c>
    </row>
    <row r="677" spans="1:2">
      <c r="A677" s="32" t="s">
        <v>58</v>
      </c>
      <c r="B677" s="32" t="s">
        <v>145</v>
      </c>
    </row>
    <row r="678" spans="1:2">
      <c r="A678" s="32" t="s">
        <v>59</v>
      </c>
      <c r="B678" s="32" t="s">
        <v>145</v>
      </c>
    </row>
    <row r="679" spans="1:2">
      <c r="A679" s="32" t="s">
        <v>60</v>
      </c>
      <c r="B679" s="32" t="s">
        <v>145</v>
      </c>
    </row>
    <row r="680" spans="1:2">
      <c r="A680" s="32" t="s">
        <v>61</v>
      </c>
      <c r="B680" s="32" t="s">
        <v>145</v>
      </c>
    </row>
    <row r="681" spans="1:2">
      <c r="A681" s="32" t="s">
        <v>126</v>
      </c>
      <c r="B681" s="32" t="s">
        <v>7</v>
      </c>
    </row>
    <row r="682" spans="1:2">
      <c r="A682" s="32" t="s">
        <v>127</v>
      </c>
      <c r="B682" s="32" t="s">
        <v>7</v>
      </c>
    </row>
    <row r="683" spans="1:2">
      <c r="A683" s="32" t="s">
        <v>30</v>
      </c>
      <c r="B683" s="32" t="s">
        <v>138</v>
      </c>
    </row>
    <row r="684" spans="1:2">
      <c r="A684" s="32" t="s">
        <v>46</v>
      </c>
      <c r="B684" s="32" t="s">
        <v>139</v>
      </c>
    </row>
    <row r="685" spans="1:2">
      <c r="A685" s="32" t="s">
        <v>64</v>
      </c>
      <c r="B685" s="32" t="s">
        <v>146</v>
      </c>
    </row>
    <row r="686" spans="1:2">
      <c r="A686" s="32" t="s">
        <v>27</v>
      </c>
      <c r="B686" s="32" t="s">
        <v>138</v>
      </c>
    </row>
    <row r="687" spans="1:2">
      <c r="A687" s="32" t="s">
        <v>128</v>
      </c>
      <c r="B687" s="32" t="s">
        <v>7</v>
      </c>
    </row>
    <row r="688" spans="1:2">
      <c r="A688" s="32" t="s">
        <v>65</v>
      </c>
      <c r="B688" s="32" t="s">
        <v>146</v>
      </c>
    </row>
    <row r="689" spans="1:2">
      <c r="A689" s="32" t="s">
        <v>47</v>
      </c>
      <c r="B689" s="32" t="s">
        <v>139</v>
      </c>
    </row>
    <row r="690" spans="1:2">
      <c r="A690" s="32" t="s">
        <v>49</v>
      </c>
      <c r="B690" s="32" t="s">
        <v>141</v>
      </c>
    </row>
    <row r="691" spans="1:2">
      <c r="A691" s="32" t="s">
        <v>50</v>
      </c>
      <c r="B691" s="32" t="s">
        <v>141</v>
      </c>
    </row>
    <row r="692" spans="1:2">
      <c r="A692" s="32" t="s">
        <v>129</v>
      </c>
      <c r="B692" s="32" t="s">
        <v>7</v>
      </c>
    </row>
    <row r="693" spans="1:2">
      <c r="A693" s="32" t="s">
        <v>130</v>
      </c>
      <c r="B693" s="32" t="s">
        <v>7</v>
      </c>
    </row>
    <row r="694" spans="1:2">
      <c r="A694" s="32" t="s">
        <v>131</v>
      </c>
      <c r="B694" s="32" t="s">
        <v>7</v>
      </c>
    </row>
    <row r="695" spans="1:2">
      <c r="A695" s="32" t="s">
        <v>67</v>
      </c>
      <c r="B695" s="32" t="s">
        <v>146</v>
      </c>
    </row>
    <row r="696" spans="1:2">
      <c r="A696" s="32" t="s">
        <v>106</v>
      </c>
      <c r="B696" s="32" t="s">
        <v>7</v>
      </c>
    </row>
    <row r="697" spans="1:2">
      <c r="A697" s="32" t="s">
        <v>68</v>
      </c>
      <c r="B697" s="32" t="s">
        <v>146</v>
      </c>
    </row>
    <row r="698" spans="1:2">
      <c r="A698" s="32" t="s">
        <v>101</v>
      </c>
      <c r="B698" s="32" t="s">
        <v>151</v>
      </c>
    </row>
    <row r="699" spans="1:2">
      <c r="A699" s="32" t="s">
        <v>102</v>
      </c>
      <c r="B699" s="32" t="s">
        <v>151</v>
      </c>
    </row>
    <row r="700" spans="1:2">
      <c r="A700" s="32" t="s">
        <v>55</v>
      </c>
      <c r="B700" s="32" t="s">
        <v>144</v>
      </c>
    </row>
    <row r="701" spans="1:2">
      <c r="A701" s="32" t="s">
        <v>109</v>
      </c>
      <c r="B701" s="32" t="s">
        <v>7</v>
      </c>
    </row>
    <row r="702" spans="1:2">
      <c r="A702" s="32" t="s">
        <v>66</v>
      </c>
      <c r="B702" s="32" t="s">
        <v>146</v>
      </c>
    </row>
    <row r="703" spans="1:2">
      <c r="A703" s="32" t="s">
        <v>79</v>
      </c>
      <c r="B703" s="32" t="s">
        <v>6</v>
      </c>
    </row>
    <row r="704" spans="1:2">
      <c r="A704" s="32" t="s">
        <v>33</v>
      </c>
      <c r="B704" s="32" t="s">
        <v>138</v>
      </c>
    </row>
    <row r="705" spans="1:2">
      <c r="A705" s="32" t="s">
        <v>34</v>
      </c>
      <c r="B705" s="32" t="s">
        <v>138</v>
      </c>
    </row>
    <row r="706" spans="1:2">
      <c r="A706" s="32" t="s">
        <v>75</v>
      </c>
      <c r="B706" s="32" t="s">
        <v>156</v>
      </c>
    </row>
    <row r="707" spans="1:2">
      <c r="A707" s="32" t="s">
        <v>78</v>
      </c>
      <c r="B707" s="32" t="s">
        <v>6</v>
      </c>
    </row>
    <row r="708" spans="1:2">
      <c r="A708" s="32" t="s">
        <v>48</v>
      </c>
      <c r="B708" s="32" t="s">
        <v>139</v>
      </c>
    </row>
    <row r="709" spans="1:2">
      <c r="A709" s="32" t="s">
        <v>48</v>
      </c>
      <c r="B709" s="32" t="s">
        <v>139</v>
      </c>
    </row>
    <row r="710" spans="1:2">
      <c r="A710" s="32" t="s">
        <v>132</v>
      </c>
      <c r="B710" s="32" t="s">
        <v>7</v>
      </c>
    </row>
    <row r="711" spans="1:2">
      <c r="A711" s="32" t="s">
        <v>69</v>
      </c>
      <c r="B711" s="32" t="s">
        <v>147</v>
      </c>
    </row>
    <row r="712" spans="1:2">
      <c r="A712" s="32" t="s">
        <v>71</v>
      </c>
      <c r="B712" s="32" t="s">
        <v>147</v>
      </c>
    </row>
    <row r="713" spans="1:2">
      <c r="A713" s="32" t="s">
        <v>200</v>
      </c>
      <c r="B713" s="32" t="s">
        <v>156</v>
      </c>
    </row>
    <row r="714" spans="1:2">
      <c r="A714" s="32" t="s">
        <v>134</v>
      </c>
      <c r="B714" s="32" t="s">
        <v>7</v>
      </c>
    </row>
    <row r="715" spans="1:2">
      <c r="A715" s="32" t="s">
        <v>133</v>
      </c>
      <c r="B715" s="32" t="s">
        <v>7</v>
      </c>
    </row>
    <row r="716" spans="1:2">
      <c r="A716" s="32" t="s">
        <v>77</v>
      </c>
      <c r="B716" s="32" t="s">
        <v>6</v>
      </c>
    </row>
    <row r="717" spans="1:2">
      <c r="A717" s="32" t="s">
        <v>72</v>
      </c>
      <c r="B717" s="32" t="s">
        <v>147</v>
      </c>
    </row>
    <row r="718" spans="1:2">
      <c r="A718" s="32" t="s">
        <v>73</v>
      </c>
      <c r="B718" s="32" t="s">
        <v>147</v>
      </c>
    </row>
    <row r="719" spans="1:2">
      <c r="A719" s="32" t="s">
        <v>74</v>
      </c>
      <c r="B719" s="32" t="s">
        <v>147</v>
      </c>
    </row>
    <row r="720" spans="1:2">
      <c r="A720" s="70" t="s">
        <v>62</v>
      </c>
      <c r="B720" s="33" t="s">
        <v>154</v>
      </c>
    </row>
    <row r="721" spans="1:2">
      <c r="A721" s="32" t="s">
        <v>135</v>
      </c>
      <c r="B721" s="32" t="s">
        <v>7</v>
      </c>
    </row>
    <row r="722" spans="1:2">
      <c r="A722" s="70" t="s">
        <v>51</v>
      </c>
      <c r="B722" s="33" t="s">
        <v>142</v>
      </c>
    </row>
    <row r="723" spans="1:2">
      <c r="A723" s="70" t="s">
        <v>63</v>
      </c>
      <c r="B723" s="33" t="s">
        <v>154</v>
      </c>
    </row>
    <row r="724" spans="1:2">
      <c r="A724" s="70" t="s">
        <v>52</v>
      </c>
      <c r="B724" s="33" t="s">
        <v>142</v>
      </c>
    </row>
    <row r="725" spans="1:2">
      <c r="A725" s="32" t="s">
        <v>76</v>
      </c>
      <c r="B725" s="32" t="s">
        <v>156</v>
      </c>
    </row>
    <row r="726" spans="1:2">
      <c r="A726" s="32" t="s">
        <v>53</v>
      </c>
      <c r="B726" s="32" t="s">
        <v>142</v>
      </c>
    </row>
    <row r="727" spans="1:2">
      <c r="A727" s="32">
        <v>42349174</v>
      </c>
      <c r="B727" s="32" t="s">
        <v>138</v>
      </c>
    </row>
    <row r="728" spans="1:2">
      <c r="A728" s="32" t="s">
        <v>137</v>
      </c>
      <c r="B728" s="32" t="s">
        <v>147</v>
      </c>
    </row>
    <row r="729" spans="1:2">
      <c r="A729" s="32">
        <v>42393129</v>
      </c>
      <c r="B729" s="32" t="s">
        <v>7</v>
      </c>
    </row>
    <row r="730" spans="1:2">
      <c r="A730" s="32">
        <v>42361093</v>
      </c>
      <c r="B730" s="32" t="s">
        <v>7</v>
      </c>
    </row>
    <row r="731" spans="1:2">
      <c r="A731" s="32">
        <v>42350784</v>
      </c>
      <c r="B731" s="32" t="s">
        <v>138</v>
      </c>
    </row>
    <row r="732" spans="1:2">
      <c r="A732" s="32">
        <v>42296729</v>
      </c>
      <c r="B732" s="32" t="s">
        <v>7</v>
      </c>
    </row>
    <row r="733" spans="1:2">
      <c r="A733" s="32">
        <v>42230170</v>
      </c>
      <c r="B733" s="32" t="s">
        <v>156</v>
      </c>
    </row>
    <row r="734" spans="1:2">
      <c r="A734" s="32">
        <v>42266532</v>
      </c>
      <c r="B734" s="32" t="s">
        <v>142</v>
      </c>
    </row>
    <row r="735" spans="1:2">
      <c r="A735" s="71">
        <v>42314367</v>
      </c>
      <c r="B735" s="71" t="s">
        <v>7</v>
      </c>
    </row>
    <row r="736" spans="1:2">
      <c r="A736" s="71">
        <v>42314367</v>
      </c>
      <c r="B736" s="71" t="s">
        <v>7</v>
      </c>
    </row>
    <row r="737" spans="1:2">
      <c r="A737" s="71">
        <v>42319158</v>
      </c>
      <c r="B737" s="71" t="s">
        <v>7</v>
      </c>
    </row>
    <row r="738" spans="1:2">
      <c r="A738" s="71">
        <v>42319158</v>
      </c>
      <c r="B738" s="71" t="s">
        <v>7</v>
      </c>
    </row>
    <row r="739" spans="1:2">
      <c r="A739" s="71">
        <v>42319158</v>
      </c>
      <c r="B739" s="71" t="s">
        <v>7</v>
      </c>
    </row>
    <row r="740" spans="1:2">
      <c r="A740" s="71">
        <v>42319158</v>
      </c>
      <c r="B740" s="71" t="s">
        <v>7</v>
      </c>
    </row>
    <row r="741" spans="1:2">
      <c r="A741" s="71">
        <v>42386633</v>
      </c>
      <c r="B741" s="71" t="s">
        <v>7</v>
      </c>
    </row>
    <row r="742" spans="1:2">
      <c r="A742" s="71">
        <v>42386633</v>
      </c>
      <c r="B742" s="71" t="s">
        <v>7</v>
      </c>
    </row>
    <row r="743" spans="1:2">
      <c r="A743" s="71" t="s">
        <v>148</v>
      </c>
      <c r="B743" s="71" t="s">
        <v>201</v>
      </c>
    </row>
    <row r="744" spans="1:2">
      <c r="A744" s="71" t="s">
        <v>148</v>
      </c>
      <c r="B744" s="71" t="s">
        <v>201</v>
      </c>
    </row>
    <row r="745" spans="1:2">
      <c r="A745" s="71" t="s">
        <v>143</v>
      </c>
      <c r="B745" s="71" t="s">
        <v>202</v>
      </c>
    </row>
    <row r="746" spans="1:2">
      <c r="A746" s="71" t="s">
        <v>143</v>
      </c>
      <c r="B746" s="71" t="s">
        <v>202</v>
      </c>
    </row>
    <row r="747" spans="1:2">
      <c r="A747" s="71" t="s">
        <v>143</v>
      </c>
      <c r="B747" s="71" t="s">
        <v>202</v>
      </c>
    </row>
    <row r="748" spans="1:2">
      <c r="A748" s="71" t="s">
        <v>143</v>
      </c>
      <c r="B748" s="71" t="s">
        <v>202</v>
      </c>
    </row>
    <row r="749" spans="1:2">
      <c r="A749" s="71" t="s">
        <v>203</v>
      </c>
      <c r="B749" s="32" t="s">
        <v>145</v>
      </c>
    </row>
    <row r="750" spans="1:2">
      <c r="A750" s="71" t="s">
        <v>203</v>
      </c>
      <c r="B750" s="32" t="s">
        <v>145</v>
      </c>
    </row>
    <row r="751" spans="1:2">
      <c r="A751" s="71" t="s">
        <v>149</v>
      </c>
      <c r="B751" s="71" t="s">
        <v>201</v>
      </c>
    </row>
    <row r="752" spans="1:2">
      <c r="A752" s="71" t="s">
        <v>149</v>
      </c>
      <c r="B752" s="71" t="s">
        <v>201</v>
      </c>
    </row>
    <row r="753" spans="1:2">
      <c r="A753" s="71" t="s">
        <v>150</v>
      </c>
      <c r="B753" s="71" t="s">
        <v>201</v>
      </c>
    </row>
    <row r="754" spans="1:2">
      <c r="A754" s="71" t="s">
        <v>150</v>
      </c>
      <c r="B754" s="71" t="s">
        <v>201</v>
      </c>
    </row>
    <row r="755" spans="1:2">
      <c r="A755" s="32">
        <v>42273738</v>
      </c>
      <c r="B755" s="71" t="s">
        <v>7</v>
      </c>
    </row>
    <row r="756" spans="1:2">
      <c r="A756" s="32">
        <v>42349533</v>
      </c>
      <c r="B756" s="71" t="s">
        <v>144</v>
      </c>
    </row>
    <row r="757" spans="1:2">
      <c r="A757" s="32">
        <v>42235466</v>
      </c>
      <c r="B757" s="71" t="s">
        <v>138</v>
      </c>
    </row>
    <row r="758" spans="1:2">
      <c r="A758" s="32">
        <v>42293120</v>
      </c>
      <c r="B758" s="71" t="s">
        <v>7</v>
      </c>
    </row>
    <row r="759" spans="1:2">
      <c r="A759" s="32">
        <v>42283334</v>
      </c>
      <c r="B759" s="71" t="s">
        <v>7</v>
      </c>
    </row>
    <row r="760" spans="1:2">
      <c r="A760" s="32">
        <v>42206963</v>
      </c>
      <c r="B760" s="71" t="s">
        <v>7</v>
      </c>
    </row>
    <row r="761" spans="1:2">
      <c r="A761" s="32">
        <v>42280789</v>
      </c>
      <c r="B761" s="71" t="s">
        <v>202</v>
      </c>
    </row>
    <row r="762" spans="1:2">
      <c r="A762" s="32">
        <v>42349223</v>
      </c>
      <c r="B762" s="71" t="s">
        <v>202</v>
      </c>
    </row>
    <row r="763" spans="1:2">
      <c r="A763" s="32">
        <v>42349229</v>
      </c>
      <c r="B763" s="71" t="s">
        <v>202</v>
      </c>
    </row>
    <row r="764" spans="1:2">
      <c r="A764" s="32">
        <v>42299672</v>
      </c>
      <c r="B764" s="71" t="s">
        <v>202</v>
      </c>
    </row>
    <row r="765" spans="1:2">
      <c r="A765" s="32">
        <v>42299680</v>
      </c>
      <c r="B765" s="71" t="s">
        <v>202</v>
      </c>
    </row>
    <row r="766" spans="1:2">
      <c r="A766" s="32">
        <v>42232378</v>
      </c>
      <c r="B766" s="32" t="s">
        <v>138</v>
      </c>
    </row>
    <row r="767" spans="1:2">
      <c r="A767" s="72" t="s">
        <v>153</v>
      </c>
      <c r="B767" s="71" t="s">
        <v>154</v>
      </c>
    </row>
    <row r="768" spans="1:2">
      <c r="A768" s="71">
        <v>42419633</v>
      </c>
      <c r="B768" s="71" t="s">
        <v>202</v>
      </c>
    </row>
    <row r="769" spans="1:2">
      <c r="A769" s="71">
        <v>42419633</v>
      </c>
      <c r="B769" s="71" t="s">
        <v>202</v>
      </c>
    </row>
    <row r="770" spans="1:2">
      <c r="A770" s="71">
        <v>42438168</v>
      </c>
      <c r="B770" s="71" t="s">
        <v>6</v>
      </c>
    </row>
    <row r="771" spans="1:2">
      <c r="A771" s="71">
        <v>42438168</v>
      </c>
      <c r="B771" s="71" t="s">
        <v>6</v>
      </c>
    </row>
    <row r="772" spans="1:2">
      <c r="A772" s="71" t="s">
        <v>153</v>
      </c>
      <c r="B772" s="33" t="s">
        <v>154</v>
      </c>
    </row>
    <row r="773" spans="1:2">
      <c r="A773" s="71" t="s">
        <v>153</v>
      </c>
      <c r="B773" s="33" t="s">
        <v>154</v>
      </c>
    </row>
    <row r="774" spans="1:2">
      <c r="A774" s="71">
        <v>42315471</v>
      </c>
      <c r="B774" s="71" t="s">
        <v>138</v>
      </c>
    </row>
    <row r="775" spans="1:2">
      <c r="A775" s="71">
        <v>42315471</v>
      </c>
      <c r="B775" s="71" t="s">
        <v>138</v>
      </c>
    </row>
    <row r="776" spans="1:2">
      <c r="A776" s="71">
        <v>42328993</v>
      </c>
      <c r="B776" s="71" t="s">
        <v>7</v>
      </c>
    </row>
    <row r="777" spans="1:2">
      <c r="A777" s="71">
        <v>42328993</v>
      </c>
      <c r="B777" s="71" t="s">
        <v>7</v>
      </c>
    </row>
    <row r="778" spans="1:2">
      <c r="A778" s="71">
        <v>42335209</v>
      </c>
      <c r="B778" s="71" t="s">
        <v>7</v>
      </c>
    </row>
    <row r="779" spans="1:2">
      <c r="A779" s="71">
        <v>42335209</v>
      </c>
      <c r="B779" s="71" t="s">
        <v>7</v>
      </c>
    </row>
    <row r="780" spans="1:2">
      <c r="A780" s="71">
        <v>42335209</v>
      </c>
      <c r="B780" s="71" t="s">
        <v>7</v>
      </c>
    </row>
    <row r="781" spans="1:2">
      <c r="A781" s="71">
        <v>42343105</v>
      </c>
      <c r="B781" s="71" t="s">
        <v>138</v>
      </c>
    </row>
    <row r="782" spans="1:2">
      <c r="A782" s="71">
        <v>42343105</v>
      </c>
      <c r="B782" s="71" t="s">
        <v>138</v>
      </c>
    </row>
    <row r="783" spans="1:2">
      <c r="A783" s="71">
        <v>42406396</v>
      </c>
      <c r="B783" s="32" t="s">
        <v>146</v>
      </c>
    </row>
    <row r="784" spans="1:2">
      <c r="A784" s="71">
        <v>42406396</v>
      </c>
      <c r="B784" s="32" t="s">
        <v>146</v>
      </c>
    </row>
    <row r="785" spans="1:2">
      <c r="A785" s="71">
        <v>42406396</v>
      </c>
      <c r="B785" s="32" t="s">
        <v>146</v>
      </c>
    </row>
    <row r="786" spans="1:2">
      <c r="A786" s="71">
        <v>42406396</v>
      </c>
      <c r="B786" s="32" t="s">
        <v>146</v>
      </c>
    </row>
    <row r="787" spans="1:2">
      <c r="A787" s="71">
        <v>42406396</v>
      </c>
      <c r="B787" s="32" t="s">
        <v>146</v>
      </c>
    </row>
    <row r="788" spans="1:2">
      <c r="A788" s="71">
        <v>42406396</v>
      </c>
      <c r="B788" s="32" t="s">
        <v>146</v>
      </c>
    </row>
    <row r="789" spans="1:2">
      <c r="A789" s="71">
        <v>42406517</v>
      </c>
      <c r="B789" s="32" t="s">
        <v>146</v>
      </c>
    </row>
    <row r="790" spans="1:2">
      <c r="A790" s="71">
        <v>42406517</v>
      </c>
      <c r="B790" s="32" t="s">
        <v>146</v>
      </c>
    </row>
    <row r="791" spans="1:2">
      <c r="A791" s="71">
        <v>42406517</v>
      </c>
      <c r="B791" s="32" t="s">
        <v>146</v>
      </c>
    </row>
    <row r="792" spans="1:2">
      <c r="A792" s="71">
        <v>42406517</v>
      </c>
      <c r="B792" s="32" t="s">
        <v>146</v>
      </c>
    </row>
    <row r="793" spans="1:2">
      <c r="A793" s="71">
        <v>42406517</v>
      </c>
      <c r="B793" s="32" t="s">
        <v>146</v>
      </c>
    </row>
    <row r="794" spans="1:2">
      <c r="A794" s="71">
        <v>42406517</v>
      </c>
      <c r="B794" s="32" t="s">
        <v>146</v>
      </c>
    </row>
    <row r="795" spans="1:2">
      <c r="A795" s="71">
        <v>42406524</v>
      </c>
      <c r="B795" s="32" t="s">
        <v>146</v>
      </c>
    </row>
    <row r="796" spans="1:2">
      <c r="A796" s="71">
        <v>42406524</v>
      </c>
      <c r="B796" s="32" t="s">
        <v>146</v>
      </c>
    </row>
    <row r="797" spans="1:2">
      <c r="A797" s="71">
        <v>42406524</v>
      </c>
      <c r="B797" s="32" t="s">
        <v>146</v>
      </c>
    </row>
    <row r="798" spans="1:2">
      <c r="A798" s="71">
        <v>42406524</v>
      </c>
      <c r="B798" s="32" t="s">
        <v>146</v>
      </c>
    </row>
    <row r="799" spans="1:2">
      <c r="A799" s="71">
        <v>42406524</v>
      </c>
      <c r="B799" s="32" t="s">
        <v>146</v>
      </c>
    </row>
    <row r="800" spans="1:2">
      <c r="A800" s="71">
        <v>42406524</v>
      </c>
      <c r="B800" s="32" t="s">
        <v>146</v>
      </c>
    </row>
    <row r="801" spans="1:2">
      <c r="A801" s="71">
        <v>42415022</v>
      </c>
      <c r="B801" s="71" t="s">
        <v>202</v>
      </c>
    </row>
    <row r="802" spans="1:2">
      <c r="A802" s="71">
        <v>42415024</v>
      </c>
      <c r="B802" s="71" t="s">
        <v>202</v>
      </c>
    </row>
    <row r="803" spans="1:2">
      <c r="A803" s="71">
        <v>42441549</v>
      </c>
      <c r="B803" s="71" t="s">
        <v>202</v>
      </c>
    </row>
    <row r="804" spans="1:2">
      <c r="A804" s="71">
        <v>42441549</v>
      </c>
      <c r="B804" s="71" t="s">
        <v>202</v>
      </c>
    </row>
    <row r="805" spans="1:2">
      <c r="A805" s="71">
        <v>42446603</v>
      </c>
      <c r="B805" s="71" t="s">
        <v>138</v>
      </c>
    </row>
    <row r="806" spans="1:2">
      <c r="A806" s="71">
        <v>42446603</v>
      </c>
      <c r="B806" s="71" t="s">
        <v>138</v>
      </c>
    </row>
    <row r="807" spans="1:2">
      <c r="A807" s="71">
        <v>42453340</v>
      </c>
      <c r="B807" s="71" t="s">
        <v>7</v>
      </c>
    </row>
    <row r="808" spans="1:2">
      <c r="A808" s="71">
        <v>42453340</v>
      </c>
      <c r="B808" s="71" t="s">
        <v>7</v>
      </c>
    </row>
    <row r="809" spans="1:2">
      <c r="A809" s="71">
        <v>42453340</v>
      </c>
      <c r="B809" s="71" t="s">
        <v>7</v>
      </c>
    </row>
    <row r="810" spans="1:2">
      <c r="A810" s="71">
        <v>42453340</v>
      </c>
      <c r="B810" s="71" t="s">
        <v>7</v>
      </c>
    </row>
    <row r="811" spans="1:2">
      <c r="A811" s="71">
        <v>42467777</v>
      </c>
      <c r="B811" s="71" t="s">
        <v>7</v>
      </c>
    </row>
    <row r="812" spans="1:2">
      <c r="A812" s="71">
        <v>42467777</v>
      </c>
      <c r="B812" s="71" t="s">
        <v>7</v>
      </c>
    </row>
    <row r="813" spans="1:2">
      <c r="A813" s="71">
        <v>42467777</v>
      </c>
      <c r="B813" s="71" t="s">
        <v>7</v>
      </c>
    </row>
    <row r="814" spans="1:2">
      <c r="A814" s="71">
        <v>42467777</v>
      </c>
      <c r="B814" s="71" t="s">
        <v>7</v>
      </c>
    </row>
    <row r="815" spans="1:2">
      <c r="A815" s="71">
        <v>42335243</v>
      </c>
      <c r="B815" s="71" t="s">
        <v>138</v>
      </c>
    </row>
    <row r="816" spans="1:2">
      <c r="A816" s="71">
        <v>42356872</v>
      </c>
      <c r="B816" s="71" t="s">
        <v>202</v>
      </c>
    </row>
    <row r="817" spans="1:3">
      <c r="A817" s="71">
        <v>42287326</v>
      </c>
      <c r="B817" s="71" t="s">
        <v>202</v>
      </c>
    </row>
    <row r="818" spans="1:3">
      <c r="A818" s="71">
        <v>42314379</v>
      </c>
      <c r="B818" s="71" t="s">
        <v>202</v>
      </c>
    </row>
    <row r="819" spans="1:3">
      <c r="A819" s="71">
        <v>42334854</v>
      </c>
      <c r="B819" s="71" t="s">
        <v>202</v>
      </c>
    </row>
    <row r="820" spans="1:3">
      <c r="A820" s="71">
        <v>42349235</v>
      </c>
      <c r="B820" s="71" t="s">
        <v>202</v>
      </c>
    </row>
    <row r="821" spans="1:3">
      <c r="A821" s="71">
        <v>42349236</v>
      </c>
      <c r="B821" s="71" t="s">
        <v>202</v>
      </c>
    </row>
    <row r="822" spans="1:3">
      <c r="A822" s="71">
        <v>42301340</v>
      </c>
      <c r="B822" s="71" t="s">
        <v>202</v>
      </c>
    </row>
    <row r="823" spans="1:3">
      <c r="A823" s="71">
        <v>42312484</v>
      </c>
      <c r="B823" s="34" t="s">
        <v>7</v>
      </c>
    </row>
    <row r="824" spans="1:3">
      <c r="A824" s="71">
        <v>42330815</v>
      </c>
      <c r="B824" s="34" t="s">
        <v>7</v>
      </c>
    </row>
    <row r="825" spans="1:3">
      <c r="A825" s="71">
        <v>42425529</v>
      </c>
      <c r="B825" s="34" t="s">
        <v>7</v>
      </c>
    </row>
    <row r="826" spans="1:3">
      <c r="A826" s="71">
        <v>42498483</v>
      </c>
      <c r="B826" s="34" t="s">
        <v>7</v>
      </c>
    </row>
    <row r="827" spans="1:3">
      <c r="A827" s="71">
        <v>42499337</v>
      </c>
      <c r="B827" s="34" t="s">
        <v>151</v>
      </c>
    </row>
    <row r="828" spans="1:3">
      <c r="A828" s="73">
        <v>42181540</v>
      </c>
      <c r="B828" s="32" t="s">
        <v>6</v>
      </c>
      <c r="C828" s="30" t="s">
        <v>206</v>
      </c>
    </row>
    <row r="829" spans="1:3">
      <c r="A829" s="74">
        <v>42498483</v>
      </c>
      <c r="B829" s="74" t="s">
        <v>7</v>
      </c>
    </row>
    <row r="830" spans="1:3">
      <c r="A830" s="74">
        <v>42498483</v>
      </c>
      <c r="B830" s="74" t="s">
        <v>7</v>
      </c>
    </row>
    <row r="831" spans="1:3">
      <c r="A831" s="74">
        <v>42499331</v>
      </c>
      <c r="B831" s="74" t="s">
        <v>7</v>
      </c>
    </row>
    <row r="832" spans="1:3">
      <c r="A832" s="74">
        <v>42499331</v>
      </c>
      <c r="B832" s="74" t="s">
        <v>7</v>
      </c>
    </row>
    <row r="833" spans="1:10">
      <c r="A833" s="74">
        <v>42499331</v>
      </c>
      <c r="B833" s="74" t="s">
        <v>7</v>
      </c>
    </row>
    <row r="834" spans="1:10">
      <c r="A834" s="74">
        <v>42499337</v>
      </c>
      <c r="B834" s="74" t="s">
        <v>151</v>
      </c>
      <c r="I834" s="35"/>
      <c r="J834" s="35"/>
    </row>
    <row r="835" spans="1:10">
      <c r="A835" s="74">
        <v>42499337</v>
      </c>
      <c r="B835" s="74" t="s">
        <v>151</v>
      </c>
      <c r="I835" s="35"/>
      <c r="J835" s="35"/>
    </row>
    <row r="836" spans="1:10">
      <c r="A836" s="74">
        <v>42499337</v>
      </c>
      <c r="B836" s="74" t="s">
        <v>151</v>
      </c>
      <c r="I836" s="35"/>
      <c r="J836" s="35"/>
    </row>
    <row r="837" spans="1:10">
      <c r="A837" s="74">
        <v>42499337</v>
      </c>
      <c r="B837" s="74" t="s">
        <v>151</v>
      </c>
      <c r="I837" s="35"/>
      <c r="J837" s="35"/>
    </row>
    <row r="838" spans="1:10">
      <c r="A838" s="74">
        <v>42515320</v>
      </c>
      <c r="B838" s="74" t="s">
        <v>7</v>
      </c>
      <c r="I838" s="35"/>
      <c r="J838" s="35"/>
    </row>
    <row r="839" spans="1:10">
      <c r="A839" s="74">
        <v>42515320</v>
      </c>
      <c r="B839" s="74" t="s">
        <v>7</v>
      </c>
      <c r="I839" s="35"/>
      <c r="J839" s="35"/>
    </row>
    <row r="840" spans="1:10">
      <c r="A840" s="32">
        <v>42356875</v>
      </c>
      <c r="B840" s="32" t="s">
        <v>7</v>
      </c>
      <c r="I840" s="35"/>
      <c r="J840" s="35"/>
    </row>
    <row r="841" spans="1:10">
      <c r="A841" s="32">
        <v>42356875</v>
      </c>
      <c r="B841" s="32" t="s">
        <v>7</v>
      </c>
      <c r="I841" s="35"/>
      <c r="J841" s="35"/>
    </row>
    <row r="842" spans="1:10">
      <c r="A842" s="32">
        <v>42397609</v>
      </c>
      <c r="B842" s="32" t="s">
        <v>7</v>
      </c>
    </row>
    <row r="843" spans="1:10">
      <c r="A843" s="32">
        <v>42397609</v>
      </c>
      <c r="B843" s="32" t="s">
        <v>7</v>
      </c>
    </row>
    <row r="844" spans="1:10">
      <c r="A844" s="32">
        <v>42399920</v>
      </c>
      <c r="B844" s="32" t="s">
        <v>7</v>
      </c>
    </row>
    <row r="845" spans="1:10">
      <c r="A845" s="32">
        <v>42399920</v>
      </c>
      <c r="B845" s="32" t="s">
        <v>7</v>
      </c>
    </row>
    <row r="846" spans="1:10">
      <c r="A846" s="32">
        <v>42399920</v>
      </c>
      <c r="B846" s="32" t="s">
        <v>7</v>
      </c>
    </row>
    <row r="847" spans="1:10">
      <c r="A847" s="32">
        <v>42425529</v>
      </c>
      <c r="B847" s="32" t="s">
        <v>7</v>
      </c>
    </row>
    <row r="848" spans="1:10">
      <c r="A848" s="73">
        <v>42266532</v>
      </c>
      <c r="B848" s="32" t="s">
        <v>205</v>
      </c>
    </row>
    <row r="849" spans="1:2">
      <c r="A849" s="32">
        <v>42315471</v>
      </c>
      <c r="B849" s="32" t="s">
        <v>205</v>
      </c>
    </row>
    <row r="850" spans="1:2">
      <c r="A850" s="32">
        <v>42315471</v>
      </c>
      <c r="B850" s="32" t="s">
        <v>205</v>
      </c>
    </row>
    <row r="851" spans="1:2">
      <c r="A851" s="32">
        <v>42328993</v>
      </c>
      <c r="B851" s="32" t="s">
        <v>7</v>
      </c>
    </row>
    <row r="852" spans="1:2">
      <c r="A852" s="32">
        <v>42328993</v>
      </c>
      <c r="B852" s="32" t="s">
        <v>7</v>
      </c>
    </row>
    <row r="853" spans="1:2">
      <c r="A853" s="32">
        <v>42335209</v>
      </c>
      <c r="B853" s="32" t="s">
        <v>7</v>
      </c>
    </row>
    <row r="854" spans="1:2">
      <c r="A854" s="32">
        <v>42335209</v>
      </c>
      <c r="B854" s="32" t="s">
        <v>7</v>
      </c>
    </row>
    <row r="855" spans="1:2">
      <c r="A855" s="32">
        <v>42335209</v>
      </c>
      <c r="B855" s="32" t="s">
        <v>7</v>
      </c>
    </row>
    <row r="856" spans="1:2">
      <c r="A856" s="32">
        <v>42343105</v>
      </c>
      <c r="B856" s="32" t="s">
        <v>205</v>
      </c>
    </row>
    <row r="857" spans="1:2">
      <c r="A857" s="32">
        <v>42343105</v>
      </c>
      <c r="B857" s="32" t="s">
        <v>205</v>
      </c>
    </row>
    <row r="858" spans="1:2">
      <c r="A858" s="32">
        <v>42406396</v>
      </c>
      <c r="B858" s="32" t="s">
        <v>157</v>
      </c>
    </row>
    <row r="859" spans="1:2">
      <c r="A859" s="32">
        <v>42406396</v>
      </c>
      <c r="B859" s="32" t="s">
        <v>157</v>
      </c>
    </row>
    <row r="860" spans="1:2">
      <c r="A860" s="32">
        <v>42406396</v>
      </c>
      <c r="B860" s="32" t="s">
        <v>157</v>
      </c>
    </row>
    <row r="861" spans="1:2">
      <c r="A861" s="32">
        <v>42406396</v>
      </c>
      <c r="B861" s="32" t="s">
        <v>157</v>
      </c>
    </row>
    <row r="862" spans="1:2">
      <c r="A862" s="32">
        <v>42406396</v>
      </c>
      <c r="B862" s="32" t="s">
        <v>157</v>
      </c>
    </row>
    <row r="863" spans="1:2">
      <c r="A863" s="32">
        <v>42406396</v>
      </c>
      <c r="B863" s="32" t="s">
        <v>157</v>
      </c>
    </row>
    <row r="864" spans="1:2">
      <c r="A864" s="32">
        <v>42406517</v>
      </c>
      <c r="B864" s="32" t="s">
        <v>157</v>
      </c>
    </row>
    <row r="865" spans="1:2">
      <c r="A865" s="32">
        <v>42406517</v>
      </c>
      <c r="B865" s="32" t="s">
        <v>157</v>
      </c>
    </row>
    <row r="866" spans="1:2">
      <c r="A866" s="32">
        <v>42406517</v>
      </c>
      <c r="B866" s="32" t="s">
        <v>157</v>
      </c>
    </row>
    <row r="867" spans="1:2">
      <c r="A867" s="32">
        <v>42406517</v>
      </c>
      <c r="B867" s="32" t="s">
        <v>157</v>
      </c>
    </row>
    <row r="868" spans="1:2">
      <c r="A868" s="32">
        <v>42406517</v>
      </c>
      <c r="B868" s="32" t="s">
        <v>157</v>
      </c>
    </row>
    <row r="869" spans="1:2">
      <c r="A869" s="32">
        <v>42406517</v>
      </c>
      <c r="B869" s="32" t="s">
        <v>157</v>
      </c>
    </row>
    <row r="870" spans="1:2">
      <c r="A870" s="32">
        <v>42406524</v>
      </c>
      <c r="B870" s="32" t="s">
        <v>157</v>
      </c>
    </row>
    <row r="871" spans="1:2">
      <c r="A871" s="32">
        <v>42406524</v>
      </c>
      <c r="B871" s="32" t="s">
        <v>157</v>
      </c>
    </row>
    <row r="872" spans="1:2">
      <c r="A872" s="32">
        <v>42406524</v>
      </c>
      <c r="B872" s="32" t="s">
        <v>157</v>
      </c>
    </row>
    <row r="873" spans="1:2">
      <c r="A873" s="32">
        <v>42406524</v>
      </c>
      <c r="B873" s="32" t="s">
        <v>157</v>
      </c>
    </row>
    <row r="874" spans="1:2">
      <c r="A874" s="32">
        <v>42406524</v>
      </c>
      <c r="B874" s="32" t="s">
        <v>157</v>
      </c>
    </row>
    <row r="875" spans="1:2">
      <c r="A875" s="32">
        <v>42406524</v>
      </c>
      <c r="B875" s="32" t="s">
        <v>157</v>
      </c>
    </row>
    <row r="876" spans="1:2">
      <c r="A876" s="32">
        <v>42415022</v>
      </c>
      <c r="B876" s="32" t="s">
        <v>156</v>
      </c>
    </row>
    <row r="877" spans="1:2">
      <c r="A877" s="32">
        <v>42415022</v>
      </c>
      <c r="B877" s="32" t="s">
        <v>156</v>
      </c>
    </row>
    <row r="878" spans="1:2">
      <c r="A878" s="32">
        <v>42415022</v>
      </c>
      <c r="B878" s="32" t="s">
        <v>156</v>
      </c>
    </row>
    <row r="879" spans="1:2">
      <c r="A879" s="32">
        <v>42415022</v>
      </c>
      <c r="B879" s="32" t="s">
        <v>156</v>
      </c>
    </row>
    <row r="880" spans="1:2">
      <c r="A880" s="32">
        <v>42415022</v>
      </c>
      <c r="B880" s="32" t="s">
        <v>156</v>
      </c>
    </row>
    <row r="881" spans="1:2">
      <c r="A881" s="32">
        <v>42415022</v>
      </c>
      <c r="B881" s="32" t="s">
        <v>156</v>
      </c>
    </row>
    <row r="882" spans="1:2">
      <c r="A882" s="32">
        <v>42415022</v>
      </c>
      <c r="B882" s="32" t="s">
        <v>156</v>
      </c>
    </row>
    <row r="883" spans="1:2">
      <c r="A883" s="32">
        <v>42415024</v>
      </c>
      <c r="B883" s="32" t="s">
        <v>156</v>
      </c>
    </row>
    <row r="884" spans="1:2">
      <c r="A884" s="32">
        <v>42415024</v>
      </c>
      <c r="B884" s="32" t="s">
        <v>156</v>
      </c>
    </row>
    <row r="885" spans="1:2">
      <c r="A885" s="32">
        <v>42415024</v>
      </c>
      <c r="B885" s="32" t="s">
        <v>156</v>
      </c>
    </row>
    <row r="886" spans="1:2">
      <c r="A886" s="32">
        <v>42415024</v>
      </c>
      <c r="B886" s="32" t="s">
        <v>156</v>
      </c>
    </row>
    <row r="887" spans="1:2">
      <c r="A887" s="32">
        <v>42415024</v>
      </c>
      <c r="B887" s="32" t="s">
        <v>156</v>
      </c>
    </row>
    <row r="888" spans="1:2">
      <c r="A888" s="32">
        <v>42415024</v>
      </c>
      <c r="B888" s="32" t="s">
        <v>156</v>
      </c>
    </row>
    <row r="889" spans="1:2">
      <c r="A889" s="32">
        <v>42415024</v>
      </c>
      <c r="B889" s="32" t="s">
        <v>156</v>
      </c>
    </row>
    <row r="890" spans="1:2">
      <c r="A890" s="32">
        <v>42441549</v>
      </c>
      <c r="B890" s="32" t="s">
        <v>156</v>
      </c>
    </row>
    <row r="891" spans="1:2">
      <c r="A891" s="32">
        <v>42441549</v>
      </c>
      <c r="B891" s="32" t="s">
        <v>156</v>
      </c>
    </row>
    <row r="892" spans="1:2">
      <c r="A892" s="32">
        <v>42446603</v>
      </c>
      <c r="B892" s="74" t="s">
        <v>142</v>
      </c>
    </row>
    <row r="893" spans="1:2">
      <c r="A893" s="32">
        <v>42446603</v>
      </c>
      <c r="B893" s="74" t="s">
        <v>142</v>
      </c>
    </row>
    <row r="894" spans="1:2">
      <c r="A894" s="32">
        <v>42453340</v>
      </c>
      <c r="B894" s="32" t="s">
        <v>7</v>
      </c>
    </row>
    <row r="895" spans="1:2">
      <c r="A895" s="32">
        <v>42453340</v>
      </c>
      <c r="B895" s="32" t="s">
        <v>7</v>
      </c>
    </row>
    <row r="896" spans="1:2">
      <c r="A896" s="32">
        <v>42453340</v>
      </c>
      <c r="B896" s="32" t="s">
        <v>7</v>
      </c>
    </row>
    <row r="897" spans="1:2">
      <c r="A897" s="32">
        <v>42453340</v>
      </c>
      <c r="B897" s="32" t="s">
        <v>7</v>
      </c>
    </row>
    <row r="898" spans="1:2">
      <c r="A898" s="32">
        <v>42467777</v>
      </c>
      <c r="B898" s="32" t="s">
        <v>7</v>
      </c>
    </row>
    <row r="899" spans="1:2">
      <c r="A899" s="32">
        <v>42467777</v>
      </c>
      <c r="B899" s="32" t="s">
        <v>7</v>
      </c>
    </row>
    <row r="900" spans="1:2">
      <c r="A900" s="32">
        <v>42467777</v>
      </c>
      <c r="B900" s="32" t="s">
        <v>7</v>
      </c>
    </row>
    <row r="901" spans="1:2">
      <c r="A901" s="32">
        <v>42467777</v>
      </c>
      <c r="B901" s="32" t="s">
        <v>7</v>
      </c>
    </row>
    <row r="902" spans="1:2">
      <c r="A902" s="72">
        <v>42356361</v>
      </c>
      <c r="B902" s="32" t="s">
        <v>7</v>
      </c>
    </row>
    <row r="903" spans="1:2">
      <c r="A903" s="72">
        <v>42356875</v>
      </c>
      <c r="B903" s="32" t="s">
        <v>7</v>
      </c>
    </row>
    <row r="904" spans="1:2">
      <c r="A904" s="72">
        <v>42397609</v>
      </c>
      <c r="B904" s="32" t="s">
        <v>7</v>
      </c>
    </row>
    <row r="905" spans="1:2">
      <c r="A905" s="72">
        <v>42399920</v>
      </c>
      <c r="B905" s="32" t="s">
        <v>7</v>
      </c>
    </row>
    <row r="906" spans="1:2">
      <c r="A906" s="72">
        <v>42499331</v>
      </c>
      <c r="B906" s="32" t="s">
        <v>7</v>
      </c>
    </row>
    <row r="907" spans="1:2">
      <c r="A907" s="72">
        <v>42507845</v>
      </c>
      <c r="B907" s="32" t="s">
        <v>7</v>
      </c>
    </row>
    <row r="908" spans="1:2">
      <c r="A908" s="72">
        <v>42515320</v>
      </c>
      <c r="B908" s="32" t="s">
        <v>7</v>
      </c>
    </row>
    <row r="909" spans="1:2">
      <c r="A909" s="72">
        <v>42534827</v>
      </c>
      <c r="B909" s="32" t="s">
        <v>7</v>
      </c>
    </row>
    <row r="910" spans="1:2">
      <c r="A910" s="72">
        <v>42535820</v>
      </c>
      <c r="B910" s="32" t="s">
        <v>151</v>
      </c>
    </row>
    <row r="911" spans="1:2">
      <c r="A911" s="32">
        <v>42163185</v>
      </c>
      <c r="B911" s="36" t="s">
        <v>7</v>
      </c>
    </row>
    <row r="912" spans="1:2">
      <c r="A912" s="32">
        <v>42163185</v>
      </c>
      <c r="B912" s="36" t="s">
        <v>7</v>
      </c>
    </row>
    <row r="913" spans="1:2">
      <c r="A913" s="32">
        <v>42163185</v>
      </c>
      <c r="B913" s="36" t="s">
        <v>7</v>
      </c>
    </row>
    <row r="914" spans="1:2">
      <c r="A914" s="32">
        <v>42163185</v>
      </c>
      <c r="B914" s="36" t="s">
        <v>7</v>
      </c>
    </row>
    <row r="915" spans="1:2">
      <c r="A915" s="32">
        <v>42163185</v>
      </c>
      <c r="B915" s="36" t="s">
        <v>7</v>
      </c>
    </row>
    <row r="916" spans="1:2">
      <c r="A916" s="32">
        <v>42163185</v>
      </c>
      <c r="B916" s="36" t="s">
        <v>7</v>
      </c>
    </row>
    <row r="917" spans="1:2">
      <c r="A917" s="32">
        <v>42163185</v>
      </c>
      <c r="B917" s="36" t="s">
        <v>7</v>
      </c>
    </row>
    <row r="918" spans="1:2">
      <c r="A918" s="32">
        <v>42163185</v>
      </c>
      <c r="B918" s="36" t="s">
        <v>7</v>
      </c>
    </row>
    <row r="919" spans="1:2">
      <c r="A919" s="32">
        <v>42343102</v>
      </c>
      <c r="B919" s="36" t="s">
        <v>7</v>
      </c>
    </row>
    <row r="920" spans="1:2">
      <c r="A920" s="32">
        <v>42343102</v>
      </c>
      <c r="B920" s="36" t="s">
        <v>7</v>
      </c>
    </row>
    <row r="921" spans="1:2">
      <c r="A921" s="32">
        <v>42343102</v>
      </c>
      <c r="B921" s="36" t="s">
        <v>7</v>
      </c>
    </row>
    <row r="922" spans="1:2">
      <c r="A922" s="32">
        <v>42368064</v>
      </c>
      <c r="B922" s="36" t="s">
        <v>7</v>
      </c>
    </row>
    <row r="923" spans="1:2">
      <c r="A923" s="32">
        <v>42368064</v>
      </c>
      <c r="B923" s="36" t="s">
        <v>7</v>
      </c>
    </row>
    <row r="924" spans="1:2">
      <c r="A924" s="32">
        <v>42368064</v>
      </c>
      <c r="B924" s="36" t="s">
        <v>7</v>
      </c>
    </row>
    <row r="925" spans="1:2">
      <c r="A925" s="32">
        <v>42368064</v>
      </c>
      <c r="B925" s="36" t="s">
        <v>7</v>
      </c>
    </row>
    <row r="926" spans="1:2">
      <c r="A926" s="32">
        <v>42368064</v>
      </c>
      <c r="B926" s="36" t="s">
        <v>7</v>
      </c>
    </row>
    <row r="927" spans="1:2">
      <c r="A927" s="32">
        <v>42368064</v>
      </c>
      <c r="B927" s="36" t="s">
        <v>7</v>
      </c>
    </row>
    <row r="928" spans="1:2">
      <c r="A928" s="32">
        <v>42487873</v>
      </c>
      <c r="B928" s="71" t="s">
        <v>138</v>
      </c>
    </row>
    <row r="929" spans="1:2">
      <c r="A929" s="32">
        <v>42487873</v>
      </c>
      <c r="B929" s="71" t="s">
        <v>138</v>
      </c>
    </row>
    <row r="930" spans="1:2">
      <c r="A930" s="32">
        <v>42487873</v>
      </c>
      <c r="B930" s="71" t="s">
        <v>138</v>
      </c>
    </row>
    <row r="931" spans="1:2">
      <c r="A931" s="32">
        <v>42511093</v>
      </c>
      <c r="B931" s="71" t="s">
        <v>138</v>
      </c>
    </row>
    <row r="932" spans="1:2">
      <c r="A932" s="32">
        <v>42534810</v>
      </c>
      <c r="B932" s="71" t="s">
        <v>138</v>
      </c>
    </row>
    <row r="933" spans="1:2">
      <c r="A933" s="32">
        <v>42534810</v>
      </c>
      <c r="B933" s="71" t="s">
        <v>138</v>
      </c>
    </row>
    <row r="934" spans="1:2">
      <c r="A934" s="32">
        <v>42534810</v>
      </c>
      <c r="B934" s="71" t="s">
        <v>138</v>
      </c>
    </row>
    <row r="935" spans="1:2">
      <c r="A935" s="32">
        <v>42534810</v>
      </c>
      <c r="B935" s="71" t="s">
        <v>138</v>
      </c>
    </row>
    <row r="936" spans="1:2">
      <c r="A936" s="32">
        <v>42536818</v>
      </c>
      <c r="B936" s="71" t="s">
        <v>138</v>
      </c>
    </row>
    <row r="937" spans="1:2">
      <c r="A937" s="32">
        <v>42536818</v>
      </c>
      <c r="B937" s="71" t="s">
        <v>138</v>
      </c>
    </row>
    <row r="938" spans="1:2">
      <c r="A938" s="32">
        <v>42537553</v>
      </c>
      <c r="B938" s="71" t="s">
        <v>138</v>
      </c>
    </row>
    <row r="939" spans="1:2">
      <c r="A939" s="32">
        <v>42537553</v>
      </c>
      <c r="B939" s="71" t="s">
        <v>138</v>
      </c>
    </row>
    <row r="940" spans="1:2">
      <c r="A940" s="32">
        <v>42541275</v>
      </c>
      <c r="B940" s="36" t="s">
        <v>6</v>
      </c>
    </row>
    <row r="941" spans="1:2">
      <c r="A941" s="32">
        <v>42541275</v>
      </c>
      <c r="B941" s="36" t="s">
        <v>6</v>
      </c>
    </row>
    <row r="942" spans="1:2">
      <c r="A942" s="32">
        <v>42555114</v>
      </c>
      <c r="B942" s="71" t="s">
        <v>138</v>
      </c>
    </row>
    <row r="943" spans="1:2">
      <c r="A943" s="32">
        <v>42555114</v>
      </c>
      <c r="B943" s="71" t="s">
        <v>138</v>
      </c>
    </row>
    <row r="944" spans="1:2">
      <c r="A944" s="75">
        <v>42276639</v>
      </c>
      <c r="B944" s="32" t="s">
        <v>7</v>
      </c>
    </row>
    <row r="945" spans="1:2">
      <c r="A945" s="75">
        <v>42268306</v>
      </c>
      <c r="B945" s="32" t="s">
        <v>6</v>
      </c>
    </row>
    <row r="946" spans="1:2">
      <c r="A946" s="75">
        <v>42264531</v>
      </c>
      <c r="B946" s="32" t="s">
        <v>7</v>
      </c>
    </row>
    <row r="947" spans="1:2">
      <c r="A947" s="75">
        <v>42413526</v>
      </c>
      <c r="B947" s="32" t="s">
        <v>7</v>
      </c>
    </row>
    <row r="948" spans="1:2">
      <c r="A948" s="75">
        <v>42346625</v>
      </c>
      <c r="B948" s="32" t="s">
        <v>7</v>
      </c>
    </row>
    <row r="949" spans="1:2">
      <c r="A949" s="75">
        <v>42480300</v>
      </c>
      <c r="B949" s="32" t="s">
        <v>7</v>
      </c>
    </row>
    <row r="950" spans="1:2">
      <c r="A950" s="75">
        <v>42386785</v>
      </c>
      <c r="B950" s="32" t="s">
        <v>7</v>
      </c>
    </row>
    <row r="951" spans="1:2">
      <c r="A951" s="75">
        <v>42346620</v>
      </c>
      <c r="B951" s="32" t="s">
        <v>7</v>
      </c>
    </row>
    <row r="952" spans="1:2">
      <c r="A952" s="75">
        <v>42433332</v>
      </c>
      <c r="B952" s="32" t="s">
        <v>7</v>
      </c>
    </row>
    <row r="953" spans="1:2">
      <c r="A953" s="75">
        <v>42349233</v>
      </c>
      <c r="B953" s="32" t="s">
        <v>7</v>
      </c>
    </row>
    <row r="954" spans="1:2">
      <c r="A954" s="75">
        <v>42349234</v>
      </c>
      <c r="B954" s="32" t="s">
        <v>7</v>
      </c>
    </row>
    <row r="955" spans="1:2">
      <c r="A955" s="75">
        <v>42537553</v>
      </c>
      <c r="B955" s="71" t="s">
        <v>138</v>
      </c>
    </row>
    <row r="956" spans="1:2">
      <c r="A956" s="75">
        <v>42536818</v>
      </c>
      <c r="B956" s="71" t="s">
        <v>138</v>
      </c>
    </row>
    <row r="957" spans="1:2">
      <c r="A957" s="75">
        <v>42541275</v>
      </c>
      <c r="B957" s="32" t="s">
        <v>6</v>
      </c>
    </row>
    <row r="958" spans="1:2">
      <c r="A958" s="75">
        <v>42550262</v>
      </c>
      <c r="B958" s="32" t="s">
        <v>7</v>
      </c>
    </row>
    <row r="959" spans="1:2">
      <c r="A959" s="75">
        <v>42299345</v>
      </c>
      <c r="B959" s="32" t="s">
        <v>138</v>
      </c>
    </row>
    <row r="960" spans="1:2">
      <c r="A960" s="72">
        <v>42570595</v>
      </c>
      <c r="B960" s="32" t="s">
        <v>145</v>
      </c>
    </row>
    <row r="961" spans="1:2">
      <c r="A961" s="72">
        <v>42570595</v>
      </c>
      <c r="B961" s="32" t="s">
        <v>145</v>
      </c>
    </row>
    <row r="962" spans="1:2">
      <c r="A962" s="72">
        <v>42570595</v>
      </c>
      <c r="B962" s="32" t="s">
        <v>145</v>
      </c>
    </row>
    <row r="963" spans="1:2">
      <c r="A963" s="72">
        <v>42570595</v>
      </c>
      <c r="B963" s="32" t="s">
        <v>145</v>
      </c>
    </row>
    <row r="964" spans="1:2">
      <c r="A964" s="72">
        <v>42570595</v>
      </c>
      <c r="B964" s="32" t="s">
        <v>145</v>
      </c>
    </row>
    <row r="965" spans="1:2">
      <c r="A965" s="76">
        <v>42594770</v>
      </c>
      <c r="B965" s="32" t="s">
        <v>7</v>
      </c>
    </row>
    <row r="966" spans="1:2">
      <c r="A966" s="32" t="s">
        <v>477</v>
      </c>
      <c r="B966" s="32" t="s">
        <v>138</v>
      </c>
    </row>
    <row r="967" spans="1:2">
      <c r="A967" s="76">
        <v>42522192</v>
      </c>
      <c r="B967" s="74" t="s">
        <v>156</v>
      </c>
    </row>
    <row r="968" spans="1:2">
      <c r="A968" s="76">
        <v>42595985</v>
      </c>
      <c r="B968" s="32" t="s">
        <v>7</v>
      </c>
    </row>
    <row r="969" spans="1:2">
      <c r="A969" s="74">
        <v>42604626</v>
      </c>
      <c r="B969" s="74" t="s">
        <v>7</v>
      </c>
    </row>
    <row r="970" spans="1:2">
      <c r="A970" s="74">
        <v>42606692</v>
      </c>
      <c r="B970" s="74" t="s">
        <v>7</v>
      </c>
    </row>
    <row r="971" spans="1:2">
      <c r="A971" s="74">
        <v>42600711</v>
      </c>
      <c r="B971" s="74" t="s">
        <v>142</v>
      </c>
    </row>
    <row r="972" spans="1:2">
      <c r="A972" s="74">
        <v>42600721</v>
      </c>
      <c r="B972" s="74" t="s">
        <v>142</v>
      </c>
    </row>
    <row r="973" spans="1:2">
      <c r="A973" s="74">
        <v>42600733</v>
      </c>
      <c r="B973" s="74" t="s">
        <v>142</v>
      </c>
    </row>
    <row r="974" spans="1:2">
      <c r="A974" s="74">
        <v>42600738</v>
      </c>
      <c r="B974" s="74" t="s">
        <v>142</v>
      </c>
    </row>
    <row r="975" spans="1:2">
      <c r="A975" s="74">
        <v>42600754</v>
      </c>
      <c r="B975" s="74" t="s">
        <v>142</v>
      </c>
    </row>
    <row r="976" spans="1:2">
      <c r="A976" s="74">
        <v>42606146</v>
      </c>
      <c r="B976" s="74" t="s">
        <v>138</v>
      </c>
    </row>
    <row r="977" spans="1:2">
      <c r="A977" s="74">
        <v>42644086</v>
      </c>
      <c r="B977" s="74" t="s">
        <v>7</v>
      </c>
    </row>
    <row r="978" spans="1:2">
      <c r="A978" s="74">
        <v>42625854</v>
      </c>
      <c r="B978" s="74" t="s">
        <v>151</v>
      </c>
    </row>
    <row r="979" spans="1:2">
      <c r="A979" s="74">
        <v>42617555</v>
      </c>
      <c r="B979" s="74" t="s">
        <v>7</v>
      </c>
    </row>
    <row r="980" spans="1:2">
      <c r="A980" s="74">
        <v>42616052</v>
      </c>
      <c r="B980" s="74" t="s">
        <v>156</v>
      </c>
    </row>
    <row r="981" spans="1:2">
      <c r="A981" s="74">
        <v>42616082</v>
      </c>
      <c r="B981" s="74" t="s">
        <v>156</v>
      </c>
    </row>
    <row r="982" spans="1:2">
      <c r="A982" s="74">
        <v>42604176</v>
      </c>
      <c r="B982" s="74" t="s">
        <v>7</v>
      </c>
    </row>
    <row r="983" spans="1:2">
      <c r="A983" s="74">
        <v>42592006</v>
      </c>
      <c r="B983" s="74" t="s">
        <v>156</v>
      </c>
    </row>
    <row r="984" spans="1:2">
      <c r="A984" s="74">
        <v>42599373</v>
      </c>
      <c r="B984" s="74" t="s">
        <v>7</v>
      </c>
    </row>
    <row r="985" spans="1:2">
      <c r="A985" s="74">
        <v>42583104</v>
      </c>
      <c r="B985" s="74" t="s">
        <v>156</v>
      </c>
    </row>
    <row r="986" spans="1:2">
      <c r="A986" s="74">
        <v>42626159</v>
      </c>
      <c r="B986" s="74" t="s">
        <v>7</v>
      </c>
    </row>
    <row r="987" spans="1:2">
      <c r="A987" s="74">
        <v>42478216</v>
      </c>
      <c r="B987" s="74" t="s">
        <v>7</v>
      </c>
    </row>
    <row r="988" spans="1:2">
      <c r="A988" s="74">
        <v>42522192</v>
      </c>
      <c r="B988" s="74" t="s">
        <v>156</v>
      </c>
    </row>
    <row r="989" spans="1:2">
      <c r="A989" s="74">
        <v>42600212</v>
      </c>
      <c r="B989" s="74" t="s">
        <v>7</v>
      </c>
    </row>
    <row r="990" spans="1:2">
      <c r="A990" s="74">
        <v>42600695</v>
      </c>
      <c r="B990" s="74" t="s">
        <v>7</v>
      </c>
    </row>
    <row r="991" spans="1:2">
      <c r="A991" s="74">
        <v>42615895</v>
      </c>
      <c r="B991" s="74" t="s">
        <v>7</v>
      </c>
    </row>
    <row r="992" spans="1:2">
      <c r="A992" s="74">
        <v>42616537</v>
      </c>
      <c r="B992" s="74" t="s">
        <v>7</v>
      </c>
    </row>
    <row r="993" spans="1:2">
      <c r="A993" s="74">
        <v>42421718</v>
      </c>
      <c r="B993" s="74" t="s">
        <v>140</v>
      </c>
    </row>
    <row r="994" spans="1:2">
      <c r="A994" s="74">
        <v>42444638</v>
      </c>
      <c r="B994" s="71" t="s">
        <v>138</v>
      </c>
    </row>
    <row r="995" spans="1:2">
      <c r="A995" s="74">
        <v>42638306</v>
      </c>
      <c r="B995" s="74" t="s">
        <v>7</v>
      </c>
    </row>
    <row r="996" spans="1:2">
      <c r="A996" s="74">
        <v>42498902</v>
      </c>
      <c r="B996" s="74" t="s">
        <v>7</v>
      </c>
    </row>
    <row r="997" spans="1:2">
      <c r="A997" s="74">
        <v>42543785</v>
      </c>
      <c r="B997" s="71" t="s">
        <v>138</v>
      </c>
    </row>
    <row r="998" spans="1:2">
      <c r="A998" s="72">
        <v>42604150</v>
      </c>
      <c r="B998" s="71" t="s">
        <v>138</v>
      </c>
    </row>
    <row r="999" spans="1:2">
      <c r="A999" s="72">
        <v>42604159</v>
      </c>
      <c r="B999" s="71" t="s">
        <v>138</v>
      </c>
    </row>
    <row r="1000" spans="1:2">
      <c r="A1000" s="72">
        <v>42617561</v>
      </c>
      <c r="B1000" s="32" t="s">
        <v>7</v>
      </c>
    </row>
    <row r="1001" spans="1:2">
      <c r="A1001" s="72">
        <v>42625711</v>
      </c>
      <c r="B1001" s="32" t="s">
        <v>7</v>
      </c>
    </row>
    <row r="1002" spans="1:2">
      <c r="A1002" s="74">
        <v>42635375</v>
      </c>
      <c r="B1002" s="74" t="s">
        <v>7</v>
      </c>
    </row>
    <row r="1003" spans="1:2">
      <c r="A1003" s="74">
        <v>42639651</v>
      </c>
      <c r="B1003" s="74" t="s">
        <v>7</v>
      </c>
    </row>
    <row r="1004" spans="1:2">
      <c r="A1004" s="74">
        <v>42659677</v>
      </c>
      <c r="B1004" s="74" t="s">
        <v>7</v>
      </c>
    </row>
    <row r="1005" spans="1:2">
      <c r="A1005" s="72">
        <v>42571377</v>
      </c>
      <c r="B1005" s="71" t="s">
        <v>138</v>
      </c>
    </row>
    <row r="1006" spans="1:2">
      <c r="A1006" s="72">
        <v>42624700</v>
      </c>
      <c r="B1006" s="71" t="s">
        <v>138</v>
      </c>
    </row>
    <row r="1007" spans="1:2">
      <c r="A1007" s="72">
        <v>42660130</v>
      </c>
      <c r="B1007" s="74" t="s">
        <v>156</v>
      </c>
    </row>
    <row r="1008" spans="1:2">
      <c r="A1008" s="72">
        <v>42635384</v>
      </c>
      <c r="B1008" s="74" t="s">
        <v>7</v>
      </c>
    </row>
    <row r="1009" spans="1:2">
      <c r="A1009" s="74">
        <v>42409294</v>
      </c>
      <c r="B1009" s="74" t="s">
        <v>144</v>
      </c>
    </row>
    <row r="1010" spans="1:2">
      <c r="A1010" s="74">
        <v>42452864</v>
      </c>
      <c r="B1010" s="74" t="s">
        <v>156</v>
      </c>
    </row>
    <row r="1011" spans="1:2">
      <c r="A1011" s="74">
        <v>42672380</v>
      </c>
      <c r="B1011" s="74" t="s">
        <v>504</v>
      </c>
    </row>
    <row r="1012" spans="1:2">
      <c r="A1012" s="74">
        <v>42673266</v>
      </c>
      <c r="B1012" s="74" t="s">
        <v>7</v>
      </c>
    </row>
    <row r="1013" spans="1:2">
      <c r="A1013" s="74">
        <v>42673266</v>
      </c>
      <c r="B1013" s="74" t="s">
        <v>7</v>
      </c>
    </row>
    <row r="1014" spans="1:2">
      <c r="A1014" s="74">
        <v>42674546</v>
      </c>
      <c r="B1014" s="74" t="s">
        <v>140</v>
      </c>
    </row>
    <row r="1015" spans="1:2">
      <c r="A1015" s="74">
        <v>42681212</v>
      </c>
      <c r="B1015" s="74" t="s">
        <v>144</v>
      </c>
    </row>
    <row r="1016" spans="1:2">
      <c r="A1016" s="74">
        <v>42682675</v>
      </c>
      <c r="B1016" s="74" t="s">
        <v>7</v>
      </c>
    </row>
    <row r="1017" spans="1:2">
      <c r="A1017" s="74">
        <v>42683812</v>
      </c>
      <c r="B1017" s="74" t="s">
        <v>156</v>
      </c>
    </row>
    <row r="1018" spans="1:2">
      <c r="A1018" s="74">
        <v>42693676</v>
      </c>
      <c r="B1018" s="74" t="s">
        <v>147</v>
      </c>
    </row>
    <row r="1019" spans="1:2">
      <c r="A1019" s="74">
        <v>42695971</v>
      </c>
      <c r="B1019" s="71" t="s">
        <v>138</v>
      </c>
    </row>
    <row r="1020" spans="1:2">
      <c r="A1020" s="74">
        <v>42701585</v>
      </c>
      <c r="B1020" s="74" t="s">
        <v>7</v>
      </c>
    </row>
    <row r="1021" spans="1:2">
      <c r="A1021" s="74">
        <v>42702937</v>
      </c>
      <c r="B1021" s="74" t="s">
        <v>151</v>
      </c>
    </row>
    <row r="1022" spans="1:2">
      <c r="A1022" s="74" t="s">
        <v>505</v>
      </c>
      <c r="B1022" s="74" t="s">
        <v>144</v>
      </c>
    </row>
    <row r="1023" spans="1:2">
      <c r="A1023" s="32">
        <v>42624700</v>
      </c>
    </row>
    <row r="1024" spans="1:2">
      <c r="A1024" s="72">
        <v>42635384</v>
      </c>
    </row>
    <row r="1025" spans="1:2">
      <c r="A1025" s="74">
        <v>42556585</v>
      </c>
      <c r="B1025" s="74" t="s">
        <v>7</v>
      </c>
    </row>
    <row r="1026" spans="1:2">
      <c r="A1026" s="74">
        <v>42624706</v>
      </c>
      <c r="B1026" s="74" t="s">
        <v>7</v>
      </c>
    </row>
    <row r="1027" spans="1:2">
      <c r="A1027" s="74">
        <v>42628174</v>
      </c>
      <c r="B1027" s="74" t="s">
        <v>7</v>
      </c>
    </row>
    <row r="1028" spans="1:2">
      <c r="A1028" s="74">
        <v>42699708</v>
      </c>
      <c r="B1028" s="74" t="s">
        <v>142</v>
      </c>
    </row>
    <row r="1029" spans="1:2">
      <c r="A1029" s="77">
        <v>42568251</v>
      </c>
      <c r="B1029" s="71" t="s">
        <v>138</v>
      </c>
    </row>
    <row r="1030" spans="1:2">
      <c r="A1030" s="77">
        <v>42584018</v>
      </c>
      <c r="B1030" s="74" t="s">
        <v>144</v>
      </c>
    </row>
    <row r="1031" spans="1:2">
      <c r="A1031" s="77">
        <v>42586177</v>
      </c>
      <c r="B1031" s="74" t="s">
        <v>7</v>
      </c>
    </row>
    <row r="1032" spans="1:2">
      <c r="A1032" s="77">
        <v>42599312</v>
      </c>
      <c r="B1032" s="74" t="s">
        <v>7</v>
      </c>
    </row>
    <row r="1033" spans="1:2">
      <c r="A1033" s="32">
        <v>42646718</v>
      </c>
      <c r="B1033" s="32" t="s">
        <v>7</v>
      </c>
    </row>
    <row r="1034" spans="1:2">
      <c r="A1034" s="32">
        <v>42703699</v>
      </c>
      <c r="B1034" s="71" t="s">
        <v>138</v>
      </c>
    </row>
    <row r="1035" spans="1:2">
      <c r="A1035" s="32">
        <v>42721629</v>
      </c>
      <c r="B1035" s="32" t="s">
        <v>7</v>
      </c>
    </row>
    <row r="1036" spans="1:2">
      <c r="A1036" s="32">
        <v>42725139</v>
      </c>
      <c r="B1036" s="32" t="s">
        <v>145</v>
      </c>
    </row>
    <row r="1037" spans="1:2">
      <c r="A1037" s="32">
        <v>42736785</v>
      </c>
      <c r="B1037" s="32" t="s">
        <v>7</v>
      </c>
    </row>
    <row r="1038" spans="1:2">
      <c r="A1038" s="32">
        <v>42738969</v>
      </c>
      <c r="B1038" s="32" t="s">
        <v>7</v>
      </c>
    </row>
    <row r="1039" spans="1:2">
      <c r="A1039" s="32">
        <v>42739565</v>
      </c>
      <c r="B1039" s="32" t="s">
        <v>7</v>
      </c>
    </row>
    <row r="1040" spans="1:2">
      <c r="A1040" s="32">
        <v>42757311</v>
      </c>
      <c r="B1040" s="32" t="s">
        <v>157</v>
      </c>
    </row>
    <row r="1041" spans="1:2">
      <c r="A1041" s="32">
        <v>42628091</v>
      </c>
      <c r="B1041" s="32" t="s">
        <v>7</v>
      </c>
    </row>
    <row r="1042" spans="1:2">
      <c r="A1042" s="32">
        <v>42737907</v>
      </c>
      <c r="B1042" s="32" t="s">
        <v>7</v>
      </c>
    </row>
    <row r="1043" spans="1:2">
      <c r="A1043" s="32">
        <v>42739575</v>
      </c>
      <c r="B1043" s="74" t="s">
        <v>156</v>
      </c>
    </row>
    <row r="1044" spans="1:2">
      <c r="A1044" s="32">
        <v>42744090</v>
      </c>
      <c r="B1044" s="32" t="s">
        <v>7</v>
      </c>
    </row>
    <row r="1045" spans="1:2">
      <c r="A1045" s="32">
        <v>42760432</v>
      </c>
      <c r="B1045" s="74" t="s">
        <v>156</v>
      </c>
    </row>
    <row r="1046" spans="1:2">
      <c r="A1046" s="32">
        <v>42775124</v>
      </c>
      <c r="B1046" s="71" t="s">
        <v>138</v>
      </c>
    </row>
    <row r="1047" spans="1:2">
      <c r="A1047" s="32">
        <v>42684198</v>
      </c>
      <c r="B1047" s="32" t="s">
        <v>6</v>
      </c>
    </row>
    <row r="1048" spans="1:2">
      <c r="A1048" s="32">
        <v>42684200</v>
      </c>
      <c r="B1048" s="32" t="s">
        <v>6</v>
      </c>
    </row>
    <row r="1049" spans="1:2">
      <c r="A1049" s="32">
        <v>42710127</v>
      </c>
      <c r="B1049" s="32" t="s">
        <v>7</v>
      </c>
    </row>
    <row r="1050" spans="1:2">
      <c r="A1050" s="32">
        <v>42719374</v>
      </c>
      <c r="B1050" s="32" t="s">
        <v>138</v>
      </c>
    </row>
    <row r="1051" spans="1:2">
      <c r="A1051" s="32">
        <v>42735025</v>
      </c>
      <c r="B1051" s="32" t="s">
        <v>7</v>
      </c>
    </row>
    <row r="1052" spans="1:2">
      <c r="A1052" s="32">
        <v>42736322</v>
      </c>
      <c r="B1052" s="32" t="s">
        <v>7</v>
      </c>
    </row>
    <row r="1053" spans="1:2">
      <c r="A1053" s="32">
        <v>42773162</v>
      </c>
      <c r="B1053" s="32" t="s">
        <v>138</v>
      </c>
    </row>
    <row r="1054" spans="1:2">
      <c r="A1054" s="32">
        <v>42773174</v>
      </c>
      <c r="B1054" s="32" t="s">
        <v>138</v>
      </c>
    </row>
    <row r="1055" spans="1:2">
      <c r="A1055" s="78">
        <v>42680106</v>
      </c>
      <c r="B1055" s="78" t="s">
        <v>7</v>
      </c>
    </row>
    <row r="1056" spans="1:2">
      <c r="A1056" s="78">
        <v>42683845</v>
      </c>
      <c r="B1056" s="78" t="s">
        <v>7</v>
      </c>
    </row>
    <row r="1057" spans="1:2">
      <c r="A1057" s="78">
        <v>42763525</v>
      </c>
      <c r="B1057" s="78" t="s">
        <v>7</v>
      </c>
    </row>
    <row r="1058" spans="1:2">
      <c r="A1058" s="78">
        <v>42810741</v>
      </c>
      <c r="B1058" s="78" t="s">
        <v>7</v>
      </c>
    </row>
    <row r="1059" spans="1:2">
      <c r="A1059" s="78">
        <v>42817029</v>
      </c>
      <c r="B1059" s="78" t="s">
        <v>138</v>
      </c>
    </row>
    <row r="1060" spans="1:2">
      <c r="A1060" s="78">
        <v>42817158</v>
      </c>
      <c r="B1060" s="78" t="s">
        <v>7</v>
      </c>
    </row>
    <row r="1061" spans="1:2">
      <c r="A1061" s="32">
        <v>42765379</v>
      </c>
      <c r="B1061" s="32" t="s">
        <v>7</v>
      </c>
    </row>
    <row r="1062" spans="1:2">
      <c r="A1062" s="72">
        <v>42819644</v>
      </c>
      <c r="B1062" s="32" t="s">
        <v>7</v>
      </c>
    </row>
    <row r="1063" spans="1:2">
      <c r="A1063" s="32">
        <v>42628190</v>
      </c>
      <c r="B1063" s="32" t="s">
        <v>7</v>
      </c>
    </row>
    <row r="1064" spans="1:2">
      <c r="A1064" s="32">
        <v>42628192</v>
      </c>
      <c r="B1064" s="32" t="s">
        <v>7</v>
      </c>
    </row>
    <row r="1065" spans="1:2">
      <c r="A1065" s="32">
        <v>42634548</v>
      </c>
      <c r="B1065" s="32" t="s">
        <v>156</v>
      </c>
    </row>
    <row r="1066" spans="1:2">
      <c r="A1066" s="32">
        <v>42720159</v>
      </c>
      <c r="B1066" s="32" t="s">
        <v>7</v>
      </c>
    </row>
    <row r="1067" spans="1:2">
      <c r="A1067" s="32">
        <v>42739280</v>
      </c>
      <c r="B1067" s="32" t="s">
        <v>140</v>
      </c>
    </row>
    <row r="1068" spans="1:2">
      <c r="A1068" s="32">
        <v>42761705</v>
      </c>
      <c r="B1068" s="78" t="s">
        <v>138</v>
      </c>
    </row>
    <row r="1069" spans="1:2">
      <c r="A1069" s="32">
        <v>42765373</v>
      </c>
      <c r="B1069" s="32" t="s">
        <v>7</v>
      </c>
    </row>
    <row r="1070" spans="1:2">
      <c r="A1070" s="32">
        <v>42771973</v>
      </c>
      <c r="B1070" s="32" t="s">
        <v>156</v>
      </c>
    </row>
    <row r="1071" spans="1:2">
      <c r="A1071" s="32">
        <v>42803603</v>
      </c>
      <c r="B1071" s="32" t="s">
        <v>7</v>
      </c>
    </row>
    <row r="1072" spans="1:2">
      <c r="A1072" s="32">
        <v>42812509</v>
      </c>
      <c r="B1072" s="32" t="s">
        <v>7</v>
      </c>
    </row>
    <row r="1073" spans="1:2">
      <c r="A1073" s="32">
        <v>42814813</v>
      </c>
      <c r="B1073" s="78" t="s">
        <v>138</v>
      </c>
    </row>
    <row r="1074" spans="1:2">
      <c r="A1074" s="32">
        <v>42845069</v>
      </c>
      <c r="B1074" s="32" t="s">
        <v>7</v>
      </c>
    </row>
    <row r="1075" spans="1:2">
      <c r="A1075" s="32">
        <v>42775072</v>
      </c>
      <c r="B1075" s="32" t="s">
        <v>7</v>
      </c>
    </row>
    <row r="1076" spans="1:2">
      <c r="A1076" s="32">
        <v>42628190</v>
      </c>
      <c r="B1076" s="32" t="s">
        <v>7</v>
      </c>
    </row>
    <row r="1077" spans="1:2">
      <c r="A1077" s="32">
        <v>42628192</v>
      </c>
      <c r="B1077" s="32" t="s">
        <v>7</v>
      </c>
    </row>
    <row r="1078" spans="1:2">
      <c r="A1078" s="32">
        <v>42634548</v>
      </c>
      <c r="B1078" s="32" t="s">
        <v>156</v>
      </c>
    </row>
    <row r="1079" spans="1:2">
      <c r="A1079" s="32">
        <v>42720159</v>
      </c>
      <c r="B1079" s="32" t="s">
        <v>7</v>
      </c>
    </row>
    <row r="1080" spans="1:2">
      <c r="A1080" s="32">
        <v>42739280</v>
      </c>
      <c r="B1080" s="32" t="s">
        <v>140</v>
      </c>
    </row>
    <row r="1081" spans="1:2">
      <c r="A1081" s="32">
        <v>42761705</v>
      </c>
      <c r="B1081" s="78" t="s">
        <v>138</v>
      </c>
    </row>
    <row r="1082" spans="1:2">
      <c r="A1082" s="32">
        <v>42765373</v>
      </c>
      <c r="B1082" s="32" t="s">
        <v>7</v>
      </c>
    </row>
    <row r="1083" spans="1:2">
      <c r="A1083" s="32">
        <v>42771973</v>
      </c>
      <c r="B1083" s="32" t="s">
        <v>156</v>
      </c>
    </row>
    <row r="1084" spans="1:2">
      <c r="A1084" s="32">
        <v>42803603</v>
      </c>
      <c r="B1084" s="32" t="s">
        <v>7</v>
      </c>
    </row>
    <row r="1085" spans="1:2">
      <c r="A1085" s="32">
        <v>42812509</v>
      </c>
      <c r="B1085" s="32" t="s">
        <v>7</v>
      </c>
    </row>
    <row r="1086" spans="1:2">
      <c r="A1086" s="32">
        <v>42814813</v>
      </c>
      <c r="B1086" s="78" t="s">
        <v>138</v>
      </c>
    </row>
    <row r="1087" spans="1:2">
      <c r="A1087" s="32">
        <v>42845069</v>
      </c>
      <c r="B1087" s="32" t="s">
        <v>7</v>
      </c>
    </row>
    <row r="1088" spans="1:2">
      <c r="A1088" s="32">
        <v>42836200</v>
      </c>
      <c r="B1088" s="32" t="s">
        <v>202</v>
      </c>
    </row>
    <row r="1089" spans="1:2">
      <c r="A1089" s="32">
        <v>42855498</v>
      </c>
      <c r="B1089" s="32" t="s">
        <v>7</v>
      </c>
    </row>
    <row r="1090" spans="1:2">
      <c r="A1090" s="32">
        <v>42893506</v>
      </c>
      <c r="B1090" s="32" t="s">
        <v>140</v>
      </c>
    </row>
    <row r="1091" spans="1:2">
      <c r="A1091" s="32">
        <v>42836919</v>
      </c>
      <c r="B1091" s="32" t="s">
        <v>7</v>
      </c>
    </row>
    <row r="1092" spans="1:2">
      <c r="A1092" s="32">
        <v>42836919</v>
      </c>
      <c r="B1092" s="32" t="s">
        <v>7</v>
      </c>
    </row>
    <row r="1093" spans="1:2">
      <c r="A1093" s="32">
        <v>42805311</v>
      </c>
      <c r="B1093" s="32" t="s">
        <v>7</v>
      </c>
    </row>
    <row r="1094" spans="1:2">
      <c r="A1094" s="32">
        <v>42847611</v>
      </c>
      <c r="B1094" s="32" t="s">
        <v>7</v>
      </c>
    </row>
    <row r="1095" spans="1:2">
      <c r="A1095" s="32">
        <v>42848646</v>
      </c>
      <c r="B1095" s="32" t="s">
        <v>6</v>
      </c>
    </row>
    <row r="1096" spans="1:2">
      <c r="A1096" s="32">
        <v>42207324</v>
      </c>
      <c r="B1096" s="32" t="s">
        <v>7</v>
      </c>
    </row>
    <row r="1097" spans="1:2">
      <c r="A1097" s="32">
        <v>42891839</v>
      </c>
      <c r="B1097" s="32" t="s">
        <v>7</v>
      </c>
    </row>
    <row r="1098" spans="1:2">
      <c r="A1098" s="32">
        <v>42891839</v>
      </c>
      <c r="B1098" s="32" t="s">
        <v>7</v>
      </c>
    </row>
    <row r="1099" spans="1:2">
      <c r="A1099" s="32">
        <v>42891839</v>
      </c>
      <c r="B1099" s="32" t="s">
        <v>7</v>
      </c>
    </row>
    <row r="1100" spans="1:2">
      <c r="A1100" s="32">
        <v>42892252</v>
      </c>
      <c r="B1100" s="32" t="s">
        <v>7</v>
      </c>
    </row>
    <row r="1101" spans="1:2">
      <c r="A1101" s="32">
        <v>42892252</v>
      </c>
      <c r="B1101" s="32" t="s">
        <v>7</v>
      </c>
    </row>
    <row r="1102" spans="1:2">
      <c r="A1102" s="32">
        <v>42892252</v>
      </c>
      <c r="B1102" s="32" t="s">
        <v>7</v>
      </c>
    </row>
    <row r="1103" spans="1:2">
      <c r="A1103" s="32">
        <v>42892252</v>
      </c>
      <c r="B1103" s="32" t="s">
        <v>7</v>
      </c>
    </row>
    <row r="1104" spans="1:2">
      <c r="A1104" s="32">
        <v>42892252</v>
      </c>
      <c r="B1104" s="32" t="s">
        <v>7</v>
      </c>
    </row>
    <row r="1105" spans="1:2">
      <c r="A1105" s="32">
        <v>42892252</v>
      </c>
      <c r="B1105" s="32" t="s">
        <v>7</v>
      </c>
    </row>
    <row r="1106" spans="1:2">
      <c r="A1106" s="32">
        <v>42892252</v>
      </c>
      <c r="B1106" s="32" t="s">
        <v>7</v>
      </c>
    </row>
    <row r="1107" spans="1:2">
      <c r="A1107" s="32">
        <v>42892252</v>
      </c>
      <c r="B1107" s="32" t="s">
        <v>7</v>
      </c>
    </row>
    <row r="1108" spans="1:2">
      <c r="A1108" s="32">
        <v>42892252</v>
      </c>
      <c r="B1108" s="32" t="s">
        <v>7</v>
      </c>
    </row>
    <row r="1109" spans="1:2">
      <c r="A1109" s="32">
        <v>42892252</v>
      </c>
      <c r="B1109" s="32" t="s">
        <v>7</v>
      </c>
    </row>
    <row r="1110" spans="1:2">
      <c r="A1110" s="32">
        <v>42892252</v>
      </c>
      <c r="B1110" s="32" t="s">
        <v>7</v>
      </c>
    </row>
    <row r="1111" spans="1:2">
      <c r="A1111" s="32">
        <v>42892252</v>
      </c>
      <c r="B1111" s="32" t="s">
        <v>7</v>
      </c>
    </row>
    <row r="1112" spans="1:2">
      <c r="A1112" s="32">
        <v>42907800</v>
      </c>
      <c r="B1112" s="32" t="s">
        <v>7</v>
      </c>
    </row>
    <row r="1113" spans="1:2">
      <c r="A1113" s="32">
        <v>42907800</v>
      </c>
      <c r="B1113" s="32" t="s">
        <v>7</v>
      </c>
    </row>
    <row r="1114" spans="1:2">
      <c r="A1114" s="32">
        <v>42929431</v>
      </c>
      <c r="B1114" s="71" t="s">
        <v>138</v>
      </c>
    </row>
    <row r="1115" spans="1:2">
      <c r="A1115" s="32">
        <v>42929431</v>
      </c>
      <c r="B1115" s="71" t="s">
        <v>138</v>
      </c>
    </row>
    <row r="1116" spans="1:2">
      <c r="A1116" s="32">
        <v>42929431</v>
      </c>
      <c r="B1116" s="71" t="s">
        <v>138</v>
      </c>
    </row>
    <row r="1117" spans="1:2">
      <c r="A1117" s="32">
        <v>42929431</v>
      </c>
      <c r="B1117" s="71" t="s">
        <v>138</v>
      </c>
    </row>
    <row r="1118" spans="1:2">
      <c r="A1118" s="32">
        <v>42802785</v>
      </c>
      <c r="B1118" s="32" t="s">
        <v>7</v>
      </c>
    </row>
    <row r="1119" spans="1:2">
      <c r="A1119" s="32">
        <v>42859315</v>
      </c>
      <c r="B1119" s="32" t="s">
        <v>142</v>
      </c>
    </row>
    <row r="1120" spans="1:2">
      <c r="A1120" s="32">
        <v>42870945</v>
      </c>
      <c r="B1120" s="32" t="s">
        <v>142</v>
      </c>
    </row>
    <row r="1121" spans="1:2">
      <c r="A1121" s="32">
        <v>42874994</v>
      </c>
      <c r="B1121" s="32" t="s">
        <v>7</v>
      </c>
    </row>
    <row r="1122" spans="1:2">
      <c r="A1122" s="32">
        <v>42895994</v>
      </c>
      <c r="B1122" s="32" t="s">
        <v>142</v>
      </c>
    </row>
    <row r="1123" spans="1:2">
      <c r="A1123" s="32">
        <v>42896376</v>
      </c>
      <c r="B1123" s="32" t="s">
        <v>142</v>
      </c>
    </row>
    <row r="1124" spans="1:2">
      <c r="A1124" s="32">
        <v>42896379</v>
      </c>
      <c r="B1124" s="32" t="s">
        <v>142</v>
      </c>
    </row>
    <row r="1125" spans="1:2">
      <c r="A1125" s="32">
        <v>42902297</v>
      </c>
      <c r="B1125" s="32" t="s">
        <v>156</v>
      </c>
    </row>
    <row r="1126" spans="1:2">
      <c r="A1126" s="32">
        <v>42907165</v>
      </c>
      <c r="B1126" s="32" t="s">
        <v>7</v>
      </c>
    </row>
    <row r="1127" spans="1:2">
      <c r="A1127" s="32">
        <v>42915744</v>
      </c>
      <c r="B1127" s="32" t="s">
        <v>142</v>
      </c>
    </row>
    <row r="1128" spans="1:2">
      <c r="A1128" s="32">
        <v>42916509</v>
      </c>
      <c r="B1128" s="32" t="s">
        <v>7</v>
      </c>
    </row>
    <row r="1129" spans="1:2">
      <c r="A1129" s="32">
        <v>42916865</v>
      </c>
      <c r="B1129" s="32" t="s">
        <v>142</v>
      </c>
    </row>
    <row r="1130" spans="1:2">
      <c r="A1130" s="32">
        <v>42916866</v>
      </c>
      <c r="B1130" s="32" t="s">
        <v>142</v>
      </c>
    </row>
    <row r="1131" spans="1:2">
      <c r="A1131" s="32">
        <v>42921258</v>
      </c>
      <c r="B1131" s="32" t="s">
        <v>7</v>
      </c>
    </row>
    <row r="1132" spans="1:2">
      <c r="A1132" s="32">
        <v>42677749</v>
      </c>
      <c r="B1132" s="32" t="s">
        <v>156</v>
      </c>
    </row>
    <row r="1133" spans="1:2">
      <c r="A1133" s="32">
        <v>42737990</v>
      </c>
      <c r="B1133" s="32" t="s">
        <v>7</v>
      </c>
    </row>
    <row r="1134" spans="1:2">
      <c r="A1134" s="32">
        <v>42824095</v>
      </c>
      <c r="B1134" s="32" t="s">
        <v>156</v>
      </c>
    </row>
    <row r="1135" spans="1:2">
      <c r="A1135" s="32">
        <v>42886934</v>
      </c>
      <c r="B1135" s="32" t="s">
        <v>7</v>
      </c>
    </row>
    <row r="1136" spans="1:2">
      <c r="A1136" s="32">
        <v>42892538</v>
      </c>
      <c r="B1136" s="32" t="s">
        <v>7</v>
      </c>
    </row>
    <row r="1137" spans="1:2">
      <c r="A1137" s="32">
        <v>42894377</v>
      </c>
      <c r="B1137" s="32" t="s">
        <v>140</v>
      </c>
    </row>
    <row r="1138" spans="1:2">
      <c r="A1138" s="32">
        <v>42902645</v>
      </c>
      <c r="B1138" s="32" t="s">
        <v>7</v>
      </c>
    </row>
    <row r="1139" spans="1:2">
      <c r="A1139" s="32">
        <v>42903220</v>
      </c>
      <c r="B1139" s="32" t="s">
        <v>7</v>
      </c>
    </row>
    <row r="1140" spans="1:2">
      <c r="A1140" s="32">
        <v>42912835</v>
      </c>
      <c r="B1140" s="32" t="s">
        <v>142</v>
      </c>
    </row>
    <row r="1141" spans="1:2">
      <c r="A1141" s="32">
        <v>42917881</v>
      </c>
      <c r="B1141" s="32" t="s">
        <v>7</v>
      </c>
    </row>
    <row r="1142" spans="1:2">
      <c r="A1142" s="32">
        <v>42929413</v>
      </c>
      <c r="B1142" s="32" t="s">
        <v>7</v>
      </c>
    </row>
    <row r="1143" spans="1:2">
      <c r="A1143" s="32">
        <v>42957869</v>
      </c>
      <c r="B1143" s="32" t="s">
        <v>7</v>
      </c>
    </row>
    <row r="1144" spans="1:2">
      <c r="A1144" s="32">
        <v>42907874</v>
      </c>
      <c r="B1144" s="32" t="s">
        <v>138</v>
      </c>
    </row>
    <row r="1145" spans="1:2">
      <c r="A1145" s="32">
        <v>42953874</v>
      </c>
      <c r="B1145" s="32" t="s">
        <v>7</v>
      </c>
    </row>
    <row r="1146" spans="1:2">
      <c r="A1146" s="32">
        <v>42872871</v>
      </c>
      <c r="B1146" s="32" t="s">
        <v>7</v>
      </c>
    </row>
    <row r="1147" spans="1:2">
      <c r="A1147" s="32">
        <v>42884218</v>
      </c>
      <c r="B1147" s="32" t="s">
        <v>7</v>
      </c>
    </row>
    <row r="1148" spans="1:2">
      <c r="A1148" s="32">
        <v>42894670</v>
      </c>
      <c r="B1148" s="32" t="s">
        <v>140</v>
      </c>
    </row>
    <row r="1149" spans="1:2">
      <c r="A1149" s="32">
        <v>42907876</v>
      </c>
      <c r="B1149" s="32" t="s">
        <v>138</v>
      </c>
    </row>
    <row r="1150" spans="1:2">
      <c r="A1150" s="32">
        <v>42939948</v>
      </c>
      <c r="B1150" s="32" t="s">
        <v>7</v>
      </c>
    </row>
    <row r="1151" spans="1:2">
      <c r="A1151" s="32">
        <v>42940940</v>
      </c>
      <c r="B1151" s="32" t="s">
        <v>7</v>
      </c>
    </row>
    <row r="1152" spans="1:2">
      <c r="A1152" s="32">
        <v>42949117</v>
      </c>
      <c r="B1152" s="32" t="s">
        <v>142</v>
      </c>
    </row>
    <row r="1153" spans="1:2">
      <c r="A1153" s="32">
        <v>42949166</v>
      </c>
      <c r="B1153" s="32" t="s">
        <v>142</v>
      </c>
    </row>
    <row r="1154" spans="1:2">
      <c r="A1154" s="32">
        <v>42949176</v>
      </c>
      <c r="B1154" s="32" t="s">
        <v>142</v>
      </c>
    </row>
    <row r="1155" spans="1:2">
      <c r="A1155" s="32">
        <v>42949496</v>
      </c>
      <c r="B1155" s="32" t="s">
        <v>142</v>
      </c>
    </row>
    <row r="1156" spans="1:2">
      <c r="A1156" s="32">
        <v>42950256</v>
      </c>
      <c r="B1156" s="32" t="s">
        <v>142</v>
      </c>
    </row>
    <row r="1157" spans="1:2">
      <c r="A1157" s="32">
        <v>42953580</v>
      </c>
      <c r="B1157" s="32" t="s">
        <v>142</v>
      </c>
    </row>
    <row r="1158" spans="1:2">
      <c r="A1158" s="32">
        <v>42955452</v>
      </c>
      <c r="B1158" s="32" t="s">
        <v>138</v>
      </c>
    </row>
    <row r="1159" spans="1:2">
      <c r="A1159" s="32" t="s">
        <v>506</v>
      </c>
      <c r="B1159" s="32" t="s">
        <v>145</v>
      </c>
    </row>
    <row r="1160" spans="1:2">
      <c r="A1160" s="32">
        <v>42902178</v>
      </c>
      <c r="B1160" s="32" t="s">
        <v>7</v>
      </c>
    </row>
    <row r="1161" spans="1:2">
      <c r="A1161" s="32">
        <v>42907871</v>
      </c>
      <c r="B1161" s="32" t="s">
        <v>202</v>
      </c>
    </row>
    <row r="1162" spans="1:2">
      <c r="A1162" s="32">
        <v>42963922</v>
      </c>
      <c r="B1162" s="32" t="s">
        <v>507</v>
      </c>
    </row>
    <row r="1163" spans="1:2">
      <c r="A1163" s="32">
        <v>42965621</v>
      </c>
      <c r="B1163" s="32" t="s">
        <v>7</v>
      </c>
    </row>
    <row r="1164" spans="1:2">
      <c r="A1164" s="32">
        <v>42967049</v>
      </c>
      <c r="B1164" s="32" t="s">
        <v>6</v>
      </c>
    </row>
    <row r="1165" spans="1:2">
      <c r="A1165" s="32">
        <v>42984177</v>
      </c>
      <c r="B1165" s="32" t="s">
        <v>202</v>
      </c>
    </row>
    <row r="1166" spans="1:2">
      <c r="A1166" s="32">
        <v>42677747</v>
      </c>
      <c r="B1166" s="32" t="s">
        <v>202</v>
      </c>
    </row>
    <row r="1167" spans="1:2">
      <c r="A1167" s="32">
        <v>42904267</v>
      </c>
      <c r="B1167" s="32" t="s">
        <v>6</v>
      </c>
    </row>
    <row r="1168" spans="1:2">
      <c r="A1168" s="32">
        <v>42907449</v>
      </c>
      <c r="B1168" s="32" t="s">
        <v>6</v>
      </c>
    </row>
    <row r="1169" spans="1:2">
      <c r="A1169" s="32">
        <v>42955461</v>
      </c>
      <c r="B1169" s="32" t="s">
        <v>6</v>
      </c>
    </row>
    <row r="1170" spans="1:2">
      <c r="A1170" s="32">
        <v>42955884</v>
      </c>
      <c r="B1170" s="32" t="s">
        <v>507</v>
      </c>
    </row>
    <row r="1171" spans="1:2">
      <c r="A1171" s="32">
        <v>42974893</v>
      </c>
      <c r="B1171" s="32" t="s">
        <v>142</v>
      </c>
    </row>
    <row r="1172" spans="1:2">
      <c r="A1172" s="32">
        <v>42975428</v>
      </c>
      <c r="B1172" s="32" t="s">
        <v>7</v>
      </c>
    </row>
    <row r="1173" spans="1:2">
      <c r="A1173" s="32">
        <v>42976844</v>
      </c>
      <c r="B1173" s="32" t="s">
        <v>7</v>
      </c>
    </row>
    <row r="1174" spans="1:2">
      <c r="A1174" s="32">
        <v>42979997</v>
      </c>
      <c r="B1174" s="32" t="s">
        <v>7</v>
      </c>
    </row>
    <row r="1175" spans="1:2">
      <c r="A1175" s="32">
        <v>42983652</v>
      </c>
      <c r="B1175" s="32" t="s">
        <v>7</v>
      </c>
    </row>
    <row r="1176" spans="1:2">
      <c r="A1176" s="32">
        <v>42985542</v>
      </c>
      <c r="B1176" s="32" t="s">
        <v>7</v>
      </c>
    </row>
    <row r="1177" spans="1:2">
      <c r="A1177" s="32">
        <v>42987111</v>
      </c>
      <c r="B1177" s="32" t="s">
        <v>7</v>
      </c>
    </row>
    <row r="1178" spans="1:2">
      <c r="A1178" s="32">
        <v>42989525</v>
      </c>
      <c r="B1178" s="32" t="s">
        <v>7</v>
      </c>
    </row>
    <row r="1179" spans="1:2">
      <c r="A1179" s="32">
        <v>42989576</v>
      </c>
      <c r="B1179" s="32" t="s">
        <v>7</v>
      </c>
    </row>
    <row r="1180" spans="1:2">
      <c r="A1180" s="32">
        <v>42999757</v>
      </c>
      <c r="B1180" s="32" t="s">
        <v>7</v>
      </c>
    </row>
    <row r="1181" spans="1:2">
      <c r="A1181" s="32">
        <v>43004673</v>
      </c>
      <c r="B1181" s="32" t="s">
        <v>7</v>
      </c>
    </row>
    <row r="1182" spans="1:2">
      <c r="A1182" s="32">
        <v>43011253</v>
      </c>
      <c r="B1182" s="32" t="s">
        <v>142</v>
      </c>
    </row>
    <row r="1183" spans="1:2">
      <c r="A1183" s="32" t="s">
        <v>508</v>
      </c>
      <c r="B1183" s="32" t="s">
        <v>142</v>
      </c>
    </row>
    <row r="1184" spans="1:2">
      <c r="A1184" s="32">
        <v>42868673</v>
      </c>
      <c r="B1184" s="32" t="s">
        <v>7</v>
      </c>
    </row>
    <row r="1185" spans="1:2">
      <c r="A1185" s="32">
        <v>42903876</v>
      </c>
      <c r="B1185" s="32" t="s">
        <v>6</v>
      </c>
    </row>
    <row r="1186" spans="1:2">
      <c r="A1186" s="32">
        <v>42903878</v>
      </c>
      <c r="B1186" s="32" t="s">
        <v>6</v>
      </c>
    </row>
    <row r="1187" spans="1:2">
      <c r="A1187" s="32">
        <v>42911817</v>
      </c>
      <c r="B1187" s="32" t="s">
        <v>7</v>
      </c>
    </row>
    <row r="1188" spans="1:2">
      <c r="A1188" s="32">
        <v>42922705</v>
      </c>
      <c r="B1188" s="32" t="s">
        <v>6</v>
      </c>
    </row>
    <row r="1189" spans="1:2">
      <c r="A1189" s="32">
        <v>42944720</v>
      </c>
      <c r="B1189" s="32" t="s">
        <v>7</v>
      </c>
    </row>
    <row r="1190" spans="1:2">
      <c r="A1190" s="32">
        <v>43000833</v>
      </c>
      <c r="B1190" s="32" t="s">
        <v>7</v>
      </c>
    </row>
    <row r="1191" spans="1:2">
      <c r="A1191" s="32">
        <v>43005919</v>
      </c>
      <c r="B1191" s="32" t="s">
        <v>7</v>
      </c>
    </row>
    <row r="1192" spans="1:2">
      <c r="A1192" s="32" t="s">
        <v>581</v>
      </c>
      <c r="B1192" s="32" t="s">
        <v>7</v>
      </c>
    </row>
    <row r="1193" spans="1:2">
      <c r="A1193" s="32" t="s">
        <v>582</v>
      </c>
      <c r="B1193" s="32" t="s">
        <v>7</v>
      </c>
    </row>
    <row r="1194" spans="1:2">
      <c r="A1194" s="32" t="s">
        <v>583</v>
      </c>
      <c r="B1194" s="32" t="s">
        <v>7</v>
      </c>
    </row>
    <row r="1195" spans="1:2">
      <c r="A1195" s="32" t="s">
        <v>584</v>
      </c>
      <c r="B1195" s="32" t="s">
        <v>7</v>
      </c>
    </row>
    <row r="1196" spans="1:2">
      <c r="A1196" s="32" t="s">
        <v>585</v>
      </c>
      <c r="B1196" s="32" t="s">
        <v>7</v>
      </c>
    </row>
    <row r="1197" spans="1:2">
      <c r="A1197" s="32" t="s">
        <v>586</v>
      </c>
      <c r="B1197" s="32" t="s">
        <v>7</v>
      </c>
    </row>
    <row r="1198" spans="1:2">
      <c r="A1198" s="32" t="s">
        <v>587</v>
      </c>
      <c r="B1198" s="32" t="s">
        <v>7</v>
      </c>
    </row>
    <row r="1199" spans="1:2">
      <c r="A1199" s="32" t="s">
        <v>588</v>
      </c>
      <c r="B1199" s="32" t="s">
        <v>7</v>
      </c>
    </row>
    <row r="1200" spans="1:2">
      <c r="A1200" s="32" t="s">
        <v>589</v>
      </c>
      <c r="B1200" s="32" t="s">
        <v>7</v>
      </c>
    </row>
    <row r="1201" spans="1:2">
      <c r="A1201" s="32" t="s">
        <v>590</v>
      </c>
      <c r="B1201" s="32" t="s">
        <v>7</v>
      </c>
    </row>
    <row r="1202" spans="1:2">
      <c r="A1202" s="32" t="s">
        <v>591</v>
      </c>
      <c r="B1202" s="32" t="s">
        <v>7</v>
      </c>
    </row>
    <row r="1203" spans="1:2">
      <c r="A1203" s="32" t="s">
        <v>592</v>
      </c>
      <c r="B1203" s="32" t="s">
        <v>7</v>
      </c>
    </row>
    <row r="1204" spans="1:2">
      <c r="A1204" s="32" t="s">
        <v>593</v>
      </c>
      <c r="B1204" s="32" t="s">
        <v>7</v>
      </c>
    </row>
    <row r="1205" spans="1:2">
      <c r="A1205" s="32" t="s">
        <v>594</v>
      </c>
      <c r="B1205" s="32" t="s">
        <v>138</v>
      </c>
    </row>
    <row r="1206" spans="1:2">
      <c r="A1206" s="32" t="s">
        <v>595</v>
      </c>
      <c r="B1206" s="32" t="s">
        <v>156</v>
      </c>
    </row>
    <row r="1207" spans="1:2">
      <c r="A1207" s="32">
        <v>42974028</v>
      </c>
      <c r="B1207" s="32" t="s">
        <v>7</v>
      </c>
    </row>
    <row r="1208" spans="1:2">
      <c r="A1208" s="32" t="s">
        <v>596</v>
      </c>
      <c r="B1208" s="32" t="s">
        <v>7</v>
      </c>
    </row>
    <row r="1209" spans="1:2">
      <c r="A1209" s="32">
        <v>42892864</v>
      </c>
      <c r="B1209" s="32" t="s">
        <v>6</v>
      </c>
    </row>
    <row r="1210" spans="1:2">
      <c r="A1210" s="32">
        <v>43017790</v>
      </c>
      <c r="B1210" s="32" t="s">
        <v>144</v>
      </c>
    </row>
    <row r="1211" spans="1:2">
      <c r="A1211" s="32" t="s">
        <v>597</v>
      </c>
      <c r="B1211" s="32" t="s">
        <v>144</v>
      </c>
    </row>
    <row r="1212" spans="1:2">
      <c r="A1212" s="32" t="s">
        <v>598</v>
      </c>
      <c r="B1212" s="32" t="s">
        <v>7</v>
      </c>
    </row>
    <row r="1213" spans="1:2">
      <c r="A1213" s="32" t="s">
        <v>599</v>
      </c>
      <c r="B1213" s="32" t="s">
        <v>156</v>
      </c>
    </row>
    <row r="1214" spans="1:2">
      <c r="A1214" s="32" t="s">
        <v>600</v>
      </c>
      <c r="B1214" s="32" t="s">
        <v>156</v>
      </c>
    </row>
    <row r="1215" spans="1:2">
      <c r="A1215" s="32" t="s">
        <v>601</v>
      </c>
      <c r="B1215" s="32" t="s">
        <v>156</v>
      </c>
    </row>
    <row r="1216" spans="1:2">
      <c r="A1216" s="32" t="s">
        <v>602</v>
      </c>
      <c r="B1216" s="32" t="s">
        <v>156</v>
      </c>
    </row>
    <row r="1217" spans="1:2">
      <c r="A1217" s="32" t="s">
        <v>603</v>
      </c>
      <c r="B1217" s="32" t="s">
        <v>7</v>
      </c>
    </row>
    <row r="1218" spans="1:2">
      <c r="A1218" s="32" t="s">
        <v>604</v>
      </c>
      <c r="B1218" s="32" t="s">
        <v>138</v>
      </c>
    </row>
    <row r="1219" spans="1:2">
      <c r="A1219" s="32" t="s">
        <v>605</v>
      </c>
      <c r="B1219" s="32" t="s">
        <v>7</v>
      </c>
    </row>
    <row r="1220" spans="1:2">
      <c r="A1220" s="32" t="s">
        <v>606</v>
      </c>
      <c r="B1220" s="32" t="s">
        <v>7</v>
      </c>
    </row>
    <row r="1221" spans="1:2">
      <c r="A1221" s="32" t="s">
        <v>607</v>
      </c>
      <c r="B1221" s="32" t="s">
        <v>7</v>
      </c>
    </row>
    <row r="1222" spans="1:2">
      <c r="A1222" s="32" t="s">
        <v>608</v>
      </c>
      <c r="B1222" s="32" t="s">
        <v>7</v>
      </c>
    </row>
    <row r="1223" spans="1:2">
      <c r="A1223" s="32">
        <v>42891875</v>
      </c>
      <c r="B1223" s="32" t="s">
        <v>7</v>
      </c>
    </row>
    <row r="1224" spans="1:2">
      <c r="A1224" s="32">
        <v>42965005</v>
      </c>
      <c r="B1224" s="32" t="s">
        <v>157</v>
      </c>
    </row>
    <row r="1225" spans="1:2">
      <c r="A1225" s="32">
        <v>42997870</v>
      </c>
      <c r="B1225" s="32" t="s">
        <v>7</v>
      </c>
    </row>
    <row r="1226" spans="1:2">
      <c r="A1226" s="32">
        <v>43005498</v>
      </c>
      <c r="B1226" s="32" t="s">
        <v>138</v>
      </c>
    </row>
    <row r="1227" spans="1:2">
      <c r="A1227" s="32">
        <v>43010128</v>
      </c>
      <c r="B1227" s="32" t="s">
        <v>7</v>
      </c>
    </row>
    <row r="1228" spans="1:2">
      <c r="A1228" s="32" t="s">
        <v>609</v>
      </c>
      <c r="B1228" s="32" t="s">
        <v>7</v>
      </c>
    </row>
    <row r="1229" spans="1:2">
      <c r="A1229" s="32" t="s">
        <v>610</v>
      </c>
      <c r="B1229" s="32" t="s">
        <v>7</v>
      </c>
    </row>
    <row r="1230" spans="1:2">
      <c r="A1230" s="32" t="s">
        <v>611</v>
      </c>
      <c r="B1230" s="32" t="s">
        <v>7</v>
      </c>
    </row>
    <row r="1231" spans="1:2">
      <c r="A1231" s="32" t="s">
        <v>612</v>
      </c>
      <c r="B1231" s="32" t="s">
        <v>7</v>
      </c>
    </row>
    <row r="1232" spans="1:2">
      <c r="A1232" s="32" t="s">
        <v>613</v>
      </c>
      <c r="B1232" s="32" t="s">
        <v>7</v>
      </c>
    </row>
    <row r="1233" spans="1:2">
      <c r="A1233" s="32" t="s">
        <v>614</v>
      </c>
      <c r="B1233" s="32" t="s">
        <v>138</v>
      </c>
    </row>
    <row r="1234" spans="1:2">
      <c r="A1234" s="32" t="s">
        <v>615</v>
      </c>
      <c r="B1234" s="32" t="s">
        <v>145</v>
      </c>
    </row>
    <row r="1235" spans="1:2">
      <c r="A1235" s="32" t="s">
        <v>616</v>
      </c>
      <c r="B1235" s="32" t="s">
        <v>6</v>
      </c>
    </row>
    <row r="1236" spans="1:2">
      <c r="A1236" s="32" t="s">
        <v>617</v>
      </c>
      <c r="B1236" s="32" t="s">
        <v>6</v>
      </c>
    </row>
    <row r="1237" spans="1:2">
      <c r="A1237" s="32" t="s">
        <v>618</v>
      </c>
      <c r="B1237" s="32" t="s">
        <v>144</v>
      </c>
    </row>
    <row r="1238" spans="1:2">
      <c r="A1238" s="32" t="s">
        <v>619</v>
      </c>
      <c r="B1238" s="32" t="s">
        <v>7</v>
      </c>
    </row>
    <row r="1239" spans="1:2">
      <c r="A1239" s="32" t="s">
        <v>620</v>
      </c>
      <c r="B1239" s="32" t="s">
        <v>7</v>
      </c>
    </row>
    <row r="1240" spans="1:2">
      <c r="A1240" s="32" t="s">
        <v>621</v>
      </c>
      <c r="B1240" s="32" t="s">
        <v>138</v>
      </c>
    </row>
    <row r="1241" spans="1:2">
      <c r="A1241" s="32" t="s">
        <v>622</v>
      </c>
      <c r="B1241" s="32" t="s">
        <v>138</v>
      </c>
    </row>
    <row r="1242" spans="1:2">
      <c r="A1242" s="32" t="s">
        <v>623</v>
      </c>
      <c r="B1242" s="32" t="s">
        <v>7</v>
      </c>
    </row>
    <row r="1243" spans="1:2">
      <c r="A1243" s="32">
        <v>42943177</v>
      </c>
      <c r="B1243" s="32" t="s">
        <v>7</v>
      </c>
    </row>
    <row r="1244" spans="1:2">
      <c r="A1244" s="32">
        <v>42954365</v>
      </c>
      <c r="B1244" s="32" t="s">
        <v>7</v>
      </c>
    </row>
    <row r="1245" spans="1:2">
      <c r="A1245" s="32">
        <v>43005479</v>
      </c>
      <c r="B1245" s="32" t="s">
        <v>6</v>
      </c>
    </row>
    <row r="1246" spans="1:2">
      <c r="A1246" s="32" t="s">
        <v>624</v>
      </c>
      <c r="B1246" s="32" t="s">
        <v>7</v>
      </c>
    </row>
    <row r="1247" spans="1:2">
      <c r="A1247" s="32" t="s">
        <v>625</v>
      </c>
      <c r="B1247" s="32" t="s">
        <v>144</v>
      </c>
    </row>
    <row r="1248" spans="1:2">
      <c r="A1248" s="32" t="s">
        <v>626</v>
      </c>
      <c r="B1248" s="32" t="s">
        <v>7</v>
      </c>
    </row>
    <row r="1249" spans="1:2">
      <c r="A1249" s="32" t="s">
        <v>627</v>
      </c>
      <c r="B1249" s="32" t="s">
        <v>7</v>
      </c>
    </row>
    <row r="1250" spans="1:2">
      <c r="A1250" s="32" t="s">
        <v>628</v>
      </c>
      <c r="B1250" s="32" t="s">
        <v>7</v>
      </c>
    </row>
    <row r="1251" spans="1:2">
      <c r="A1251" s="32" t="s">
        <v>629</v>
      </c>
      <c r="B1251" s="32" t="s">
        <v>7</v>
      </c>
    </row>
    <row r="1252" spans="1:2">
      <c r="A1252" s="32" t="s">
        <v>630</v>
      </c>
      <c r="B1252" s="32" t="s">
        <v>7</v>
      </c>
    </row>
    <row r="1253" spans="1:2">
      <c r="A1253" s="32" t="s">
        <v>631</v>
      </c>
      <c r="B1253" s="32" t="s">
        <v>156</v>
      </c>
    </row>
    <row r="1254" spans="1:2">
      <c r="A1254" s="32" t="s">
        <v>632</v>
      </c>
      <c r="B1254" s="32" t="s">
        <v>7</v>
      </c>
    </row>
    <row r="1255" spans="1:2">
      <c r="A1255" s="32" t="s">
        <v>633</v>
      </c>
      <c r="B1255" s="32" t="s">
        <v>7</v>
      </c>
    </row>
    <row r="1256" spans="1:2">
      <c r="A1256" s="32" t="s">
        <v>634</v>
      </c>
      <c r="B1256" s="32" t="s">
        <v>138</v>
      </c>
    </row>
    <row r="1257" spans="1:2">
      <c r="A1257" s="32" t="s">
        <v>635</v>
      </c>
      <c r="B1257" s="32" t="s">
        <v>7</v>
      </c>
    </row>
    <row r="1258" spans="1:2">
      <c r="A1258" s="32">
        <v>42731958</v>
      </c>
      <c r="B1258" s="32" t="s">
        <v>138</v>
      </c>
    </row>
    <row r="1259" spans="1:2">
      <c r="A1259" s="32">
        <v>43014506</v>
      </c>
      <c r="B1259" s="32" t="s">
        <v>138</v>
      </c>
    </row>
    <row r="1260" spans="1:2">
      <c r="A1260" s="32" t="s">
        <v>636</v>
      </c>
      <c r="B1260" s="32" t="s">
        <v>7</v>
      </c>
    </row>
    <row r="1261" spans="1:2">
      <c r="A1261" s="32" t="s">
        <v>637</v>
      </c>
      <c r="B1261" s="32" t="s">
        <v>138</v>
      </c>
    </row>
    <row r="1262" spans="1:2">
      <c r="A1262" s="32" t="s">
        <v>638</v>
      </c>
      <c r="B1262" s="32" t="s">
        <v>145</v>
      </c>
    </row>
    <row r="1263" spans="1:2">
      <c r="A1263" s="32" t="s">
        <v>639</v>
      </c>
      <c r="B1263" s="32" t="s">
        <v>7</v>
      </c>
    </row>
    <row r="1264" spans="1:2">
      <c r="A1264" s="32" t="s">
        <v>640</v>
      </c>
      <c r="B1264" s="32" t="s">
        <v>6</v>
      </c>
    </row>
    <row r="1265" spans="1:2">
      <c r="A1265" s="32" t="s">
        <v>641</v>
      </c>
      <c r="B1265" s="32" t="s">
        <v>6</v>
      </c>
    </row>
    <row r="1266" spans="1:2">
      <c r="A1266" s="32" t="s">
        <v>642</v>
      </c>
      <c r="B1266" s="32" t="s">
        <v>140</v>
      </c>
    </row>
    <row r="1267" spans="1:2">
      <c r="A1267" s="32" t="s">
        <v>643</v>
      </c>
      <c r="B1267" s="32" t="s">
        <v>7</v>
      </c>
    </row>
    <row r="1268" spans="1:2">
      <c r="A1268" s="32" t="s">
        <v>644</v>
      </c>
      <c r="B1268" s="32" t="s">
        <v>138</v>
      </c>
    </row>
    <row r="1269" spans="1:2">
      <c r="A1269" s="32" t="s">
        <v>645</v>
      </c>
      <c r="B1269" s="32" t="s">
        <v>7</v>
      </c>
    </row>
    <row r="1270" spans="1:2">
      <c r="A1270" s="32" t="s">
        <v>646</v>
      </c>
      <c r="B1270" s="32" t="s">
        <v>157</v>
      </c>
    </row>
    <row r="1271" spans="1:2">
      <c r="A1271" s="32" t="s">
        <v>647</v>
      </c>
      <c r="B1271" s="32" t="s">
        <v>144</v>
      </c>
    </row>
    <row r="1272" spans="1:2">
      <c r="A1272" s="32" t="s">
        <v>648</v>
      </c>
      <c r="B1272" s="32" t="s">
        <v>6</v>
      </c>
    </row>
    <row r="1273" spans="1:2">
      <c r="A1273" s="32" t="s">
        <v>649</v>
      </c>
      <c r="B1273" s="32" t="s">
        <v>7</v>
      </c>
    </row>
    <row r="1274" spans="1:2">
      <c r="A1274" s="32" t="s">
        <v>650</v>
      </c>
      <c r="B1274" s="32" t="s">
        <v>7</v>
      </c>
    </row>
    <row r="1275" spans="1:2">
      <c r="A1275" s="32" t="s">
        <v>651</v>
      </c>
      <c r="B1275" s="32" t="s">
        <v>140</v>
      </c>
    </row>
    <row r="1276" spans="1:2">
      <c r="A1276" s="32" t="s">
        <v>652</v>
      </c>
      <c r="B1276" s="32" t="s">
        <v>156</v>
      </c>
    </row>
    <row r="1277" spans="1:2">
      <c r="A1277" s="32" t="s">
        <v>653</v>
      </c>
      <c r="B1277" s="32" t="s">
        <v>156</v>
      </c>
    </row>
    <row r="1278" spans="1:2">
      <c r="A1278" s="32" t="s">
        <v>654</v>
      </c>
      <c r="B1278" s="32" t="s">
        <v>156</v>
      </c>
    </row>
    <row r="1279" spans="1:2">
      <c r="A1279" s="32" t="s">
        <v>655</v>
      </c>
      <c r="B1279" s="32" t="s">
        <v>7</v>
      </c>
    </row>
    <row r="1280" spans="1:2">
      <c r="A1280" s="32" t="s">
        <v>656</v>
      </c>
      <c r="B1280" s="32" t="s">
        <v>7</v>
      </c>
    </row>
    <row r="1281" spans="1:2">
      <c r="A1281" s="32" t="s">
        <v>657</v>
      </c>
      <c r="B1281" s="32" t="s">
        <v>151</v>
      </c>
    </row>
    <row r="1282" spans="1:2">
      <c r="A1282" s="32" t="s">
        <v>658</v>
      </c>
      <c r="B1282" s="32" t="s">
        <v>6</v>
      </c>
    </row>
    <row r="1283" spans="1:2">
      <c r="A1283" s="32" t="s">
        <v>659</v>
      </c>
      <c r="B1283" s="32" t="s">
        <v>7</v>
      </c>
    </row>
    <row r="1284" spans="1:2">
      <c r="A1284" s="32">
        <v>42904266</v>
      </c>
      <c r="B1284" s="32" t="s">
        <v>6</v>
      </c>
    </row>
    <row r="1285" spans="1:2">
      <c r="A1285" s="32">
        <v>42998738</v>
      </c>
      <c r="B1285" s="32" t="s">
        <v>7</v>
      </c>
    </row>
    <row r="1286" spans="1:2">
      <c r="A1286" s="32" t="s">
        <v>660</v>
      </c>
      <c r="B1286" s="32" t="s">
        <v>7</v>
      </c>
    </row>
    <row r="1287" spans="1:2">
      <c r="A1287" s="32" t="s">
        <v>661</v>
      </c>
      <c r="B1287" s="32" t="s">
        <v>138</v>
      </c>
    </row>
    <row r="1288" spans="1:2">
      <c r="A1288" s="32" t="s">
        <v>662</v>
      </c>
      <c r="B1288" s="32" t="s">
        <v>7</v>
      </c>
    </row>
    <row r="1289" spans="1:2">
      <c r="A1289" s="32" t="s">
        <v>663</v>
      </c>
      <c r="B1289" s="32" t="s">
        <v>7</v>
      </c>
    </row>
    <row r="1290" spans="1:2">
      <c r="A1290" s="32" t="s">
        <v>664</v>
      </c>
      <c r="B1290" s="32" t="s">
        <v>7</v>
      </c>
    </row>
    <row r="1291" spans="1:2">
      <c r="A1291" s="32" t="s">
        <v>665</v>
      </c>
      <c r="B1291" s="32" t="s">
        <v>7</v>
      </c>
    </row>
    <row r="1292" spans="1:2">
      <c r="A1292" s="32" t="s">
        <v>666</v>
      </c>
      <c r="B1292" s="32" t="s">
        <v>7</v>
      </c>
    </row>
    <row r="1293" spans="1:2">
      <c r="A1293" s="32" t="s">
        <v>667</v>
      </c>
      <c r="B1293" s="32" t="s">
        <v>144</v>
      </c>
    </row>
    <row r="1294" spans="1:2">
      <c r="A1294" s="32" t="s">
        <v>668</v>
      </c>
      <c r="B1294" s="32" t="s">
        <v>138</v>
      </c>
    </row>
    <row r="1295" spans="1:2">
      <c r="A1295" s="32" t="s">
        <v>669</v>
      </c>
      <c r="B1295" s="32" t="s">
        <v>7</v>
      </c>
    </row>
    <row r="1296" spans="1:2">
      <c r="A1296" s="32" t="s">
        <v>670</v>
      </c>
      <c r="B1296" s="32" t="s">
        <v>7</v>
      </c>
    </row>
    <row r="1297" spans="1:2">
      <c r="A1297" s="32" t="s">
        <v>671</v>
      </c>
      <c r="B1297" s="32" t="s">
        <v>7</v>
      </c>
    </row>
    <row r="1298" spans="1:2">
      <c r="A1298" s="32" t="s">
        <v>672</v>
      </c>
      <c r="B1298" s="32" t="s">
        <v>7</v>
      </c>
    </row>
    <row r="1299" spans="1:2">
      <c r="A1299" s="32" t="s">
        <v>673</v>
      </c>
      <c r="B1299" s="32" t="s">
        <v>145</v>
      </c>
    </row>
    <row r="1300" spans="1:2">
      <c r="A1300" s="32" t="s">
        <v>674</v>
      </c>
      <c r="B1300" s="32" t="s">
        <v>7</v>
      </c>
    </row>
    <row r="1301" spans="1:2">
      <c r="A1301" s="32" t="s">
        <v>675</v>
      </c>
      <c r="B1301" s="32" t="s">
        <v>7</v>
      </c>
    </row>
    <row r="1302" spans="1:2">
      <c r="A1302" s="32" t="s">
        <v>676</v>
      </c>
      <c r="B1302" s="32" t="s">
        <v>7</v>
      </c>
    </row>
    <row r="1303" spans="1:2">
      <c r="A1303" s="32" t="s">
        <v>677</v>
      </c>
      <c r="B1303" s="32" t="s">
        <v>142</v>
      </c>
    </row>
    <row r="1304" spans="1:2">
      <c r="A1304" s="32" t="s">
        <v>678</v>
      </c>
      <c r="B1304" s="32" t="s">
        <v>138</v>
      </c>
    </row>
    <row r="1305" spans="1:2">
      <c r="A1305" s="32" t="s">
        <v>679</v>
      </c>
      <c r="B1305" s="32" t="s">
        <v>7</v>
      </c>
    </row>
    <row r="1306" spans="1:2">
      <c r="A1306" s="32" t="s">
        <v>680</v>
      </c>
      <c r="B1306" s="32" t="s">
        <v>144</v>
      </c>
    </row>
    <row r="1307" spans="1:2">
      <c r="A1307" s="32" t="s">
        <v>681</v>
      </c>
      <c r="B1307" s="32" t="s">
        <v>7</v>
      </c>
    </row>
    <row r="1308" spans="1:2">
      <c r="A1308" s="32" t="s">
        <v>682</v>
      </c>
      <c r="B1308" s="32" t="s">
        <v>7</v>
      </c>
    </row>
    <row r="1309" spans="1:2">
      <c r="A1309" s="32" t="s">
        <v>683</v>
      </c>
      <c r="B1309" s="32" t="s">
        <v>684</v>
      </c>
    </row>
    <row r="1310" spans="1:2">
      <c r="A1310" s="32" t="s">
        <v>685</v>
      </c>
      <c r="B1310" s="32" t="s">
        <v>7</v>
      </c>
    </row>
    <row r="1311" spans="1:2">
      <c r="A1311" s="32" t="s">
        <v>686</v>
      </c>
      <c r="B1311" s="32" t="s">
        <v>7</v>
      </c>
    </row>
    <row r="1312" spans="1:2">
      <c r="A1312" s="32" t="s">
        <v>687</v>
      </c>
      <c r="B1312" s="32" t="s">
        <v>7</v>
      </c>
    </row>
    <row r="1313" spans="1:2">
      <c r="A1313" s="32" t="s">
        <v>688</v>
      </c>
      <c r="B1313" s="32" t="s">
        <v>7</v>
      </c>
    </row>
    <row r="1314" spans="1:2">
      <c r="A1314" s="32" t="s">
        <v>689</v>
      </c>
      <c r="B1314" s="32" t="s">
        <v>7</v>
      </c>
    </row>
    <row r="1315" spans="1:2">
      <c r="A1315" s="32" t="s">
        <v>690</v>
      </c>
      <c r="B1315" s="32" t="s">
        <v>7</v>
      </c>
    </row>
    <row r="1316" spans="1:2">
      <c r="A1316" s="32" t="s">
        <v>691</v>
      </c>
      <c r="B1316" s="32" t="s">
        <v>142</v>
      </c>
    </row>
    <row r="1317" spans="1:2">
      <c r="A1317" s="32" t="s">
        <v>692</v>
      </c>
      <c r="B1317" s="32" t="s">
        <v>138</v>
      </c>
    </row>
    <row r="1318" spans="1:2">
      <c r="A1318" s="32" t="s">
        <v>693</v>
      </c>
      <c r="B1318" s="32" t="s">
        <v>7</v>
      </c>
    </row>
    <row r="1319" spans="1:2">
      <c r="A1319" s="32" t="s">
        <v>694</v>
      </c>
      <c r="B1319" s="32" t="s">
        <v>138</v>
      </c>
    </row>
    <row r="1320" spans="1:2">
      <c r="A1320" s="32" t="s">
        <v>695</v>
      </c>
      <c r="B1320" s="32" t="s">
        <v>138</v>
      </c>
    </row>
    <row r="1321" spans="1:2">
      <c r="A1321" s="32" t="s">
        <v>696</v>
      </c>
      <c r="B1321" s="32" t="s">
        <v>142</v>
      </c>
    </row>
    <row r="1322" spans="1:2">
      <c r="A1322" s="32" t="s">
        <v>697</v>
      </c>
      <c r="B1322" s="32" t="s">
        <v>138</v>
      </c>
    </row>
    <row r="1323" spans="1:2">
      <c r="A1323" s="32" t="s">
        <v>698</v>
      </c>
      <c r="B1323" s="32" t="s">
        <v>7</v>
      </c>
    </row>
    <row r="1324" spans="1:2">
      <c r="A1324" s="32" t="s">
        <v>699</v>
      </c>
      <c r="B1324" s="32" t="s">
        <v>138</v>
      </c>
    </row>
    <row r="1325" spans="1:2">
      <c r="A1325" s="32" t="s">
        <v>700</v>
      </c>
      <c r="B1325" s="32" t="s">
        <v>7</v>
      </c>
    </row>
    <row r="1326" spans="1:2">
      <c r="A1326" s="32" t="s">
        <v>701</v>
      </c>
      <c r="B1326" s="32" t="s">
        <v>7</v>
      </c>
    </row>
    <row r="1327" spans="1:2">
      <c r="A1327" s="32" t="s">
        <v>702</v>
      </c>
      <c r="B1327" s="32" t="s">
        <v>7</v>
      </c>
    </row>
    <row r="1328" spans="1:2">
      <c r="A1328" s="32" t="s">
        <v>703</v>
      </c>
      <c r="B1328" s="32" t="s">
        <v>138</v>
      </c>
    </row>
    <row r="1329" spans="1:2">
      <c r="A1329" s="32" t="s">
        <v>704</v>
      </c>
      <c r="B1329" s="32" t="s">
        <v>144</v>
      </c>
    </row>
    <row r="1330" spans="1:2">
      <c r="A1330" s="32" t="s">
        <v>705</v>
      </c>
      <c r="B1330" s="32" t="s">
        <v>138</v>
      </c>
    </row>
    <row r="1331" spans="1:2">
      <c r="A1331" s="32" t="s">
        <v>706</v>
      </c>
      <c r="B1331" s="32" t="s">
        <v>7</v>
      </c>
    </row>
    <row r="1332" spans="1:2">
      <c r="A1332" s="32" t="s">
        <v>707</v>
      </c>
      <c r="B1332" s="32" t="s">
        <v>7</v>
      </c>
    </row>
    <row r="1333" spans="1:2">
      <c r="A1333" s="32" t="s">
        <v>708</v>
      </c>
      <c r="B1333" s="32" t="s">
        <v>144</v>
      </c>
    </row>
    <row r="1334" spans="1:2">
      <c r="A1334" s="32" t="s">
        <v>709</v>
      </c>
      <c r="B1334" s="32" t="s">
        <v>7</v>
      </c>
    </row>
    <row r="1335" spans="1:2">
      <c r="A1335" s="32" t="s">
        <v>710</v>
      </c>
      <c r="B1335" s="32" t="s">
        <v>7</v>
      </c>
    </row>
    <row r="1336" spans="1:2">
      <c r="A1336" s="32" t="s">
        <v>711</v>
      </c>
      <c r="B1336" s="32" t="s">
        <v>7</v>
      </c>
    </row>
    <row r="1337" spans="1:2">
      <c r="A1337" s="32" t="s">
        <v>712</v>
      </c>
      <c r="B1337" s="32" t="s">
        <v>7</v>
      </c>
    </row>
    <row r="1338" spans="1:2">
      <c r="A1338" s="32" t="s">
        <v>713</v>
      </c>
      <c r="B1338" s="32" t="s">
        <v>6</v>
      </c>
    </row>
    <row r="1339" spans="1:2">
      <c r="A1339" s="32" t="s">
        <v>714</v>
      </c>
      <c r="B1339" s="32" t="s">
        <v>156</v>
      </c>
    </row>
    <row r="1340" spans="1:2">
      <c r="A1340" s="32" t="s">
        <v>715</v>
      </c>
      <c r="B1340" s="32" t="s">
        <v>138</v>
      </c>
    </row>
    <row r="1341" spans="1:2">
      <c r="A1341" s="32" t="s">
        <v>716</v>
      </c>
      <c r="B1341" s="32" t="s">
        <v>144</v>
      </c>
    </row>
    <row r="1342" spans="1:2">
      <c r="A1342" s="32" t="s">
        <v>717</v>
      </c>
      <c r="B1342" s="32" t="s">
        <v>6</v>
      </c>
    </row>
    <row r="1343" spans="1:2">
      <c r="A1343" s="32" t="s">
        <v>718</v>
      </c>
      <c r="B1343" s="32" t="s">
        <v>6</v>
      </c>
    </row>
    <row r="1344" spans="1:2">
      <c r="A1344" s="32" t="s">
        <v>719</v>
      </c>
      <c r="B1344" s="32" t="s">
        <v>7</v>
      </c>
    </row>
    <row r="1345" spans="1:2">
      <c r="A1345" s="32" t="s">
        <v>720</v>
      </c>
      <c r="B1345" s="32" t="s">
        <v>138</v>
      </c>
    </row>
    <row r="1346" spans="1:2">
      <c r="A1346" s="32" t="s">
        <v>721</v>
      </c>
      <c r="B1346" s="32" t="s">
        <v>145</v>
      </c>
    </row>
    <row r="1347" spans="1:2">
      <c r="A1347" s="32" t="s">
        <v>722</v>
      </c>
      <c r="B1347" s="32" t="s">
        <v>7</v>
      </c>
    </row>
    <row r="1348" spans="1:2">
      <c r="A1348" s="32" t="s">
        <v>723</v>
      </c>
      <c r="B1348" s="32" t="s">
        <v>7</v>
      </c>
    </row>
    <row r="1349" spans="1:2">
      <c r="A1349" s="32" t="s">
        <v>724</v>
      </c>
      <c r="B1349" s="32" t="s">
        <v>142</v>
      </c>
    </row>
    <row r="1350" spans="1:2">
      <c r="A1350" s="32" t="s">
        <v>725</v>
      </c>
      <c r="B1350" s="32" t="s">
        <v>145</v>
      </c>
    </row>
    <row r="1351" spans="1:2">
      <c r="A1351" s="32" t="s">
        <v>726</v>
      </c>
      <c r="B1351" s="32" t="s">
        <v>7</v>
      </c>
    </row>
    <row r="1352" spans="1:2">
      <c r="A1352" s="32" t="s">
        <v>727</v>
      </c>
      <c r="B1352" s="32" t="s">
        <v>7</v>
      </c>
    </row>
    <row r="1353" spans="1:2">
      <c r="A1353" s="32" t="s">
        <v>728</v>
      </c>
      <c r="B1353" s="32" t="s">
        <v>140</v>
      </c>
    </row>
    <row r="1354" spans="1:2">
      <c r="A1354" s="32" t="s">
        <v>729</v>
      </c>
      <c r="B1354" s="32" t="s">
        <v>7</v>
      </c>
    </row>
    <row r="1355" spans="1:2">
      <c r="A1355" s="32" t="s">
        <v>730</v>
      </c>
      <c r="B1355" s="32" t="s">
        <v>7</v>
      </c>
    </row>
    <row r="1356" spans="1:2">
      <c r="A1356" s="32" t="s">
        <v>731</v>
      </c>
      <c r="B1356" s="32" t="s">
        <v>156</v>
      </c>
    </row>
    <row r="1357" spans="1:2">
      <c r="A1357" s="32" t="s">
        <v>732</v>
      </c>
      <c r="B1357" s="32" t="s">
        <v>7</v>
      </c>
    </row>
    <row r="1358" spans="1:2">
      <c r="A1358" s="32" t="s">
        <v>733</v>
      </c>
      <c r="B1358" s="32" t="s">
        <v>7</v>
      </c>
    </row>
    <row r="1359" spans="1:2">
      <c r="A1359" s="32" t="s">
        <v>734</v>
      </c>
      <c r="B1359" s="32" t="s">
        <v>7</v>
      </c>
    </row>
    <row r="1360" spans="1:2">
      <c r="A1360" s="32" t="s">
        <v>735</v>
      </c>
      <c r="B1360" s="32" t="s">
        <v>144</v>
      </c>
    </row>
    <row r="1361" spans="1:2">
      <c r="A1361" s="32" t="s">
        <v>736</v>
      </c>
      <c r="B1361" s="32" t="s">
        <v>156</v>
      </c>
    </row>
    <row r="1362" spans="1:2">
      <c r="A1362" s="32" t="s">
        <v>737</v>
      </c>
      <c r="B1362" s="32" t="s">
        <v>7</v>
      </c>
    </row>
    <row r="1363" spans="1:2">
      <c r="A1363" s="32" t="s">
        <v>738</v>
      </c>
      <c r="B1363" s="32" t="s">
        <v>7</v>
      </c>
    </row>
    <row r="1364" spans="1:2">
      <c r="A1364" s="32" t="s">
        <v>739</v>
      </c>
      <c r="B1364" s="32" t="s">
        <v>7</v>
      </c>
    </row>
    <row r="1365" spans="1:2">
      <c r="A1365" s="32" t="s">
        <v>740</v>
      </c>
      <c r="B1365" s="32" t="s">
        <v>6</v>
      </c>
    </row>
    <row r="1366" spans="1:2">
      <c r="A1366" s="32" t="s">
        <v>741</v>
      </c>
      <c r="B1366" s="32" t="s">
        <v>138</v>
      </c>
    </row>
    <row r="1367" spans="1:2">
      <c r="A1367" s="32" t="s">
        <v>742</v>
      </c>
      <c r="B1367" s="32" t="s">
        <v>7</v>
      </c>
    </row>
    <row r="1368" spans="1:2">
      <c r="A1368" s="32" t="s">
        <v>743</v>
      </c>
      <c r="B1368" s="32" t="s">
        <v>156</v>
      </c>
    </row>
    <row r="1369" spans="1:2">
      <c r="A1369" s="32" t="s">
        <v>744</v>
      </c>
      <c r="B1369" s="32" t="s">
        <v>7</v>
      </c>
    </row>
    <row r="1370" spans="1:2">
      <c r="A1370" s="32" t="s">
        <v>745</v>
      </c>
      <c r="B1370" s="32" t="s">
        <v>7</v>
      </c>
    </row>
    <row r="1371" spans="1:2">
      <c r="A1371" s="32" t="s">
        <v>746</v>
      </c>
      <c r="B1371" s="32" t="s">
        <v>138</v>
      </c>
    </row>
    <row r="1372" spans="1:2">
      <c r="A1372" s="32" t="s">
        <v>747</v>
      </c>
      <c r="B1372" s="32" t="s">
        <v>138</v>
      </c>
    </row>
    <row r="1373" spans="1:2">
      <c r="A1373" s="32" t="s">
        <v>748</v>
      </c>
      <c r="B1373" s="32" t="s">
        <v>7</v>
      </c>
    </row>
    <row r="1374" spans="1:2">
      <c r="A1374" s="32" t="s">
        <v>749</v>
      </c>
      <c r="B1374" s="32" t="s">
        <v>144</v>
      </c>
    </row>
    <row r="1375" spans="1:2">
      <c r="A1375" s="32" t="s">
        <v>750</v>
      </c>
      <c r="B1375" s="32" t="s">
        <v>7</v>
      </c>
    </row>
    <row r="1376" spans="1:2">
      <c r="A1376" s="32" t="s">
        <v>751</v>
      </c>
      <c r="B1376" s="32" t="s">
        <v>6</v>
      </c>
    </row>
    <row r="1377" spans="1:2">
      <c r="A1377" s="32" t="s">
        <v>752</v>
      </c>
      <c r="B1377" s="32" t="s">
        <v>145</v>
      </c>
    </row>
    <row r="1378" spans="1:2">
      <c r="A1378" s="32" t="s">
        <v>753</v>
      </c>
      <c r="B1378" s="32" t="s">
        <v>6</v>
      </c>
    </row>
    <row r="1379" spans="1:2">
      <c r="A1379" s="32" t="s">
        <v>754</v>
      </c>
      <c r="B1379" s="32" t="s">
        <v>7</v>
      </c>
    </row>
    <row r="1380" spans="1:2">
      <c r="A1380" s="32" t="s">
        <v>755</v>
      </c>
      <c r="B1380" s="32" t="s">
        <v>756</v>
      </c>
    </row>
    <row r="1381" spans="1:2">
      <c r="A1381" s="32" t="s">
        <v>757</v>
      </c>
      <c r="B1381" s="32" t="s">
        <v>156</v>
      </c>
    </row>
    <row r="1382" spans="1:2">
      <c r="A1382" s="32" t="s">
        <v>758</v>
      </c>
      <c r="B1382" s="32" t="s">
        <v>145</v>
      </c>
    </row>
    <row r="1383" spans="1:2">
      <c r="A1383" s="32" t="s">
        <v>759</v>
      </c>
      <c r="B1383" s="32" t="s">
        <v>144</v>
      </c>
    </row>
    <row r="1384" spans="1:2">
      <c r="A1384" s="32" t="s">
        <v>760</v>
      </c>
      <c r="B1384" s="32" t="s">
        <v>7</v>
      </c>
    </row>
    <row r="1385" spans="1:2">
      <c r="A1385" s="32" t="s">
        <v>761</v>
      </c>
      <c r="B1385" s="32" t="s">
        <v>7</v>
      </c>
    </row>
    <row r="1386" spans="1:2">
      <c r="A1386" s="32" t="s">
        <v>762</v>
      </c>
      <c r="B1386" s="32" t="s">
        <v>7</v>
      </c>
    </row>
    <row r="1387" spans="1:2">
      <c r="A1387" s="32" t="s">
        <v>763</v>
      </c>
      <c r="B1387" s="32" t="s">
        <v>142</v>
      </c>
    </row>
    <row r="1388" spans="1:2">
      <c r="A1388" s="32" t="s">
        <v>764</v>
      </c>
      <c r="B1388" s="32" t="s">
        <v>142</v>
      </c>
    </row>
    <row r="1389" spans="1:2">
      <c r="A1389" s="32" t="s">
        <v>765</v>
      </c>
      <c r="B1389" s="32" t="s">
        <v>7</v>
      </c>
    </row>
    <row r="1390" spans="1:2">
      <c r="A1390" s="32" t="s">
        <v>766</v>
      </c>
      <c r="B1390" s="32" t="s">
        <v>7</v>
      </c>
    </row>
    <row r="1391" spans="1:2">
      <c r="A1391" s="32" t="s">
        <v>767</v>
      </c>
      <c r="B1391" s="32" t="s">
        <v>138</v>
      </c>
    </row>
    <row r="1392" spans="1:2">
      <c r="A1392" s="32" t="s">
        <v>768</v>
      </c>
      <c r="B1392" s="32" t="s">
        <v>7</v>
      </c>
    </row>
    <row r="1393" spans="1:4">
      <c r="A1393" s="32" t="s">
        <v>769</v>
      </c>
      <c r="B1393" s="32" t="s">
        <v>7</v>
      </c>
    </row>
    <row r="1394" spans="1:4">
      <c r="A1394" s="32" t="s">
        <v>770</v>
      </c>
      <c r="B1394" s="32" t="s">
        <v>142</v>
      </c>
    </row>
    <row r="1395" spans="1:4">
      <c r="A1395" s="32" t="s">
        <v>771</v>
      </c>
      <c r="B1395" s="32" t="s">
        <v>142</v>
      </c>
    </row>
    <row r="1396" spans="1:4">
      <c r="A1396" s="32" t="s">
        <v>772</v>
      </c>
      <c r="B1396" s="32" t="s">
        <v>142</v>
      </c>
    </row>
    <row r="1397" spans="1:4">
      <c r="A1397" s="32" t="s">
        <v>773</v>
      </c>
      <c r="B1397" s="32" t="s">
        <v>144</v>
      </c>
    </row>
    <row r="1398" spans="1:4">
      <c r="A1398" s="32" t="s">
        <v>774</v>
      </c>
      <c r="B1398" s="32" t="s">
        <v>7</v>
      </c>
    </row>
    <row r="1399" spans="1:4">
      <c r="A1399" s="32" t="s">
        <v>775</v>
      </c>
      <c r="B1399" s="32" t="s">
        <v>7</v>
      </c>
    </row>
    <row r="1400" spans="1:4">
      <c r="A1400" s="32" t="s">
        <v>776</v>
      </c>
      <c r="B1400" s="32" t="s">
        <v>202</v>
      </c>
    </row>
    <row r="1401" spans="1:4">
      <c r="A1401" s="32" t="s">
        <v>777</v>
      </c>
      <c r="B1401" s="32" t="s">
        <v>7</v>
      </c>
    </row>
    <row r="1402" spans="1:4">
      <c r="A1402" s="32" t="s">
        <v>778</v>
      </c>
      <c r="B1402" s="32" t="s">
        <v>507</v>
      </c>
      <c r="D1402" s="46"/>
    </row>
    <row r="1403" spans="1:4">
      <c r="A1403" s="32" t="s">
        <v>779</v>
      </c>
      <c r="B1403" s="32" t="s">
        <v>6</v>
      </c>
    </row>
    <row r="1404" spans="1:4">
      <c r="A1404" s="32" t="s">
        <v>780</v>
      </c>
      <c r="B1404" s="32" t="s">
        <v>144</v>
      </c>
    </row>
    <row r="1405" spans="1:4">
      <c r="A1405" s="32" t="s">
        <v>781</v>
      </c>
      <c r="B1405" s="32" t="s">
        <v>6</v>
      </c>
    </row>
    <row r="1406" spans="1:4">
      <c r="A1406" s="32" t="s">
        <v>782</v>
      </c>
      <c r="B1406" s="32" t="s">
        <v>7</v>
      </c>
    </row>
    <row r="1407" spans="1:4">
      <c r="A1407" s="32" t="s">
        <v>783</v>
      </c>
      <c r="B1407" s="32" t="s">
        <v>6</v>
      </c>
    </row>
    <row r="1408" spans="1:4">
      <c r="A1408" s="32" t="s">
        <v>784</v>
      </c>
      <c r="B1408" s="32" t="s">
        <v>7</v>
      </c>
    </row>
    <row r="1409" spans="1:2">
      <c r="A1409" s="32" t="s">
        <v>785</v>
      </c>
      <c r="B1409" s="32" t="s">
        <v>6</v>
      </c>
    </row>
    <row r="1410" spans="1:2">
      <c r="A1410" s="32" t="s">
        <v>786</v>
      </c>
      <c r="B1410" s="32" t="s">
        <v>157</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E398"/>
  <sheetViews>
    <sheetView workbookViewId="0">
      <selection activeCell="G33" sqref="G33"/>
    </sheetView>
  </sheetViews>
  <sheetFormatPr defaultRowHeight="12.75"/>
  <cols>
    <col min="1" max="1" width="2.28515625" style="81" customWidth="1"/>
    <col min="2" max="2" width="39.5703125" style="81" customWidth="1"/>
    <col min="3" max="3" width="4.5703125" style="81" customWidth="1"/>
    <col min="4" max="4" width="0.7109375" style="81" customWidth="1"/>
    <col min="5" max="5" width="12.28515625" style="81" customWidth="1"/>
    <col min="6" max="6" width="0.7109375" style="81" customWidth="1"/>
    <col min="7" max="7" width="12.28515625" style="81" customWidth="1"/>
    <col min="8" max="8" width="0.7109375" style="81" customWidth="1"/>
    <col min="9" max="9" width="12.28515625" style="81" customWidth="1"/>
    <col min="10" max="10" width="0.7109375" style="81" customWidth="1"/>
    <col min="11" max="11" width="12.28515625" style="81" customWidth="1"/>
    <col min="12" max="12" width="0.7109375" style="81" customWidth="1"/>
    <col min="13" max="13" width="12.28515625" style="81" customWidth="1"/>
    <col min="14" max="14" width="0.7109375" style="81" customWidth="1"/>
    <col min="15" max="15" width="12.28515625" style="81" customWidth="1"/>
    <col min="16" max="16" width="0.7109375" style="81" customWidth="1"/>
    <col min="17" max="17" width="12.28515625" style="81" customWidth="1"/>
    <col min="18" max="18" width="0.7109375" style="81" customWidth="1"/>
    <col min="19" max="19" width="12.28515625" style="81" customWidth="1"/>
    <col min="20" max="20" width="0.7109375" style="81" customWidth="1"/>
    <col min="21" max="21" width="12.28515625" style="81" customWidth="1"/>
    <col min="22" max="22" width="0.7109375" style="81" customWidth="1"/>
    <col min="23" max="23" width="12.28515625" style="81" customWidth="1"/>
    <col min="24" max="24" width="0.7109375" style="81" customWidth="1"/>
    <col min="25" max="25" width="12.28515625" style="81" customWidth="1"/>
    <col min="26" max="26" width="0.7109375" style="81" customWidth="1"/>
    <col min="27" max="27" width="12.28515625" style="81" customWidth="1"/>
    <col min="28" max="28" width="0.7109375" style="81" customWidth="1"/>
    <col min="29" max="29" width="12.28515625" style="81" customWidth="1"/>
    <col min="30" max="30" width="0.7109375" style="81" customWidth="1"/>
    <col min="31" max="31" width="12.28515625" style="81" customWidth="1"/>
    <col min="32" max="32" width="0.7109375" style="81" customWidth="1"/>
    <col min="33" max="33" width="12.28515625" style="81" customWidth="1"/>
    <col min="34" max="34" width="0.7109375" style="81" customWidth="1"/>
    <col min="35" max="35" width="12.28515625" style="81" customWidth="1"/>
    <col min="36" max="36" width="0.7109375" style="81" customWidth="1"/>
    <col min="37" max="37" width="12.28515625" style="81" customWidth="1"/>
    <col min="38" max="38" width="0.7109375" style="81" customWidth="1"/>
    <col min="39" max="39" width="12.28515625" style="81" customWidth="1"/>
    <col min="40" max="40" width="0.7109375" style="81" customWidth="1"/>
    <col min="41" max="41" width="12.28515625" style="81" customWidth="1"/>
    <col min="42" max="42" width="0.7109375" style="81" customWidth="1"/>
    <col min="43" max="43" width="12.28515625" style="81" customWidth="1"/>
    <col min="44" max="44" width="0.7109375" style="81" customWidth="1"/>
    <col min="45" max="45" width="12.28515625" style="81" customWidth="1"/>
    <col min="46" max="46" width="0.7109375" style="81" customWidth="1"/>
    <col min="47" max="47" width="12.28515625" style="81" customWidth="1"/>
    <col min="48" max="48" width="0.7109375" style="81" customWidth="1"/>
    <col min="49" max="49" width="12.28515625" style="81" customWidth="1"/>
    <col min="50" max="50" width="0.7109375" style="81" customWidth="1"/>
    <col min="51" max="51" width="12.28515625" style="81" customWidth="1"/>
    <col min="52" max="54" width="0.7109375" style="81" customWidth="1"/>
    <col min="55" max="55" width="12.28515625" style="81" customWidth="1"/>
    <col min="56" max="57" width="0.7109375" style="81" customWidth="1"/>
    <col min="58" max="256" width="9.140625" style="58"/>
    <col min="257" max="257" width="2.28515625" style="58" customWidth="1"/>
    <col min="258" max="258" width="39.5703125" style="58" customWidth="1"/>
    <col min="259" max="259" width="4.5703125" style="58" customWidth="1"/>
    <col min="260" max="260" width="0.7109375" style="58" customWidth="1"/>
    <col min="261" max="261" width="12.28515625" style="58" customWidth="1"/>
    <col min="262" max="262" width="0.7109375" style="58" customWidth="1"/>
    <col min="263" max="263" width="12.28515625" style="58" customWidth="1"/>
    <col min="264" max="264" width="0.7109375" style="58" customWidth="1"/>
    <col min="265" max="265" width="12.28515625" style="58" customWidth="1"/>
    <col min="266" max="266" width="0.7109375" style="58" customWidth="1"/>
    <col min="267" max="267" width="12.28515625" style="58" customWidth="1"/>
    <col min="268" max="268" width="0.7109375" style="58" customWidth="1"/>
    <col min="269" max="269" width="12.28515625" style="58" customWidth="1"/>
    <col min="270" max="270" width="0.7109375" style="58" customWidth="1"/>
    <col min="271" max="271" width="12.28515625" style="58" customWidth="1"/>
    <col min="272" max="272" width="0.7109375" style="58" customWidth="1"/>
    <col min="273" max="273" width="12.28515625" style="58" customWidth="1"/>
    <col min="274" max="274" width="0.7109375" style="58" customWidth="1"/>
    <col min="275" max="275" width="12.28515625" style="58" customWidth="1"/>
    <col min="276" max="276" width="0.7109375" style="58" customWidth="1"/>
    <col min="277" max="277" width="12.28515625" style="58" customWidth="1"/>
    <col min="278" max="278" width="0.7109375" style="58" customWidth="1"/>
    <col min="279" max="279" width="12.28515625" style="58" customWidth="1"/>
    <col min="280" max="280" width="0.7109375" style="58" customWidth="1"/>
    <col min="281" max="281" width="12.28515625" style="58" customWidth="1"/>
    <col min="282" max="282" width="0.7109375" style="58" customWidth="1"/>
    <col min="283" max="283" width="12.28515625" style="58" customWidth="1"/>
    <col min="284" max="284" width="0.7109375" style="58" customWidth="1"/>
    <col min="285" max="285" width="12.28515625" style="58" customWidth="1"/>
    <col min="286" max="286" width="0.7109375" style="58" customWidth="1"/>
    <col min="287" max="287" width="12.28515625" style="58" customWidth="1"/>
    <col min="288" max="288" width="0.7109375" style="58" customWidth="1"/>
    <col min="289" max="289" width="12.28515625" style="58" customWidth="1"/>
    <col min="290" max="290" width="0.7109375" style="58" customWidth="1"/>
    <col min="291" max="291" width="12.28515625" style="58" customWidth="1"/>
    <col min="292" max="292" width="0.7109375" style="58" customWidth="1"/>
    <col min="293" max="293" width="12.28515625" style="58" customWidth="1"/>
    <col min="294" max="294" width="0.7109375" style="58" customWidth="1"/>
    <col min="295" max="295" width="12.28515625" style="58" customWidth="1"/>
    <col min="296" max="296" width="0.7109375" style="58" customWidth="1"/>
    <col min="297" max="297" width="12.28515625" style="58" customWidth="1"/>
    <col min="298" max="298" width="0.7109375" style="58" customWidth="1"/>
    <col min="299" max="299" width="12.28515625" style="58" customWidth="1"/>
    <col min="300" max="300" width="0.7109375" style="58" customWidth="1"/>
    <col min="301" max="301" width="12.28515625" style="58" customWidth="1"/>
    <col min="302" max="302" width="0.7109375" style="58" customWidth="1"/>
    <col min="303" max="303" width="12.28515625" style="58" customWidth="1"/>
    <col min="304" max="304" width="0.7109375" style="58" customWidth="1"/>
    <col min="305" max="305" width="12.28515625" style="58" customWidth="1"/>
    <col min="306" max="306" width="0.7109375" style="58" customWidth="1"/>
    <col min="307" max="307" width="12.28515625" style="58" customWidth="1"/>
    <col min="308" max="310" width="0.7109375" style="58" customWidth="1"/>
    <col min="311" max="311" width="12.28515625" style="58" customWidth="1"/>
    <col min="312" max="313" width="0.7109375" style="58" customWidth="1"/>
    <col min="314" max="512" width="9.140625" style="58"/>
    <col min="513" max="513" width="2.28515625" style="58" customWidth="1"/>
    <col min="514" max="514" width="39.5703125" style="58" customWidth="1"/>
    <col min="515" max="515" width="4.5703125" style="58" customWidth="1"/>
    <col min="516" max="516" width="0.7109375" style="58" customWidth="1"/>
    <col min="517" max="517" width="12.28515625" style="58" customWidth="1"/>
    <col min="518" max="518" width="0.7109375" style="58" customWidth="1"/>
    <col min="519" max="519" width="12.28515625" style="58" customWidth="1"/>
    <col min="520" max="520" width="0.7109375" style="58" customWidth="1"/>
    <col min="521" max="521" width="12.28515625" style="58" customWidth="1"/>
    <col min="522" max="522" width="0.7109375" style="58" customWidth="1"/>
    <col min="523" max="523" width="12.28515625" style="58" customWidth="1"/>
    <col min="524" max="524" width="0.7109375" style="58" customWidth="1"/>
    <col min="525" max="525" width="12.28515625" style="58" customWidth="1"/>
    <col min="526" max="526" width="0.7109375" style="58" customWidth="1"/>
    <col min="527" max="527" width="12.28515625" style="58" customWidth="1"/>
    <col min="528" max="528" width="0.7109375" style="58" customWidth="1"/>
    <col min="529" max="529" width="12.28515625" style="58" customWidth="1"/>
    <col min="530" max="530" width="0.7109375" style="58" customWidth="1"/>
    <col min="531" max="531" width="12.28515625" style="58" customWidth="1"/>
    <col min="532" max="532" width="0.7109375" style="58" customWidth="1"/>
    <col min="533" max="533" width="12.28515625" style="58" customWidth="1"/>
    <col min="534" max="534" width="0.7109375" style="58" customWidth="1"/>
    <col min="535" max="535" width="12.28515625" style="58" customWidth="1"/>
    <col min="536" max="536" width="0.7109375" style="58" customWidth="1"/>
    <col min="537" max="537" width="12.28515625" style="58" customWidth="1"/>
    <col min="538" max="538" width="0.7109375" style="58" customWidth="1"/>
    <col min="539" max="539" width="12.28515625" style="58" customWidth="1"/>
    <col min="540" max="540" width="0.7109375" style="58" customWidth="1"/>
    <col min="541" max="541" width="12.28515625" style="58" customWidth="1"/>
    <col min="542" max="542" width="0.7109375" style="58" customWidth="1"/>
    <col min="543" max="543" width="12.28515625" style="58" customWidth="1"/>
    <col min="544" max="544" width="0.7109375" style="58" customWidth="1"/>
    <col min="545" max="545" width="12.28515625" style="58" customWidth="1"/>
    <col min="546" max="546" width="0.7109375" style="58" customWidth="1"/>
    <col min="547" max="547" width="12.28515625" style="58" customWidth="1"/>
    <col min="548" max="548" width="0.7109375" style="58" customWidth="1"/>
    <col min="549" max="549" width="12.28515625" style="58" customWidth="1"/>
    <col min="550" max="550" width="0.7109375" style="58" customWidth="1"/>
    <col min="551" max="551" width="12.28515625" style="58" customWidth="1"/>
    <col min="552" max="552" width="0.7109375" style="58" customWidth="1"/>
    <col min="553" max="553" width="12.28515625" style="58" customWidth="1"/>
    <col min="554" max="554" width="0.7109375" style="58" customWidth="1"/>
    <col min="555" max="555" width="12.28515625" style="58" customWidth="1"/>
    <col min="556" max="556" width="0.7109375" style="58" customWidth="1"/>
    <col min="557" max="557" width="12.28515625" style="58" customWidth="1"/>
    <col min="558" max="558" width="0.7109375" style="58" customWidth="1"/>
    <col min="559" max="559" width="12.28515625" style="58" customWidth="1"/>
    <col min="560" max="560" width="0.7109375" style="58" customWidth="1"/>
    <col min="561" max="561" width="12.28515625" style="58" customWidth="1"/>
    <col min="562" max="562" width="0.7109375" style="58" customWidth="1"/>
    <col min="563" max="563" width="12.28515625" style="58" customWidth="1"/>
    <col min="564" max="566" width="0.7109375" style="58" customWidth="1"/>
    <col min="567" max="567" width="12.28515625" style="58" customWidth="1"/>
    <col min="568" max="569" width="0.7109375" style="58" customWidth="1"/>
    <col min="570" max="768" width="9.140625" style="58"/>
    <col min="769" max="769" width="2.28515625" style="58" customWidth="1"/>
    <col min="770" max="770" width="39.5703125" style="58" customWidth="1"/>
    <col min="771" max="771" width="4.5703125" style="58" customWidth="1"/>
    <col min="772" max="772" width="0.7109375" style="58" customWidth="1"/>
    <col min="773" max="773" width="12.28515625" style="58" customWidth="1"/>
    <col min="774" max="774" width="0.7109375" style="58" customWidth="1"/>
    <col min="775" max="775" width="12.28515625" style="58" customWidth="1"/>
    <col min="776" max="776" width="0.7109375" style="58" customWidth="1"/>
    <col min="777" max="777" width="12.28515625" style="58" customWidth="1"/>
    <col min="778" max="778" width="0.7109375" style="58" customWidth="1"/>
    <col min="779" max="779" width="12.28515625" style="58" customWidth="1"/>
    <col min="780" max="780" width="0.7109375" style="58" customWidth="1"/>
    <col min="781" max="781" width="12.28515625" style="58" customWidth="1"/>
    <col min="782" max="782" width="0.7109375" style="58" customWidth="1"/>
    <col min="783" max="783" width="12.28515625" style="58" customWidth="1"/>
    <col min="784" max="784" width="0.7109375" style="58" customWidth="1"/>
    <col min="785" max="785" width="12.28515625" style="58" customWidth="1"/>
    <col min="786" max="786" width="0.7109375" style="58" customWidth="1"/>
    <col min="787" max="787" width="12.28515625" style="58" customWidth="1"/>
    <col min="788" max="788" width="0.7109375" style="58" customWidth="1"/>
    <col min="789" max="789" width="12.28515625" style="58" customWidth="1"/>
    <col min="790" max="790" width="0.7109375" style="58" customWidth="1"/>
    <col min="791" max="791" width="12.28515625" style="58" customWidth="1"/>
    <col min="792" max="792" width="0.7109375" style="58" customWidth="1"/>
    <col min="793" max="793" width="12.28515625" style="58" customWidth="1"/>
    <col min="794" max="794" width="0.7109375" style="58" customWidth="1"/>
    <col min="795" max="795" width="12.28515625" style="58" customWidth="1"/>
    <col min="796" max="796" width="0.7109375" style="58" customWidth="1"/>
    <col min="797" max="797" width="12.28515625" style="58" customWidth="1"/>
    <col min="798" max="798" width="0.7109375" style="58" customWidth="1"/>
    <col min="799" max="799" width="12.28515625" style="58" customWidth="1"/>
    <col min="800" max="800" width="0.7109375" style="58" customWidth="1"/>
    <col min="801" max="801" width="12.28515625" style="58" customWidth="1"/>
    <col min="802" max="802" width="0.7109375" style="58" customWidth="1"/>
    <col min="803" max="803" width="12.28515625" style="58" customWidth="1"/>
    <col min="804" max="804" width="0.7109375" style="58" customWidth="1"/>
    <col min="805" max="805" width="12.28515625" style="58" customWidth="1"/>
    <col min="806" max="806" width="0.7109375" style="58" customWidth="1"/>
    <col min="807" max="807" width="12.28515625" style="58" customWidth="1"/>
    <col min="808" max="808" width="0.7109375" style="58" customWidth="1"/>
    <col min="809" max="809" width="12.28515625" style="58" customWidth="1"/>
    <col min="810" max="810" width="0.7109375" style="58" customWidth="1"/>
    <col min="811" max="811" width="12.28515625" style="58" customWidth="1"/>
    <col min="812" max="812" width="0.7109375" style="58" customWidth="1"/>
    <col min="813" max="813" width="12.28515625" style="58" customWidth="1"/>
    <col min="814" max="814" width="0.7109375" style="58" customWidth="1"/>
    <col min="815" max="815" width="12.28515625" style="58" customWidth="1"/>
    <col min="816" max="816" width="0.7109375" style="58" customWidth="1"/>
    <col min="817" max="817" width="12.28515625" style="58" customWidth="1"/>
    <col min="818" max="818" width="0.7109375" style="58" customWidth="1"/>
    <col min="819" max="819" width="12.28515625" style="58" customWidth="1"/>
    <col min="820" max="822" width="0.7109375" style="58" customWidth="1"/>
    <col min="823" max="823" width="12.28515625" style="58" customWidth="1"/>
    <col min="824" max="825" width="0.7109375" style="58" customWidth="1"/>
    <col min="826" max="1024" width="9.140625" style="58"/>
    <col min="1025" max="1025" width="2.28515625" style="58" customWidth="1"/>
    <col min="1026" max="1026" width="39.5703125" style="58" customWidth="1"/>
    <col min="1027" max="1027" width="4.5703125" style="58" customWidth="1"/>
    <col min="1028" max="1028" width="0.7109375" style="58" customWidth="1"/>
    <col min="1029" max="1029" width="12.28515625" style="58" customWidth="1"/>
    <col min="1030" max="1030" width="0.7109375" style="58" customWidth="1"/>
    <col min="1031" max="1031" width="12.28515625" style="58" customWidth="1"/>
    <col min="1032" max="1032" width="0.7109375" style="58" customWidth="1"/>
    <col min="1033" max="1033" width="12.28515625" style="58" customWidth="1"/>
    <col min="1034" max="1034" width="0.7109375" style="58" customWidth="1"/>
    <col min="1035" max="1035" width="12.28515625" style="58" customWidth="1"/>
    <col min="1036" max="1036" width="0.7109375" style="58" customWidth="1"/>
    <col min="1037" max="1037" width="12.28515625" style="58" customWidth="1"/>
    <col min="1038" max="1038" width="0.7109375" style="58" customWidth="1"/>
    <col min="1039" max="1039" width="12.28515625" style="58" customWidth="1"/>
    <col min="1040" max="1040" width="0.7109375" style="58" customWidth="1"/>
    <col min="1041" max="1041" width="12.28515625" style="58" customWidth="1"/>
    <col min="1042" max="1042" width="0.7109375" style="58" customWidth="1"/>
    <col min="1043" max="1043" width="12.28515625" style="58" customWidth="1"/>
    <col min="1044" max="1044" width="0.7109375" style="58" customWidth="1"/>
    <col min="1045" max="1045" width="12.28515625" style="58" customWidth="1"/>
    <col min="1046" max="1046" width="0.7109375" style="58" customWidth="1"/>
    <col min="1047" max="1047" width="12.28515625" style="58" customWidth="1"/>
    <col min="1048" max="1048" width="0.7109375" style="58" customWidth="1"/>
    <col min="1049" max="1049" width="12.28515625" style="58" customWidth="1"/>
    <col min="1050" max="1050" width="0.7109375" style="58" customWidth="1"/>
    <col min="1051" max="1051" width="12.28515625" style="58" customWidth="1"/>
    <col min="1052" max="1052" width="0.7109375" style="58" customWidth="1"/>
    <col min="1053" max="1053" width="12.28515625" style="58" customWidth="1"/>
    <col min="1054" max="1054" width="0.7109375" style="58" customWidth="1"/>
    <col min="1055" max="1055" width="12.28515625" style="58" customWidth="1"/>
    <col min="1056" max="1056" width="0.7109375" style="58" customWidth="1"/>
    <col min="1057" max="1057" width="12.28515625" style="58" customWidth="1"/>
    <col min="1058" max="1058" width="0.7109375" style="58" customWidth="1"/>
    <col min="1059" max="1059" width="12.28515625" style="58" customWidth="1"/>
    <col min="1060" max="1060" width="0.7109375" style="58" customWidth="1"/>
    <col min="1061" max="1061" width="12.28515625" style="58" customWidth="1"/>
    <col min="1062" max="1062" width="0.7109375" style="58" customWidth="1"/>
    <col min="1063" max="1063" width="12.28515625" style="58" customWidth="1"/>
    <col min="1064" max="1064" width="0.7109375" style="58" customWidth="1"/>
    <col min="1065" max="1065" width="12.28515625" style="58" customWidth="1"/>
    <col min="1066" max="1066" width="0.7109375" style="58" customWidth="1"/>
    <col min="1067" max="1067" width="12.28515625" style="58" customWidth="1"/>
    <col min="1068" max="1068" width="0.7109375" style="58" customWidth="1"/>
    <col min="1069" max="1069" width="12.28515625" style="58" customWidth="1"/>
    <col min="1070" max="1070" width="0.7109375" style="58" customWidth="1"/>
    <col min="1071" max="1071" width="12.28515625" style="58" customWidth="1"/>
    <col min="1072" max="1072" width="0.7109375" style="58" customWidth="1"/>
    <col min="1073" max="1073" width="12.28515625" style="58" customWidth="1"/>
    <col min="1074" max="1074" width="0.7109375" style="58" customWidth="1"/>
    <col min="1075" max="1075" width="12.28515625" style="58" customWidth="1"/>
    <col min="1076" max="1078" width="0.7109375" style="58" customWidth="1"/>
    <col min="1079" max="1079" width="12.28515625" style="58" customWidth="1"/>
    <col min="1080" max="1081" width="0.7109375" style="58" customWidth="1"/>
    <col min="1082" max="1280" width="9.140625" style="58"/>
    <col min="1281" max="1281" width="2.28515625" style="58" customWidth="1"/>
    <col min="1282" max="1282" width="39.5703125" style="58" customWidth="1"/>
    <col min="1283" max="1283" width="4.5703125" style="58" customWidth="1"/>
    <col min="1284" max="1284" width="0.7109375" style="58" customWidth="1"/>
    <col min="1285" max="1285" width="12.28515625" style="58" customWidth="1"/>
    <col min="1286" max="1286" width="0.7109375" style="58" customWidth="1"/>
    <col min="1287" max="1287" width="12.28515625" style="58" customWidth="1"/>
    <col min="1288" max="1288" width="0.7109375" style="58" customWidth="1"/>
    <col min="1289" max="1289" width="12.28515625" style="58" customWidth="1"/>
    <col min="1290" max="1290" width="0.7109375" style="58" customWidth="1"/>
    <col min="1291" max="1291" width="12.28515625" style="58" customWidth="1"/>
    <col min="1292" max="1292" width="0.7109375" style="58" customWidth="1"/>
    <col min="1293" max="1293" width="12.28515625" style="58" customWidth="1"/>
    <col min="1294" max="1294" width="0.7109375" style="58" customWidth="1"/>
    <col min="1295" max="1295" width="12.28515625" style="58" customWidth="1"/>
    <col min="1296" max="1296" width="0.7109375" style="58" customWidth="1"/>
    <col min="1297" max="1297" width="12.28515625" style="58" customWidth="1"/>
    <col min="1298" max="1298" width="0.7109375" style="58" customWidth="1"/>
    <col min="1299" max="1299" width="12.28515625" style="58" customWidth="1"/>
    <col min="1300" max="1300" width="0.7109375" style="58" customWidth="1"/>
    <col min="1301" max="1301" width="12.28515625" style="58" customWidth="1"/>
    <col min="1302" max="1302" width="0.7109375" style="58" customWidth="1"/>
    <col min="1303" max="1303" width="12.28515625" style="58" customWidth="1"/>
    <col min="1304" max="1304" width="0.7109375" style="58" customWidth="1"/>
    <col min="1305" max="1305" width="12.28515625" style="58" customWidth="1"/>
    <col min="1306" max="1306" width="0.7109375" style="58" customWidth="1"/>
    <col min="1307" max="1307" width="12.28515625" style="58" customWidth="1"/>
    <col min="1308" max="1308" width="0.7109375" style="58" customWidth="1"/>
    <col min="1309" max="1309" width="12.28515625" style="58" customWidth="1"/>
    <col min="1310" max="1310" width="0.7109375" style="58" customWidth="1"/>
    <col min="1311" max="1311" width="12.28515625" style="58" customWidth="1"/>
    <col min="1312" max="1312" width="0.7109375" style="58" customWidth="1"/>
    <col min="1313" max="1313" width="12.28515625" style="58" customWidth="1"/>
    <col min="1314" max="1314" width="0.7109375" style="58" customWidth="1"/>
    <col min="1315" max="1315" width="12.28515625" style="58" customWidth="1"/>
    <col min="1316" max="1316" width="0.7109375" style="58" customWidth="1"/>
    <col min="1317" max="1317" width="12.28515625" style="58" customWidth="1"/>
    <col min="1318" max="1318" width="0.7109375" style="58" customWidth="1"/>
    <col min="1319" max="1319" width="12.28515625" style="58" customWidth="1"/>
    <col min="1320" max="1320" width="0.7109375" style="58" customWidth="1"/>
    <col min="1321" max="1321" width="12.28515625" style="58" customWidth="1"/>
    <col min="1322" max="1322" width="0.7109375" style="58" customWidth="1"/>
    <col min="1323" max="1323" width="12.28515625" style="58" customWidth="1"/>
    <col min="1324" max="1324" width="0.7109375" style="58" customWidth="1"/>
    <col min="1325" max="1325" width="12.28515625" style="58" customWidth="1"/>
    <col min="1326" max="1326" width="0.7109375" style="58" customWidth="1"/>
    <col min="1327" max="1327" width="12.28515625" style="58" customWidth="1"/>
    <col min="1328" max="1328" width="0.7109375" style="58" customWidth="1"/>
    <col min="1329" max="1329" width="12.28515625" style="58" customWidth="1"/>
    <col min="1330" max="1330" width="0.7109375" style="58" customWidth="1"/>
    <col min="1331" max="1331" width="12.28515625" style="58" customWidth="1"/>
    <col min="1332" max="1334" width="0.7109375" style="58" customWidth="1"/>
    <col min="1335" max="1335" width="12.28515625" style="58" customWidth="1"/>
    <col min="1336" max="1337" width="0.7109375" style="58" customWidth="1"/>
    <col min="1338" max="1536" width="9.140625" style="58"/>
    <col min="1537" max="1537" width="2.28515625" style="58" customWidth="1"/>
    <col min="1538" max="1538" width="39.5703125" style="58" customWidth="1"/>
    <col min="1539" max="1539" width="4.5703125" style="58" customWidth="1"/>
    <col min="1540" max="1540" width="0.7109375" style="58" customWidth="1"/>
    <col min="1541" max="1541" width="12.28515625" style="58" customWidth="1"/>
    <col min="1542" max="1542" width="0.7109375" style="58" customWidth="1"/>
    <col min="1543" max="1543" width="12.28515625" style="58" customWidth="1"/>
    <col min="1544" max="1544" width="0.7109375" style="58" customWidth="1"/>
    <col min="1545" max="1545" width="12.28515625" style="58" customWidth="1"/>
    <col min="1546" max="1546" width="0.7109375" style="58" customWidth="1"/>
    <col min="1547" max="1547" width="12.28515625" style="58" customWidth="1"/>
    <col min="1548" max="1548" width="0.7109375" style="58" customWidth="1"/>
    <col min="1549" max="1549" width="12.28515625" style="58" customWidth="1"/>
    <col min="1550" max="1550" width="0.7109375" style="58" customWidth="1"/>
    <col min="1551" max="1551" width="12.28515625" style="58" customWidth="1"/>
    <col min="1552" max="1552" width="0.7109375" style="58" customWidth="1"/>
    <col min="1553" max="1553" width="12.28515625" style="58" customWidth="1"/>
    <col min="1554" max="1554" width="0.7109375" style="58" customWidth="1"/>
    <col min="1555" max="1555" width="12.28515625" style="58" customWidth="1"/>
    <col min="1556" max="1556" width="0.7109375" style="58" customWidth="1"/>
    <col min="1557" max="1557" width="12.28515625" style="58" customWidth="1"/>
    <col min="1558" max="1558" width="0.7109375" style="58" customWidth="1"/>
    <col min="1559" max="1559" width="12.28515625" style="58" customWidth="1"/>
    <col min="1560" max="1560" width="0.7109375" style="58" customWidth="1"/>
    <col min="1561" max="1561" width="12.28515625" style="58" customWidth="1"/>
    <col min="1562" max="1562" width="0.7109375" style="58" customWidth="1"/>
    <col min="1563" max="1563" width="12.28515625" style="58" customWidth="1"/>
    <col min="1564" max="1564" width="0.7109375" style="58" customWidth="1"/>
    <col min="1565" max="1565" width="12.28515625" style="58" customWidth="1"/>
    <col min="1566" max="1566" width="0.7109375" style="58" customWidth="1"/>
    <col min="1567" max="1567" width="12.28515625" style="58" customWidth="1"/>
    <col min="1568" max="1568" width="0.7109375" style="58" customWidth="1"/>
    <col min="1569" max="1569" width="12.28515625" style="58" customWidth="1"/>
    <col min="1570" max="1570" width="0.7109375" style="58" customWidth="1"/>
    <col min="1571" max="1571" width="12.28515625" style="58" customWidth="1"/>
    <col min="1572" max="1572" width="0.7109375" style="58" customWidth="1"/>
    <col min="1573" max="1573" width="12.28515625" style="58" customWidth="1"/>
    <col min="1574" max="1574" width="0.7109375" style="58" customWidth="1"/>
    <col min="1575" max="1575" width="12.28515625" style="58" customWidth="1"/>
    <col min="1576" max="1576" width="0.7109375" style="58" customWidth="1"/>
    <col min="1577" max="1577" width="12.28515625" style="58" customWidth="1"/>
    <col min="1578" max="1578" width="0.7109375" style="58" customWidth="1"/>
    <col min="1579" max="1579" width="12.28515625" style="58" customWidth="1"/>
    <col min="1580" max="1580" width="0.7109375" style="58" customWidth="1"/>
    <col min="1581" max="1581" width="12.28515625" style="58" customWidth="1"/>
    <col min="1582" max="1582" width="0.7109375" style="58" customWidth="1"/>
    <col min="1583" max="1583" width="12.28515625" style="58" customWidth="1"/>
    <col min="1584" max="1584" width="0.7109375" style="58" customWidth="1"/>
    <col min="1585" max="1585" width="12.28515625" style="58" customWidth="1"/>
    <col min="1586" max="1586" width="0.7109375" style="58" customWidth="1"/>
    <col min="1587" max="1587" width="12.28515625" style="58" customWidth="1"/>
    <col min="1588" max="1590" width="0.7109375" style="58" customWidth="1"/>
    <col min="1591" max="1591" width="12.28515625" style="58" customWidth="1"/>
    <col min="1592" max="1593" width="0.7109375" style="58" customWidth="1"/>
    <col min="1594" max="1792" width="9.140625" style="58"/>
    <col min="1793" max="1793" width="2.28515625" style="58" customWidth="1"/>
    <col min="1794" max="1794" width="39.5703125" style="58" customWidth="1"/>
    <col min="1795" max="1795" width="4.5703125" style="58" customWidth="1"/>
    <col min="1796" max="1796" width="0.7109375" style="58" customWidth="1"/>
    <col min="1797" max="1797" width="12.28515625" style="58" customWidth="1"/>
    <col min="1798" max="1798" width="0.7109375" style="58" customWidth="1"/>
    <col min="1799" max="1799" width="12.28515625" style="58" customWidth="1"/>
    <col min="1800" max="1800" width="0.7109375" style="58" customWidth="1"/>
    <col min="1801" max="1801" width="12.28515625" style="58" customWidth="1"/>
    <col min="1802" max="1802" width="0.7109375" style="58" customWidth="1"/>
    <col min="1803" max="1803" width="12.28515625" style="58" customWidth="1"/>
    <col min="1804" max="1804" width="0.7109375" style="58" customWidth="1"/>
    <col min="1805" max="1805" width="12.28515625" style="58" customWidth="1"/>
    <col min="1806" max="1806" width="0.7109375" style="58" customWidth="1"/>
    <col min="1807" max="1807" width="12.28515625" style="58" customWidth="1"/>
    <col min="1808" max="1808" width="0.7109375" style="58" customWidth="1"/>
    <col min="1809" max="1809" width="12.28515625" style="58" customWidth="1"/>
    <col min="1810" max="1810" width="0.7109375" style="58" customWidth="1"/>
    <col min="1811" max="1811" width="12.28515625" style="58" customWidth="1"/>
    <col min="1812" max="1812" width="0.7109375" style="58" customWidth="1"/>
    <col min="1813" max="1813" width="12.28515625" style="58" customWidth="1"/>
    <col min="1814" max="1814" width="0.7109375" style="58" customWidth="1"/>
    <col min="1815" max="1815" width="12.28515625" style="58" customWidth="1"/>
    <col min="1816" max="1816" width="0.7109375" style="58" customWidth="1"/>
    <col min="1817" max="1817" width="12.28515625" style="58" customWidth="1"/>
    <col min="1818" max="1818" width="0.7109375" style="58" customWidth="1"/>
    <col min="1819" max="1819" width="12.28515625" style="58" customWidth="1"/>
    <col min="1820" max="1820" width="0.7109375" style="58" customWidth="1"/>
    <col min="1821" max="1821" width="12.28515625" style="58" customWidth="1"/>
    <col min="1822" max="1822" width="0.7109375" style="58" customWidth="1"/>
    <col min="1823" max="1823" width="12.28515625" style="58" customWidth="1"/>
    <col min="1824" max="1824" width="0.7109375" style="58" customWidth="1"/>
    <col min="1825" max="1825" width="12.28515625" style="58" customWidth="1"/>
    <col min="1826" max="1826" width="0.7109375" style="58" customWidth="1"/>
    <col min="1827" max="1827" width="12.28515625" style="58" customWidth="1"/>
    <col min="1828" max="1828" width="0.7109375" style="58" customWidth="1"/>
    <col min="1829" max="1829" width="12.28515625" style="58" customWidth="1"/>
    <col min="1830" max="1830" width="0.7109375" style="58" customWidth="1"/>
    <col min="1831" max="1831" width="12.28515625" style="58" customWidth="1"/>
    <col min="1832" max="1832" width="0.7109375" style="58" customWidth="1"/>
    <col min="1833" max="1833" width="12.28515625" style="58" customWidth="1"/>
    <col min="1834" max="1834" width="0.7109375" style="58" customWidth="1"/>
    <col min="1835" max="1835" width="12.28515625" style="58" customWidth="1"/>
    <col min="1836" max="1836" width="0.7109375" style="58" customWidth="1"/>
    <col min="1837" max="1837" width="12.28515625" style="58" customWidth="1"/>
    <col min="1838" max="1838" width="0.7109375" style="58" customWidth="1"/>
    <col min="1839" max="1839" width="12.28515625" style="58" customWidth="1"/>
    <col min="1840" max="1840" width="0.7109375" style="58" customWidth="1"/>
    <col min="1841" max="1841" width="12.28515625" style="58" customWidth="1"/>
    <col min="1842" max="1842" width="0.7109375" style="58" customWidth="1"/>
    <col min="1843" max="1843" width="12.28515625" style="58" customWidth="1"/>
    <col min="1844" max="1846" width="0.7109375" style="58" customWidth="1"/>
    <col min="1847" max="1847" width="12.28515625" style="58" customWidth="1"/>
    <col min="1848" max="1849" width="0.7109375" style="58" customWidth="1"/>
    <col min="1850" max="2048" width="9.140625" style="58"/>
    <col min="2049" max="2049" width="2.28515625" style="58" customWidth="1"/>
    <col min="2050" max="2050" width="39.5703125" style="58" customWidth="1"/>
    <col min="2051" max="2051" width="4.5703125" style="58" customWidth="1"/>
    <col min="2052" max="2052" width="0.7109375" style="58" customWidth="1"/>
    <col min="2053" max="2053" width="12.28515625" style="58" customWidth="1"/>
    <col min="2054" max="2054" width="0.7109375" style="58" customWidth="1"/>
    <col min="2055" max="2055" width="12.28515625" style="58" customWidth="1"/>
    <col min="2056" max="2056" width="0.7109375" style="58" customWidth="1"/>
    <col min="2057" max="2057" width="12.28515625" style="58" customWidth="1"/>
    <col min="2058" max="2058" width="0.7109375" style="58" customWidth="1"/>
    <col min="2059" max="2059" width="12.28515625" style="58" customWidth="1"/>
    <col min="2060" max="2060" width="0.7109375" style="58" customWidth="1"/>
    <col min="2061" max="2061" width="12.28515625" style="58" customWidth="1"/>
    <col min="2062" max="2062" width="0.7109375" style="58" customWidth="1"/>
    <col min="2063" max="2063" width="12.28515625" style="58" customWidth="1"/>
    <col min="2064" max="2064" width="0.7109375" style="58" customWidth="1"/>
    <col min="2065" max="2065" width="12.28515625" style="58" customWidth="1"/>
    <col min="2066" max="2066" width="0.7109375" style="58" customWidth="1"/>
    <col min="2067" max="2067" width="12.28515625" style="58" customWidth="1"/>
    <col min="2068" max="2068" width="0.7109375" style="58" customWidth="1"/>
    <col min="2069" max="2069" width="12.28515625" style="58" customWidth="1"/>
    <col min="2070" max="2070" width="0.7109375" style="58" customWidth="1"/>
    <col min="2071" max="2071" width="12.28515625" style="58" customWidth="1"/>
    <col min="2072" max="2072" width="0.7109375" style="58" customWidth="1"/>
    <col min="2073" max="2073" width="12.28515625" style="58" customWidth="1"/>
    <col min="2074" max="2074" width="0.7109375" style="58" customWidth="1"/>
    <col min="2075" max="2075" width="12.28515625" style="58" customWidth="1"/>
    <col min="2076" max="2076" width="0.7109375" style="58" customWidth="1"/>
    <col min="2077" max="2077" width="12.28515625" style="58" customWidth="1"/>
    <col min="2078" max="2078" width="0.7109375" style="58" customWidth="1"/>
    <col min="2079" max="2079" width="12.28515625" style="58" customWidth="1"/>
    <col min="2080" max="2080" width="0.7109375" style="58" customWidth="1"/>
    <col min="2081" max="2081" width="12.28515625" style="58" customWidth="1"/>
    <col min="2082" max="2082" width="0.7109375" style="58" customWidth="1"/>
    <col min="2083" max="2083" width="12.28515625" style="58" customWidth="1"/>
    <col min="2084" max="2084" width="0.7109375" style="58" customWidth="1"/>
    <col min="2085" max="2085" width="12.28515625" style="58" customWidth="1"/>
    <col min="2086" max="2086" width="0.7109375" style="58" customWidth="1"/>
    <col min="2087" max="2087" width="12.28515625" style="58" customWidth="1"/>
    <col min="2088" max="2088" width="0.7109375" style="58" customWidth="1"/>
    <col min="2089" max="2089" width="12.28515625" style="58" customWidth="1"/>
    <col min="2090" max="2090" width="0.7109375" style="58" customWidth="1"/>
    <col min="2091" max="2091" width="12.28515625" style="58" customWidth="1"/>
    <col min="2092" max="2092" width="0.7109375" style="58" customWidth="1"/>
    <col min="2093" max="2093" width="12.28515625" style="58" customWidth="1"/>
    <col min="2094" max="2094" width="0.7109375" style="58" customWidth="1"/>
    <col min="2095" max="2095" width="12.28515625" style="58" customWidth="1"/>
    <col min="2096" max="2096" width="0.7109375" style="58" customWidth="1"/>
    <col min="2097" max="2097" width="12.28515625" style="58" customWidth="1"/>
    <col min="2098" max="2098" width="0.7109375" style="58" customWidth="1"/>
    <col min="2099" max="2099" width="12.28515625" style="58" customWidth="1"/>
    <col min="2100" max="2102" width="0.7109375" style="58" customWidth="1"/>
    <col min="2103" max="2103" width="12.28515625" style="58" customWidth="1"/>
    <col min="2104" max="2105" width="0.7109375" style="58" customWidth="1"/>
    <col min="2106" max="2304" width="9.140625" style="58"/>
    <col min="2305" max="2305" width="2.28515625" style="58" customWidth="1"/>
    <col min="2306" max="2306" width="39.5703125" style="58" customWidth="1"/>
    <col min="2307" max="2307" width="4.5703125" style="58" customWidth="1"/>
    <col min="2308" max="2308" width="0.7109375" style="58" customWidth="1"/>
    <col min="2309" max="2309" width="12.28515625" style="58" customWidth="1"/>
    <col min="2310" max="2310" width="0.7109375" style="58" customWidth="1"/>
    <col min="2311" max="2311" width="12.28515625" style="58" customWidth="1"/>
    <col min="2312" max="2312" width="0.7109375" style="58" customWidth="1"/>
    <col min="2313" max="2313" width="12.28515625" style="58" customWidth="1"/>
    <col min="2314" max="2314" width="0.7109375" style="58" customWidth="1"/>
    <col min="2315" max="2315" width="12.28515625" style="58" customWidth="1"/>
    <col min="2316" max="2316" width="0.7109375" style="58" customWidth="1"/>
    <col min="2317" max="2317" width="12.28515625" style="58" customWidth="1"/>
    <col min="2318" max="2318" width="0.7109375" style="58" customWidth="1"/>
    <col min="2319" max="2319" width="12.28515625" style="58" customWidth="1"/>
    <col min="2320" max="2320" width="0.7109375" style="58" customWidth="1"/>
    <col min="2321" max="2321" width="12.28515625" style="58" customWidth="1"/>
    <col min="2322" max="2322" width="0.7109375" style="58" customWidth="1"/>
    <col min="2323" max="2323" width="12.28515625" style="58" customWidth="1"/>
    <col min="2324" max="2324" width="0.7109375" style="58" customWidth="1"/>
    <col min="2325" max="2325" width="12.28515625" style="58" customWidth="1"/>
    <col min="2326" max="2326" width="0.7109375" style="58" customWidth="1"/>
    <col min="2327" max="2327" width="12.28515625" style="58" customWidth="1"/>
    <col min="2328" max="2328" width="0.7109375" style="58" customWidth="1"/>
    <col min="2329" max="2329" width="12.28515625" style="58" customWidth="1"/>
    <col min="2330" max="2330" width="0.7109375" style="58" customWidth="1"/>
    <col min="2331" max="2331" width="12.28515625" style="58" customWidth="1"/>
    <col min="2332" max="2332" width="0.7109375" style="58" customWidth="1"/>
    <col min="2333" max="2333" width="12.28515625" style="58" customWidth="1"/>
    <col min="2334" max="2334" width="0.7109375" style="58" customWidth="1"/>
    <col min="2335" max="2335" width="12.28515625" style="58" customWidth="1"/>
    <col min="2336" max="2336" width="0.7109375" style="58" customWidth="1"/>
    <col min="2337" max="2337" width="12.28515625" style="58" customWidth="1"/>
    <col min="2338" max="2338" width="0.7109375" style="58" customWidth="1"/>
    <col min="2339" max="2339" width="12.28515625" style="58" customWidth="1"/>
    <col min="2340" max="2340" width="0.7109375" style="58" customWidth="1"/>
    <col min="2341" max="2341" width="12.28515625" style="58" customWidth="1"/>
    <col min="2342" max="2342" width="0.7109375" style="58" customWidth="1"/>
    <col min="2343" max="2343" width="12.28515625" style="58" customWidth="1"/>
    <col min="2344" max="2344" width="0.7109375" style="58" customWidth="1"/>
    <col min="2345" max="2345" width="12.28515625" style="58" customWidth="1"/>
    <col min="2346" max="2346" width="0.7109375" style="58" customWidth="1"/>
    <col min="2347" max="2347" width="12.28515625" style="58" customWidth="1"/>
    <col min="2348" max="2348" width="0.7109375" style="58" customWidth="1"/>
    <col min="2349" max="2349" width="12.28515625" style="58" customWidth="1"/>
    <col min="2350" max="2350" width="0.7109375" style="58" customWidth="1"/>
    <col min="2351" max="2351" width="12.28515625" style="58" customWidth="1"/>
    <col min="2352" max="2352" width="0.7109375" style="58" customWidth="1"/>
    <col min="2353" max="2353" width="12.28515625" style="58" customWidth="1"/>
    <col min="2354" max="2354" width="0.7109375" style="58" customWidth="1"/>
    <col min="2355" max="2355" width="12.28515625" style="58" customWidth="1"/>
    <col min="2356" max="2358" width="0.7109375" style="58" customWidth="1"/>
    <col min="2359" max="2359" width="12.28515625" style="58" customWidth="1"/>
    <col min="2360" max="2361" width="0.7109375" style="58" customWidth="1"/>
    <col min="2362" max="2560" width="9.140625" style="58"/>
    <col min="2561" max="2561" width="2.28515625" style="58" customWidth="1"/>
    <col min="2562" max="2562" width="39.5703125" style="58" customWidth="1"/>
    <col min="2563" max="2563" width="4.5703125" style="58" customWidth="1"/>
    <col min="2564" max="2564" width="0.7109375" style="58" customWidth="1"/>
    <col min="2565" max="2565" width="12.28515625" style="58" customWidth="1"/>
    <col min="2566" max="2566" width="0.7109375" style="58" customWidth="1"/>
    <col min="2567" max="2567" width="12.28515625" style="58" customWidth="1"/>
    <col min="2568" max="2568" width="0.7109375" style="58" customWidth="1"/>
    <col min="2569" max="2569" width="12.28515625" style="58" customWidth="1"/>
    <col min="2570" max="2570" width="0.7109375" style="58" customWidth="1"/>
    <col min="2571" max="2571" width="12.28515625" style="58" customWidth="1"/>
    <col min="2572" max="2572" width="0.7109375" style="58" customWidth="1"/>
    <col min="2573" max="2573" width="12.28515625" style="58" customWidth="1"/>
    <col min="2574" max="2574" width="0.7109375" style="58" customWidth="1"/>
    <col min="2575" max="2575" width="12.28515625" style="58" customWidth="1"/>
    <col min="2576" max="2576" width="0.7109375" style="58" customWidth="1"/>
    <col min="2577" max="2577" width="12.28515625" style="58" customWidth="1"/>
    <col min="2578" max="2578" width="0.7109375" style="58" customWidth="1"/>
    <col min="2579" max="2579" width="12.28515625" style="58" customWidth="1"/>
    <col min="2580" max="2580" width="0.7109375" style="58" customWidth="1"/>
    <col min="2581" max="2581" width="12.28515625" style="58" customWidth="1"/>
    <col min="2582" max="2582" width="0.7109375" style="58" customWidth="1"/>
    <col min="2583" max="2583" width="12.28515625" style="58" customWidth="1"/>
    <col min="2584" max="2584" width="0.7109375" style="58" customWidth="1"/>
    <col min="2585" max="2585" width="12.28515625" style="58" customWidth="1"/>
    <col min="2586" max="2586" width="0.7109375" style="58" customWidth="1"/>
    <col min="2587" max="2587" width="12.28515625" style="58" customWidth="1"/>
    <col min="2588" max="2588" width="0.7109375" style="58" customWidth="1"/>
    <col min="2589" max="2589" width="12.28515625" style="58" customWidth="1"/>
    <col min="2590" max="2590" width="0.7109375" style="58" customWidth="1"/>
    <col min="2591" max="2591" width="12.28515625" style="58" customWidth="1"/>
    <col min="2592" max="2592" width="0.7109375" style="58" customWidth="1"/>
    <col min="2593" max="2593" width="12.28515625" style="58" customWidth="1"/>
    <col min="2594" max="2594" width="0.7109375" style="58" customWidth="1"/>
    <col min="2595" max="2595" width="12.28515625" style="58" customWidth="1"/>
    <col min="2596" max="2596" width="0.7109375" style="58" customWidth="1"/>
    <col min="2597" max="2597" width="12.28515625" style="58" customWidth="1"/>
    <col min="2598" max="2598" width="0.7109375" style="58" customWidth="1"/>
    <col min="2599" max="2599" width="12.28515625" style="58" customWidth="1"/>
    <col min="2600" max="2600" width="0.7109375" style="58" customWidth="1"/>
    <col min="2601" max="2601" width="12.28515625" style="58" customWidth="1"/>
    <col min="2602" max="2602" width="0.7109375" style="58" customWidth="1"/>
    <col min="2603" max="2603" width="12.28515625" style="58" customWidth="1"/>
    <col min="2604" max="2604" width="0.7109375" style="58" customWidth="1"/>
    <col min="2605" max="2605" width="12.28515625" style="58" customWidth="1"/>
    <col min="2606" max="2606" width="0.7109375" style="58" customWidth="1"/>
    <col min="2607" max="2607" width="12.28515625" style="58" customWidth="1"/>
    <col min="2608" max="2608" width="0.7109375" style="58" customWidth="1"/>
    <col min="2609" max="2609" width="12.28515625" style="58" customWidth="1"/>
    <col min="2610" max="2610" width="0.7109375" style="58" customWidth="1"/>
    <col min="2611" max="2611" width="12.28515625" style="58" customWidth="1"/>
    <col min="2612" max="2614" width="0.7109375" style="58" customWidth="1"/>
    <col min="2615" max="2615" width="12.28515625" style="58" customWidth="1"/>
    <col min="2616" max="2617" width="0.7109375" style="58" customWidth="1"/>
    <col min="2618" max="2816" width="9.140625" style="58"/>
    <col min="2817" max="2817" width="2.28515625" style="58" customWidth="1"/>
    <col min="2818" max="2818" width="39.5703125" style="58" customWidth="1"/>
    <col min="2819" max="2819" width="4.5703125" style="58" customWidth="1"/>
    <col min="2820" max="2820" width="0.7109375" style="58" customWidth="1"/>
    <col min="2821" max="2821" width="12.28515625" style="58" customWidth="1"/>
    <col min="2822" max="2822" width="0.7109375" style="58" customWidth="1"/>
    <col min="2823" max="2823" width="12.28515625" style="58" customWidth="1"/>
    <col min="2824" max="2824" width="0.7109375" style="58" customWidth="1"/>
    <col min="2825" max="2825" width="12.28515625" style="58" customWidth="1"/>
    <col min="2826" max="2826" width="0.7109375" style="58" customWidth="1"/>
    <col min="2827" max="2827" width="12.28515625" style="58" customWidth="1"/>
    <col min="2828" max="2828" width="0.7109375" style="58" customWidth="1"/>
    <col min="2829" max="2829" width="12.28515625" style="58" customWidth="1"/>
    <col min="2830" max="2830" width="0.7109375" style="58" customWidth="1"/>
    <col min="2831" max="2831" width="12.28515625" style="58" customWidth="1"/>
    <col min="2832" max="2832" width="0.7109375" style="58" customWidth="1"/>
    <col min="2833" max="2833" width="12.28515625" style="58" customWidth="1"/>
    <col min="2834" max="2834" width="0.7109375" style="58" customWidth="1"/>
    <col min="2835" max="2835" width="12.28515625" style="58" customWidth="1"/>
    <col min="2836" max="2836" width="0.7109375" style="58" customWidth="1"/>
    <col min="2837" max="2837" width="12.28515625" style="58" customWidth="1"/>
    <col min="2838" max="2838" width="0.7109375" style="58" customWidth="1"/>
    <col min="2839" max="2839" width="12.28515625" style="58" customWidth="1"/>
    <col min="2840" max="2840" width="0.7109375" style="58" customWidth="1"/>
    <col min="2841" max="2841" width="12.28515625" style="58" customWidth="1"/>
    <col min="2842" max="2842" width="0.7109375" style="58" customWidth="1"/>
    <col min="2843" max="2843" width="12.28515625" style="58" customWidth="1"/>
    <col min="2844" max="2844" width="0.7109375" style="58" customWidth="1"/>
    <col min="2845" max="2845" width="12.28515625" style="58" customWidth="1"/>
    <col min="2846" max="2846" width="0.7109375" style="58" customWidth="1"/>
    <col min="2847" max="2847" width="12.28515625" style="58" customWidth="1"/>
    <col min="2848" max="2848" width="0.7109375" style="58" customWidth="1"/>
    <col min="2849" max="2849" width="12.28515625" style="58" customWidth="1"/>
    <col min="2850" max="2850" width="0.7109375" style="58" customWidth="1"/>
    <col min="2851" max="2851" width="12.28515625" style="58" customWidth="1"/>
    <col min="2852" max="2852" width="0.7109375" style="58" customWidth="1"/>
    <col min="2853" max="2853" width="12.28515625" style="58" customWidth="1"/>
    <col min="2854" max="2854" width="0.7109375" style="58" customWidth="1"/>
    <col min="2855" max="2855" width="12.28515625" style="58" customWidth="1"/>
    <col min="2856" max="2856" width="0.7109375" style="58" customWidth="1"/>
    <col min="2857" max="2857" width="12.28515625" style="58" customWidth="1"/>
    <col min="2858" max="2858" width="0.7109375" style="58" customWidth="1"/>
    <col min="2859" max="2859" width="12.28515625" style="58" customWidth="1"/>
    <col min="2860" max="2860" width="0.7109375" style="58" customWidth="1"/>
    <col min="2861" max="2861" width="12.28515625" style="58" customWidth="1"/>
    <col min="2862" max="2862" width="0.7109375" style="58" customWidth="1"/>
    <col min="2863" max="2863" width="12.28515625" style="58" customWidth="1"/>
    <col min="2864" max="2864" width="0.7109375" style="58" customWidth="1"/>
    <col min="2865" max="2865" width="12.28515625" style="58" customWidth="1"/>
    <col min="2866" max="2866" width="0.7109375" style="58" customWidth="1"/>
    <col min="2867" max="2867" width="12.28515625" style="58" customWidth="1"/>
    <col min="2868" max="2870" width="0.7109375" style="58" customWidth="1"/>
    <col min="2871" max="2871" width="12.28515625" style="58" customWidth="1"/>
    <col min="2872" max="2873" width="0.7109375" style="58" customWidth="1"/>
    <col min="2874" max="3072" width="9.140625" style="58"/>
    <col min="3073" max="3073" width="2.28515625" style="58" customWidth="1"/>
    <col min="3074" max="3074" width="39.5703125" style="58" customWidth="1"/>
    <col min="3075" max="3075" width="4.5703125" style="58" customWidth="1"/>
    <col min="3076" max="3076" width="0.7109375" style="58" customWidth="1"/>
    <col min="3077" max="3077" width="12.28515625" style="58" customWidth="1"/>
    <col min="3078" max="3078" width="0.7109375" style="58" customWidth="1"/>
    <col min="3079" max="3079" width="12.28515625" style="58" customWidth="1"/>
    <col min="3080" max="3080" width="0.7109375" style="58" customWidth="1"/>
    <col min="3081" max="3081" width="12.28515625" style="58" customWidth="1"/>
    <col min="3082" max="3082" width="0.7109375" style="58" customWidth="1"/>
    <col min="3083" max="3083" width="12.28515625" style="58" customWidth="1"/>
    <col min="3084" max="3084" width="0.7109375" style="58" customWidth="1"/>
    <col min="3085" max="3085" width="12.28515625" style="58" customWidth="1"/>
    <col min="3086" max="3086" width="0.7109375" style="58" customWidth="1"/>
    <col min="3087" max="3087" width="12.28515625" style="58" customWidth="1"/>
    <col min="3088" max="3088" width="0.7109375" style="58" customWidth="1"/>
    <col min="3089" max="3089" width="12.28515625" style="58" customWidth="1"/>
    <col min="3090" max="3090" width="0.7109375" style="58" customWidth="1"/>
    <col min="3091" max="3091" width="12.28515625" style="58" customWidth="1"/>
    <col min="3092" max="3092" width="0.7109375" style="58" customWidth="1"/>
    <col min="3093" max="3093" width="12.28515625" style="58" customWidth="1"/>
    <col min="3094" max="3094" width="0.7109375" style="58" customWidth="1"/>
    <col min="3095" max="3095" width="12.28515625" style="58" customWidth="1"/>
    <col min="3096" max="3096" width="0.7109375" style="58" customWidth="1"/>
    <col min="3097" max="3097" width="12.28515625" style="58" customWidth="1"/>
    <col min="3098" max="3098" width="0.7109375" style="58" customWidth="1"/>
    <col min="3099" max="3099" width="12.28515625" style="58" customWidth="1"/>
    <col min="3100" max="3100" width="0.7109375" style="58" customWidth="1"/>
    <col min="3101" max="3101" width="12.28515625" style="58" customWidth="1"/>
    <col min="3102" max="3102" width="0.7109375" style="58" customWidth="1"/>
    <col min="3103" max="3103" width="12.28515625" style="58" customWidth="1"/>
    <col min="3104" max="3104" width="0.7109375" style="58" customWidth="1"/>
    <col min="3105" max="3105" width="12.28515625" style="58" customWidth="1"/>
    <col min="3106" max="3106" width="0.7109375" style="58" customWidth="1"/>
    <col min="3107" max="3107" width="12.28515625" style="58" customWidth="1"/>
    <col min="3108" max="3108" width="0.7109375" style="58" customWidth="1"/>
    <col min="3109" max="3109" width="12.28515625" style="58" customWidth="1"/>
    <col min="3110" max="3110" width="0.7109375" style="58" customWidth="1"/>
    <col min="3111" max="3111" width="12.28515625" style="58" customWidth="1"/>
    <col min="3112" max="3112" width="0.7109375" style="58" customWidth="1"/>
    <col min="3113" max="3113" width="12.28515625" style="58" customWidth="1"/>
    <col min="3114" max="3114" width="0.7109375" style="58" customWidth="1"/>
    <col min="3115" max="3115" width="12.28515625" style="58" customWidth="1"/>
    <col min="3116" max="3116" width="0.7109375" style="58" customWidth="1"/>
    <col min="3117" max="3117" width="12.28515625" style="58" customWidth="1"/>
    <col min="3118" max="3118" width="0.7109375" style="58" customWidth="1"/>
    <col min="3119" max="3119" width="12.28515625" style="58" customWidth="1"/>
    <col min="3120" max="3120" width="0.7109375" style="58" customWidth="1"/>
    <col min="3121" max="3121" width="12.28515625" style="58" customWidth="1"/>
    <col min="3122" max="3122" width="0.7109375" style="58" customWidth="1"/>
    <col min="3123" max="3123" width="12.28515625" style="58" customWidth="1"/>
    <col min="3124" max="3126" width="0.7109375" style="58" customWidth="1"/>
    <col min="3127" max="3127" width="12.28515625" style="58" customWidth="1"/>
    <col min="3128" max="3129" width="0.7109375" style="58" customWidth="1"/>
    <col min="3130" max="3328" width="9.140625" style="58"/>
    <col min="3329" max="3329" width="2.28515625" style="58" customWidth="1"/>
    <col min="3330" max="3330" width="39.5703125" style="58" customWidth="1"/>
    <col min="3331" max="3331" width="4.5703125" style="58" customWidth="1"/>
    <col min="3332" max="3332" width="0.7109375" style="58" customWidth="1"/>
    <col min="3333" max="3333" width="12.28515625" style="58" customWidth="1"/>
    <col min="3334" max="3334" width="0.7109375" style="58" customWidth="1"/>
    <col min="3335" max="3335" width="12.28515625" style="58" customWidth="1"/>
    <col min="3336" max="3336" width="0.7109375" style="58" customWidth="1"/>
    <col min="3337" max="3337" width="12.28515625" style="58" customWidth="1"/>
    <col min="3338" max="3338" width="0.7109375" style="58" customWidth="1"/>
    <col min="3339" max="3339" width="12.28515625" style="58" customWidth="1"/>
    <col min="3340" max="3340" width="0.7109375" style="58" customWidth="1"/>
    <col min="3341" max="3341" width="12.28515625" style="58" customWidth="1"/>
    <col min="3342" max="3342" width="0.7109375" style="58" customWidth="1"/>
    <col min="3343" max="3343" width="12.28515625" style="58" customWidth="1"/>
    <col min="3344" max="3344" width="0.7109375" style="58" customWidth="1"/>
    <col min="3345" max="3345" width="12.28515625" style="58" customWidth="1"/>
    <col min="3346" max="3346" width="0.7109375" style="58" customWidth="1"/>
    <col min="3347" max="3347" width="12.28515625" style="58" customWidth="1"/>
    <col min="3348" max="3348" width="0.7109375" style="58" customWidth="1"/>
    <col min="3349" max="3349" width="12.28515625" style="58" customWidth="1"/>
    <col min="3350" max="3350" width="0.7109375" style="58" customWidth="1"/>
    <col min="3351" max="3351" width="12.28515625" style="58" customWidth="1"/>
    <col min="3352" max="3352" width="0.7109375" style="58" customWidth="1"/>
    <col min="3353" max="3353" width="12.28515625" style="58" customWidth="1"/>
    <col min="3354" max="3354" width="0.7109375" style="58" customWidth="1"/>
    <col min="3355" max="3355" width="12.28515625" style="58" customWidth="1"/>
    <col min="3356" max="3356" width="0.7109375" style="58" customWidth="1"/>
    <col min="3357" max="3357" width="12.28515625" style="58" customWidth="1"/>
    <col min="3358" max="3358" width="0.7109375" style="58" customWidth="1"/>
    <col min="3359" max="3359" width="12.28515625" style="58" customWidth="1"/>
    <col min="3360" max="3360" width="0.7109375" style="58" customWidth="1"/>
    <col min="3361" max="3361" width="12.28515625" style="58" customWidth="1"/>
    <col min="3362" max="3362" width="0.7109375" style="58" customWidth="1"/>
    <col min="3363" max="3363" width="12.28515625" style="58" customWidth="1"/>
    <col min="3364" max="3364" width="0.7109375" style="58" customWidth="1"/>
    <col min="3365" max="3365" width="12.28515625" style="58" customWidth="1"/>
    <col min="3366" max="3366" width="0.7109375" style="58" customWidth="1"/>
    <col min="3367" max="3367" width="12.28515625" style="58" customWidth="1"/>
    <col min="3368" max="3368" width="0.7109375" style="58" customWidth="1"/>
    <col min="3369" max="3369" width="12.28515625" style="58" customWidth="1"/>
    <col min="3370" max="3370" width="0.7109375" style="58" customWidth="1"/>
    <col min="3371" max="3371" width="12.28515625" style="58" customWidth="1"/>
    <col min="3372" max="3372" width="0.7109375" style="58" customWidth="1"/>
    <col min="3373" max="3373" width="12.28515625" style="58" customWidth="1"/>
    <col min="3374" max="3374" width="0.7109375" style="58" customWidth="1"/>
    <col min="3375" max="3375" width="12.28515625" style="58" customWidth="1"/>
    <col min="3376" max="3376" width="0.7109375" style="58" customWidth="1"/>
    <col min="3377" max="3377" width="12.28515625" style="58" customWidth="1"/>
    <col min="3378" max="3378" width="0.7109375" style="58" customWidth="1"/>
    <col min="3379" max="3379" width="12.28515625" style="58" customWidth="1"/>
    <col min="3380" max="3382" width="0.7109375" style="58" customWidth="1"/>
    <col min="3383" max="3383" width="12.28515625" style="58" customWidth="1"/>
    <col min="3384" max="3385" width="0.7109375" style="58" customWidth="1"/>
    <col min="3386" max="3584" width="9.140625" style="58"/>
    <col min="3585" max="3585" width="2.28515625" style="58" customWidth="1"/>
    <col min="3586" max="3586" width="39.5703125" style="58" customWidth="1"/>
    <col min="3587" max="3587" width="4.5703125" style="58" customWidth="1"/>
    <col min="3588" max="3588" width="0.7109375" style="58" customWidth="1"/>
    <col min="3589" max="3589" width="12.28515625" style="58" customWidth="1"/>
    <col min="3590" max="3590" width="0.7109375" style="58" customWidth="1"/>
    <col min="3591" max="3591" width="12.28515625" style="58" customWidth="1"/>
    <col min="3592" max="3592" width="0.7109375" style="58" customWidth="1"/>
    <col min="3593" max="3593" width="12.28515625" style="58" customWidth="1"/>
    <col min="3594" max="3594" width="0.7109375" style="58" customWidth="1"/>
    <col min="3595" max="3595" width="12.28515625" style="58" customWidth="1"/>
    <col min="3596" max="3596" width="0.7109375" style="58" customWidth="1"/>
    <col min="3597" max="3597" width="12.28515625" style="58" customWidth="1"/>
    <col min="3598" max="3598" width="0.7109375" style="58" customWidth="1"/>
    <col min="3599" max="3599" width="12.28515625" style="58" customWidth="1"/>
    <col min="3600" max="3600" width="0.7109375" style="58" customWidth="1"/>
    <col min="3601" max="3601" width="12.28515625" style="58" customWidth="1"/>
    <col min="3602" max="3602" width="0.7109375" style="58" customWidth="1"/>
    <col min="3603" max="3603" width="12.28515625" style="58" customWidth="1"/>
    <col min="3604" max="3604" width="0.7109375" style="58" customWidth="1"/>
    <col min="3605" max="3605" width="12.28515625" style="58" customWidth="1"/>
    <col min="3606" max="3606" width="0.7109375" style="58" customWidth="1"/>
    <col min="3607" max="3607" width="12.28515625" style="58" customWidth="1"/>
    <col min="3608" max="3608" width="0.7109375" style="58" customWidth="1"/>
    <col min="3609" max="3609" width="12.28515625" style="58" customWidth="1"/>
    <col min="3610" max="3610" width="0.7109375" style="58" customWidth="1"/>
    <col min="3611" max="3611" width="12.28515625" style="58" customWidth="1"/>
    <col min="3612" max="3612" width="0.7109375" style="58" customWidth="1"/>
    <col min="3613" max="3613" width="12.28515625" style="58" customWidth="1"/>
    <col min="3614" max="3614" width="0.7109375" style="58" customWidth="1"/>
    <col min="3615" max="3615" width="12.28515625" style="58" customWidth="1"/>
    <col min="3616" max="3616" width="0.7109375" style="58" customWidth="1"/>
    <col min="3617" max="3617" width="12.28515625" style="58" customWidth="1"/>
    <col min="3618" max="3618" width="0.7109375" style="58" customWidth="1"/>
    <col min="3619" max="3619" width="12.28515625" style="58" customWidth="1"/>
    <col min="3620" max="3620" width="0.7109375" style="58" customWidth="1"/>
    <col min="3621" max="3621" width="12.28515625" style="58" customWidth="1"/>
    <col min="3622" max="3622" width="0.7109375" style="58" customWidth="1"/>
    <col min="3623" max="3623" width="12.28515625" style="58" customWidth="1"/>
    <col min="3624" max="3624" width="0.7109375" style="58" customWidth="1"/>
    <col min="3625" max="3625" width="12.28515625" style="58" customWidth="1"/>
    <col min="3626" max="3626" width="0.7109375" style="58" customWidth="1"/>
    <col min="3627" max="3627" width="12.28515625" style="58" customWidth="1"/>
    <col min="3628" max="3628" width="0.7109375" style="58" customWidth="1"/>
    <col min="3629" max="3629" width="12.28515625" style="58" customWidth="1"/>
    <col min="3630" max="3630" width="0.7109375" style="58" customWidth="1"/>
    <col min="3631" max="3631" width="12.28515625" style="58" customWidth="1"/>
    <col min="3632" max="3632" width="0.7109375" style="58" customWidth="1"/>
    <col min="3633" max="3633" width="12.28515625" style="58" customWidth="1"/>
    <col min="3634" max="3634" width="0.7109375" style="58" customWidth="1"/>
    <col min="3635" max="3635" width="12.28515625" style="58" customWidth="1"/>
    <col min="3636" max="3638" width="0.7109375" style="58" customWidth="1"/>
    <col min="3639" max="3639" width="12.28515625" style="58" customWidth="1"/>
    <col min="3640" max="3641" width="0.7109375" style="58" customWidth="1"/>
    <col min="3642" max="3840" width="9.140625" style="58"/>
    <col min="3841" max="3841" width="2.28515625" style="58" customWidth="1"/>
    <col min="3842" max="3842" width="39.5703125" style="58" customWidth="1"/>
    <col min="3843" max="3843" width="4.5703125" style="58" customWidth="1"/>
    <col min="3844" max="3844" width="0.7109375" style="58" customWidth="1"/>
    <col min="3845" max="3845" width="12.28515625" style="58" customWidth="1"/>
    <col min="3846" max="3846" width="0.7109375" style="58" customWidth="1"/>
    <col min="3847" max="3847" width="12.28515625" style="58" customWidth="1"/>
    <col min="3848" max="3848" width="0.7109375" style="58" customWidth="1"/>
    <col min="3849" max="3849" width="12.28515625" style="58" customWidth="1"/>
    <col min="3850" max="3850" width="0.7109375" style="58" customWidth="1"/>
    <col min="3851" max="3851" width="12.28515625" style="58" customWidth="1"/>
    <col min="3852" max="3852" width="0.7109375" style="58" customWidth="1"/>
    <col min="3853" max="3853" width="12.28515625" style="58" customWidth="1"/>
    <col min="3854" max="3854" width="0.7109375" style="58" customWidth="1"/>
    <col min="3855" max="3855" width="12.28515625" style="58" customWidth="1"/>
    <col min="3856" max="3856" width="0.7109375" style="58" customWidth="1"/>
    <col min="3857" max="3857" width="12.28515625" style="58" customWidth="1"/>
    <col min="3858" max="3858" width="0.7109375" style="58" customWidth="1"/>
    <col min="3859" max="3859" width="12.28515625" style="58" customWidth="1"/>
    <col min="3860" max="3860" width="0.7109375" style="58" customWidth="1"/>
    <col min="3861" max="3861" width="12.28515625" style="58" customWidth="1"/>
    <col min="3862" max="3862" width="0.7109375" style="58" customWidth="1"/>
    <col min="3863" max="3863" width="12.28515625" style="58" customWidth="1"/>
    <col min="3864" max="3864" width="0.7109375" style="58" customWidth="1"/>
    <col min="3865" max="3865" width="12.28515625" style="58" customWidth="1"/>
    <col min="3866" max="3866" width="0.7109375" style="58" customWidth="1"/>
    <col min="3867" max="3867" width="12.28515625" style="58" customWidth="1"/>
    <col min="3868" max="3868" width="0.7109375" style="58" customWidth="1"/>
    <col min="3869" max="3869" width="12.28515625" style="58" customWidth="1"/>
    <col min="3870" max="3870" width="0.7109375" style="58" customWidth="1"/>
    <col min="3871" max="3871" width="12.28515625" style="58" customWidth="1"/>
    <col min="3872" max="3872" width="0.7109375" style="58" customWidth="1"/>
    <col min="3873" max="3873" width="12.28515625" style="58" customWidth="1"/>
    <col min="3874" max="3874" width="0.7109375" style="58" customWidth="1"/>
    <col min="3875" max="3875" width="12.28515625" style="58" customWidth="1"/>
    <col min="3876" max="3876" width="0.7109375" style="58" customWidth="1"/>
    <col min="3877" max="3877" width="12.28515625" style="58" customWidth="1"/>
    <col min="3878" max="3878" width="0.7109375" style="58" customWidth="1"/>
    <col min="3879" max="3879" width="12.28515625" style="58" customWidth="1"/>
    <col min="3880" max="3880" width="0.7109375" style="58" customWidth="1"/>
    <col min="3881" max="3881" width="12.28515625" style="58" customWidth="1"/>
    <col min="3882" max="3882" width="0.7109375" style="58" customWidth="1"/>
    <col min="3883" max="3883" width="12.28515625" style="58" customWidth="1"/>
    <col min="3884" max="3884" width="0.7109375" style="58" customWidth="1"/>
    <col min="3885" max="3885" width="12.28515625" style="58" customWidth="1"/>
    <col min="3886" max="3886" width="0.7109375" style="58" customWidth="1"/>
    <col min="3887" max="3887" width="12.28515625" style="58" customWidth="1"/>
    <col min="3888" max="3888" width="0.7109375" style="58" customWidth="1"/>
    <col min="3889" max="3889" width="12.28515625" style="58" customWidth="1"/>
    <col min="3890" max="3890" width="0.7109375" style="58" customWidth="1"/>
    <col min="3891" max="3891" width="12.28515625" style="58" customWidth="1"/>
    <col min="3892" max="3894" width="0.7109375" style="58" customWidth="1"/>
    <col min="3895" max="3895" width="12.28515625" style="58" customWidth="1"/>
    <col min="3896" max="3897" width="0.7109375" style="58" customWidth="1"/>
    <col min="3898" max="4096" width="9.140625" style="58"/>
    <col min="4097" max="4097" width="2.28515625" style="58" customWidth="1"/>
    <col min="4098" max="4098" width="39.5703125" style="58" customWidth="1"/>
    <col min="4099" max="4099" width="4.5703125" style="58" customWidth="1"/>
    <col min="4100" max="4100" width="0.7109375" style="58" customWidth="1"/>
    <col min="4101" max="4101" width="12.28515625" style="58" customWidth="1"/>
    <col min="4102" max="4102" width="0.7109375" style="58" customWidth="1"/>
    <col min="4103" max="4103" width="12.28515625" style="58" customWidth="1"/>
    <col min="4104" max="4104" width="0.7109375" style="58" customWidth="1"/>
    <col min="4105" max="4105" width="12.28515625" style="58" customWidth="1"/>
    <col min="4106" max="4106" width="0.7109375" style="58" customWidth="1"/>
    <col min="4107" max="4107" width="12.28515625" style="58" customWidth="1"/>
    <col min="4108" max="4108" width="0.7109375" style="58" customWidth="1"/>
    <col min="4109" max="4109" width="12.28515625" style="58" customWidth="1"/>
    <col min="4110" max="4110" width="0.7109375" style="58" customWidth="1"/>
    <col min="4111" max="4111" width="12.28515625" style="58" customWidth="1"/>
    <col min="4112" max="4112" width="0.7109375" style="58" customWidth="1"/>
    <col min="4113" max="4113" width="12.28515625" style="58" customWidth="1"/>
    <col min="4114" max="4114" width="0.7109375" style="58" customWidth="1"/>
    <col min="4115" max="4115" width="12.28515625" style="58" customWidth="1"/>
    <col min="4116" max="4116" width="0.7109375" style="58" customWidth="1"/>
    <col min="4117" max="4117" width="12.28515625" style="58" customWidth="1"/>
    <col min="4118" max="4118" width="0.7109375" style="58" customWidth="1"/>
    <col min="4119" max="4119" width="12.28515625" style="58" customWidth="1"/>
    <col min="4120" max="4120" width="0.7109375" style="58" customWidth="1"/>
    <col min="4121" max="4121" width="12.28515625" style="58" customWidth="1"/>
    <col min="4122" max="4122" width="0.7109375" style="58" customWidth="1"/>
    <col min="4123" max="4123" width="12.28515625" style="58" customWidth="1"/>
    <col min="4124" max="4124" width="0.7109375" style="58" customWidth="1"/>
    <col min="4125" max="4125" width="12.28515625" style="58" customWidth="1"/>
    <col min="4126" max="4126" width="0.7109375" style="58" customWidth="1"/>
    <col min="4127" max="4127" width="12.28515625" style="58" customWidth="1"/>
    <col min="4128" max="4128" width="0.7109375" style="58" customWidth="1"/>
    <col min="4129" max="4129" width="12.28515625" style="58" customWidth="1"/>
    <col min="4130" max="4130" width="0.7109375" style="58" customWidth="1"/>
    <col min="4131" max="4131" width="12.28515625" style="58" customWidth="1"/>
    <col min="4132" max="4132" width="0.7109375" style="58" customWidth="1"/>
    <col min="4133" max="4133" width="12.28515625" style="58" customWidth="1"/>
    <col min="4134" max="4134" width="0.7109375" style="58" customWidth="1"/>
    <col min="4135" max="4135" width="12.28515625" style="58" customWidth="1"/>
    <col min="4136" max="4136" width="0.7109375" style="58" customWidth="1"/>
    <col min="4137" max="4137" width="12.28515625" style="58" customWidth="1"/>
    <col min="4138" max="4138" width="0.7109375" style="58" customWidth="1"/>
    <col min="4139" max="4139" width="12.28515625" style="58" customWidth="1"/>
    <col min="4140" max="4140" width="0.7109375" style="58" customWidth="1"/>
    <col min="4141" max="4141" width="12.28515625" style="58" customWidth="1"/>
    <col min="4142" max="4142" width="0.7109375" style="58" customWidth="1"/>
    <col min="4143" max="4143" width="12.28515625" style="58" customWidth="1"/>
    <col min="4144" max="4144" width="0.7109375" style="58" customWidth="1"/>
    <col min="4145" max="4145" width="12.28515625" style="58" customWidth="1"/>
    <col min="4146" max="4146" width="0.7109375" style="58" customWidth="1"/>
    <col min="4147" max="4147" width="12.28515625" style="58" customWidth="1"/>
    <col min="4148" max="4150" width="0.7109375" style="58" customWidth="1"/>
    <col min="4151" max="4151" width="12.28515625" style="58" customWidth="1"/>
    <col min="4152" max="4153" width="0.7109375" style="58" customWidth="1"/>
    <col min="4154" max="4352" width="9.140625" style="58"/>
    <col min="4353" max="4353" width="2.28515625" style="58" customWidth="1"/>
    <col min="4354" max="4354" width="39.5703125" style="58" customWidth="1"/>
    <col min="4355" max="4355" width="4.5703125" style="58" customWidth="1"/>
    <col min="4356" max="4356" width="0.7109375" style="58" customWidth="1"/>
    <col min="4357" max="4357" width="12.28515625" style="58" customWidth="1"/>
    <col min="4358" max="4358" width="0.7109375" style="58" customWidth="1"/>
    <col min="4359" max="4359" width="12.28515625" style="58" customWidth="1"/>
    <col min="4360" max="4360" width="0.7109375" style="58" customWidth="1"/>
    <col min="4361" max="4361" width="12.28515625" style="58" customWidth="1"/>
    <col min="4362" max="4362" width="0.7109375" style="58" customWidth="1"/>
    <col min="4363" max="4363" width="12.28515625" style="58" customWidth="1"/>
    <col min="4364" max="4364" width="0.7109375" style="58" customWidth="1"/>
    <col min="4365" max="4365" width="12.28515625" style="58" customWidth="1"/>
    <col min="4366" max="4366" width="0.7109375" style="58" customWidth="1"/>
    <col min="4367" max="4367" width="12.28515625" style="58" customWidth="1"/>
    <col min="4368" max="4368" width="0.7109375" style="58" customWidth="1"/>
    <col min="4369" max="4369" width="12.28515625" style="58" customWidth="1"/>
    <col min="4370" max="4370" width="0.7109375" style="58" customWidth="1"/>
    <col min="4371" max="4371" width="12.28515625" style="58" customWidth="1"/>
    <col min="4372" max="4372" width="0.7109375" style="58" customWidth="1"/>
    <col min="4373" max="4373" width="12.28515625" style="58" customWidth="1"/>
    <col min="4374" max="4374" width="0.7109375" style="58" customWidth="1"/>
    <col min="4375" max="4375" width="12.28515625" style="58" customWidth="1"/>
    <col min="4376" max="4376" width="0.7109375" style="58" customWidth="1"/>
    <col min="4377" max="4377" width="12.28515625" style="58" customWidth="1"/>
    <col min="4378" max="4378" width="0.7109375" style="58" customWidth="1"/>
    <col min="4379" max="4379" width="12.28515625" style="58" customWidth="1"/>
    <col min="4380" max="4380" width="0.7109375" style="58" customWidth="1"/>
    <col min="4381" max="4381" width="12.28515625" style="58" customWidth="1"/>
    <col min="4382" max="4382" width="0.7109375" style="58" customWidth="1"/>
    <col min="4383" max="4383" width="12.28515625" style="58" customWidth="1"/>
    <col min="4384" max="4384" width="0.7109375" style="58" customWidth="1"/>
    <col min="4385" max="4385" width="12.28515625" style="58" customWidth="1"/>
    <col min="4386" max="4386" width="0.7109375" style="58" customWidth="1"/>
    <col min="4387" max="4387" width="12.28515625" style="58" customWidth="1"/>
    <col min="4388" max="4388" width="0.7109375" style="58" customWidth="1"/>
    <col min="4389" max="4389" width="12.28515625" style="58" customWidth="1"/>
    <col min="4390" max="4390" width="0.7109375" style="58" customWidth="1"/>
    <col min="4391" max="4391" width="12.28515625" style="58" customWidth="1"/>
    <col min="4392" max="4392" width="0.7109375" style="58" customWidth="1"/>
    <col min="4393" max="4393" width="12.28515625" style="58" customWidth="1"/>
    <col min="4394" max="4394" width="0.7109375" style="58" customWidth="1"/>
    <col min="4395" max="4395" width="12.28515625" style="58" customWidth="1"/>
    <col min="4396" max="4396" width="0.7109375" style="58" customWidth="1"/>
    <col min="4397" max="4397" width="12.28515625" style="58" customWidth="1"/>
    <col min="4398" max="4398" width="0.7109375" style="58" customWidth="1"/>
    <col min="4399" max="4399" width="12.28515625" style="58" customWidth="1"/>
    <col min="4400" max="4400" width="0.7109375" style="58" customWidth="1"/>
    <col min="4401" max="4401" width="12.28515625" style="58" customWidth="1"/>
    <col min="4402" max="4402" width="0.7109375" style="58" customWidth="1"/>
    <col min="4403" max="4403" width="12.28515625" style="58" customWidth="1"/>
    <col min="4404" max="4406" width="0.7109375" style="58" customWidth="1"/>
    <col min="4407" max="4407" width="12.28515625" style="58" customWidth="1"/>
    <col min="4408" max="4409" width="0.7109375" style="58" customWidth="1"/>
    <col min="4410" max="4608" width="9.140625" style="58"/>
    <col min="4609" max="4609" width="2.28515625" style="58" customWidth="1"/>
    <col min="4610" max="4610" width="39.5703125" style="58" customWidth="1"/>
    <col min="4611" max="4611" width="4.5703125" style="58" customWidth="1"/>
    <col min="4612" max="4612" width="0.7109375" style="58" customWidth="1"/>
    <col min="4613" max="4613" width="12.28515625" style="58" customWidth="1"/>
    <col min="4614" max="4614" width="0.7109375" style="58" customWidth="1"/>
    <col min="4615" max="4615" width="12.28515625" style="58" customWidth="1"/>
    <col min="4616" max="4616" width="0.7109375" style="58" customWidth="1"/>
    <col min="4617" max="4617" width="12.28515625" style="58" customWidth="1"/>
    <col min="4618" max="4618" width="0.7109375" style="58" customWidth="1"/>
    <col min="4619" max="4619" width="12.28515625" style="58" customWidth="1"/>
    <col min="4620" max="4620" width="0.7109375" style="58" customWidth="1"/>
    <col min="4621" max="4621" width="12.28515625" style="58" customWidth="1"/>
    <col min="4622" max="4622" width="0.7109375" style="58" customWidth="1"/>
    <col min="4623" max="4623" width="12.28515625" style="58" customWidth="1"/>
    <col min="4624" max="4624" width="0.7109375" style="58" customWidth="1"/>
    <col min="4625" max="4625" width="12.28515625" style="58" customWidth="1"/>
    <col min="4626" max="4626" width="0.7109375" style="58" customWidth="1"/>
    <col min="4627" max="4627" width="12.28515625" style="58" customWidth="1"/>
    <col min="4628" max="4628" width="0.7109375" style="58" customWidth="1"/>
    <col min="4629" max="4629" width="12.28515625" style="58" customWidth="1"/>
    <col min="4630" max="4630" width="0.7109375" style="58" customWidth="1"/>
    <col min="4631" max="4631" width="12.28515625" style="58" customWidth="1"/>
    <col min="4632" max="4632" width="0.7109375" style="58" customWidth="1"/>
    <col min="4633" max="4633" width="12.28515625" style="58" customWidth="1"/>
    <col min="4634" max="4634" width="0.7109375" style="58" customWidth="1"/>
    <col min="4635" max="4635" width="12.28515625" style="58" customWidth="1"/>
    <col min="4636" max="4636" width="0.7109375" style="58" customWidth="1"/>
    <col min="4637" max="4637" width="12.28515625" style="58" customWidth="1"/>
    <col min="4638" max="4638" width="0.7109375" style="58" customWidth="1"/>
    <col min="4639" max="4639" width="12.28515625" style="58" customWidth="1"/>
    <col min="4640" max="4640" width="0.7109375" style="58" customWidth="1"/>
    <col min="4641" max="4641" width="12.28515625" style="58" customWidth="1"/>
    <col min="4642" max="4642" width="0.7109375" style="58" customWidth="1"/>
    <col min="4643" max="4643" width="12.28515625" style="58" customWidth="1"/>
    <col min="4644" max="4644" width="0.7109375" style="58" customWidth="1"/>
    <col min="4645" max="4645" width="12.28515625" style="58" customWidth="1"/>
    <col min="4646" max="4646" width="0.7109375" style="58" customWidth="1"/>
    <col min="4647" max="4647" width="12.28515625" style="58" customWidth="1"/>
    <col min="4648" max="4648" width="0.7109375" style="58" customWidth="1"/>
    <col min="4649" max="4649" width="12.28515625" style="58" customWidth="1"/>
    <col min="4650" max="4650" width="0.7109375" style="58" customWidth="1"/>
    <col min="4651" max="4651" width="12.28515625" style="58" customWidth="1"/>
    <col min="4652" max="4652" width="0.7109375" style="58" customWidth="1"/>
    <col min="4653" max="4653" width="12.28515625" style="58" customWidth="1"/>
    <col min="4654" max="4654" width="0.7109375" style="58" customWidth="1"/>
    <col min="4655" max="4655" width="12.28515625" style="58" customWidth="1"/>
    <col min="4656" max="4656" width="0.7109375" style="58" customWidth="1"/>
    <col min="4657" max="4657" width="12.28515625" style="58" customWidth="1"/>
    <col min="4658" max="4658" width="0.7109375" style="58" customWidth="1"/>
    <col min="4659" max="4659" width="12.28515625" style="58" customWidth="1"/>
    <col min="4660" max="4662" width="0.7109375" style="58" customWidth="1"/>
    <col min="4663" max="4663" width="12.28515625" style="58" customWidth="1"/>
    <col min="4664" max="4665" width="0.7109375" style="58" customWidth="1"/>
    <col min="4666" max="4864" width="9.140625" style="58"/>
    <col min="4865" max="4865" width="2.28515625" style="58" customWidth="1"/>
    <col min="4866" max="4866" width="39.5703125" style="58" customWidth="1"/>
    <col min="4867" max="4867" width="4.5703125" style="58" customWidth="1"/>
    <col min="4868" max="4868" width="0.7109375" style="58" customWidth="1"/>
    <col min="4869" max="4869" width="12.28515625" style="58" customWidth="1"/>
    <col min="4870" max="4870" width="0.7109375" style="58" customWidth="1"/>
    <col min="4871" max="4871" width="12.28515625" style="58" customWidth="1"/>
    <col min="4872" max="4872" width="0.7109375" style="58" customWidth="1"/>
    <col min="4873" max="4873" width="12.28515625" style="58" customWidth="1"/>
    <col min="4874" max="4874" width="0.7109375" style="58" customWidth="1"/>
    <col min="4875" max="4875" width="12.28515625" style="58" customWidth="1"/>
    <col min="4876" max="4876" width="0.7109375" style="58" customWidth="1"/>
    <col min="4877" max="4877" width="12.28515625" style="58" customWidth="1"/>
    <col min="4878" max="4878" width="0.7109375" style="58" customWidth="1"/>
    <col min="4879" max="4879" width="12.28515625" style="58" customWidth="1"/>
    <col min="4880" max="4880" width="0.7109375" style="58" customWidth="1"/>
    <col min="4881" max="4881" width="12.28515625" style="58" customWidth="1"/>
    <col min="4882" max="4882" width="0.7109375" style="58" customWidth="1"/>
    <col min="4883" max="4883" width="12.28515625" style="58" customWidth="1"/>
    <col min="4884" max="4884" width="0.7109375" style="58" customWidth="1"/>
    <col min="4885" max="4885" width="12.28515625" style="58" customWidth="1"/>
    <col min="4886" max="4886" width="0.7109375" style="58" customWidth="1"/>
    <col min="4887" max="4887" width="12.28515625" style="58" customWidth="1"/>
    <col min="4888" max="4888" width="0.7109375" style="58" customWidth="1"/>
    <col min="4889" max="4889" width="12.28515625" style="58" customWidth="1"/>
    <col min="4890" max="4890" width="0.7109375" style="58" customWidth="1"/>
    <col min="4891" max="4891" width="12.28515625" style="58" customWidth="1"/>
    <col min="4892" max="4892" width="0.7109375" style="58" customWidth="1"/>
    <col min="4893" max="4893" width="12.28515625" style="58" customWidth="1"/>
    <col min="4894" max="4894" width="0.7109375" style="58" customWidth="1"/>
    <col min="4895" max="4895" width="12.28515625" style="58" customWidth="1"/>
    <col min="4896" max="4896" width="0.7109375" style="58" customWidth="1"/>
    <col min="4897" max="4897" width="12.28515625" style="58" customWidth="1"/>
    <col min="4898" max="4898" width="0.7109375" style="58" customWidth="1"/>
    <col min="4899" max="4899" width="12.28515625" style="58" customWidth="1"/>
    <col min="4900" max="4900" width="0.7109375" style="58" customWidth="1"/>
    <col min="4901" max="4901" width="12.28515625" style="58" customWidth="1"/>
    <col min="4902" max="4902" width="0.7109375" style="58" customWidth="1"/>
    <col min="4903" max="4903" width="12.28515625" style="58" customWidth="1"/>
    <col min="4904" max="4904" width="0.7109375" style="58" customWidth="1"/>
    <col min="4905" max="4905" width="12.28515625" style="58" customWidth="1"/>
    <col min="4906" max="4906" width="0.7109375" style="58" customWidth="1"/>
    <col min="4907" max="4907" width="12.28515625" style="58" customWidth="1"/>
    <col min="4908" max="4908" width="0.7109375" style="58" customWidth="1"/>
    <col min="4909" max="4909" width="12.28515625" style="58" customWidth="1"/>
    <col min="4910" max="4910" width="0.7109375" style="58" customWidth="1"/>
    <col min="4911" max="4911" width="12.28515625" style="58" customWidth="1"/>
    <col min="4912" max="4912" width="0.7109375" style="58" customWidth="1"/>
    <col min="4913" max="4913" width="12.28515625" style="58" customWidth="1"/>
    <col min="4914" max="4914" width="0.7109375" style="58" customWidth="1"/>
    <col min="4915" max="4915" width="12.28515625" style="58" customWidth="1"/>
    <col min="4916" max="4918" width="0.7109375" style="58" customWidth="1"/>
    <col min="4919" max="4919" width="12.28515625" style="58" customWidth="1"/>
    <col min="4920" max="4921" width="0.7109375" style="58" customWidth="1"/>
    <col min="4922" max="5120" width="9.140625" style="58"/>
    <col min="5121" max="5121" width="2.28515625" style="58" customWidth="1"/>
    <col min="5122" max="5122" width="39.5703125" style="58" customWidth="1"/>
    <col min="5123" max="5123" width="4.5703125" style="58" customWidth="1"/>
    <col min="5124" max="5124" width="0.7109375" style="58" customWidth="1"/>
    <col min="5125" max="5125" width="12.28515625" style="58" customWidth="1"/>
    <col min="5126" max="5126" width="0.7109375" style="58" customWidth="1"/>
    <col min="5127" max="5127" width="12.28515625" style="58" customWidth="1"/>
    <col min="5128" max="5128" width="0.7109375" style="58" customWidth="1"/>
    <col min="5129" max="5129" width="12.28515625" style="58" customWidth="1"/>
    <col min="5130" max="5130" width="0.7109375" style="58" customWidth="1"/>
    <col min="5131" max="5131" width="12.28515625" style="58" customWidth="1"/>
    <col min="5132" max="5132" width="0.7109375" style="58" customWidth="1"/>
    <col min="5133" max="5133" width="12.28515625" style="58" customWidth="1"/>
    <col min="5134" max="5134" width="0.7109375" style="58" customWidth="1"/>
    <col min="5135" max="5135" width="12.28515625" style="58" customWidth="1"/>
    <col min="5136" max="5136" width="0.7109375" style="58" customWidth="1"/>
    <col min="5137" max="5137" width="12.28515625" style="58" customWidth="1"/>
    <col min="5138" max="5138" width="0.7109375" style="58" customWidth="1"/>
    <col min="5139" max="5139" width="12.28515625" style="58" customWidth="1"/>
    <col min="5140" max="5140" width="0.7109375" style="58" customWidth="1"/>
    <col min="5141" max="5141" width="12.28515625" style="58" customWidth="1"/>
    <col min="5142" max="5142" width="0.7109375" style="58" customWidth="1"/>
    <col min="5143" max="5143" width="12.28515625" style="58" customWidth="1"/>
    <col min="5144" max="5144" width="0.7109375" style="58" customWidth="1"/>
    <col min="5145" max="5145" width="12.28515625" style="58" customWidth="1"/>
    <col min="5146" max="5146" width="0.7109375" style="58" customWidth="1"/>
    <col min="5147" max="5147" width="12.28515625" style="58" customWidth="1"/>
    <col min="5148" max="5148" width="0.7109375" style="58" customWidth="1"/>
    <col min="5149" max="5149" width="12.28515625" style="58" customWidth="1"/>
    <col min="5150" max="5150" width="0.7109375" style="58" customWidth="1"/>
    <col min="5151" max="5151" width="12.28515625" style="58" customWidth="1"/>
    <col min="5152" max="5152" width="0.7109375" style="58" customWidth="1"/>
    <col min="5153" max="5153" width="12.28515625" style="58" customWidth="1"/>
    <col min="5154" max="5154" width="0.7109375" style="58" customWidth="1"/>
    <col min="5155" max="5155" width="12.28515625" style="58" customWidth="1"/>
    <col min="5156" max="5156" width="0.7109375" style="58" customWidth="1"/>
    <col min="5157" max="5157" width="12.28515625" style="58" customWidth="1"/>
    <col min="5158" max="5158" width="0.7109375" style="58" customWidth="1"/>
    <col min="5159" max="5159" width="12.28515625" style="58" customWidth="1"/>
    <col min="5160" max="5160" width="0.7109375" style="58" customWidth="1"/>
    <col min="5161" max="5161" width="12.28515625" style="58" customWidth="1"/>
    <col min="5162" max="5162" width="0.7109375" style="58" customWidth="1"/>
    <col min="5163" max="5163" width="12.28515625" style="58" customWidth="1"/>
    <col min="5164" max="5164" width="0.7109375" style="58" customWidth="1"/>
    <col min="5165" max="5165" width="12.28515625" style="58" customWidth="1"/>
    <col min="5166" max="5166" width="0.7109375" style="58" customWidth="1"/>
    <col min="5167" max="5167" width="12.28515625" style="58" customWidth="1"/>
    <col min="5168" max="5168" width="0.7109375" style="58" customWidth="1"/>
    <col min="5169" max="5169" width="12.28515625" style="58" customWidth="1"/>
    <col min="5170" max="5170" width="0.7109375" style="58" customWidth="1"/>
    <col min="5171" max="5171" width="12.28515625" style="58" customWidth="1"/>
    <col min="5172" max="5174" width="0.7109375" style="58" customWidth="1"/>
    <col min="5175" max="5175" width="12.28515625" style="58" customWidth="1"/>
    <col min="5176" max="5177" width="0.7109375" style="58" customWidth="1"/>
    <col min="5178" max="5376" width="9.140625" style="58"/>
    <col min="5377" max="5377" width="2.28515625" style="58" customWidth="1"/>
    <col min="5378" max="5378" width="39.5703125" style="58" customWidth="1"/>
    <col min="5379" max="5379" width="4.5703125" style="58" customWidth="1"/>
    <col min="5380" max="5380" width="0.7109375" style="58" customWidth="1"/>
    <col min="5381" max="5381" width="12.28515625" style="58" customWidth="1"/>
    <col min="5382" max="5382" width="0.7109375" style="58" customWidth="1"/>
    <col min="5383" max="5383" width="12.28515625" style="58" customWidth="1"/>
    <col min="5384" max="5384" width="0.7109375" style="58" customWidth="1"/>
    <col min="5385" max="5385" width="12.28515625" style="58" customWidth="1"/>
    <col min="5386" max="5386" width="0.7109375" style="58" customWidth="1"/>
    <col min="5387" max="5387" width="12.28515625" style="58" customWidth="1"/>
    <col min="5388" max="5388" width="0.7109375" style="58" customWidth="1"/>
    <col min="5389" max="5389" width="12.28515625" style="58" customWidth="1"/>
    <col min="5390" max="5390" width="0.7109375" style="58" customWidth="1"/>
    <col min="5391" max="5391" width="12.28515625" style="58" customWidth="1"/>
    <col min="5392" max="5392" width="0.7109375" style="58" customWidth="1"/>
    <col min="5393" max="5393" width="12.28515625" style="58" customWidth="1"/>
    <col min="5394" max="5394" width="0.7109375" style="58" customWidth="1"/>
    <col min="5395" max="5395" width="12.28515625" style="58" customWidth="1"/>
    <col min="5396" max="5396" width="0.7109375" style="58" customWidth="1"/>
    <col min="5397" max="5397" width="12.28515625" style="58" customWidth="1"/>
    <col min="5398" max="5398" width="0.7109375" style="58" customWidth="1"/>
    <col min="5399" max="5399" width="12.28515625" style="58" customWidth="1"/>
    <col min="5400" max="5400" width="0.7109375" style="58" customWidth="1"/>
    <col min="5401" max="5401" width="12.28515625" style="58" customWidth="1"/>
    <col min="5402" max="5402" width="0.7109375" style="58" customWidth="1"/>
    <col min="5403" max="5403" width="12.28515625" style="58" customWidth="1"/>
    <col min="5404" max="5404" width="0.7109375" style="58" customWidth="1"/>
    <col min="5405" max="5405" width="12.28515625" style="58" customWidth="1"/>
    <col min="5406" max="5406" width="0.7109375" style="58" customWidth="1"/>
    <col min="5407" max="5407" width="12.28515625" style="58" customWidth="1"/>
    <col min="5408" max="5408" width="0.7109375" style="58" customWidth="1"/>
    <col min="5409" max="5409" width="12.28515625" style="58" customWidth="1"/>
    <col min="5410" max="5410" width="0.7109375" style="58" customWidth="1"/>
    <col min="5411" max="5411" width="12.28515625" style="58" customWidth="1"/>
    <col min="5412" max="5412" width="0.7109375" style="58" customWidth="1"/>
    <col min="5413" max="5413" width="12.28515625" style="58" customWidth="1"/>
    <col min="5414" max="5414" width="0.7109375" style="58" customWidth="1"/>
    <col min="5415" max="5415" width="12.28515625" style="58" customWidth="1"/>
    <col min="5416" max="5416" width="0.7109375" style="58" customWidth="1"/>
    <col min="5417" max="5417" width="12.28515625" style="58" customWidth="1"/>
    <col min="5418" max="5418" width="0.7109375" style="58" customWidth="1"/>
    <col min="5419" max="5419" width="12.28515625" style="58" customWidth="1"/>
    <col min="5420" max="5420" width="0.7109375" style="58" customWidth="1"/>
    <col min="5421" max="5421" width="12.28515625" style="58" customWidth="1"/>
    <col min="5422" max="5422" width="0.7109375" style="58" customWidth="1"/>
    <col min="5423" max="5423" width="12.28515625" style="58" customWidth="1"/>
    <col min="5424" max="5424" width="0.7109375" style="58" customWidth="1"/>
    <col min="5425" max="5425" width="12.28515625" style="58" customWidth="1"/>
    <col min="5426" max="5426" width="0.7109375" style="58" customWidth="1"/>
    <col min="5427" max="5427" width="12.28515625" style="58" customWidth="1"/>
    <col min="5428" max="5430" width="0.7109375" style="58" customWidth="1"/>
    <col min="5431" max="5431" width="12.28515625" style="58" customWidth="1"/>
    <col min="5432" max="5433" width="0.7109375" style="58" customWidth="1"/>
    <col min="5434" max="5632" width="9.140625" style="58"/>
    <col min="5633" max="5633" width="2.28515625" style="58" customWidth="1"/>
    <col min="5634" max="5634" width="39.5703125" style="58" customWidth="1"/>
    <col min="5635" max="5635" width="4.5703125" style="58" customWidth="1"/>
    <col min="5636" max="5636" width="0.7109375" style="58" customWidth="1"/>
    <col min="5637" max="5637" width="12.28515625" style="58" customWidth="1"/>
    <col min="5638" max="5638" width="0.7109375" style="58" customWidth="1"/>
    <col min="5639" max="5639" width="12.28515625" style="58" customWidth="1"/>
    <col min="5640" max="5640" width="0.7109375" style="58" customWidth="1"/>
    <col min="5641" max="5641" width="12.28515625" style="58" customWidth="1"/>
    <col min="5642" max="5642" width="0.7109375" style="58" customWidth="1"/>
    <col min="5643" max="5643" width="12.28515625" style="58" customWidth="1"/>
    <col min="5644" max="5644" width="0.7109375" style="58" customWidth="1"/>
    <col min="5645" max="5645" width="12.28515625" style="58" customWidth="1"/>
    <col min="5646" max="5646" width="0.7109375" style="58" customWidth="1"/>
    <col min="5647" max="5647" width="12.28515625" style="58" customWidth="1"/>
    <col min="5648" max="5648" width="0.7109375" style="58" customWidth="1"/>
    <col min="5649" max="5649" width="12.28515625" style="58" customWidth="1"/>
    <col min="5650" max="5650" width="0.7109375" style="58" customWidth="1"/>
    <col min="5651" max="5651" width="12.28515625" style="58" customWidth="1"/>
    <col min="5652" max="5652" width="0.7109375" style="58" customWidth="1"/>
    <col min="5653" max="5653" width="12.28515625" style="58" customWidth="1"/>
    <col min="5654" max="5654" width="0.7109375" style="58" customWidth="1"/>
    <col min="5655" max="5655" width="12.28515625" style="58" customWidth="1"/>
    <col min="5656" max="5656" width="0.7109375" style="58" customWidth="1"/>
    <col min="5657" max="5657" width="12.28515625" style="58" customWidth="1"/>
    <col min="5658" max="5658" width="0.7109375" style="58" customWidth="1"/>
    <col min="5659" max="5659" width="12.28515625" style="58" customWidth="1"/>
    <col min="5660" max="5660" width="0.7109375" style="58" customWidth="1"/>
    <col min="5661" max="5661" width="12.28515625" style="58" customWidth="1"/>
    <col min="5662" max="5662" width="0.7109375" style="58" customWidth="1"/>
    <col min="5663" max="5663" width="12.28515625" style="58" customWidth="1"/>
    <col min="5664" max="5664" width="0.7109375" style="58" customWidth="1"/>
    <col min="5665" max="5665" width="12.28515625" style="58" customWidth="1"/>
    <col min="5666" max="5666" width="0.7109375" style="58" customWidth="1"/>
    <col min="5667" max="5667" width="12.28515625" style="58" customWidth="1"/>
    <col min="5668" max="5668" width="0.7109375" style="58" customWidth="1"/>
    <col min="5669" max="5669" width="12.28515625" style="58" customWidth="1"/>
    <col min="5670" max="5670" width="0.7109375" style="58" customWidth="1"/>
    <col min="5671" max="5671" width="12.28515625" style="58" customWidth="1"/>
    <col min="5672" max="5672" width="0.7109375" style="58" customWidth="1"/>
    <col min="5673" max="5673" width="12.28515625" style="58" customWidth="1"/>
    <col min="5674" max="5674" width="0.7109375" style="58" customWidth="1"/>
    <col min="5675" max="5675" width="12.28515625" style="58" customWidth="1"/>
    <col min="5676" max="5676" width="0.7109375" style="58" customWidth="1"/>
    <col min="5677" max="5677" width="12.28515625" style="58" customWidth="1"/>
    <col min="5678" max="5678" width="0.7109375" style="58" customWidth="1"/>
    <col min="5679" max="5679" width="12.28515625" style="58" customWidth="1"/>
    <col min="5680" max="5680" width="0.7109375" style="58" customWidth="1"/>
    <col min="5681" max="5681" width="12.28515625" style="58" customWidth="1"/>
    <col min="5682" max="5682" width="0.7109375" style="58" customWidth="1"/>
    <col min="5683" max="5683" width="12.28515625" style="58" customWidth="1"/>
    <col min="5684" max="5686" width="0.7109375" style="58" customWidth="1"/>
    <col min="5687" max="5687" width="12.28515625" style="58" customWidth="1"/>
    <col min="5688" max="5689" width="0.7109375" style="58" customWidth="1"/>
    <col min="5690" max="5888" width="9.140625" style="58"/>
    <col min="5889" max="5889" width="2.28515625" style="58" customWidth="1"/>
    <col min="5890" max="5890" width="39.5703125" style="58" customWidth="1"/>
    <col min="5891" max="5891" width="4.5703125" style="58" customWidth="1"/>
    <col min="5892" max="5892" width="0.7109375" style="58" customWidth="1"/>
    <col min="5893" max="5893" width="12.28515625" style="58" customWidth="1"/>
    <col min="5894" max="5894" width="0.7109375" style="58" customWidth="1"/>
    <col min="5895" max="5895" width="12.28515625" style="58" customWidth="1"/>
    <col min="5896" max="5896" width="0.7109375" style="58" customWidth="1"/>
    <col min="5897" max="5897" width="12.28515625" style="58" customWidth="1"/>
    <col min="5898" max="5898" width="0.7109375" style="58" customWidth="1"/>
    <col min="5899" max="5899" width="12.28515625" style="58" customWidth="1"/>
    <col min="5900" max="5900" width="0.7109375" style="58" customWidth="1"/>
    <col min="5901" max="5901" width="12.28515625" style="58" customWidth="1"/>
    <col min="5902" max="5902" width="0.7109375" style="58" customWidth="1"/>
    <col min="5903" max="5903" width="12.28515625" style="58" customWidth="1"/>
    <col min="5904" max="5904" width="0.7109375" style="58" customWidth="1"/>
    <col min="5905" max="5905" width="12.28515625" style="58" customWidth="1"/>
    <col min="5906" max="5906" width="0.7109375" style="58" customWidth="1"/>
    <col min="5907" max="5907" width="12.28515625" style="58" customWidth="1"/>
    <col min="5908" max="5908" width="0.7109375" style="58" customWidth="1"/>
    <col min="5909" max="5909" width="12.28515625" style="58" customWidth="1"/>
    <col min="5910" max="5910" width="0.7109375" style="58" customWidth="1"/>
    <col min="5911" max="5911" width="12.28515625" style="58" customWidth="1"/>
    <col min="5912" max="5912" width="0.7109375" style="58" customWidth="1"/>
    <col min="5913" max="5913" width="12.28515625" style="58" customWidth="1"/>
    <col min="5914" max="5914" width="0.7109375" style="58" customWidth="1"/>
    <col min="5915" max="5915" width="12.28515625" style="58" customWidth="1"/>
    <col min="5916" max="5916" width="0.7109375" style="58" customWidth="1"/>
    <col min="5917" max="5917" width="12.28515625" style="58" customWidth="1"/>
    <col min="5918" max="5918" width="0.7109375" style="58" customWidth="1"/>
    <col min="5919" max="5919" width="12.28515625" style="58" customWidth="1"/>
    <col min="5920" max="5920" width="0.7109375" style="58" customWidth="1"/>
    <col min="5921" max="5921" width="12.28515625" style="58" customWidth="1"/>
    <col min="5922" max="5922" width="0.7109375" style="58" customWidth="1"/>
    <col min="5923" max="5923" width="12.28515625" style="58" customWidth="1"/>
    <col min="5924" max="5924" width="0.7109375" style="58" customWidth="1"/>
    <col min="5925" max="5925" width="12.28515625" style="58" customWidth="1"/>
    <col min="5926" max="5926" width="0.7109375" style="58" customWidth="1"/>
    <col min="5927" max="5927" width="12.28515625" style="58" customWidth="1"/>
    <col min="5928" max="5928" width="0.7109375" style="58" customWidth="1"/>
    <col min="5929" max="5929" width="12.28515625" style="58" customWidth="1"/>
    <col min="5930" max="5930" width="0.7109375" style="58" customWidth="1"/>
    <col min="5931" max="5931" width="12.28515625" style="58" customWidth="1"/>
    <col min="5932" max="5932" width="0.7109375" style="58" customWidth="1"/>
    <col min="5933" max="5933" width="12.28515625" style="58" customWidth="1"/>
    <col min="5934" max="5934" width="0.7109375" style="58" customWidth="1"/>
    <col min="5935" max="5935" width="12.28515625" style="58" customWidth="1"/>
    <col min="5936" max="5936" width="0.7109375" style="58" customWidth="1"/>
    <col min="5937" max="5937" width="12.28515625" style="58" customWidth="1"/>
    <col min="5938" max="5938" width="0.7109375" style="58" customWidth="1"/>
    <col min="5939" max="5939" width="12.28515625" style="58" customWidth="1"/>
    <col min="5940" max="5942" width="0.7109375" style="58" customWidth="1"/>
    <col min="5943" max="5943" width="12.28515625" style="58" customWidth="1"/>
    <col min="5944" max="5945" width="0.7109375" style="58" customWidth="1"/>
    <col min="5946" max="6144" width="9.140625" style="58"/>
    <col min="6145" max="6145" width="2.28515625" style="58" customWidth="1"/>
    <col min="6146" max="6146" width="39.5703125" style="58" customWidth="1"/>
    <col min="6147" max="6147" width="4.5703125" style="58" customWidth="1"/>
    <col min="6148" max="6148" width="0.7109375" style="58" customWidth="1"/>
    <col min="6149" max="6149" width="12.28515625" style="58" customWidth="1"/>
    <col min="6150" max="6150" width="0.7109375" style="58" customWidth="1"/>
    <col min="6151" max="6151" width="12.28515625" style="58" customWidth="1"/>
    <col min="6152" max="6152" width="0.7109375" style="58" customWidth="1"/>
    <col min="6153" max="6153" width="12.28515625" style="58" customWidth="1"/>
    <col min="6154" max="6154" width="0.7109375" style="58" customWidth="1"/>
    <col min="6155" max="6155" width="12.28515625" style="58" customWidth="1"/>
    <col min="6156" max="6156" width="0.7109375" style="58" customWidth="1"/>
    <col min="6157" max="6157" width="12.28515625" style="58" customWidth="1"/>
    <col min="6158" max="6158" width="0.7109375" style="58" customWidth="1"/>
    <col min="6159" max="6159" width="12.28515625" style="58" customWidth="1"/>
    <col min="6160" max="6160" width="0.7109375" style="58" customWidth="1"/>
    <col min="6161" max="6161" width="12.28515625" style="58" customWidth="1"/>
    <col min="6162" max="6162" width="0.7109375" style="58" customWidth="1"/>
    <col min="6163" max="6163" width="12.28515625" style="58" customWidth="1"/>
    <col min="6164" max="6164" width="0.7109375" style="58" customWidth="1"/>
    <col min="6165" max="6165" width="12.28515625" style="58" customWidth="1"/>
    <col min="6166" max="6166" width="0.7109375" style="58" customWidth="1"/>
    <col min="6167" max="6167" width="12.28515625" style="58" customWidth="1"/>
    <col min="6168" max="6168" width="0.7109375" style="58" customWidth="1"/>
    <col min="6169" max="6169" width="12.28515625" style="58" customWidth="1"/>
    <col min="6170" max="6170" width="0.7109375" style="58" customWidth="1"/>
    <col min="6171" max="6171" width="12.28515625" style="58" customWidth="1"/>
    <col min="6172" max="6172" width="0.7109375" style="58" customWidth="1"/>
    <col min="6173" max="6173" width="12.28515625" style="58" customWidth="1"/>
    <col min="6174" max="6174" width="0.7109375" style="58" customWidth="1"/>
    <col min="6175" max="6175" width="12.28515625" style="58" customWidth="1"/>
    <col min="6176" max="6176" width="0.7109375" style="58" customWidth="1"/>
    <col min="6177" max="6177" width="12.28515625" style="58" customWidth="1"/>
    <col min="6178" max="6178" width="0.7109375" style="58" customWidth="1"/>
    <col min="6179" max="6179" width="12.28515625" style="58" customWidth="1"/>
    <col min="6180" max="6180" width="0.7109375" style="58" customWidth="1"/>
    <col min="6181" max="6181" width="12.28515625" style="58" customWidth="1"/>
    <col min="6182" max="6182" width="0.7109375" style="58" customWidth="1"/>
    <col min="6183" max="6183" width="12.28515625" style="58" customWidth="1"/>
    <col min="6184" max="6184" width="0.7109375" style="58" customWidth="1"/>
    <col min="6185" max="6185" width="12.28515625" style="58" customWidth="1"/>
    <col min="6186" max="6186" width="0.7109375" style="58" customWidth="1"/>
    <col min="6187" max="6187" width="12.28515625" style="58" customWidth="1"/>
    <col min="6188" max="6188" width="0.7109375" style="58" customWidth="1"/>
    <col min="6189" max="6189" width="12.28515625" style="58" customWidth="1"/>
    <col min="6190" max="6190" width="0.7109375" style="58" customWidth="1"/>
    <col min="6191" max="6191" width="12.28515625" style="58" customWidth="1"/>
    <col min="6192" max="6192" width="0.7109375" style="58" customWidth="1"/>
    <col min="6193" max="6193" width="12.28515625" style="58" customWidth="1"/>
    <col min="6194" max="6194" width="0.7109375" style="58" customWidth="1"/>
    <col min="6195" max="6195" width="12.28515625" style="58" customWidth="1"/>
    <col min="6196" max="6198" width="0.7109375" style="58" customWidth="1"/>
    <col min="6199" max="6199" width="12.28515625" style="58" customWidth="1"/>
    <col min="6200" max="6201" width="0.7109375" style="58" customWidth="1"/>
    <col min="6202" max="6400" width="9.140625" style="58"/>
    <col min="6401" max="6401" width="2.28515625" style="58" customWidth="1"/>
    <col min="6402" max="6402" width="39.5703125" style="58" customWidth="1"/>
    <col min="6403" max="6403" width="4.5703125" style="58" customWidth="1"/>
    <col min="6404" max="6404" width="0.7109375" style="58" customWidth="1"/>
    <col min="6405" max="6405" width="12.28515625" style="58" customWidth="1"/>
    <col min="6406" max="6406" width="0.7109375" style="58" customWidth="1"/>
    <col min="6407" max="6407" width="12.28515625" style="58" customWidth="1"/>
    <col min="6408" max="6408" width="0.7109375" style="58" customWidth="1"/>
    <col min="6409" max="6409" width="12.28515625" style="58" customWidth="1"/>
    <col min="6410" max="6410" width="0.7109375" style="58" customWidth="1"/>
    <col min="6411" max="6411" width="12.28515625" style="58" customWidth="1"/>
    <col min="6412" max="6412" width="0.7109375" style="58" customWidth="1"/>
    <col min="6413" max="6413" width="12.28515625" style="58" customWidth="1"/>
    <col min="6414" max="6414" width="0.7109375" style="58" customWidth="1"/>
    <col min="6415" max="6415" width="12.28515625" style="58" customWidth="1"/>
    <col min="6416" max="6416" width="0.7109375" style="58" customWidth="1"/>
    <col min="6417" max="6417" width="12.28515625" style="58" customWidth="1"/>
    <col min="6418" max="6418" width="0.7109375" style="58" customWidth="1"/>
    <col min="6419" max="6419" width="12.28515625" style="58" customWidth="1"/>
    <col min="6420" max="6420" width="0.7109375" style="58" customWidth="1"/>
    <col min="6421" max="6421" width="12.28515625" style="58" customWidth="1"/>
    <col min="6422" max="6422" width="0.7109375" style="58" customWidth="1"/>
    <col min="6423" max="6423" width="12.28515625" style="58" customWidth="1"/>
    <col min="6424" max="6424" width="0.7109375" style="58" customWidth="1"/>
    <col min="6425" max="6425" width="12.28515625" style="58" customWidth="1"/>
    <col min="6426" max="6426" width="0.7109375" style="58" customWidth="1"/>
    <col min="6427" max="6427" width="12.28515625" style="58" customWidth="1"/>
    <col min="6428" max="6428" width="0.7109375" style="58" customWidth="1"/>
    <col min="6429" max="6429" width="12.28515625" style="58" customWidth="1"/>
    <col min="6430" max="6430" width="0.7109375" style="58" customWidth="1"/>
    <col min="6431" max="6431" width="12.28515625" style="58" customWidth="1"/>
    <col min="6432" max="6432" width="0.7109375" style="58" customWidth="1"/>
    <col min="6433" max="6433" width="12.28515625" style="58" customWidth="1"/>
    <col min="6434" max="6434" width="0.7109375" style="58" customWidth="1"/>
    <col min="6435" max="6435" width="12.28515625" style="58" customWidth="1"/>
    <col min="6436" max="6436" width="0.7109375" style="58" customWidth="1"/>
    <col min="6437" max="6437" width="12.28515625" style="58" customWidth="1"/>
    <col min="6438" max="6438" width="0.7109375" style="58" customWidth="1"/>
    <col min="6439" max="6439" width="12.28515625" style="58" customWidth="1"/>
    <col min="6440" max="6440" width="0.7109375" style="58" customWidth="1"/>
    <col min="6441" max="6441" width="12.28515625" style="58" customWidth="1"/>
    <col min="6442" max="6442" width="0.7109375" style="58" customWidth="1"/>
    <col min="6443" max="6443" width="12.28515625" style="58" customWidth="1"/>
    <col min="6444" max="6444" width="0.7109375" style="58" customWidth="1"/>
    <col min="6445" max="6445" width="12.28515625" style="58" customWidth="1"/>
    <col min="6446" max="6446" width="0.7109375" style="58" customWidth="1"/>
    <col min="6447" max="6447" width="12.28515625" style="58" customWidth="1"/>
    <col min="6448" max="6448" width="0.7109375" style="58" customWidth="1"/>
    <col min="6449" max="6449" width="12.28515625" style="58" customWidth="1"/>
    <col min="6450" max="6450" width="0.7109375" style="58" customWidth="1"/>
    <col min="6451" max="6451" width="12.28515625" style="58" customWidth="1"/>
    <col min="6452" max="6454" width="0.7109375" style="58" customWidth="1"/>
    <col min="6455" max="6455" width="12.28515625" style="58" customWidth="1"/>
    <col min="6456" max="6457" width="0.7109375" style="58" customWidth="1"/>
    <col min="6458" max="6656" width="9.140625" style="58"/>
    <col min="6657" max="6657" width="2.28515625" style="58" customWidth="1"/>
    <col min="6658" max="6658" width="39.5703125" style="58" customWidth="1"/>
    <col min="6659" max="6659" width="4.5703125" style="58" customWidth="1"/>
    <col min="6660" max="6660" width="0.7109375" style="58" customWidth="1"/>
    <col min="6661" max="6661" width="12.28515625" style="58" customWidth="1"/>
    <col min="6662" max="6662" width="0.7109375" style="58" customWidth="1"/>
    <col min="6663" max="6663" width="12.28515625" style="58" customWidth="1"/>
    <col min="6664" max="6664" width="0.7109375" style="58" customWidth="1"/>
    <col min="6665" max="6665" width="12.28515625" style="58" customWidth="1"/>
    <col min="6666" max="6666" width="0.7109375" style="58" customWidth="1"/>
    <col min="6667" max="6667" width="12.28515625" style="58" customWidth="1"/>
    <col min="6668" max="6668" width="0.7109375" style="58" customWidth="1"/>
    <col min="6669" max="6669" width="12.28515625" style="58" customWidth="1"/>
    <col min="6670" max="6670" width="0.7109375" style="58" customWidth="1"/>
    <col min="6671" max="6671" width="12.28515625" style="58" customWidth="1"/>
    <col min="6672" max="6672" width="0.7109375" style="58" customWidth="1"/>
    <col min="6673" max="6673" width="12.28515625" style="58" customWidth="1"/>
    <col min="6674" max="6674" width="0.7109375" style="58" customWidth="1"/>
    <col min="6675" max="6675" width="12.28515625" style="58" customWidth="1"/>
    <col min="6676" max="6676" width="0.7109375" style="58" customWidth="1"/>
    <col min="6677" max="6677" width="12.28515625" style="58" customWidth="1"/>
    <col min="6678" max="6678" width="0.7109375" style="58" customWidth="1"/>
    <col min="6679" max="6679" width="12.28515625" style="58" customWidth="1"/>
    <col min="6680" max="6680" width="0.7109375" style="58" customWidth="1"/>
    <col min="6681" max="6681" width="12.28515625" style="58" customWidth="1"/>
    <col min="6682" max="6682" width="0.7109375" style="58" customWidth="1"/>
    <col min="6683" max="6683" width="12.28515625" style="58" customWidth="1"/>
    <col min="6684" max="6684" width="0.7109375" style="58" customWidth="1"/>
    <col min="6685" max="6685" width="12.28515625" style="58" customWidth="1"/>
    <col min="6686" max="6686" width="0.7109375" style="58" customWidth="1"/>
    <col min="6687" max="6687" width="12.28515625" style="58" customWidth="1"/>
    <col min="6688" max="6688" width="0.7109375" style="58" customWidth="1"/>
    <col min="6689" max="6689" width="12.28515625" style="58" customWidth="1"/>
    <col min="6690" max="6690" width="0.7109375" style="58" customWidth="1"/>
    <col min="6691" max="6691" width="12.28515625" style="58" customWidth="1"/>
    <col min="6692" max="6692" width="0.7109375" style="58" customWidth="1"/>
    <col min="6693" max="6693" width="12.28515625" style="58" customWidth="1"/>
    <col min="6694" max="6694" width="0.7109375" style="58" customWidth="1"/>
    <col min="6695" max="6695" width="12.28515625" style="58" customWidth="1"/>
    <col min="6696" max="6696" width="0.7109375" style="58" customWidth="1"/>
    <col min="6697" max="6697" width="12.28515625" style="58" customWidth="1"/>
    <col min="6698" max="6698" width="0.7109375" style="58" customWidth="1"/>
    <col min="6699" max="6699" width="12.28515625" style="58" customWidth="1"/>
    <col min="6700" max="6700" width="0.7109375" style="58" customWidth="1"/>
    <col min="6701" max="6701" width="12.28515625" style="58" customWidth="1"/>
    <col min="6702" max="6702" width="0.7109375" style="58" customWidth="1"/>
    <col min="6703" max="6703" width="12.28515625" style="58" customWidth="1"/>
    <col min="6704" max="6704" width="0.7109375" style="58" customWidth="1"/>
    <col min="6705" max="6705" width="12.28515625" style="58" customWidth="1"/>
    <col min="6706" max="6706" width="0.7109375" style="58" customWidth="1"/>
    <col min="6707" max="6707" width="12.28515625" style="58" customWidth="1"/>
    <col min="6708" max="6710" width="0.7109375" style="58" customWidth="1"/>
    <col min="6711" max="6711" width="12.28515625" style="58" customWidth="1"/>
    <col min="6712" max="6713" width="0.7109375" style="58" customWidth="1"/>
    <col min="6714" max="6912" width="9.140625" style="58"/>
    <col min="6913" max="6913" width="2.28515625" style="58" customWidth="1"/>
    <col min="6914" max="6914" width="39.5703125" style="58" customWidth="1"/>
    <col min="6915" max="6915" width="4.5703125" style="58" customWidth="1"/>
    <col min="6916" max="6916" width="0.7109375" style="58" customWidth="1"/>
    <col min="6917" max="6917" width="12.28515625" style="58" customWidth="1"/>
    <col min="6918" max="6918" width="0.7109375" style="58" customWidth="1"/>
    <col min="6919" max="6919" width="12.28515625" style="58" customWidth="1"/>
    <col min="6920" max="6920" width="0.7109375" style="58" customWidth="1"/>
    <col min="6921" max="6921" width="12.28515625" style="58" customWidth="1"/>
    <col min="6922" max="6922" width="0.7109375" style="58" customWidth="1"/>
    <col min="6923" max="6923" width="12.28515625" style="58" customWidth="1"/>
    <col min="6924" max="6924" width="0.7109375" style="58" customWidth="1"/>
    <col min="6925" max="6925" width="12.28515625" style="58" customWidth="1"/>
    <col min="6926" max="6926" width="0.7109375" style="58" customWidth="1"/>
    <col min="6927" max="6927" width="12.28515625" style="58" customWidth="1"/>
    <col min="6928" max="6928" width="0.7109375" style="58" customWidth="1"/>
    <col min="6929" max="6929" width="12.28515625" style="58" customWidth="1"/>
    <col min="6930" max="6930" width="0.7109375" style="58" customWidth="1"/>
    <col min="6931" max="6931" width="12.28515625" style="58" customWidth="1"/>
    <col min="6932" max="6932" width="0.7109375" style="58" customWidth="1"/>
    <col min="6933" max="6933" width="12.28515625" style="58" customWidth="1"/>
    <col min="6934" max="6934" width="0.7109375" style="58" customWidth="1"/>
    <col min="6935" max="6935" width="12.28515625" style="58" customWidth="1"/>
    <col min="6936" max="6936" width="0.7109375" style="58" customWidth="1"/>
    <col min="6937" max="6937" width="12.28515625" style="58" customWidth="1"/>
    <col min="6938" max="6938" width="0.7109375" style="58" customWidth="1"/>
    <col min="6939" max="6939" width="12.28515625" style="58" customWidth="1"/>
    <col min="6940" max="6940" width="0.7109375" style="58" customWidth="1"/>
    <col min="6941" max="6941" width="12.28515625" style="58" customWidth="1"/>
    <col min="6942" max="6942" width="0.7109375" style="58" customWidth="1"/>
    <col min="6943" max="6943" width="12.28515625" style="58" customWidth="1"/>
    <col min="6944" max="6944" width="0.7109375" style="58" customWidth="1"/>
    <col min="6945" max="6945" width="12.28515625" style="58" customWidth="1"/>
    <col min="6946" max="6946" width="0.7109375" style="58" customWidth="1"/>
    <col min="6947" max="6947" width="12.28515625" style="58" customWidth="1"/>
    <col min="6948" max="6948" width="0.7109375" style="58" customWidth="1"/>
    <col min="6949" max="6949" width="12.28515625" style="58" customWidth="1"/>
    <col min="6950" max="6950" width="0.7109375" style="58" customWidth="1"/>
    <col min="6951" max="6951" width="12.28515625" style="58" customWidth="1"/>
    <col min="6952" max="6952" width="0.7109375" style="58" customWidth="1"/>
    <col min="6953" max="6953" width="12.28515625" style="58" customWidth="1"/>
    <col min="6954" max="6954" width="0.7109375" style="58" customWidth="1"/>
    <col min="6955" max="6955" width="12.28515625" style="58" customWidth="1"/>
    <col min="6956" max="6956" width="0.7109375" style="58" customWidth="1"/>
    <col min="6957" max="6957" width="12.28515625" style="58" customWidth="1"/>
    <col min="6958" max="6958" width="0.7109375" style="58" customWidth="1"/>
    <col min="6959" max="6959" width="12.28515625" style="58" customWidth="1"/>
    <col min="6960" max="6960" width="0.7109375" style="58" customWidth="1"/>
    <col min="6961" max="6961" width="12.28515625" style="58" customWidth="1"/>
    <col min="6962" max="6962" width="0.7109375" style="58" customWidth="1"/>
    <col min="6963" max="6963" width="12.28515625" style="58" customWidth="1"/>
    <col min="6964" max="6966" width="0.7109375" style="58" customWidth="1"/>
    <col min="6967" max="6967" width="12.28515625" style="58" customWidth="1"/>
    <col min="6968" max="6969" width="0.7109375" style="58" customWidth="1"/>
    <col min="6970" max="7168" width="9.140625" style="58"/>
    <col min="7169" max="7169" width="2.28515625" style="58" customWidth="1"/>
    <col min="7170" max="7170" width="39.5703125" style="58" customWidth="1"/>
    <col min="7171" max="7171" width="4.5703125" style="58" customWidth="1"/>
    <col min="7172" max="7172" width="0.7109375" style="58" customWidth="1"/>
    <col min="7173" max="7173" width="12.28515625" style="58" customWidth="1"/>
    <col min="7174" max="7174" width="0.7109375" style="58" customWidth="1"/>
    <col min="7175" max="7175" width="12.28515625" style="58" customWidth="1"/>
    <col min="7176" max="7176" width="0.7109375" style="58" customWidth="1"/>
    <col min="7177" max="7177" width="12.28515625" style="58" customWidth="1"/>
    <col min="7178" max="7178" width="0.7109375" style="58" customWidth="1"/>
    <col min="7179" max="7179" width="12.28515625" style="58" customWidth="1"/>
    <col min="7180" max="7180" width="0.7109375" style="58" customWidth="1"/>
    <col min="7181" max="7181" width="12.28515625" style="58" customWidth="1"/>
    <col min="7182" max="7182" width="0.7109375" style="58" customWidth="1"/>
    <col min="7183" max="7183" width="12.28515625" style="58" customWidth="1"/>
    <col min="7184" max="7184" width="0.7109375" style="58" customWidth="1"/>
    <col min="7185" max="7185" width="12.28515625" style="58" customWidth="1"/>
    <col min="7186" max="7186" width="0.7109375" style="58" customWidth="1"/>
    <col min="7187" max="7187" width="12.28515625" style="58" customWidth="1"/>
    <col min="7188" max="7188" width="0.7109375" style="58" customWidth="1"/>
    <col min="7189" max="7189" width="12.28515625" style="58" customWidth="1"/>
    <col min="7190" max="7190" width="0.7109375" style="58" customWidth="1"/>
    <col min="7191" max="7191" width="12.28515625" style="58" customWidth="1"/>
    <col min="7192" max="7192" width="0.7109375" style="58" customWidth="1"/>
    <col min="7193" max="7193" width="12.28515625" style="58" customWidth="1"/>
    <col min="7194" max="7194" width="0.7109375" style="58" customWidth="1"/>
    <col min="7195" max="7195" width="12.28515625" style="58" customWidth="1"/>
    <col min="7196" max="7196" width="0.7109375" style="58" customWidth="1"/>
    <col min="7197" max="7197" width="12.28515625" style="58" customWidth="1"/>
    <col min="7198" max="7198" width="0.7109375" style="58" customWidth="1"/>
    <col min="7199" max="7199" width="12.28515625" style="58" customWidth="1"/>
    <col min="7200" max="7200" width="0.7109375" style="58" customWidth="1"/>
    <col min="7201" max="7201" width="12.28515625" style="58" customWidth="1"/>
    <col min="7202" max="7202" width="0.7109375" style="58" customWidth="1"/>
    <col min="7203" max="7203" width="12.28515625" style="58" customWidth="1"/>
    <col min="7204" max="7204" width="0.7109375" style="58" customWidth="1"/>
    <col min="7205" max="7205" width="12.28515625" style="58" customWidth="1"/>
    <col min="7206" max="7206" width="0.7109375" style="58" customWidth="1"/>
    <col min="7207" max="7207" width="12.28515625" style="58" customWidth="1"/>
    <col min="7208" max="7208" width="0.7109375" style="58" customWidth="1"/>
    <col min="7209" max="7209" width="12.28515625" style="58" customWidth="1"/>
    <col min="7210" max="7210" width="0.7109375" style="58" customWidth="1"/>
    <col min="7211" max="7211" width="12.28515625" style="58" customWidth="1"/>
    <col min="7212" max="7212" width="0.7109375" style="58" customWidth="1"/>
    <col min="7213" max="7213" width="12.28515625" style="58" customWidth="1"/>
    <col min="7214" max="7214" width="0.7109375" style="58" customWidth="1"/>
    <col min="7215" max="7215" width="12.28515625" style="58" customWidth="1"/>
    <col min="7216" max="7216" width="0.7109375" style="58" customWidth="1"/>
    <col min="7217" max="7217" width="12.28515625" style="58" customWidth="1"/>
    <col min="7218" max="7218" width="0.7109375" style="58" customWidth="1"/>
    <col min="7219" max="7219" width="12.28515625" style="58" customWidth="1"/>
    <col min="7220" max="7222" width="0.7109375" style="58" customWidth="1"/>
    <col min="7223" max="7223" width="12.28515625" style="58" customWidth="1"/>
    <col min="7224" max="7225" width="0.7109375" style="58" customWidth="1"/>
    <col min="7226" max="7424" width="9.140625" style="58"/>
    <col min="7425" max="7425" width="2.28515625" style="58" customWidth="1"/>
    <col min="7426" max="7426" width="39.5703125" style="58" customWidth="1"/>
    <col min="7427" max="7427" width="4.5703125" style="58" customWidth="1"/>
    <col min="7428" max="7428" width="0.7109375" style="58" customWidth="1"/>
    <col min="7429" max="7429" width="12.28515625" style="58" customWidth="1"/>
    <col min="7430" max="7430" width="0.7109375" style="58" customWidth="1"/>
    <col min="7431" max="7431" width="12.28515625" style="58" customWidth="1"/>
    <col min="7432" max="7432" width="0.7109375" style="58" customWidth="1"/>
    <col min="7433" max="7433" width="12.28515625" style="58" customWidth="1"/>
    <col min="7434" max="7434" width="0.7109375" style="58" customWidth="1"/>
    <col min="7435" max="7435" width="12.28515625" style="58" customWidth="1"/>
    <col min="7436" max="7436" width="0.7109375" style="58" customWidth="1"/>
    <col min="7437" max="7437" width="12.28515625" style="58" customWidth="1"/>
    <col min="7438" max="7438" width="0.7109375" style="58" customWidth="1"/>
    <col min="7439" max="7439" width="12.28515625" style="58" customWidth="1"/>
    <col min="7440" max="7440" width="0.7109375" style="58" customWidth="1"/>
    <col min="7441" max="7441" width="12.28515625" style="58" customWidth="1"/>
    <col min="7442" max="7442" width="0.7109375" style="58" customWidth="1"/>
    <col min="7443" max="7443" width="12.28515625" style="58" customWidth="1"/>
    <col min="7444" max="7444" width="0.7109375" style="58" customWidth="1"/>
    <col min="7445" max="7445" width="12.28515625" style="58" customWidth="1"/>
    <col min="7446" max="7446" width="0.7109375" style="58" customWidth="1"/>
    <col min="7447" max="7447" width="12.28515625" style="58" customWidth="1"/>
    <col min="7448" max="7448" width="0.7109375" style="58" customWidth="1"/>
    <col min="7449" max="7449" width="12.28515625" style="58" customWidth="1"/>
    <col min="7450" max="7450" width="0.7109375" style="58" customWidth="1"/>
    <col min="7451" max="7451" width="12.28515625" style="58" customWidth="1"/>
    <col min="7452" max="7452" width="0.7109375" style="58" customWidth="1"/>
    <col min="7453" max="7453" width="12.28515625" style="58" customWidth="1"/>
    <col min="7454" max="7454" width="0.7109375" style="58" customWidth="1"/>
    <col min="7455" max="7455" width="12.28515625" style="58" customWidth="1"/>
    <col min="7456" max="7456" width="0.7109375" style="58" customWidth="1"/>
    <col min="7457" max="7457" width="12.28515625" style="58" customWidth="1"/>
    <col min="7458" max="7458" width="0.7109375" style="58" customWidth="1"/>
    <col min="7459" max="7459" width="12.28515625" style="58" customWidth="1"/>
    <col min="7460" max="7460" width="0.7109375" style="58" customWidth="1"/>
    <col min="7461" max="7461" width="12.28515625" style="58" customWidth="1"/>
    <col min="7462" max="7462" width="0.7109375" style="58" customWidth="1"/>
    <col min="7463" max="7463" width="12.28515625" style="58" customWidth="1"/>
    <col min="7464" max="7464" width="0.7109375" style="58" customWidth="1"/>
    <col min="7465" max="7465" width="12.28515625" style="58" customWidth="1"/>
    <col min="7466" max="7466" width="0.7109375" style="58" customWidth="1"/>
    <col min="7467" max="7467" width="12.28515625" style="58" customWidth="1"/>
    <col min="7468" max="7468" width="0.7109375" style="58" customWidth="1"/>
    <col min="7469" max="7469" width="12.28515625" style="58" customWidth="1"/>
    <col min="7470" max="7470" width="0.7109375" style="58" customWidth="1"/>
    <col min="7471" max="7471" width="12.28515625" style="58" customWidth="1"/>
    <col min="7472" max="7472" width="0.7109375" style="58" customWidth="1"/>
    <col min="7473" max="7473" width="12.28515625" style="58" customWidth="1"/>
    <col min="7474" max="7474" width="0.7109375" style="58" customWidth="1"/>
    <col min="7475" max="7475" width="12.28515625" style="58" customWidth="1"/>
    <col min="7476" max="7478" width="0.7109375" style="58" customWidth="1"/>
    <col min="7479" max="7479" width="12.28515625" style="58" customWidth="1"/>
    <col min="7480" max="7481" width="0.7109375" style="58" customWidth="1"/>
    <col min="7482" max="7680" width="9.140625" style="58"/>
    <col min="7681" max="7681" width="2.28515625" style="58" customWidth="1"/>
    <col min="7682" max="7682" width="39.5703125" style="58" customWidth="1"/>
    <col min="7683" max="7683" width="4.5703125" style="58" customWidth="1"/>
    <col min="7684" max="7684" width="0.7109375" style="58" customWidth="1"/>
    <col min="7685" max="7685" width="12.28515625" style="58" customWidth="1"/>
    <col min="7686" max="7686" width="0.7109375" style="58" customWidth="1"/>
    <col min="7687" max="7687" width="12.28515625" style="58" customWidth="1"/>
    <col min="7688" max="7688" width="0.7109375" style="58" customWidth="1"/>
    <col min="7689" max="7689" width="12.28515625" style="58" customWidth="1"/>
    <col min="7690" max="7690" width="0.7109375" style="58" customWidth="1"/>
    <col min="7691" max="7691" width="12.28515625" style="58" customWidth="1"/>
    <col min="7692" max="7692" width="0.7109375" style="58" customWidth="1"/>
    <col min="7693" max="7693" width="12.28515625" style="58" customWidth="1"/>
    <col min="7694" max="7694" width="0.7109375" style="58" customWidth="1"/>
    <col min="7695" max="7695" width="12.28515625" style="58" customWidth="1"/>
    <col min="7696" max="7696" width="0.7109375" style="58" customWidth="1"/>
    <col min="7697" max="7697" width="12.28515625" style="58" customWidth="1"/>
    <col min="7698" max="7698" width="0.7109375" style="58" customWidth="1"/>
    <col min="7699" max="7699" width="12.28515625" style="58" customWidth="1"/>
    <col min="7700" max="7700" width="0.7109375" style="58" customWidth="1"/>
    <col min="7701" max="7701" width="12.28515625" style="58" customWidth="1"/>
    <col min="7702" max="7702" width="0.7109375" style="58" customWidth="1"/>
    <col min="7703" max="7703" width="12.28515625" style="58" customWidth="1"/>
    <col min="7704" max="7704" width="0.7109375" style="58" customWidth="1"/>
    <col min="7705" max="7705" width="12.28515625" style="58" customWidth="1"/>
    <col min="7706" max="7706" width="0.7109375" style="58" customWidth="1"/>
    <col min="7707" max="7707" width="12.28515625" style="58" customWidth="1"/>
    <col min="7708" max="7708" width="0.7109375" style="58" customWidth="1"/>
    <col min="7709" max="7709" width="12.28515625" style="58" customWidth="1"/>
    <col min="7710" max="7710" width="0.7109375" style="58" customWidth="1"/>
    <col min="7711" max="7711" width="12.28515625" style="58" customWidth="1"/>
    <col min="7712" max="7712" width="0.7109375" style="58" customWidth="1"/>
    <col min="7713" max="7713" width="12.28515625" style="58" customWidth="1"/>
    <col min="7714" max="7714" width="0.7109375" style="58" customWidth="1"/>
    <col min="7715" max="7715" width="12.28515625" style="58" customWidth="1"/>
    <col min="7716" max="7716" width="0.7109375" style="58" customWidth="1"/>
    <col min="7717" max="7717" width="12.28515625" style="58" customWidth="1"/>
    <col min="7718" max="7718" width="0.7109375" style="58" customWidth="1"/>
    <col min="7719" max="7719" width="12.28515625" style="58" customWidth="1"/>
    <col min="7720" max="7720" width="0.7109375" style="58" customWidth="1"/>
    <col min="7721" max="7721" width="12.28515625" style="58" customWidth="1"/>
    <col min="7722" max="7722" width="0.7109375" style="58" customWidth="1"/>
    <col min="7723" max="7723" width="12.28515625" style="58" customWidth="1"/>
    <col min="7724" max="7724" width="0.7109375" style="58" customWidth="1"/>
    <col min="7725" max="7725" width="12.28515625" style="58" customWidth="1"/>
    <col min="7726" max="7726" width="0.7109375" style="58" customWidth="1"/>
    <col min="7727" max="7727" width="12.28515625" style="58" customWidth="1"/>
    <col min="7728" max="7728" width="0.7109375" style="58" customWidth="1"/>
    <col min="7729" max="7729" width="12.28515625" style="58" customWidth="1"/>
    <col min="7730" max="7730" width="0.7109375" style="58" customWidth="1"/>
    <col min="7731" max="7731" width="12.28515625" style="58" customWidth="1"/>
    <col min="7732" max="7734" width="0.7109375" style="58" customWidth="1"/>
    <col min="7735" max="7735" width="12.28515625" style="58" customWidth="1"/>
    <col min="7736" max="7737" width="0.7109375" style="58" customWidth="1"/>
    <col min="7738" max="7936" width="9.140625" style="58"/>
    <col min="7937" max="7937" width="2.28515625" style="58" customWidth="1"/>
    <col min="7938" max="7938" width="39.5703125" style="58" customWidth="1"/>
    <col min="7939" max="7939" width="4.5703125" style="58" customWidth="1"/>
    <col min="7940" max="7940" width="0.7109375" style="58" customWidth="1"/>
    <col min="7941" max="7941" width="12.28515625" style="58" customWidth="1"/>
    <col min="7942" max="7942" width="0.7109375" style="58" customWidth="1"/>
    <col min="7943" max="7943" width="12.28515625" style="58" customWidth="1"/>
    <col min="7944" max="7944" width="0.7109375" style="58" customWidth="1"/>
    <col min="7945" max="7945" width="12.28515625" style="58" customWidth="1"/>
    <col min="7946" max="7946" width="0.7109375" style="58" customWidth="1"/>
    <col min="7947" max="7947" width="12.28515625" style="58" customWidth="1"/>
    <col min="7948" max="7948" width="0.7109375" style="58" customWidth="1"/>
    <col min="7949" max="7949" width="12.28515625" style="58" customWidth="1"/>
    <col min="7950" max="7950" width="0.7109375" style="58" customWidth="1"/>
    <col min="7951" max="7951" width="12.28515625" style="58" customWidth="1"/>
    <col min="7952" max="7952" width="0.7109375" style="58" customWidth="1"/>
    <col min="7953" max="7953" width="12.28515625" style="58" customWidth="1"/>
    <col min="7954" max="7954" width="0.7109375" style="58" customWidth="1"/>
    <col min="7955" max="7955" width="12.28515625" style="58" customWidth="1"/>
    <col min="7956" max="7956" width="0.7109375" style="58" customWidth="1"/>
    <col min="7957" max="7957" width="12.28515625" style="58" customWidth="1"/>
    <col min="7958" max="7958" width="0.7109375" style="58" customWidth="1"/>
    <col min="7959" max="7959" width="12.28515625" style="58" customWidth="1"/>
    <col min="7960" max="7960" width="0.7109375" style="58" customWidth="1"/>
    <col min="7961" max="7961" width="12.28515625" style="58" customWidth="1"/>
    <col min="7962" max="7962" width="0.7109375" style="58" customWidth="1"/>
    <col min="7963" max="7963" width="12.28515625" style="58" customWidth="1"/>
    <col min="7964" max="7964" width="0.7109375" style="58" customWidth="1"/>
    <col min="7965" max="7965" width="12.28515625" style="58" customWidth="1"/>
    <col min="7966" max="7966" width="0.7109375" style="58" customWidth="1"/>
    <col min="7967" max="7967" width="12.28515625" style="58" customWidth="1"/>
    <col min="7968" max="7968" width="0.7109375" style="58" customWidth="1"/>
    <col min="7969" max="7969" width="12.28515625" style="58" customWidth="1"/>
    <col min="7970" max="7970" width="0.7109375" style="58" customWidth="1"/>
    <col min="7971" max="7971" width="12.28515625" style="58" customWidth="1"/>
    <col min="7972" max="7972" width="0.7109375" style="58" customWidth="1"/>
    <col min="7973" max="7973" width="12.28515625" style="58" customWidth="1"/>
    <col min="7974" max="7974" width="0.7109375" style="58" customWidth="1"/>
    <col min="7975" max="7975" width="12.28515625" style="58" customWidth="1"/>
    <col min="7976" max="7976" width="0.7109375" style="58" customWidth="1"/>
    <col min="7977" max="7977" width="12.28515625" style="58" customWidth="1"/>
    <col min="7978" max="7978" width="0.7109375" style="58" customWidth="1"/>
    <col min="7979" max="7979" width="12.28515625" style="58" customWidth="1"/>
    <col min="7980" max="7980" width="0.7109375" style="58" customWidth="1"/>
    <col min="7981" max="7981" width="12.28515625" style="58" customWidth="1"/>
    <col min="7982" max="7982" width="0.7109375" style="58" customWidth="1"/>
    <col min="7983" max="7983" width="12.28515625" style="58" customWidth="1"/>
    <col min="7984" max="7984" width="0.7109375" style="58" customWidth="1"/>
    <col min="7985" max="7985" width="12.28515625" style="58" customWidth="1"/>
    <col min="7986" max="7986" width="0.7109375" style="58" customWidth="1"/>
    <col min="7987" max="7987" width="12.28515625" style="58" customWidth="1"/>
    <col min="7988" max="7990" width="0.7109375" style="58" customWidth="1"/>
    <col min="7991" max="7991" width="12.28515625" style="58" customWidth="1"/>
    <col min="7992" max="7993" width="0.7109375" style="58" customWidth="1"/>
    <col min="7994" max="8192" width="9.140625" style="58"/>
    <col min="8193" max="8193" width="2.28515625" style="58" customWidth="1"/>
    <col min="8194" max="8194" width="39.5703125" style="58" customWidth="1"/>
    <col min="8195" max="8195" width="4.5703125" style="58" customWidth="1"/>
    <col min="8196" max="8196" width="0.7109375" style="58" customWidth="1"/>
    <col min="8197" max="8197" width="12.28515625" style="58" customWidth="1"/>
    <col min="8198" max="8198" width="0.7109375" style="58" customWidth="1"/>
    <col min="8199" max="8199" width="12.28515625" style="58" customWidth="1"/>
    <col min="8200" max="8200" width="0.7109375" style="58" customWidth="1"/>
    <col min="8201" max="8201" width="12.28515625" style="58" customWidth="1"/>
    <col min="8202" max="8202" width="0.7109375" style="58" customWidth="1"/>
    <col min="8203" max="8203" width="12.28515625" style="58" customWidth="1"/>
    <col min="8204" max="8204" width="0.7109375" style="58" customWidth="1"/>
    <col min="8205" max="8205" width="12.28515625" style="58" customWidth="1"/>
    <col min="8206" max="8206" width="0.7109375" style="58" customWidth="1"/>
    <col min="8207" max="8207" width="12.28515625" style="58" customWidth="1"/>
    <col min="8208" max="8208" width="0.7109375" style="58" customWidth="1"/>
    <col min="8209" max="8209" width="12.28515625" style="58" customWidth="1"/>
    <col min="8210" max="8210" width="0.7109375" style="58" customWidth="1"/>
    <col min="8211" max="8211" width="12.28515625" style="58" customWidth="1"/>
    <col min="8212" max="8212" width="0.7109375" style="58" customWidth="1"/>
    <col min="8213" max="8213" width="12.28515625" style="58" customWidth="1"/>
    <col min="8214" max="8214" width="0.7109375" style="58" customWidth="1"/>
    <col min="8215" max="8215" width="12.28515625" style="58" customWidth="1"/>
    <col min="8216" max="8216" width="0.7109375" style="58" customWidth="1"/>
    <col min="8217" max="8217" width="12.28515625" style="58" customWidth="1"/>
    <col min="8218" max="8218" width="0.7109375" style="58" customWidth="1"/>
    <col min="8219" max="8219" width="12.28515625" style="58" customWidth="1"/>
    <col min="8220" max="8220" width="0.7109375" style="58" customWidth="1"/>
    <col min="8221" max="8221" width="12.28515625" style="58" customWidth="1"/>
    <col min="8222" max="8222" width="0.7109375" style="58" customWidth="1"/>
    <col min="8223" max="8223" width="12.28515625" style="58" customWidth="1"/>
    <col min="8224" max="8224" width="0.7109375" style="58" customWidth="1"/>
    <col min="8225" max="8225" width="12.28515625" style="58" customWidth="1"/>
    <col min="8226" max="8226" width="0.7109375" style="58" customWidth="1"/>
    <col min="8227" max="8227" width="12.28515625" style="58" customWidth="1"/>
    <col min="8228" max="8228" width="0.7109375" style="58" customWidth="1"/>
    <col min="8229" max="8229" width="12.28515625" style="58" customWidth="1"/>
    <col min="8230" max="8230" width="0.7109375" style="58" customWidth="1"/>
    <col min="8231" max="8231" width="12.28515625" style="58" customWidth="1"/>
    <col min="8232" max="8232" width="0.7109375" style="58" customWidth="1"/>
    <col min="8233" max="8233" width="12.28515625" style="58" customWidth="1"/>
    <col min="8234" max="8234" width="0.7109375" style="58" customWidth="1"/>
    <col min="8235" max="8235" width="12.28515625" style="58" customWidth="1"/>
    <col min="8236" max="8236" width="0.7109375" style="58" customWidth="1"/>
    <col min="8237" max="8237" width="12.28515625" style="58" customWidth="1"/>
    <col min="8238" max="8238" width="0.7109375" style="58" customWidth="1"/>
    <col min="8239" max="8239" width="12.28515625" style="58" customWidth="1"/>
    <col min="8240" max="8240" width="0.7109375" style="58" customWidth="1"/>
    <col min="8241" max="8241" width="12.28515625" style="58" customWidth="1"/>
    <col min="8242" max="8242" width="0.7109375" style="58" customWidth="1"/>
    <col min="8243" max="8243" width="12.28515625" style="58" customWidth="1"/>
    <col min="8244" max="8246" width="0.7109375" style="58" customWidth="1"/>
    <col min="8247" max="8247" width="12.28515625" style="58" customWidth="1"/>
    <col min="8248" max="8249" width="0.7109375" style="58" customWidth="1"/>
    <col min="8250" max="8448" width="9.140625" style="58"/>
    <col min="8449" max="8449" width="2.28515625" style="58" customWidth="1"/>
    <col min="8450" max="8450" width="39.5703125" style="58" customWidth="1"/>
    <col min="8451" max="8451" width="4.5703125" style="58" customWidth="1"/>
    <col min="8452" max="8452" width="0.7109375" style="58" customWidth="1"/>
    <col min="8453" max="8453" width="12.28515625" style="58" customWidth="1"/>
    <col min="8454" max="8454" width="0.7109375" style="58" customWidth="1"/>
    <col min="8455" max="8455" width="12.28515625" style="58" customWidth="1"/>
    <col min="8456" max="8456" width="0.7109375" style="58" customWidth="1"/>
    <col min="8457" max="8457" width="12.28515625" style="58" customWidth="1"/>
    <col min="8458" max="8458" width="0.7109375" style="58" customWidth="1"/>
    <col min="8459" max="8459" width="12.28515625" style="58" customWidth="1"/>
    <col min="8460" max="8460" width="0.7109375" style="58" customWidth="1"/>
    <col min="8461" max="8461" width="12.28515625" style="58" customWidth="1"/>
    <col min="8462" max="8462" width="0.7109375" style="58" customWidth="1"/>
    <col min="8463" max="8463" width="12.28515625" style="58" customWidth="1"/>
    <col min="8464" max="8464" width="0.7109375" style="58" customWidth="1"/>
    <col min="8465" max="8465" width="12.28515625" style="58" customWidth="1"/>
    <col min="8466" max="8466" width="0.7109375" style="58" customWidth="1"/>
    <col min="8467" max="8467" width="12.28515625" style="58" customWidth="1"/>
    <col min="8468" max="8468" width="0.7109375" style="58" customWidth="1"/>
    <col min="8469" max="8469" width="12.28515625" style="58" customWidth="1"/>
    <col min="8470" max="8470" width="0.7109375" style="58" customWidth="1"/>
    <col min="8471" max="8471" width="12.28515625" style="58" customWidth="1"/>
    <col min="8472" max="8472" width="0.7109375" style="58" customWidth="1"/>
    <col min="8473" max="8473" width="12.28515625" style="58" customWidth="1"/>
    <col min="8474" max="8474" width="0.7109375" style="58" customWidth="1"/>
    <col min="8475" max="8475" width="12.28515625" style="58" customWidth="1"/>
    <col min="8476" max="8476" width="0.7109375" style="58" customWidth="1"/>
    <col min="8477" max="8477" width="12.28515625" style="58" customWidth="1"/>
    <col min="8478" max="8478" width="0.7109375" style="58" customWidth="1"/>
    <col min="8479" max="8479" width="12.28515625" style="58" customWidth="1"/>
    <col min="8480" max="8480" width="0.7109375" style="58" customWidth="1"/>
    <col min="8481" max="8481" width="12.28515625" style="58" customWidth="1"/>
    <col min="8482" max="8482" width="0.7109375" style="58" customWidth="1"/>
    <col min="8483" max="8483" width="12.28515625" style="58" customWidth="1"/>
    <col min="8484" max="8484" width="0.7109375" style="58" customWidth="1"/>
    <col min="8485" max="8485" width="12.28515625" style="58" customWidth="1"/>
    <col min="8486" max="8486" width="0.7109375" style="58" customWidth="1"/>
    <col min="8487" max="8487" width="12.28515625" style="58" customWidth="1"/>
    <col min="8488" max="8488" width="0.7109375" style="58" customWidth="1"/>
    <col min="8489" max="8489" width="12.28515625" style="58" customWidth="1"/>
    <col min="8490" max="8490" width="0.7109375" style="58" customWidth="1"/>
    <col min="8491" max="8491" width="12.28515625" style="58" customWidth="1"/>
    <col min="8492" max="8492" width="0.7109375" style="58" customWidth="1"/>
    <col min="8493" max="8493" width="12.28515625" style="58" customWidth="1"/>
    <col min="8494" max="8494" width="0.7109375" style="58" customWidth="1"/>
    <col min="8495" max="8495" width="12.28515625" style="58" customWidth="1"/>
    <col min="8496" max="8496" width="0.7109375" style="58" customWidth="1"/>
    <col min="8497" max="8497" width="12.28515625" style="58" customWidth="1"/>
    <col min="8498" max="8498" width="0.7109375" style="58" customWidth="1"/>
    <col min="8499" max="8499" width="12.28515625" style="58" customWidth="1"/>
    <col min="8500" max="8502" width="0.7109375" style="58" customWidth="1"/>
    <col min="8503" max="8503" width="12.28515625" style="58" customWidth="1"/>
    <col min="8504" max="8505" width="0.7109375" style="58" customWidth="1"/>
    <col min="8506" max="8704" width="9.140625" style="58"/>
    <col min="8705" max="8705" width="2.28515625" style="58" customWidth="1"/>
    <col min="8706" max="8706" width="39.5703125" style="58" customWidth="1"/>
    <col min="8707" max="8707" width="4.5703125" style="58" customWidth="1"/>
    <col min="8708" max="8708" width="0.7109375" style="58" customWidth="1"/>
    <col min="8709" max="8709" width="12.28515625" style="58" customWidth="1"/>
    <col min="8710" max="8710" width="0.7109375" style="58" customWidth="1"/>
    <col min="8711" max="8711" width="12.28515625" style="58" customWidth="1"/>
    <col min="8712" max="8712" width="0.7109375" style="58" customWidth="1"/>
    <col min="8713" max="8713" width="12.28515625" style="58" customWidth="1"/>
    <col min="8714" max="8714" width="0.7109375" style="58" customWidth="1"/>
    <col min="8715" max="8715" width="12.28515625" style="58" customWidth="1"/>
    <col min="8716" max="8716" width="0.7109375" style="58" customWidth="1"/>
    <col min="8717" max="8717" width="12.28515625" style="58" customWidth="1"/>
    <col min="8718" max="8718" width="0.7109375" style="58" customWidth="1"/>
    <col min="8719" max="8719" width="12.28515625" style="58" customWidth="1"/>
    <col min="8720" max="8720" width="0.7109375" style="58" customWidth="1"/>
    <col min="8721" max="8721" width="12.28515625" style="58" customWidth="1"/>
    <col min="8722" max="8722" width="0.7109375" style="58" customWidth="1"/>
    <col min="8723" max="8723" width="12.28515625" style="58" customWidth="1"/>
    <col min="8724" max="8724" width="0.7109375" style="58" customWidth="1"/>
    <col min="8725" max="8725" width="12.28515625" style="58" customWidth="1"/>
    <col min="8726" max="8726" width="0.7109375" style="58" customWidth="1"/>
    <col min="8727" max="8727" width="12.28515625" style="58" customWidth="1"/>
    <col min="8728" max="8728" width="0.7109375" style="58" customWidth="1"/>
    <col min="8729" max="8729" width="12.28515625" style="58" customWidth="1"/>
    <col min="8730" max="8730" width="0.7109375" style="58" customWidth="1"/>
    <col min="8731" max="8731" width="12.28515625" style="58" customWidth="1"/>
    <col min="8732" max="8732" width="0.7109375" style="58" customWidth="1"/>
    <col min="8733" max="8733" width="12.28515625" style="58" customWidth="1"/>
    <col min="8734" max="8734" width="0.7109375" style="58" customWidth="1"/>
    <col min="8735" max="8735" width="12.28515625" style="58" customWidth="1"/>
    <col min="8736" max="8736" width="0.7109375" style="58" customWidth="1"/>
    <col min="8737" max="8737" width="12.28515625" style="58" customWidth="1"/>
    <col min="8738" max="8738" width="0.7109375" style="58" customWidth="1"/>
    <col min="8739" max="8739" width="12.28515625" style="58" customWidth="1"/>
    <col min="8740" max="8740" width="0.7109375" style="58" customWidth="1"/>
    <col min="8741" max="8741" width="12.28515625" style="58" customWidth="1"/>
    <col min="8742" max="8742" width="0.7109375" style="58" customWidth="1"/>
    <col min="8743" max="8743" width="12.28515625" style="58" customWidth="1"/>
    <col min="8744" max="8744" width="0.7109375" style="58" customWidth="1"/>
    <col min="8745" max="8745" width="12.28515625" style="58" customWidth="1"/>
    <col min="8746" max="8746" width="0.7109375" style="58" customWidth="1"/>
    <col min="8747" max="8747" width="12.28515625" style="58" customWidth="1"/>
    <col min="8748" max="8748" width="0.7109375" style="58" customWidth="1"/>
    <col min="8749" max="8749" width="12.28515625" style="58" customWidth="1"/>
    <col min="8750" max="8750" width="0.7109375" style="58" customWidth="1"/>
    <col min="8751" max="8751" width="12.28515625" style="58" customWidth="1"/>
    <col min="8752" max="8752" width="0.7109375" style="58" customWidth="1"/>
    <col min="8753" max="8753" width="12.28515625" style="58" customWidth="1"/>
    <col min="8754" max="8754" width="0.7109375" style="58" customWidth="1"/>
    <col min="8755" max="8755" width="12.28515625" style="58" customWidth="1"/>
    <col min="8756" max="8758" width="0.7109375" style="58" customWidth="1"/>
    <col min="8759" max="8759" width="12.28515625" style="58" customWidth="1"/>
    <col min="8760" max="8761" width="0.7109375" style="58" customWidth="1"/>
    <col min="8762" max="8960" width="9.140625" style="58"/>
    <col min="8961" max="8961" width="2.28515625" style="58" customWidth="1"/>
    <col min="8962" max="8962" width="39.5703125" style="58" customWidth="1"/>
    <col min="8963" max="8963" width="4.5703125" style="58" customWidth="1"/>
    <col min="8964" max="8964" width="0.7109375" style="58" customWidth="1"/>
    <col min="8965" max="8965" width="12.28515625" style="58" customWidth="1"/>
    <col min="8966" max="8966" width="0.7109375" style="58" customWidth="1"/>
    <col min="8967" max="8967" width="12.28515625" style="58" customWidth="1"/>
    <col min="8968" max="8968" width="0.7109375" style="58" customWidth="1"/>
    <col min="8969" max="8969" width="12.28515625" style="58" customWidth="1"/>
    <col min="8970" max="8970" width="0.7109375" style="58" customWidth="1"/>
    <col min="8971" max="8971" width="12.28515625" style="58" customWidth="1"/>
    <col min="8972" max="8972" width="0.7109375" style="58" customWidth="1"/>
    <col min="8973" max="8973" width="12.28515625" style="58" customWidth="1"/>
    <col min="8974" max="8974" width="0.7109375" style="58" customWidth="1"/>
    <col min="8975" max="8975" width="12.28515625" style="58" customWidth="1"/>
    <col min="8976" max="8976" width="0.7109375" style="58" customWidth="1"/>
    <col min="8977" max="8977" width="12.28515625" style="58" customWidth="1"/>
    <col min="8978" max="8978" width="0.7109375" style="58" customWidth="1"/>
    <col min="8979" max="8979" width="12.28515625" style="58" customWidth="1"/>
    <col min="8980" max="8980" width="0.7109375" style="58" customWidth="1"/>
    <col min="8981" max="8981" width="12.28515625" style="58" customWidth="1"/>
    <col min="8982" max="8982" width="0.7109375" style="58" customWidth="1"/>
    <col min="8983" max="8983" width="12.28515625" style="58" customWidth="1"/>
    <col min="8984" max="8984" width="0.7109375" style="58" customWidth="1"/>
    <col min="8985" max="8985" width="12.28515625" style="58" customWidth="1"/>
    <col min="8986" max="8986" width="0.7109375" style="58" customWidth="1"/>
    <col min="8987" max="8987" width="12.28515625" style="58" customWidth="1"/>
    <col min="8988" max="8988" width="0.7109375" style="58" customWidth="1"/>
    <col min="8989" max="8989" width="12.28515625" style="58" customWidth="1"/>
    <col min="8990" max="8990" width="0.7109375" style="58" customWidth="1"/>
    <col min="8991" max="8991" width="12.28515625" style="58" customWidth="1"/>
    <col min="8992" max="8992" width="0.7109375" style="58" customWidth="1"/>
    <col min="8993" max="8993" width="12.28515625" style="58" customWidth="1"/>
    <col min="8994" max="8994" width="0.7109375" style="58" customWidth="1"/>
    <col min="8995" max="8995" width="12.28515625" style="58" customWidth="1"/>
    <col min="8996" max="8996" width="0.7109375" style="58" customWidth="1"/>
    <col min="8997" max="8997" width="12.28515625" style="58" customWidth="1"/>
    <col min="8998" max="8998" width="0.7109375" style="58" customWidth="1"/>
    <col min="8999" max="8999" width="12.28515625" style="58" customWidth="1"/>
    <col min="9000" max="9000" width="0.7109375" style="58" customWidth="1"/>
    <col min="9001" max="9001" width="12.28515625" style="58" customWidth="1"/>
    <col min="9002" max="9002" width="0.7109375" style="58" customWidth="1"/>
    <col min="9003" max="9003" width="12.28515625" style="58" customWidth="1"/>
    <col min="9004" max="9004" width="0.7109375" style="58" customWidth="1"/>
    <col min="9005" max="9005" width="12.28515625" style="58" customWidth="1"/>
    <col min="9006" max="9006" width="0.7109375" style="58" customWidth="1"/>
    <col min="9007" max="9007" width="12.28515625" style="58" customWidth="1"/>
    <col min="9008" max="9008" width="0.7109375" style="58" customWidth="1"/>
    <col min="9009" max="9009" width="12.28515625" style="58" customWidth="1"/>
    <col min="9010" max="9010" width="0.7109375" style="58" customWidth="1"/>
    <col min="9011" max="9011" width="12.28515625" style="58" customWidth="1"/>
    <col min="9012" max="9014" width="0.7109375" style="58" customWidth="1"/>
    <col min="9015" max="9015" width="12.28515625" style="58" customWidth="1"/>
    <col min="9016" max="9017" width="0.7109375" style="58" customWidth="1"/>
    <col min="9018" max="9216" width="9.140625" style="58"/>
    <col min="9217" max="9217" width="2.28515625" style="58" customWidth="1"/>
    <col min="9218" max="9218" width="39.5703125" style="58" customWidth="1"/>
    <col min="9219" max="9219" width="4.5703125" style="58" customWidth="1"/>
    <col min="9220" max="9220" width="0.7109375" style="58" customWidth="1"/>
    <col min="9221" max="9221" width="12.28515625" style="58" customWidth="1"/>
    <col min="9222" max="9222" width="0.7109375" style="58" customWidth="1"/>
    <col min="9223" max="9223" width="12.28515625" style="58" customWidth="1"/>
    <col min="9224" max="9224" width="0.7109375" style="58" customWidth="1"/>
    <col min="9225" max="9225" width="12.28515625" style="58" customWidth="1"/>
    <col min="9226" max="9226" width="0.7109375" style="58" customWidth="1"/>
    <col min="9227" max="9227" width="12.28515625" style="58" customWidth="1"/>
    <col min="9228" max="9228" width="0.7109375" style="58" customWidth="1"/>
    <col min="9229" max="9229" width="12.28515625" style="58" customWidth="1"/>
    <col min="9230" max="9230" width="0.7109375" style="58" customWidth="1"/>
    <col min="9231" max="9231" width="12.28515625" style="58" customWidth="1"/>
    <col min="9232" max="9232" width="0.7109375" style="58" customWidth="1"/>
    <col min="9233" max="9233" width="12.28515625" style="58" customWidth="1"/>
    <col min="9234" max="9234" width="0.7109375" style="58" customWidth="1"/>
    <col min="9235" max="9235" width="12.28515625" style="58" customWidth="1"/>
    <col min="9236" max="9236" width="0.7109375" style="58" customWidth="1"/>
    <col min="9237" max="9237" width="12.28515625" style="58" customWidth="1"/>
    <col min="9238" max="9238" width="0.7109375" style="58" customWidth="1"/>
    <col min="9239" max="9239" width="12.28515625" style="58" customWidth="1"/>
    <col min="9240" max="9240" width="0.7109375" style="58" customWidth="1"/>
    <col min="9241" max="9241" width="12.28515625" style="58" customWidth="1"/>
    <col min="9242" max="9242" width="0.7109375" style="58" customWidth="1"/>
    <col min="9243" max="9243" width="12.28515625" style="58" customWidth="1"/>
    <col min="9244" max="9244" width="0.7109375" style="58" customWidth="1"/>
    <col min="9245" max="9245" width="12.28515625" style="58" customWidth="1"/>
    <col min="9246" max="9246" width="0.7109375" style="58" customWidth="1"/>
    <col min="9247" max="9247" width="12.28515625" style="58" customWidth="1"/>
    <col min="9248" max="9248" width="0.7109375" style="58" customWidth="1"/>
    <col min="9249" max="9249" width="12.28515625" style="58" customWidth="1"/>
    <col min="9250" max="9250" width="0.7109375" style="58" customWidth="1"/>
    <col min="9251" max="9251" width="12.28515625" style="58" customWidth="1"/>
    <col min="9252" max="9252" width="0.7109375" style="58" customWidth="1"/>
    <col min="9253" max="9253" width="12.28515625" style="58" customWidth="1"/>
    <col min="9254" max="9254" width="0.7109375" style="58" customWidth="1"/>
    <col min="9255" max="9255" width="12.28515625" style="58" customWidth="1"/>
    <col min="9256" max="9256" width="0.7109375" style="58" customWidth="1"/>
    <col min="9257" max="9257" width="12.28515625" style="58" customWidth="1"/>
    <col min="9258" max="9258" width="0.7109375" style="58" customWidth="1"/>
    <col min="9259" max="9259" width="12.28515625" style="58" customWidth="1"/>
    <col min="9260" max="9260" width="0.7109375" style="58" customWidth="1"/>
    <col min="9261" max="9261" width="12.28515625" style="58" customWidth="1"/>
    <col min="9262" max="9262" width="0.7109375" style="58" customWidth="1"/>
    <col min="9263" max="9263" width="12.28515625" style="58" customWidth="1"/>
    <col min="9264" max="9264" width="0.7109375" style="58" customWidth="1"/>
    <col min="9265" max="9265" width="12.28515625" style="58" customWidth="1"/>
    <col min="9266" max="9266" width="0.7109375" style="58" customWidth="1"/>
    <col min="9267" max="9267" width="12.28515625" style="58" customWidth="1"/>
    <col min="9268" max="9270" width="0.7109375" style="58" customWidth="1"/>
    <col min="9271" max="9271" width="12.28515625" style="58" customWidth="1"/>
    <col min="9272" max="9273" width="0.7109375" style="58" customWidth="1"/>
    <col min="9274" max="9472" width="9.140625" style="58"/>
    <col min="9473" max="9473" width="2.28515625" style="58" customWidth="1"/>
    <col min="9474" max="9474" width="39.5703125" style="58" customWidth="1"/>
    <col min="9475" max="9475" width="4.5703125" style="58" customWidth="1"/>
    <col min="9476" max="9476" width="0.7109375" style="58" customWidth="1"/>
    <col min="9477" max="9477" width="12.28515625" style="58" customWidth="1"/>
    <col min="9478" max="9478" width="0.7109375" style="58" customWidth="1"/>
    <col min="9479" max="9479" width="12.28515625" style="58" customWidth="1"/>
    <col min="9480" max="9480" width="0.7109375" style="58" customWidth="1"/>
    <col min="9481" max="9481" width="12.28515625" style="58" customWidth="1"/>
    <col min="9482" max="9482" width="0.7109375" style="58" customWidth="1"/>
    <col min="9483" max="9483" width="12.28515625" style="58" customWidth="1"/>
    <col min="9484" max="9484" width="0.7109375" style="58" customWidth="1"/>
    <col min="9485" max="9485" width="12.28515625" style="58" customWidth="1"/>
    <col min="9486" max="9486" width="0.7109375" style="58" customWidth="1"/>
    <col min="9487" max="9487" width="12.28515625" style="58" customWidth="1"/>
    <col min="9488" max="9488" width="0.7109375" style="58" customWidth="1"/>
    <col min="9489" max="9489" width="12.28515625" style="58" customWidth="1"/>
    <col min="9490" max="9490" width="0.7109375" style="58" customWidth="1"/>
    <col min="9491" max="9491" width="12.28515625" style="58" customWidth="1"/>
    <col min="9492" max="9492" width="0.7109375" style="58" customWidth="1"/>
    <col min="9493" max="9493" width="12.28515625" style="58" customWidth="1"/>
    <col min="9494" max="9494" width="0.7109375" style="58" customWidth="1"/>
    <col min="9495" max="9495" width="12.28515625" style="58" customWidth="1"/>
    <col min="9496" max="9496" width="0.7109375" style="58" customWidth="1"/>
    <col min="9497" max="9497" width="12.28515625" style="58" customWidth="1"/>
    <col min="9498" max="9498" width="0.7109375" style="58" customWidth="1"/>
    <col min="9499" max="9499" width="12.28515625" style="58" customWidth="1"/>
    <col min="9500" max="9500" width="0.7109375" style="58" customWidth="1"/>
    <col min="9501" max="9501" width="12.28515625" style="58" customWidth="1"/>
    <col min="9502" max="9502" width="0.7109375" style="58" customWidth="1"/>
    <col min="9503" max="9503" width="12.28515625" style="58" customWidth="1"/>
    <col min="9504" max="9504" width="0.7109375" style="58" customWidth="1"/>
    <col min="9505" max="9505" width="12.28515625" style="58" customWidth="1"/>
    <col min="9506" max="9506" width="0.7109375" style="58" customWidth="1"/>
    <col min="9507" max="9507" width="12.28515625" style="58" customWidth="1"/>
    <col min="9508" max="9508" width="0.7109375" style="58" customWidth="1"/>
    <col min="9509" max="9509" width="12.28515625" style="58" customWidth="1"/>
    <col min="9510" max="9510" width="0.7109375" style="58" customWidth="1"/>
    <col min="9511" max="9511" width="12.28515625" style="58" customWidth="1"/>
    <col min="9512" max="9512" width="0.7109375" style="58" customWidth="1"/>
    <col min="9513" max="9513" width="12.28515625" style="58" customWidth="1"/>
    <col min="9514" max="9514" width="0.7109375" style="58" customWidth="1"/>
    <col min="9515" max="9515" width="12.28515625" style="58" customWidth="1"/>
    <col min="9516" max="9516" width="0.7109375" style="58" customWidth="1"/>
    <col min="9517" max="9517" width="12.28515625" style="58" customWidth="1"/>
    <col min="9518" max="9518" width="0.7109375" style="58" customWidth="1"/>
    <col min="9519" max="9519" width="12.28515625" style="58" customWidth="1"/>
    <col min="9520" max="9520" width="0.7109375" style="58" customWidth="1"/>
    <col min="9521" max="9521" width="12.28515625" style="58" customWidth="1"/>
    <col min="9522" max="9522" width="0.7109375" style="58" customWidth="1"/>
    <col min="9523" max="9523" width="12.28515625" style="58" customWidth="1"/>
    <col min="9524" max="9526" width="0.7109375" style="58" customWidth="1"/>
    <col min="9527" max="9527" width="12.28515625" style="58" customWidth="1"/>
    <col min="9528" max="9529" width="0.7109375" style="58" customWidth="1"/>
    <col min="9530" max="9728" width="9.140625" style="58"/>
    <col min="9729" max="9729" width="2.28515625" style="58" customWidth="1"/>
    <col min="9730" max="9730" width="39.5703125" style="58" customWidth="1"/>
    <col min="9731" max="9731" width="4.5703125" style="58" customWidth="1"/>
    <col min="9732" max="9732" width="0.7109375" style="58" customWidth="1"/>
    <col min="9733" max="9733" width="12.28515625" style="58" customWidth="1"/>
    <col min="9734" max="9734" width="0.7109375" style="58" customWidth="1"/>
    <col min="9735" max="9735" width="12.28515625" style="58" customWidth="1"/>
    <col min="9736" max="9736" width="0.7109375" style="58" customWidth="1"/>
    <col min="9737" max="9737" width="12.28515625" style="58" customWidth="1"/>
    <col min="9738" max="9738" width="0.7109375" style="58" customWidth="1"/>
    <col min="9739" max="9739" width="12.28515625" style="58" customWidth="1"/>
    <col min="9740" max="9740" width="0.7109375" style="58" customWidth="1"/>
    <col min="9741" max="9741" width="12.28515625" style="58" customWidth="1"/>
    <col min="9742" max="9742" width="0.7109375" style="58" customWidth="1"/>
    <col min="9743" max="9743" width="12.28515625" style="58" customWidth="1"/>
    <col min="9744" max="9744" width="0.7109375" style="58" customWidth="1"/>
    <col min="9745" max="9745" width="12.28515625" style="58" customWidth="1"/>
    <col min="9746" max="9746" width="0.7109375" style="58" customWidth="1"/>
    <col min="9747" max="9747" width="12.28515625" style="58" customWidth="1"/>
    <col min="9748" max="9748" width="0.7109375" style="58" customWidth="1"/>
    <col min="9749" max="9749" width="12.28515625" style="58" customWidth="1"/>
    <col min="9750" max="9750" width="0.7109375" style="58" customWidth="1"/>
    <col min="9751" max="9751" width="12.28515625" style="58" customWidth="1"/>
    <col min="9752" max="9752" width="0.7109375" style="58" customWidth="1"/>
    <col min="9753" max="9753" width="12.28515625" style="58" customWidth="1"/>
    <col min="9754" max="9754" width="0.7109375" style="58" customWidth="1"/>
    <col min="9755" max="9755" width="12.28515625" style="58" customWidth="1"/>
    <col min="9756" max="9756" width="0.7109375" style="58" customWidth="1"/>
    <col min="9757" max="9757" width="12.28515625" style="58" customWidth="1"/>
    <col min="9758" max="9758" width="0.7109375" style="58" customWidth="1"/>
    <col min="9759" max="9759" width="12.28515625" style="58" customWidth="1"/>
    <col min="9760" max="9760" width="0.7109375" style="58" customWidth="1"/>
    <col min="9761" max="9761" width="12.28515625" style="58" customWidth="1"/>
    <col min="9762" max="9762" width="0.7109375" style="58" customWidth="1"/>
    <col min="9763" max="9763" width="12.28515625" style="58" customWidth="1"/>
    <col min="9764" max="9764" width="0.7109375" style="58" customWidth="1"/>
    <col min="9765" max="9765" width="12.28515625" style="58" customWidth="1"/>
    <col min="9766" max="9766" width="0.7109375" style="58" customWidth="1"/>
    <col min="9767" max="9767" width="12.28515625" style="58" customWidth="1"/>
    <col min="9768" max="9768" width="0.7109375" style="58" customWidth="1"/>
    <col min="9769" max="9769" width="12.28515625" style="58" customWidth="1"/>
    <col min="9770" max="9770" width="0.7109375" style="58" customWidth="1"/>
    <col min="9771" max="9771" width="12.28515625" style="58" customWidth="1"/>
    <col min="9772" max="9772" width="0.7109375" style="58" customWidth="1"/>
    <col min="9773" max="9773" width="12.28515625" style="58" customWidth="1"/>
    <col min="9774" max="9774" width="0.7109375" style="58" customWidth="1"/>
    <col min="9775" max="9775" width="12.28515625" style="58" customWidth="1"/>
    <col min="9776" max="9776" width="0.7109375" style="58" customWidth="1"/>
    <col min="9777" max="9777" width="12.28515625" style="58" customWidth="1"/>
    <col min="9778" max="9778" width="0.7109375" style="58" customWidth="1"/>
    <col min="9779" max="9779" width="12.28515625" style="58" customWidth="1"/>
    <col min="9780" max="9782" width="0.7109375" style="58" customWidth="1"/>
    <col min="9783" max="9783" width="12.28515625" style="58" customWidth="1"/>
    <col min="9784" max="9785" width="0.7109375" style="58" customWidth="1"/>
    <col min="9786" max="9984" width="9.140625" style="58"/>
    <col min="9985" max="9985" width="2.28515625" style="58" customWidth="1"/>
    <col min="9986" max="9986" width="39.5703125" style="58" customWidth="1"/>
    <col min="9987" max="9987" width="4.5703125" style="58" customWidth="1"/>
    <col min="9988" max="9988" width="0.7109375" style="58" customWidth="1"/>
    <col min="9989" max="9989" width="12.28515625" style="58" customWidth="1"/>
    <col min="9990" max="9990" width="0.7109375" style="58" customWidth="1"/>
    <col min="9991" max="9991" width="12.28515625" style="58" customWidth="1"/>
    <col min="9992" max="9992" width="0.7109375" style="58" customWidth="1"/>
    <col min="9993" max="9993" width="12.28515625" style="58" customWidth="1"/>
    <col min="9994" max="9994" width="0.7109375" style="58" customWidth="1"/>
    <col min="9995" max="9995" width="12.28515625" style="58" customWidth="1"/>
    <col min="9996" max="9996" width="0.7109375" style="58" customWidth="1"/>
    <col min="9997" max="9997" width="12.28515625" style="58" customWidth="1"/>
    <col min="9998" max="9998" width="0.7109375" style="58" customWidth="1"/>
    <col min="9999" max="9999" width="12.28515625" style="58" customWidth="1"/>
    <col min="10000" max="10000" width="0.7109375" style="58" customWidth="1"/>
    <col min="10001" max="10001" width="12.28515625" style="58" customWidth="1"/>
    <col min="10002" max="10002" width="0.7109375" style="58" customWidth="1"/>
    <col min="10003" max="10003" width="12.28515625" style="58" customWidth="1"/>
    <col min="10004" max="10004" width="0.7109375" style="58" customWidth="1"/>
    <col min="10005" max="10005" width="12.28515625" style="58" customWidth="1"/>
    <col min="10006" max="10006" width="0.7109375" style="58" customWidth="1"/>
    <col min="10007" max="10007" width="12.28515625" style="58" customWidth="1"/>
    <col min="10008" max="10008" width="0.7109375" style="58" customWidth="1"/>
    <col min="10009" max="10009" width="12.28515625" style="58" customWidth="1"/>
    <col min="10010" max="10010" width="0.7109375" style="58" customWidth="1"/>
    <col min="10011" max="10011" width="12.28515625" style="58" customWidth="1"/>
    <col min="10012" max="10012" width="0.7109375" style="58" customWidth="1"/>
    <col min="10013" max="10013" width="12.28515625" style="58" customWidth="1"/>
    <col min="10014" max="10014" width="0.7109375" style="58" customWidth="1"/>
    <col min="10015" max="10015" width="12.28515625" style="58" customWidth="1"/>
    <col min="10016" max="10016" width="0.7109375" style="58" customWidth="1"/>
    <col min="10017" max="10017" width="12.28515625" style="58" customWidth="1"/>
    <col min="10018" max="10018" width="0.7109375" style="58" customWidth="1"/>
    <col min="10019" max="10019" width="12.28515625" style="58" customWidth="1"/>
    <col min="10020" max="10020" width="0.7109375" style="58" customWidth="1"/>
    <col min="10021" max="10021" width="12.28515625" style="58" customWidth="1"/>
    <col min="10022" max="10022" width="0.7109375" style="58" customWidth="1"/>
    <col min="10023" max="10023" width="12.28515625" style="58" customWidth="1"/>
    <col min="10024" max="10024" width="0.7109375" style="58" customWidth="1"/>
    <col min="10025" max="10025" width="12.28515625" style="58" customWidth="1"/>
    <col min="10026" max="10026" width="0.7109375" style="58" customWidth="1"/>
    <col min="10027" max="10027" width="12.28515625" style="58" customWidth="1"/>
    <col min="10028" max="10028" width="0.7109375" style="58" customWidth="1"/>
    <col min="10029" max="10029" width="12.28515625" style="58" customWidth="1"/>
    <col min="10030" max="10030" width="0.7109375" style="58" customWidth="1"/>
    <col min="10031" max="10031" width="12.28515625" style="58" customWidth="1"/>
    <col min="10032" max="10032" width="0.7109375" style="58" customWidth="1"/>
    <col min="10033" max="10033" width="12.28515625" style="58" customWidth="1"/>
    <col min="10034" max="10034" width="0.7109375" style="58" customWidth="1"/>
    <col min="10035" max="10035" width="12.28515625" style="58" customWidth="1"/>
    <col min="10036" max="10038" width="0.7109375" style="58" customWidth="1"/>
    <col min="10039" max="10039" width="12.28515625" style="58" customWidth="1"/>
    <col min="10040" max="10041" width="0.7109375" style="58" customWidth="1"/>
    <col min="10042" max="10240" width="9.140625" style="58"/>
    <col min="10241" max="10241" width="2.28515625" style="58" customWidth="1"/>
    <col min="10242" max="10242" width="39.5703125" style="58" customWidth="1"/>
    <col min="10243" max="10243" width="4.5703125" style="58" customWidth="1"/>
    <col min="10244" max="10244" width="0.7109375" style="58" customWidth="1"/>
    <col min="10245" max="10245" width="12.28515625" style="58" customWidth="1"/>
    <col min="10246" max="10246" width="0.7109375" style="58" customWidth="1"/>
    <col min="10247" max="10247" width="12.28515625" style="58" customWidth="1"/>
    <col min="10248" max="10248" width="0.7109375" style="58" customWidth="1"/>
    <col min="10249" max="10249" width="12.28515625" style="58" customWidth="1"/>
    <col min="10250" max="10250" width="0.7109375" style="58" customWidth="1"/>
    <col min="10251" max="10251" width="12.28515625" style="58" customWidth="1"/>
    <col min="10252" max="10252" width="0.7109375" style="58" customWidth="1"/>
    <col min="10253" max="10253" width="12.28515625" style="58" customWidth="1"/>
    <col min="10254" max="10254" width="0.7109375" style="58" customWidth="1"/>
    <col min="10255" max="10255" width="12.28515625" style="58" customWidth="1"/>
    <col min="10256" max="10256" width="0.7109375" style="58" customWidth="1"/>
    <col min="10257" max="10257" width="12.28515625" style="58" customWidth="1"/>
    <col min="10258" max="10258" width="0.7109375" style="58" customWidth="1"/>
    <col min="10259" max="10259" width="12.28515625" style="58" customWidth="1"/>
    <col min="10260" max="10260" width="0.7109375" style="58" customWidth="1"/>
    <col min="10261" max="10261" width="12.28515625" style="58" customWidth="1"/>
    <col min="10262" max="10262" width="0.7109375" style="58" customWidth="1"/>
    <col min="10263" max="10263" width="12.28515625" style="58" customWidth="1"/>
    <col min="10264" max="10264" width="0.7109375" style="58" customWidth="1"/>
    <col min="10265" max="10265" width="12.28515625" style="58" customWidth="1"/>
    <col min="10266" max="10266" width="0.7109375" style="58" customWidth="1"/>
    <col min="10267" max="10267" width="12.28515625" style="58" customWidth="1"/>
    <col min="10268" max="10268" width="0.7109375" style="58" customWidth="1"/>
    <col min="10269" max="10269" width="12.28515625" style="58" customWidth="1"/>
    <col min="10270" max="10270" width="0.7109375" style="58" customWidth="1"/>
    <col min="10271" max="10271" width="12.28515625" style="58" customWidth="1"/>
    <col min="10272" max="10272" width="0.7109375" style="58" customWidth="1"/>
    <col min="10273" max="10273" width="12.28515625" style="58" customWidth="1"/>
    <col min="10274" max="10274" width="0.7109375" style="58" customWidth="1"/>
    <col min="10275" max="10275" width="12.28515625" style="58" customWidth="1"/>
    <col min="10276" max="10276" width="0.7109375" style="58" customWidth="1"/>
    <col min="10277" max="10277" width="12.28515625" style="58" customWidth="1"/>
    <col min="10278" max="10278" width="0.7109375" style="58" customWidth="1"/>
    <col min="10279" max="10279" width="12.28515625" style="58" customWidth="1"/>
    <col min="10280" max="10280" width="0.7109375" style="58" customWidth="1"/>
    <col min="10281" max="10281" width="12.28515625" style="58" customWidth="1"/>
    <col min="10282" max="10282" width="0.7109375" style="58" customWidth="1"/>
    <col min="10283" max="10283" width="12.28515625" style="58" customWidth="1"/>
    <col min="10284" max="10284" width="0.7109375" style="58" customWidth="1"/>
    <col min="10285" max="10285" width="12.28515625" style="58" customWidth="1"/>
    <col min="10286" max="10286" width="0.7109375" style="58" customWidth="1"/>
    <col min="10287" max="10287" width="12.28515625" style="58" customWidth="1"/>
    <col min="10288" max="10288" width="0.7109375" style="58" customWidth="1"/>
    <col min="10289" max="10289" width="12.28515625" style="58" customWidth="1"/>
    <col min="10290" max="10290" width="0.7109375" style="58" customWidth="1"/>
    <col min="10291" max="10291" width="12.28515625" style="58" customWidth="1"/>
    <col min="10292" max="10294" width="0.7109375" style="58" customWidth="1"/>
    <col min="10295" max="10295" width="12.28515625" style="58" customWidth="1"/>
    <col min="10296" max="10297" width="0.7109375" style="58" customWidth="1"/>
    <col min="10298" max="10496" width="9.140625" style="58"/>
    <col min="10497" max="10497" width="2.28515625" style="58" customWidth="1"/>
    <col min="10498" max="10498" width="39.5703125" style="58" customWidth="1"/>
    <col min="10499" max="10499" width="4.5703125" style="58" customWidth="1"/>
    <col min="10500" max="10500" width="0.7109375" style="58" customWidth="1"/>
    <col min="10501" max="10501" width="12.28515625" style="58" customWidth="1"/>
    <col min="10502" max="10502" width="0.7109375" style="58" customWidth="1"/>
    <col min="10503" max="10503" width="12.28515625" style="58" customWidth="1"/>
    <col min="10504" max="10504" width="0.7109375" style="58" customWidth="1"/>
    <col min="10505" max="10505" width="12.28515625" style="58" customWidth="1"/>
    <col min="10506" max="10506" width="0.7109375" style="58" customWidth="1"/>
    <col min="10507" max="10507" width="12.28515625" style="58" customWidth="1"/>
    <col min="10508" max="10508" width="0.7109375" style="58" customWidth="1"/>
    <col min="10509" max="10509" width="12.28515625" style="58" customWidth="1"/>
    <col min="10510" max="10510" width="0.7109375" style="58" customWidth="1"/>
    <col min="10511" max="10511" width="12.28515625" style="58" customWidth="1"/>
    <col min="10512" max="10512" width="0.7109375" style="58" customWidth="1"/>
    <col min="10513" max="10513" width="12.28515625" style="58" customWidth="1"/>
    <col min="10514" max="10514" width="0.7109375" style="58" customWidth="1"/>
    <col min="10515" max="10515" width="12.28515625" style="58" customWidth="1"/>
    <col min="10516" max="10516" width="0.7109375" style="58" customWidth="1"/>
    <col min="10517" max="10517" width="12.28515625" style="58" customWidth="1"/>
    <col min="10518" max="10518" width="0.7109375" style="58" customWidth="1"/>
    <col min="10519" max="10519" width="12.28515625" style="58" customWidth="1"/>
    <col min="10520" max="10520" width="0.7109375" style="58" customWidth="1"/>
    <col min="10521" max="10521" width="12.28515625" style="58" customWidth="1"/>
    <col min="10522" max="10522" width="0.7109375" style="58" customWidth="1"/>
    <col min="10523" max="10523" width="12.28515625" style="58" customWidth="1"/>
    <col min="10524" max="10524" width="0.7109375" style="58" customWidth="1"/>
    <col min="10525" max="10525" width="12.28515625" style="58" customWidth="1"/>
    <col min="10526" max="10526" width="0.7109375" style="58" customWidth="1"/>
    <col min="10527" max="10527" width="12.28515625" style="58" customWidth="1"/>
    <col min="10528" max="10528" width="0.7109375" style="58" customWidth="1"/>
    <col min="10529" max="10529" width="12.28515625" style="58" customWidth="1"/>
    <col min="10530" max="10530" width="0.7109375" style="58" customWidth="1"/>
    <col min="10531" max="10531" width="12.28515625" style="58" customWidth="1"/>
    <col min="10532" max="10532" width="0.7109375" style="58" customWidth="1"/>
    <col min="10533" max="10533" width="12.28515625" style="58" customWidth="1"/>
    <col min="10534" max="10534" width="0.7109375" style="58" customWidth="1"/>
    <col min="10535" max="10535" width="12.28515625" style="58" customWidth="1"/>
    <col min="10536" max="10536" width="0.7109375" style="58" customWidth="1"/>
    <col min="10537" max="10537" width="12.28515625" style="58" customWidth="1"/>
    <col min="10538" max="10538" width="0.7109375" style="58" customWidth="1"/>
    <col min="10539" max="10539" width="12.28515625" style="58" customWidth="1"/>
    <col min="10540" max="10540" width="0.7109375" style="58" customWidth="1"/>
    <col min="10541" max="10541" width="12.28515625" style="58" customWidth="1"/>
    <col min="10542" max="10542" width="0.7109375" style="58" customWidth="1"/>
    <col min="10543" max="10543" width="12.28515625" style="58" customWidth="1"/>
    <col min="10544" max="10544" width="0.7109375" style="58" customWidth="1"/>
    <col min="10545" max="10545" width="12.28515625" style="58" customWidth="1"/>
    <col min="10546" max="10546" width="0.7109375" style="58" customWidth="1"/>
    <col min="10547" max="10547" width="12.28515625" style="58" customWidth="1"/>
    <col min="10548" max="10550" width="0.7109375" style="58" customWidth="1"/>
    <col min="10551" max="10551" width="12.28515625" style="58" customWidth="1"/>
    <col min="10552" max="10553" width="0.7109375" style="58" customWidth="1"/>
    <col min="10554" max="10752" width="9.140625" style="58"/>
    <col min="10753" max="10753" width="2.28515625" style="58" customWidth="1"/>
    <col min="10754" max="10754" width="39.5703125" style="58" customWidth="1"/>
    <col min="10755" max="10755" width="4.5703125" style="58" customWidth="1"/>
    <col min="10756" max="10756" width="0.7109375" style="58" customWidth="1"/>
    <col min="10757" max="10757" width="12.28515625" style="58" customWidth="1"/>
    <col min="10758" max="10758" width="0.7109375" style="58" customWidth="1"/>
    <col min="10759" max="10759" width="12.28515625" style="58" customWidth="1"/>
    <col min="10760" max="10760" width="0.7109375" style="58" customWidth="1"/>
    <col min="10761" max="10761" width="12.28515625" style="58" customWidth="1"/>
    <col min="10762" max="10762" width="0.7109375" style="58" customWidth="1"/>
    <col min="10763" max="10763" width="12.28515625" style="58" customWidth="1"/>
    <col min="10764" max="10764" width="0.7109375" style="58" customWidth="1"/>
    <col min="10765" max="10765" width="12.28515625" style="58" customWidth="1"/>
    <col min="10766" max="10766" width="0.7109375" style="58" customWidth="1"/>
    <col min="10767" max="10767" width="12.28515625" style="58" customWidth="1"/>
    <col min="10768" max="10768" width="0.7109375" style="58" customWidth="1"/>
    <col min="10769" max="10769" width="12.28515625" style="58" customWidth="1"/>
    <col min="10770" max="10770" width="0.7109375" style="58" customWidth="1"/>
    <col min="10771" max="10771" width="12.28515625" style="58" customWidth="1"/>
    <col min="10772" max="10772" width="0.7109375" style="58" customWidth="1"/>
    <col min="10773" max="10773" width="12.28515625" style="58" customWidth="1"/>
    <col min="10774" max="10774" width="0.7109375" style="58" customWidth="1"/>
    <col min="10775" max="10775" width="12.28515625" style="58" customWidth="1"/>
    <col min="10776" max="10776" width="0.7109375" style="58" customWidth="1"/>
    <col min="10777" max="10777" width="12.28515625" style="58" customWidth="1"/>
    <col min="10778" max="10778" width="0.7109375" style="58" customWidth="1"/>
    <col min="10779" max="10779" width="12.28515625" style="58" customWidth="1"/>
    <col min="10780" max="10780" width="0.7109375" style="58" customWidth="1"/>
    <col min="10781" max="10781" width="12.28515625" style="58" customWidth="1"/>
    <col min="10782" max="10782" width="0.7109375" style="58" customWidth="1"/>
    <col min="10783" max="10783" width="12.28515625" style="58" customWidth="1"/>
    <col min="10784" max="10784" width="0.7109375" style="58" customWidth="1"/>
    <col min="10785" max="10785" width="12.28515625" style="58" customWidth="1"/>
    <col min="10786" max="10786" width="0.7109375" style="58" customWidth="1"/>
    <col min="10787" max="10787" width="12.28515625" style="58" customWidth="1"/>
    <col min="10788" max="10788" width="0.7109375" style="58" customWidth="1"/>
    <col min="10789" max="10789" width="12.28515625" style="58" customWidth="1"/>
    <col min="10790" max="10790" width="0.7109375" style="58" customWidth="1"/>
    <col min="10791" max="10791" width="12.28515625" style="58" customWidth="1"/>
    <col min="10792" max="10792" width="0.7109375" style="58" customWidth="1"/>
    <col min="10793" max="10793" width="12.28515625" style="58" customWidth="1"/>
    <col min="10794" max="10794" width="0.7109375" style="58" customWidth="1"/>
    <col min="10795" max="10795" width="12.28515625" style="58" customWidth="1"/>
    <col min="10796" max="10796" width="0.7109375" style="58" customWidth="1"/>
    <col min="10797" max="10797" width="12.28515625" style="58" customWidth="1"/>
    <col min="10798" max="10798" width="0.7109375" style="58" customWidth="1"/>
    <col min="10799" max="10799" width="12.28515625" style="58" customWidth="1"/>
    <col min="10800" max="10800" width="0.7109375" style="58" customWidth="1"/>
    <col min="10801" max="10801" width="12.28515625" style="58" customWidth="1"/>
    <col min="10802" max="10802" width="0.7109375" style="58" customWidth="1"/>
    <col min="10803" max="10803" width="12.28515625" style="58" customWidth="1"/>
    <col min="10804" max="10806" width="0.7109375" style="58" customWidth="1"/>
    <col min="10807" max="10807" width="12.28515625" style="58" customWidth="1"/>
    <col min="10808" max="10809" width="0.7109375" style="58" customWidth="1"/>
    <col min="10810" max="11008" width="9.140625" style="58"/>
    <col min="11009" max="11009" width="2.28515625" style="58" customWidth="1"/>
    <col min="11010" max="11010" width="39.5703125" style="58" customWidth="1"/>
    <col min="11011" max="11011" width="4.5703125" style="58" customWidth="1"/>
    <col min="11012" max="11012" width="0.7109375" style="58" customWidth="1"/>
    <col min="11013" max="11013" width="12.28515625" style="58" customWidth="1"/>
    <col min="11014" max="11014" width="0.7109375" style="58" customWidth="1"/>
    <col min="11015" max="11015" width="12.28515625" style="58" customWidth="1"/>
    <col min="11016" max="11016" width="0.7109375" style="58" customWidth="1"/>
    <col min="11017" max="11017" width="12.28515625" style="58" customWidth="1"/>
    <col min="11018" max="11018" width="0.7109375" style="58" customWidth="1"/>
    <col min="11019" max="11019" width="12.28515625" style="58" customWidth="1"/>
    <col min="11020" max="11020" width="0.7109375" style="58" customWidth="1"/>
    <col min="11021" max="11021" width="12.28515625" style="58" customWidth="1"/>
    <col min="11022" max="11022" width="0.7109375" style="58" customWidth="1"/>
    <col min="11023" max="11023" width="12.28515625" style="58" customWidth="1"/>
    <col min="11024" max="11024" width="0.7109375" style="58" customWidth="1"/>
    <col min="11025" max="11025" width="12.28515625" style="58" customWidth="1"/>
    <col min="11026" max="11026" width="0.7109375" style="58" customWidth="1"/>
    <col min="11027" max="11027" width="12.28515625" style="58" customWidth="1"/>
    <col min="11028" max="11028" width="0.7109375" style="58" customWidth="1"/>
    <col min="11029" max="11029" width="12.28515625" style="58" customWidth="1"/>
    <col min="11030" max="11030" width="0.7109375" style="58" customWidth="1"/>
    <col min="11031" max="11031" width="12.28515625" style="58" customWidth="1"/>
    <col min="11032" max="11032" width="0.7109375" style="58" customWidth="1"/>
    <col min="11033" max="11033" width="12.28515625" style="58" customWidth="1"/>
    <col min="11034" max="11034" width="0.7109375" style="58" customWidth="1"/>
    <col min="11035" max="11035" width="12.28515625" style="58" customWidth="1"/>
    <col min="11036" max="11036" width="0.7109375" style="58" customWidth="1"/>
    <col min="11037" max="11037" width="12.28515625" style="58" customWidth="1"/>
    <col min="11038" max="11038" width="0.7109375" style="58" customWidth="1"/>
    <col min="11039" max="11039" width="12.28515625" style="58" customWidth="1"/>
    <col min="11040" max="11040" width="0.7109375" style="58" customWidth="1"/>
    <col min="11041" max="11041" width="12.28515625" style="58" customWidth="1"/>
    <col min="11042" max="11042" width="0.7109375" style="58" customWidth="1"/>
    <col min="11043" max="11043" width="12.28515625" style="58" customWidth="1"/>
    <col min="11044" max="11044" width="0.7109375" style="58" customWidth="1"/>
    <col min="11045" max="11045" width="12.28515625" style="58" customWidth="1"/>
    <col min="11046" max="11046" width="0.7109375" style="58" customWidth="1"/>
    <col min="11047" max="11047" width="12.28515625" style="58" customWidth="1"/>
    <col min="11048" max="11048" width="0.7109375" style="58" customWidth="1"/>
    <col min="11049" max="11049" width="12.28515625" style="58" customWidth="1"/>
    <col min="11050" max="11050" width="0.7109375" style="58" customWidth="1"/>
    <col min="11051" max="11051" width="12.28515625" style="58" customWidth="1"/>
    <col min="11052" max="11052" width="0.7109375" style="58" customWidth="1"/>
    <col min="11053" max="11053" width="12.28515625" style="58" customWidth="1"/>
    <col min="11054" max="11054" width="0.7109375" style="58" customWidth="1"/>
    <col min="11055" max="11055" width="12.28515625" style="58" customWidth="1"/>
    <col min="11056" max="11056" width="0.7109375" style="58" customWidth="1"/>
    <col min="11057" max="11057" width="12.28515625" style="58" customWidth="1"/>
    <col min="11058" max="11058" width="0.7109375" style="58" customWidth="1"/>
    <col min="11059" max="11059" width="12.28515625" style="58" customWidth="1"/>
    <col min="11060" max="11062" width="0.7109375" style="58" customWidth="1"/>
    <col min="11063" max="11063" width="12.28515625" style="58" customWidth="1"/>
    <col min="11064" max="11065" width="0.7109375" style="58" customWidth="1"/>
    <col min="11066" max="11264" width="9.140625" style="58"/>
    <col min="11265" max="11265" width="2.28515625" style="58" customWidth="1"/>
    <col min="11266" max="11266" width="39.5703125" style="58" customWidth="1"/>
    <col min="11267" max="11267" width="4.5703125" style="58" customWidth="1"/>
    <col min="11268" max="11268" width="0.7109375" style="58" customWidth="1"/>
    <col min="11269" max="11269" width="12.28515625" style="58" customWidth="1"/>
    <col min="11270" max="11270" width="0.7109375" style="58" customWidth="1"/>
    <col min="11271" max="11271" width="12.28515625" style="58" customWidth="1"/>
    <col min="11272" max="11272" width="0.7109375" style="58" customWidth="1"/>
    <col min="11273" max="11273" width="12.28515625" style="58" customWidth="1"/>
    <col min="11274" max="11274" width="0.7109375" style="58" customWidth="1"/>
    <col min="11275" max="11275" width="12.28515625" style="58" customWidth="1"/>
    <col min="11276" max="11276" width="0.7109375" style="58" customWidth="1"/>
    <col min="11277" max="11277" width="12.28515625" style="58" customWidth="1"/>
    <col min="11278" max="11278" width="0.7109375" style="58" customWidth="1"/>
    <col min="11279" max="11279" width="12.28515625" style="58" customWidth="1"/>
    <col min="11280" max="11280" width="0.7109375" style="58" customWidth="1"/>
    <col min="11281" max="11281" width="12.28515625" style="58" customWidth="1"/>
    <col min="11282" max="11282" width="0.7109375" style="58" customWidth="1"/>
    <col min="11283" max="11283" width="12.28515625" style="58" customWidth="1"/>
    <col min="11284" max="11284" width="0.7109375" style="58" customWidth="1"/>
    <col min="11285" max="11285" width="12.28515625" style="58" customWidth="1"/>
    <col min="11286" max="11286" width="0.7109375" style="58" customWidth="1"/>
    <col min="11287" max="11287" width="12.28515625" style="58" customWidth="1"/>
    <col min="11288" max="11288" width="0.7109375" style="58" customWidth="1"/>
    <col min="11289" max="11289" width="12.28515625" style="58" customWidth="1"/>
    <col min="11290" max="11290" width="0.7109375" style="58" customWidth="1"/>
    <col min="11291" max="11291" width="12.28515625" style="58" customWidth="1"/>
    <col min="11292" max="11292" width="0.7109375" style="58" customWidth="1"/>
    <col min="11293" max="11293" width="12.28515625" style="58" customWidth="1"/>
    <col min="11294" max="11294" width="0.7109375" style="58" customWidth="1"/>
    <col min="11295" max="11295" width="12.28515625" style="58" customWidth="1"/>
    <col min="11296" max="11296" width="0.7109375" style="58" customWidth="1"/>
    <col min="11297" max="11297" width="12.28515625" style="58" customWidth="1"/>
    <col min="11298" max="11298" width="0.7109375" style="58" customWidth="1"/>
    <col min="11299" max="11299" width="12.28515625" style="58" customWidth="1"/>
    <col min="11300" max="11300" width="0.7109375" style="58" customWidth="1"/>
    <col min="11301" max="11301" width="12.28515625" style="58" customWidth="1"/>
    <col min="11302" max="11302" width="0.7109375" style="58" customWidth="1"/>
    <col min="11303" max="11303" width="12.28515625" style="58" customWidth="1"/>
    <col min="11304" max="11304" width="0.7109375" style="58" customWidth="1"/>
    <col min="11305" max="11305" width="12.28515625" style="58" customWidth="1"/>
    <col min="11306" max="11306" width="0.7109375" style="58" customWidth="1"/>
    <col min="11307" max="11307" width="12.28515625" style="58" customWidth="1"/>
    <col min="11308" max="11308" width="0.7109375" style="58" customWidth="1"/>
    <col min="11309" max="11309" width="12.28515625" style="58" customWidth="1"/>
    <col min="11310" max="11310" width="0.7109375" style="58" customWidth="1"/>
    <col min="11311" max="11311" width="12.28515625" style="58" customWidth="1"/>
    <col min="11312" max="11312" width="0.7109375" style="58" customWidth="1"/>
    <col min="11313" max="11313" width="12.28515625" style="58" customWidth="1"/>
    <col min="11314" max="11314" width="0.7109375" style="58" customWidth="1"/>
    <col min="11315" max="11315" width="12.28515625" style="58" customWidth="1"/>
    <col min="11316" max="11318" width="0.7109375" style="58" customWidth="1"/>
    <col min="11319" max="11319" width="12.28515625" style="58" customWidth="1"/>
    <col min="11320" max="11321" width="0.7109375" style="58" customWidth="1"/>
    <col min="11322" max="11520" width="9.140625" style="58"/>
    <col min="11521" max="11521" width="2.28515625" style="58" customWidth="1"/>
    <col min="11522" max="11522" width="39.5703125" style="58" customWidth="1"/>
    <col min="11523" max="11523" width="4.5703125" style="58" customWidth="1"/>
    <col min="11524" max="11524" width="0.7109375" style="58" customWidth="1"/>
    <col min="11525" max="11525" width="12.28515625" style="58" customWidth="1"/>
    <col min="11526" max="11526" width="0.7109375" style="58" customWidth="1"/>
    <col min="11527" max="11527" width="12.28515625" style="58" customWidth="1"/>
    <col min="11528" max="11528" width="0.7109375" style="58" customWidth="1"/>
    <col min="11529" max="11529" width="12.28515625" style="58" customWidth="1"/>
    <col min="11530" max="11530" width="0.7109375" style="58" customWidth="1"/>
    <col min="11531" max="11531" width="12.28515625" style="58" customWidth="1"/>
    <col min="11532" max="11532" width="0.7109375" style="58" customWidth="1"/>
    <col min="11533" max="11533" width="12.28515625" style="58" customWidth="1"/>
    <col min="11534" max="11534" width="0.7109375" style="58" customWidth="1"/>
    <col min="11535" max="11535" width="12.28515625" style="58" customWidth="1"/>
    <col min="11536" max="11536" width="0.7109375" style="58" customWidth="1"/>
    <col min="11537" max="11537" width="12.28515625" style="58" customWidth="1"/>
    <col min="11538" max="11538" width="0.7109375" style="58" customWidth="1"/>
    <col min="11539" max="11539" width="12.28515625" style="58" customWidth="1"/>
    <col min="11540" max="11540" width="0.7109375" style="58" customWidth="1"/>
    <col min="11541" max="11541" width="12.28515625" style="58" customWidth="1"/>
    <col min="11542" max="11542" width="0.7109375" style="58" customWidth="1"/>
    <col min="11543" max="11543" width="12.28515625" style="58" customWidth="1"/>
    <col min="11544" max="11544" width="0.7109375" style="58" customWidth="1"/>
    <col min="11545" max="11545" width="12.28515625" style="58" customWidth="1"/>
    <col min="11546" max="11546" width="0.7109375" style="58" customWidth="1"/>
    <col min="11547" max="11547" width="12.28515625" style="58" customWidth="1"/>
    <col min="11548" max="11548" width="0.7109375" style="58" customWidth="1"/>
    <col min="11549" max="11549" width="12.28515625" style="58" customWidth="1"/>
    <col min="11550" max="11550" width="0.7109375" style="58" customWidth="1"/>
    <col min="11551" max="11551" width="12.28515625" style="58" customWidth="1"/>
    <col min="11552" max="11552" width="0.7109375" style="58" customWidth="1"/>
    <col min="11553" max="11553" width="12.28515625" style="58" customWidth="1"/>
    <col min="11554" max="11554" width="0.7109375" style="58" customWidth="1"/>
    <col min="11555" max="11555" width="12.28515625" style="58" customWidth="1"/>
    <col min="11556" max="11556" width="0.7109375" style="58" customWidth="1"/>
    <col min="11557" max="11557" width="12.28515625" style="58" customWidth="1"/>
    <col min="11558" max="11558" width="0.7109375" style="58" customWidth="1"/>
    <col min="11559" max="11559" width="12.28515625" style="58" customWidth="1"/>
    <col min="11560" max="11560" width="0.7109375" style="58" customWidth="1"/>
    <col min="11561" max="11561" width="12.28515625" style="58" customWidth="1"/>
    <col min="11562" max="11562" width="0.7109375" style="58" customWidth="1"/>
    <col min="11563" max="11563" width="12.28515625" style="58" customWidth="1"/>
    <col min="11564" max="11564" width="0.7109375" style="58" customWidth="1"/>
    <col min="11565" max="11565" width="12.28515625" style="58" customWidth="1"/>
    <col min="11566" max="11566" width="0.7109375" style="58" customWidth="1"/>
    <col min="11567" max="11567" width="12.28515625" style="58" customWidth="1"/>
    <col min="11568" max="11568" width="0.7109375" style="58" customWidth="1"/>
    <col min="11569" max="11569" width="12.28515625" style="58" customWidth="1"/>
    <col min="11570" max="11570" width="0.7109375" style="58" customWidth="1"/>
    <col min="11571" max="11571" width="12.28515625" style="58" customWidth="1"/>
    <col min="11572" max="11574" width="0.7109375" style="58" customWidth="1"/>
    <col min="11575" max="11575" width="12.28515625" style="58" customWidth="1"/>
    <col min="11576" max="11577" width="0.7109375" style="58" customWidth="1"/>
    <col min="11578" max="11776" width="9.140625" style="58"/>
    <col min="11777" max="11777" width="2.28515625" style="58" customWidth="1"/>
    <col min="11778" max="11778" width="39.5703125" style="58" customWidth="1"/>
    <col min="11779" max="11779" width="4.5703125" style="58" customWidth="1"/>
    <col min="11780" max="11780" width="0.7109375" style="58" customWidth="1"/>
    <col min="11781" max="11781" width="12.28515625" style="58" customWidth="1"/>
    <col min="11782" max="11782" width="0.7109375" style="58" customWidth="1"/>
    <col min="11783" max="11783" width="12.28515625" style="58" customWidth="1"/>
    <col min="11784" max="11784" width="0.7109375" style="58" customWidth="1"/>
    <col min="11785" max="11785" width="12.28515625" style="58" customWidth="1"/>
    <col min="11786" max="11786" width="0.7109375" style="58" customWidth="1"/>
    <col min="11787" max="11787" width="12.28515625" style="58" customWidth="1"/>
    <col min="11788" max="11788" width="0.7109375" style="58" customWidth="1"/>
    <col min="11789" max="11789" width="12.28515625" style="58" customWidth="1"/>
    <col min="11790" max="11790" width="0.7109375" style="58" customWidth="1"/>
    <col min="11791" max="11791" width="12.28515625" style="58" customWidth="1"/>
    <col min="11792" max="11792" width="0.7109375" style="58" customWidth="1"/>
    <col min="11793" max="11793" width="12.28515625" style="58" customWidth="1"/>
    <col min="11794" max="11794" width="0.7109375" style="58" customWidth="1"/>
    <col min="11795" max="11795" width="12.28515625" style="58" customWidth="1"/>
    <col min="11796" max="11796" width="0.7109375" style="58" customWidth="1"/>
    <col min="11797" max="11797" width="12.28515625" style="58" customWidth="1"/>
    <col min="11798" max="11798" width="0.7109375" style="58" customWidth="1"/>
    <col min="11799" max="11799" width="12.28515625" style="58" customWidth="1"/>
    <col min="11800" max="11800" width="0.7109375" style="58" customWidth="1"/>
    <col min="11801" max="11801" width="12.28515625" style="58" customWidth="1"/>
    <col min="11802" max="11802" width="0.7109375" style="58" customWidth="1"/>
    <col min="11803" max="11803" width="12.28515625" style="58" customWidth="1"/>
    <col min="11804" max="11804" width="0.7109375" style="58" customWidth="1"/>
    <col min="11805" max="11805" width="12.28515625" style="58" customWidth="1"/>
    <col min="11806" max="11806" width="0.7109375" style="58" customWidth="1"/>
    <col min="11807" max="11807" width="12.28515625" style="58" customWidth="1"/>
    <col min="11808" max="11808" width="0.7109375" style="58" customWidth="1"/>
    <col min="11809" max="11809" width="12.28515625" style="58" customWidth="1"/>
    <col min="11810" max="11810" width="0.7109375" style="58" customWidth="1"/>
    <col min="11811" max="11811" width="12.28515625" style="58" customWidth="1"/>
    <col min="11812" max="11812" width="0.7109375" style="58" customWidth="1"/>
    <col min="11813" max="11813" width="12.28515625" style="58" customWidth="1"/>
    <col min="11814" max="11814" width="0.7109375" style="58" customWidth="1"/>
    <col min="11815" max="11815" width="12.28515625" style="58" customWidth="1"/>
    <col min="11816" max="11816" width="0.7109375" style="58" customWidth="1"/>
    <col min="11817" max="11817" width="12.28515625" style="58" customWidth="1"/>
    <col min="11818" max="11818" width="0.7109375" style="58" customWidth="1"/>
    <col min="11819" max="11819" width="12.28515625" style="58" customWidth="1"/>
    <col min="11820" max="11820" width="0.7109375" style="58" customWidth="1"/>
    <col min="11821" max="11821" width="12.28515625" style="58" customWidth="1"/>
    <col min="11822" max="11822" width="0.7109375" style="58" customWidth="1"/>
    <col min="11823" max="11823" width="12.28515625" style="58" customWidth="1"/>
    <col min="11824" max="11824" width="0.7109375" style="58" customWidth="1"/>
    <col min="11825" max="11825" width="12.28515625" style="58" customWidth="1"/>
    <col min="11826" max="11826" width="0.7109375" style="58" customWidth="1"/>
    <col min="11827" max="11827" width="12.28515625" style="58" customWidth="1"/>
    <col min="11828" max="11830" width="0.7109375" style="58" customWidth="1"/>
    <col min="11831" max="11831" width="12.28515625" style="58" customWidth="1"/>
    <col min="11832" max="11833" width="0.7109375" style="58" customWidth="1"/>
    <col min="11834" max="12032" width="9.140625" style="58"/>
    <col min="12033" max="12033" width="2.28515625" style="58" customWidth="1"/>
    <col min="12034" max="12034" width="39.5703125" style="58" customWidth="1"/>
    <col min="12035" max="12035" width="4.5703125" style="58" customWidth="1"/>
    <col min="12036" max="12036" width="0.7109375" style="58" customWidth="1"/>
    <col min="12037" max="12037" width="12.28515625" style="58" customWidth="1"/>
    <col min="12038" max="12038" width="0.7109375" style="58" customWidth="1"/>
    <col min="12039" max="12039" width="12.28515625" style="58" customWidth="1"/>
    <col min="12040" max="12040" width="0.7109375" style="58" customWidth="1"/>
    <col min="12041" max="12041" width="12.28515625" style="58" customWidth="1"/>
    <col min="12042" max="12042" width="0.7109375" style="58" customWidth="1"/>
    <col min="12043" max="12043" width="12.28515625" style="58" customWidth="1"/>
    <col min="12044" max="12044" width="0.7109375" style="58" customWidth="1"/>
    <col min="12045" max="12045" width="12.28515625" style="58" customWidth="1"/>
    <col min="12046" max="12046" width="0.7109375" style="58" customWidth="1"/>
    <col min="12047" max="12047" width="12.28515625" style="58" customWidth="1"/>
    <col min="12048" max="12048" width="0.7109375" style="58" customWidth="1"/>
    <col min="12049" max="12049" width="12.28515625" style="58" customWidth="1"/>
    <col min="12050" max="12050" width="0.7109375" style="58" customWidth="1"/>
    <col min="12051" max="12051" width="12.28515625" style="58" customWidth="1"/>
    <col min="12052" max="12052" width="0.7109375" style="58" customWidth="1"/>
    <col min="12053" max="12053" width="12.28515625" style="58" customWidth="1"/>
    <col min="12054" max="12054" width="0.7109375" style="58" customWidth="1"/>
    <col min="12055" max="12055" width="12.28515625" style="58" customWidth="1"/>
    <col min="12056" max="12056" width="0.7109375" style="58" customWidth="1"/>
    <col min="12057" max="12057" width="12.28515625" style="58" customWidth="1"/>
    <col min="12058" max="12058" width="0.7109375" style="58" customWidth="1"/>
    <col min="12059" max="12059" width="12.28515625" style="58" customWidth="1"/>
    <col min="12060" max="12060" width="0.7109375" style="58" customWidth="1"/>
    <col min="12061" max="12061" width="12.28515625" style="58" customWidth="1"/>
    <col min="12062" max="12062" width="0.7109375" style="58" customWidth="1"/>
    <col min="12063" max="12063" width="12.28515625" style="58" customWidth="1"/>
    <col min="12064" max="12064" width="0.7109375" style="58" customWidth="1"/>
    <col min="12065" max="12065" width="12.28515625" style="58" customWidth="1"/>
    <col min="12066" max="12066" width="0.7109375" style="58" customWidth="1"/>
    <col min="12067" max="12067" width="12.28515625" style="58" customWidth="1"/>
    <col min="12068" max="12068" width="0.7109375" style="58" customWidth="1"/>
    <col min="12069" max="12069" width="12.28515625" style="58" customWidth="1"/>
    <col min="12070" max="12070" width="0.7109375" style="58" customWidth="1"/>
    <col min="12071" max="12071" width="12.28515625" style="58" customWidth="1"/>
    <col min="12072" max="12072" width="0.7109375" style="58" customWidth="1"/>
    <col min="12073" max="12073" width="12.28515625" style="58" customWidth="1"/>
    <col min="12074" max="12074" width="0.7109375" style="58" customWidth="1"/>
    <col min="12075" max="12075" width="12.28515625" style="58" customWidth="1"/>
    <col min="12076" max="12076" width="0.7109375" style="58" customWidth="1"/>
    <col min="12077" max="12077" width="12.28515625" style="58" customWidth="1"/>
    <col min="12078" max="12078" width="0.7109375" style="58" customWidth="1"/>
    <col min="12079" max="12079" width="12.28515625" style="58" customWidth="1"/>
    <col min="12080" max="12080" width="0.7109375" style="58" customWidth="1"/>
    <col min="12081" max="12081" width="12.28515625" style="58" customWidth="1"/>
    <col min="12082" max="12082" width="0.7109375" style="58" customWidth="1"/>
    <col min="12083" max="12083" width="12.28515625" style="58" customWidth="1"/>
    <col min="12084" max="12086" width="0.7109375" style="58" customWidth="1"/>
    <col min="12087" max="12087" width="12.28515625" style="58" customWidth="1"/>
    <col min="12088" max="12089" width="0.7109375" style="58" customWidth="1"/>
    <col min="12090" max="12288" width="9.140625" style="58"/>
    <col min="12289" max="12289" width="2.28515625" style="58" customWidth="1"/>
    <col min="12290" max="12290" width="39.5703125" style="58" customWidth="1"/>
    <col min="12291" max="12291" width="4.5703125" style="58" customWidth="1"/>
    <col min="12292" max="12292" width="0.7109375" style="58" customWidth="1"/>
    <col min="12293" max="12293" width="12.28515625" style="58" customWidth="1"/>
    <col min="12294" max="12294" width="0.7109375" style="58" customWidth="1"/>
    <col min="12295" max="12295" width="12.28515625" style="58" customWidth="1"/>
    <col min="12296" max="12296" width="0.7109375" style="58" customWidth="1"/>
    <col min="12297" max="12297" width="12.28515625" style="58" customWidth="1"/>
    <col min="12298" max="12298" width="0.7109375" style="58" customWidth="1"/>
    <col min="12299" max="12299" width="12.28515625" style="58" customWidth="1"/>
    <col min="12300" max="12300" width="0.7109375" style="58" customWidth="1"/>
    <col min="12301" max="12301" width="12.28515625" style="58" customWidth="1"/>
    <col min="12302" max="12302" width="0.7109375" style="58" customWidth="1"/>
    <col min="12303" max="12303" width="12.28515625" style="58" customWidth="1"/>
    <col min="12304" max="12304" width="0.7109375" style="58" customWidth="1"/>
    <col min="12305" max="12305" width="12.28515625" style="58" customWidth="1"/>
    <col min="12306" max="12306" width="0.7109375" style="58" customWidth="1"/>
    <col min="12307" max="12307" width="12.28515625" style="58" customWidth="1"/>
    <col min="12308" max="12308" width="0.7109375" style="58" customWidth="1"/>
    <col min="12309" max="12309" width="12.28515625" style="58" customWidth="1"/>
    <col min="12310" max="12310" width="0.7109375" style="58" customWidth="1"/>
    <col min="12311" max="12311" width="12.28515625" style="58" customWidth="1"/>
    <col min="12312" max="12312" width="0.7109375" style="58" customWidth="1"/>
    <col min="12313" max="12313" width="12.28515625" style="58" customWidth="1"/>
    <col min="12314" max="12314" width="0.7109375" style="58" customWidth="1"/>
    <col min="12315" max="12315" width="12.28515625" style="58" customWidth="1"/>
    <col min="12316" max="12316" width="0.7109375" style="58" customWidth="1"/>
    <col min="12317" max="12317" width="12.28515625" style="58" customWidth="1"/>
    <col min="12318" max="12318" width="0.7109375" style="58" customWidth="1"/>
    <col min="12319" max="12319" width="12.28515625" style="58" customWidth="1"/>
    <col min="12320" max="12320" width="0.7109375" style="58" customWidth="1"/>
    <col min="12321" max="12321" width="12.28515625" style="58" customWidth="1"/>
    <col min="12322" max="12322" width="0.7109375" style="58" customWidth="1"/>
    <col min="12323" max="12323" width="12.28515625" style="58" customWidth="1"/>
    <col min="12324" max="12324" width="0.7109375" style="58" customWidth="1"/>
    <col min="12325" max="12325" width="12.28515625" style="58" customWidth="1"/>
    <col min="12326" max="12326" width="0.7109375" style="58" customWidth="1"/>
    <col min="12327" max="12327" width="12.28515625" style="58" customWidth="1"/>
    <col min="12328" max="12328" width="0.7109375" style="58" customWidth="1"/>
    <col min="12329" max="12329" width="12.28515625" style="58" customWidth="1"/>
    <col min="12330" max="12330" width="0.7109375" style="58" customWidth="1"/>
    <col min="12331" max="12331" width="12.28515625" style="58" customWidth="1"/>
    <col min="12332" max="12332" width="0.7109375" style="58" customWidth="1"/>
    <col min="12333" max="12333" width="12.28515625" style="58" customWidth="1"/>
    <col min="12334" max="12334" width="0.7109375" style="58" customWidth="1"/>
    <col min="12335" max="12335" width="12.28515625" style="58" customWidth="1"/>
    <col min="12336" max="12336" width="0.7109375" style="58" customWidth="1"/>
    <col min="12337" max="12337" width="12.28515625" style="58" customWidth="1"/>
    <col min="12338" max="12338" width="0.7109375" style="58" customWidth="1"/>
    <col min="12339" max="12339" width="12.28515625" style="58" customWidth="1"/>
    <col min="12340" max="12342" width="0.7109375" style="58" customWidth="1"/>
    <col min="12343" max="12343" width="12.28515625" style="58" customWidth="1"/>
    <col min="12344" max="12345" width="0.7109375" style="58" customWidth="1"/>
    <col min="12346" max="12544" width="9.140625" style="58"/>
    <col min="12545" max="12545" width="2.28515625" style="58" customWidth="1"/>
    <col min="12546" max="12546" width="39.5703125" style="58" customWidth="1"/>
    <col min="12547" max="12547" width="4.5703125" style="58" customWidth="1"/>
    <col min="12548" max="12548" width="0.7109375" style="58" customWidth="1"/>
    <col min="12549" max="12549" width="12.28515625" style="58" customWidth="1"/>
    <col min="12550" max="12550" width="0.7109375" style="58" customWidth="1"/>
    <col min="12551" max="12551" width="12.28515625" style="58" customWidth="1"/>
    <col min="12552" max="12552" width="0.7109375" style="58" customWidth="1"/>
    <col min="12553" max="12553" width="12.28515625" style="58" customWidth="1"/>
    <col min="12554" max="12554" width="0.7109375" style="58" customWidth="1"/>
    <col min="12555" max="12555" width="12.28515625" style="58" customWidth="1"/>
    <col min="12556" max="12556" width="0.7109375" style="58" customWidth="1"/>
    <col min="12557" max="12557" width="12.28515625" style="58" customWidth="1"/>
    <col min="12558" max="12558" width="0.7109375" style="58" customWidth="1"/>
    <col min="12559" max="12559" width="12.28515625" style="58" customWidth="1"/>
    <col min="12560" max="12560" width="0.7109375" style="58" customWidth="1"/>
    <col min="12561" max="12561" width="12.28515625" style="58" customWidth="1"/>
    <col min="12562" max="12562" width="0.7109375" style="58" customWidth="1"/>
    <col min="12563" max="12563" width="12.28515625" style="58" customWidth="1"/>
    <col min="12564" max="12564" width="0.7109375" style="58" customWidth="1"/>
    <col min="12565" max="12565" width="12.28515625" style="58" customWidth="1"/>
    <col min="12566" max="12566" width="0.7109375" style="58" customWidth="1"/>
    <col min="12567" max="12567" width="12.28515625" style="58" customWidth="1"/>
    <col min="12568" max="12568" width="0.7109375" style="58" customWidth="1"/>
    <col min="12569" max="12569" width="12.28515625" style="58" customWidth="1"/>
    <col min="12570" max="12570" width="0.7109375" style="58" customWidth="1"/>
    <col min="12571" max="12571" width="12.28515625" style="58" customWidth="1"/>
    <col min="12572" max="12572" width="0.7109375" style="58" customWidth="1"/>
    <col min="12573" max="12573" width="12.28515625" style="58" customWidth="1"/>
    <col min="12574" max="12574" width="0.7109375" style="58" customWidth="1"/>
    <col min="12575" max="12575" width="12.28515625" style="58" customWidth="1"/>
    <col min="12576" max="12576" width="0.7109375" style="58" customWidth="1"/>
    <col min="12577" max="12577" width="12.28515625" style="58" customWidth="1"/>
    <col min="12578" max="12578" width="0.7109375" style="58" customWidth="1"/>
    <col min="12579" max="12579" width="12.28515625" style="58" customWidth="1"/>
    <col min="12580" max="12580" width="0.7109375" style="58" customWidth="1"/>
    <col min="12581" max="12581" width="12.28515625" style="58" customWidth="1"/>
    <col min="12582" max="12582" width="0.7109375" style="58" customWidth="1"/>
    <col min="12583" max="12583" width="12.28515625" style="58" customWidth="1"/>
    <col min="12584" max="12584" width="0.7109375" style="58" customWidth="1"/>
    <col min="12585" max="12585" width="12.28515625" style="58" customWidth="1"/>
    <col min="12586" max="12586" width="0.7109375" style="58" customWidth="1"/>
    <col min="12587" max="12587" width="12.28515625" style="58" customWidth="1"/>
    <col min="12588" max="12588" width="0.7109375" style="58" customWidth="1"/>
    <col min="12589" max="12589" width="12.28515625" style="58" customWidth="1"/>
    <col min="12590" max="12590" width="0.7109375" style="58" customWidth="1"/>
    <col min="12591" max="12591" width="12.28515625" style="58" customWidth="1"/>
    <col min="12592" max="12592" width="0.7109375" style="58" customWidth="1"/>
    <col min="12593" max="12593" width="12.28515625" style="58" customWidth="1"/>
    <col min="12594" max="12594" width="0.7109375" style="58" customWidth="1"/>
    <col min="12595" max="12595" width="12.28515625" style="58" customWidth="1"/>
    <col min="12596" max="12598" width="0.7109375" style="58" customWidth="1"/>
    <col min="12599" max="12599" width="12.28515625" style="58" customWidth="1"/>
    <col min="12600" max="12601" width="0.7109375" style="58" customWidth="1"/>
    <col min="12602" max="12800" width="9.140625" style="58"/>
    <col min="12801" max="12801" width="2.28515625" style="58" customWidth="1"/>
    <col min="12802" max="12802" width="39.5703125" style="58" customWidth="1"/>
    <col min="12803" max="12803" width="4.5703125" style="58" customWidth="1"/>
    <col min="12804" max="12804" width="0.7109375" style="58" customWidth="1"/>
    <col min="12805" max="12805" width="12.28515625" style="58" customWidth="1"/>
    <col min="12806" max="12806" width="0.7109375" style="58" customWidth="1"/>
    <col min="12807" max="12807" width="12.28515625" style="58" customWidth="1"/>
    <col min="12808" max="12808" width="0.7109375" style="58" customWidth="1"/>
    <col min="12809" max="12809" width="12.28515625" style="58" customWidth="1"/>
    <col min="12810" max="12810" width="0.7109375" style="58" customWidth="1"/>
    <col min="12811" max="12811" width="12.28515625" style="58" customWidth="1"/>
    <col min="12812" max="12812" width="0.7109375" style="58" customWidth="1"/>
    <col min="12813" max="12813" width="12.28515625" style="58" customWidth="1"/>
    <col min="12814" max="12814" width="0.7109375" style="58" customWidth="1"/>
    <col min="12815" max="12815" width="12.28515625" style="58" customWidth="1"/>
    <col min="12816" max="12816" width="0.7109375" style="58" customWidth="1"/>
    <col min="12817" max="12817" width="12.28515625" style="58" customWidth="1"/>
    <col min="12818" max="12818" width="0.7109375" style="58" customWidth="1"/>
    <col min="12819" max="12819" width="12.28515625" style="58" customWidth="1"/>
    <col min="12820" max="12820" width="0.7109375" style="58" customWidth="1"/>
    <col min="12821" max="12821" width="12.28515625" style="58" customWidth="1"/>
    <col min="12822" max="12822" width="0.7109375" style="58" customWidth="1"/>
    <col min="12823" max="12823" width="12.28515625" style="58" customWidth="1"/>
    <col min="12824" max="12824" width="0.7109375" style="58" customWidth="1"/>
    <col min="12825" max="12825" width="12.28515625" style="58" customWidth="1"/>
    <col min="12826" max="12826" width="0.7109375" style="58" customWidth="1"/>
    <col min="12827" max="12827" width="12.28515625" style="58" customWidth="1"/>
    <col min="12828" max="12828" width="0.7109375" style="58" customWidth="1"/>
    <col min="12829" max="12829" width="12.28515625" style="58" customWidth="1"/>
    <col min="12830" max="12830" width="0.7109375" style="58" customWidth="1"/>
    <col min="12831" max="12831" width="12.28515625" style="58" customWidth="1"/>
    <col min="12832" max="12832" width="0.7109375" style="58" customWidth="1"/>
    <col min="12833" max="12833" width="12.28515625" style="58" customWidth="1"/>
    <col min="12834" max="12834" width="0.7109375" style="58" customWidth="1"/>
    <col min="12835" max="12835" width="12.28515625" style="58" customWidth="1"/>
    <col min="12836" max="12836" width="0.7109375" style="58" customWidth="1"/>
    <col min="12837" max="12837" width="12.28515625" style="58" customWidth="1"/>
    <col min="12838" max="12838" width="0.7109375" style="58" customWidth="1"/>
    <col min="12839" max="12839" width="12.28515625" style="58" customWidth="1"/>
    <col min="12840" max="12840" width="0.7109375" style="58" customWidth="1"/>
    <col min="12841" max="12841" width="12.28515625" style="58" customWidth="1"/>
    <col min="12842" max="12842" width="0.7109375" style="58" customWidth="1"/>
    <col min="12843" max="12843" width="12.28515625" style="58" customWidth="1"/>
    <col min="12844" max="12844" width="0.7109375" style="58" customWidth="1"/>
    <col min="12845" max="12845" width="12.28515625" style="58" customWidth="1"/>
    <col min="12846" max="12846" width="0.7109375" style="58" customWidth="1"/>
    <col min="12847" max="12847" width="12.28515625" style="58" customWidth="1"/>
    <col min="12848" max="12848" width="0.7109375" style="58" customWidth="1"/>
    <col min="12849" max="12849" width="12.28515625" style="58" customWidth="1"/>
    <col min="12850" max="12850" width="0.7109375" style="58" customWidth="1"/>
    <col min="12851" max="12851" width="12.28515625" style="58" customWidth="1"/>
    <col min="12852" max="12854" width="0.7109375" style="58" customWidth="1"/>
    <col min="12855" max="12855" width="12.28515625" style="58" customWidth="1"/>
    <col min="12856" max="12857" width="0.7109375" style="58" customWidth="1"/>
    <col min="12858" max="13056" width="9.140625" style="58"/>
    <col min="13057" max="13057" width="2.28515625" style="58" customWidth="1"/>
    <col min="13058" max="13058" width="39.5703125" style="58" customWidth="1"/>
    <col min="13059" max="13059" width="4.5703125" style="58" customWidth="1"/>
    <col min="13060" max="13060" width="0.7109375" style="58" customWidth="1"/>
    <col min="13061" max="13061" width="12.28515625" style="58" customWidth="1"/>
    <col min="13062" max="13062" width="0.7109375" style="58" customWidth="1"/>
    <col min="13063" max="13063" width="12.28515625" style="58" customWidth="1"/>
    <col min="13064" max="13064" width="0.7109375" style="58" customWidth="1"/>
    <col min="13065" max="13065" width="12.28515625" style="58" customWidth="1"/>
    <col min="13066" max="13066" width="0.7109375" style="58" customWidth="1"/>
    <col min="13067" max="13067" width="12.28515625" style="58" customWidth="1"/>
    <col min="13068" max="13068" width="0.7109375" style="58" customWidth="1"/>
    <col min="13069" max="13069" width="12.28515625" style="58" customWidth="1"/>
    <col min="13070" max="13070" width="0.7109375" style="58" customWidth="1"/>
    <col min="13071" max="13071" width="12.28515625" style="58" customWidth="1"/>
    <col min="13072" max="13072" width="0.7109375" style="58" customWidth="1"/>
    <col min="13073" max="13073" width="12.28515625" style="58" customWidth="1"/>
    <col min="13074" max="13074" width="0.7109375" style="58" customWidth="1"/>
    <col min="13075" max="13075" width="12.28515625" style="58" customWidth="1"/>
    <col min="13076" max="13076" width="0.7109375" style="58" customWidth="1"/>
    <col min="13077" max="13077" width="12.28515625" style="58" customWidth="1"/>
    <col min="13078" max="13078" width="0.7109375" style="58" customWidth="1"/>
    <col min="13079" max="13079" width="12.28515625" style="58" customWidth="1"/>
    <col min="13080" max="13080" width="0.7109375" style="58" customWidth="1"/>
    <col min="13081" max="13081" width="12.28515625" style="58" customWidth="1"/>
    <col min="13082" max="13082" width="0.7109375" style="58" customWidth="1"/>
    <col min="13083" max="13083" width="12.28515625" style="58" customWidth="1"/>
    <col min="13084" max="13084" width="0.7109375" style="58" customWidth="1"/>
    <col min="13085" max="13085" width="12.28515625" style="58" customWidth="1"/>
    <col min="13086" max="13086" width="0.7109375" style="58" customWidth="1"/>
    <col min="13087" max="13087" width="12.28515625" style="58" customWidth="1"/>
    <col min="13088" max="13088" width="0.7109375" style="58" customWidth="1"/>
    <col min="13089" max="13089" width="12.28515625" style="58" customWidth="1"/>
    <col min="13090" max="13090" width="0.7109375" style="58" customWidth="1"/>
    <col min="13091" max="13091" width="12.28515625" style="58" customWidth="1"/>
    <col min="13092" max="13092" width="0.7109375" style="58" customWidth="1"/>
    <col min="13093" max="13093" width="12.28515625" style="58" customWidth="1"/>
    <col min="13094" max="13094" width="0.7109375" style="58" customWidth="1"/>
    <col min="13095" max="13095" width="12.28515625" style="58" customWidth="1"/>
    <col min="13096" max="13096" width="0.7109375" style="58" customWidth="1"/>
    <col min="13097" max="13097" width="12.28515625" style="58" customWidth="1"/>
    <col min="13098" max="13098" width="0.7109375" style="58" customWidth="1"/>
    <col min="13099" max="13099" width="12.28515625" style="58" customWidth="1"/>
    <col min="13100" max="13100" width="0.7109375" style="58" customWidth="1"/>
    <col min="13101" max="13101" width="12.28515625" style="58" customWidth="1"/>
    <col min="13102" max="13102" width="0.7109375" style="58" customWidth="1"/>
    <col min="13103" max="13103" width="12.28515625" style="58" customWidth="1"/>
    <col min="13104" max="13104" width="0.7109375" style="58" customWidth="1"/>
    <col min="13105" max="13105" width="12.28515625" style="58" customWidth="1"/>
    <col min="13106" max="13106" width="0.7109375" style="58" customWidth="1"/>
    <col min="13107" max="13107" width="12.28515625" style="58" customWidth="1"/>
    <col min="13108" max="13110" width="0.7109375" style="58" customWidth="1"/>
    <col min="13111" max="13111" width="12.28515625" style="58" customWidth="1"/>
    <col min="13112" max="13113" width="0.7109375" style="58" customWidth="1"/>
    <col min="13114" max="13312" width="9.140625" style="58"/>
    <col min="13313" max="13313" width="2.28515625" style="58" customWidth="1"/>
    <col min="13314" max="13314" width="39.5703125" style="58" customWidth="1"/>
    <col min="13315" max="13315" width="4.5703125" style="58" customWidth="1"/>
    <col min="13316" max="13316" width="0.7109375" style="58" customWidth="1"/>
    <col min="13317" max="13317" width="12.28515625" style="58" customWidth="1"/>
    <col min="13318" max="13318" width="0.7109375" style="58" customWidth="1"/>
    <col min="13319" max="13319" width="12.28515625" style="58" customWidth="1"/>
    <col min="13320" max="13320" width="0.7109375" style="58" customWidth="1"/>
    <col min="13321" max="13321" width="12.28515625" style="58" customWidth="1"/>
    <col min="13322" max="13322" width="0.7109375" style="58" customWidth="1"/>
    <col min="13323" max="13323" width="12.28515625" style="58" customWidth="1"/>
    <col min="13324" max="13324" width="0.7109375" style="58" customWidth="1"/>
    <col min="13325" max="13325" width="12.28515625" style="58" customWidth="1"/>
    <col min="13326" max="13326" width="0.7109375" style="58" customWidth="1"/>
    <col min="13327" max="13327" width="12.28515625" style="58" customWidth="1"/>
    <col min="13328" max="13328" width="0.7109375" style="58" customWidth="1"/>
    <col min="13329" max="13329" width="12.28515625" style="58" customWidth="1"/>
    <col min="13330" max="13330" width="0.7109375" style="58" customWidth="1"/>
    <col min="13331" max="13331" width="12.28515625" style="58" customWidth="1"/>
    <col min="13332" max="13332" width="0.7109375" style="58" customWidth="1"/>
    <col min="13333" max="13333" width="12.28515625" style="58" customWidth="1"/>
    <col min="13334" max="13334" width="0.7109375" style="58" customWidth="1"/>
    <col min="13335" max="13335" width="12.28515625" style="58" customWidth="1"/>
    <col min="13336" max="13336" width="0.7109375" style="58" customWidth="1"/>
    <col min="13337" max="13337" width="12.28515625" style="58" customWidth="1"/>
    <col min="13338" max="13338" width="0.7109375" style="58" customWidth="1"/>
    <col min="13339" max="13339" width="12.28515625" style="58" customWidth="1"/>
    <col min="13340" max="13340" width="0.7109375" style="58" customWidth="1"/>
    <col min="13341" max="13341" width="12.28515625" style="58" customWidth="1"/>
    <col min="13342" max="13342" width="0.7109375" style="58" customWidth="1"/>
    <col min="13343" max="13343" width="12.28515625" style="58" customWidth="1"/>
    <col min="13344" max="13344" width="0.7109375" style="58" customWidth="1"/>
    <col min="13345" max="13345" width="12.28515625" style="58" customWidth="1"/>
    <col min="13346" max="13346" width="0.7109375" style="58" customWidth="1"/>
    <col min="13347" max="13347" width="12.28515625" style="58" customWidth="1"/>
    <col min="13348" max="13348" width="0.7109375" style="58" customWidth="1"/>
    <col min="13349" max="13349" width="12.28515625" style="58" customWidth="1"/>
    <col min="13350" max="13350" width="0.7109375" style="58" customWidth="1"/>
    <col min="13351" max="13351" width="12.28515625" style="58" customWidth="1"/>
    <col min="13352" max="13352" width="0.7109375" style="58" customWidth="1"/>
    <col min="13353" max="13353" width="12.28515625" style="58" customWidth="1"/>
    <col min="13354" max="13354" width="0.7109375" style="58" customWidth="1"/>
    <col min="13355" max="13355" width="12.28515625" style="58" customWidth="1"/>
    <col min="13356" max="13356" width="0.7109375" style="58" customWidth="1"/>
    <col min="13357" max="13357" width="12.28515625" style="58" customWidth="1"/>
    <col min="13358" max="13358" width="0.7109375" style="58" customWidth="1"/>
    <col min="13359" max="13359" width="12.28515625" style="58" customWidth="1"/>
    <col min="13360" max="13360" width="0.7109375" style="58" customWidth="1"/>
    <col min="13361" max="13361" width="12.28515625" style="58" customWidth="1"/>
    <col min="13362" max="13362" width="0.7109375" style="58" customWidth="1"/>
    <col min="13363" max="13363" width="12.28515625" style="58" customWidth="1"/>
    <col min="13364" max="13366" width="0.7109375" style="58" customWidth="1"/>
    <col min="13367" max="13367" width="12.28515625" style="58" customWidth="1"/>
    <col min="13368" max="13369" width="0.7109375" style="58" customWidth="1"/>
    <col min="13370" max="13568" width="9.140625" style="58"/>
    <col min="13569" max="13569" width="2.28515625" style="58" customWidth="1"/>
    <col min="13570" max="13570" width="39.5703125" style="58" customWidth="1"/>
    <col min="13571" max="13571" width="4.5703125" style="58" customWidth="1"/>
    <col min="13572" max="13572" width="0.7109375" style="58" customWidth="1"/>
    <col min="13573" max="13573" width="12.28515625" style="58" customWidth="1"/>
    <col min="13574" max="13574" width="0.7109375" style="58" customWidth="1"/>
    <col min="13575" max="13575" width="12.28515625" style="58" customWidth="1"/>
    <col min="13576" max="13576" width="0.7109375" style="58" customWidth="1"/>
    <col min="13577" max="13577" width="12.28515625" style="58" customWidth="1"/>
    <col min="13578" max="13578" width="0.7109375" style="58" customWidth="1"/>
    <col min="13579" max="13579" width="12.28515625" style="58" customWidth="1"/>
    <col min="13580" max="13580" width="0.7109375" style="58" customWidth="1"/>
    <col min="13581" max="13581" width="12.28515625" style="58" customWidth="1"/>
    <col min="13582" max="13582" width="0.7109375" style="58" customWidth="1"/>
    <col min="13583" max="13583" width="12.28515625" style="58" customWidth="1"/>
    <col min="13584" max="13584" width="0.7109375" style="58" customWidth="1"/>
    <col min="13585" max="13585" width="12.28515625" style="58" customWidth="1"/>
    <col min="13586" max="13586" width="0.7109375" style="58" customWidth="1"/>
    <col min="13587" max="13587" width="12.28515625" style="58" customWidth="1"/>
    <col min="13588" max="13588" width="0.7109375" style="58" customWidth="1"/>
    <col min="13589" max="13589" width="12.28515625" style="58" customWidth="1"/>
    <col min="13590" max="13590" width="0.7109375" style="58" customWidth="1"/>
    <col min="13591" max="13591" width="12.28515625" style="58" customWidth="1"/>
    <col min="13592" max="13592" width="0.7109375" style="58" customWidth="1"/>
    <col min="13593" max="13593" width="12.28515625" style="58" customWidth="1"/>
    <col min="13594" max="13594" width="0.7109375" style="58" customWidth="1"/>
    <col min="13595" max="13595" width="12.28515625" style="58" customWidth="1"/>
    <col min="13596" max="13596" width="0.7109375" style="58" customWidth="1"/>
    <col min="13597" max="13597" width="12.28515625" style="58" customWidth="1"/>
    <col min="13598" max="13598" width="0.7109375" style="58" customWidth="1"/>
    <col min="13599" max="13599" width="12.28515625" style="58" customWidth="1"/>
    <col min="13600" max="13600" width="0.7109375" style="58" customWidth="1"/>
    <col min="13601" max="13601" width="12.28515625" style="58" customWidth="1"/>
    <col min="13602" max="13602" width="0.7109375" style="58" customWidth="1"/>
    <col min="13603" max="13603" width="12.28515625" style="58" customWidth="1"/>
    <col min="13604" max="13604" width="0.7109375" style="58" customWidth="1"/>
    <col min="13605" max="13605" width="12.28515625" style="58" customWidth="1"/>
    <col min="13606" max="13606" width="0.7109375" style="58" customWidth="1"/>
    <col min="13607" max="13607" width="12.28515625" style="58" customWidth="1"/>
    <col min="13608" max="13608" width="0.7109375" style="58" customWidth="1"/>
    <col min="13609" max="13609" width="12.28515625" style="58" customWidth="1"/>
    <col min="13610" max="13610" width="0.7109375" style="58" customWidth="1"/>
    <col min="13611" max="13611" width="12.28515625" style="58" customWidth="1"/>
    <col min="13612" max="13612" width="0.7109375" style="58" customWidth="1"/>
    <col min="13613" max="13613" width="12.28515625" style="58" customWidth="1"/>
    <col min="13614" max="13614" width="0.7109375" style="58" customWidth="1"/>
    <col min="13615" max="13615" width="12.28515625" style="58" customWidth="1"/>
    <col min="13616" max="13616" width="0.7109375" style="58" customWidth="1"/>
    <col min="13617" max="13617" width="12.28515625" style="58" customWidth="1"/>
    <col min="13618" max="13618" width="0.7109375" style="58" customWidth="1"/>
    <col min="13619" max="13619" width="12.28515625" style="58" customWidth="1"/>
    <col min="13620" max="13622" width="0.7109375" style="58" customWidth="1"/>
    <col min="13623" max="13623" width="12.28515625" style="58" customWidth="1"/>
    <col min="13624" max="13625" width="0.7109375" style="58" customWidth="1"/>
    <col min="13626" max="13824" width="9.140625" style="58"/>
    <col min="13825" max="13825" width="2.28515625" style="58" customWidth="1"/>
    <col min="13826" max="13826" width="39.5703125" style="58" customWidth="1"/>
    <col min="13827" max="13827" width="4.5703125" style="58" customWidth="1"/>
    <col min="13828" max="13828" width="0.7109375" style="58" customWidth="1"/>
    <col min="13829" max="13829" width="12.28515625" style="58" customWidth="1"/>
    <col min="13830" max="13830" width="0.7109375" style="58" customWidth="1"/>
    <col min="13831" max="13831" width="12.28515625" style="58" customWidth="1"/>
    <col min="13832" max="13832" width="0.7109375" style="58" customWidth="1"/>
    <col min="13833" max="13833" width="12.28515625" style="58" customWidth="1"/>
    <col min="13834" max="13834" width="0.7109375" style="58" customWidth="1"/>
    <col min="13835" max="13835" width="12.28515625" style="58" customWidth="1"/>
    <col min="13836" max="13836" width="0.7109375" style="58" customWidth="1"/>
    <col min="13837" max="13837" width="12.28515625" style="58" customWidth="1"/>
    <col min="13838" max="13838" width="0.7109375" style="58" customWidth="1"/>
    <col min="13839" max="13839" width="12.28515625" style="58" customWidth="1"/>
    <col min="13840" max="13840" width="0.7109375" style="58" customWidth="1"/>
    <col min="13841" max="13841" width="12.28515625" style="58" customWidth="1"/>
    <col min="13842" max="13842" width="0.7109375" style="58" customWidth="1"/>
    <col min="13843" max="13843" width="12.28515625" style="58" customWidth="1"/>
    <col min="13844" max="13844" width="0.7109375" style="58" customWidth="1"/>
    <col min="13845" max="13845" width="12.28515625" style="58" customWidth="1"/>
    <col min="13846" max="13846" width="0.7109375" style="58" customWidth="1"/>
    <col min="13847" max="13847" width="12.28515625" style="58" customWidth="1"/>
    <col min="13848" max="13848" width="0.7109375" style="58" customWidth="1"/>
    <col min="13849" max="13849" width="12.28515625" style="58" customWidth="1"/>
    <col min="13850" max="13850" width="0.7109375" style="58" customWidth="1"/>
    <col min="13851" max="13851" width="12.28515625" style="58" customWidth="1"/>
    <col min="13852" max="13852" width="0.7109375" style="58" customWidth="1"/>
    <col min="13853" max="13853" width="12.28515625" style="58" customWidth="1"/>
    <col min="13854" max="13854" width="0.7109375" style="58" customWidth="1"/>
    <col min="13855" max="13855" width="12.28515625" style="58" customWidth="1"/>
    <col min="13856" max="13856" width="0.7109375" style="58" customWidth="1"/>
    <col min="13857" max="13857" width="12.28515625" style="58" customWidth="1"/>
    <col min="13858" max="13858" width="0.7109375" style="58" customWidth="1"/>
    <col min="13859" max="13859" width="12.28515625" style="58" customWidth="1"/>
    <col min="13860" max="13860" width="0.7109375" style="58" customWidth="1"/>
    <col min="13861" max="13861" width="12.28515625" style="58" customWidth="1"/>
    <col min="13862" max="13862" width="0.7109375" style="58" customWidth="1"/>
    <col min="13863" max="13863" width="12.28515625" style="58" customWidth="1"/>
    <col min="13864" max="13864" width="0.7109375" style="58" customWidth="1"/>
    <col min="13865" max="13865" width="12.28515625" style="58" customWidth="1"/>
    <col min="13866" max="13866" width="0.7109375" style="58" customWidth="1"/>
    <col min="13867" max="13867" width="12.28515625" style="58" customWidth="1"/>
    <col min="13868" max="13868" width="0.7109375" style="58" customWidth="1"/>
    <col min="13869" max="13869" width="12.28515625" style="58" customWidth="1"/>
    <col min="13870" max="13870" width="0.7109375" style="58" customWidth="1"/>
    <col min="13871" max="13871" width="12.28515625" style="58" customWidth="1"/>
    <col min="13872" max="13872" width="0.7109375" style="58" customWidth="1"/>
    <col min="13873" max="13873" width="12.28515625" style="58" customWidth="1"/>
    <col min="13874" max="13874" width="0.7109375" style="58" customWidth="1"/>
    <col min="13875" max="13875" width="12.28515625" style="58" customWidth="1"/>
    <col min="13876" max="13878" width="0.7109375" style="58" customWidth="1"/>
    <col min="13879" max="13879" width="12.28515625" style="58" customWidth="1"/>
    <col min="13880" max="13881" width="0.7109375" style="58" customWidth="1"/>
    <col min="13882" max="14080" width="9.140625" style="58"/>
    <col min="14081" max="14081" width="2.28515625" style="58" customWidth="1"/>
    <col min="14082" max="14082" width="39.5703125" style="58" customWidth="1"/>
    <col min="14083" max="14083" width="4.5703125" style="58" customWidth="1"/>
    <col min="14084" max="14084" width="0.7109375" style="58" customWidth="1"/>
    <col min="14085" max="14085" width="12.28515625" style="58" customWidth="1"/>
    <col min="14086" max="14086" width="0.7109375" style="58" customWidth="1"/>
    <col min="14087" max="14087" width="12.28515625" style="58" customWidth="1"/>
    <col min="14088" max="14088" width="0.7109375" style="58" customWidth="1"/>
    <col min="14089" max="14089" width="12.28515625" style="58" customWidth="1"/>
    <col min="14090" max="14090" width="0.7109375" style="58" customWidth="1"/>
    <col min="14091" max="14091" width="12.28515625" style="58" customWidth="1"/>
    <col min="14092" max="14092" width="0.7109375" style="58" customWidth="1"/>
    <col min="14093" max="14093" width="12.28515625" style="58" customWidth="1"/>
    <col min="14094" max="14094" width="0.7109375" style="58" customWidth="1"/>
    <col min="14095" max="14095" width="12.28515625" style="58" customWidth="1"/>
    <col min="14096" max="14096" width="0.7109375" style="58" customWidth="1"/>
    <col min="14097" max="14097" width="12.28515625" style="58" customWidth="1"/>
    <col min="14098" max="14098" width="0.7109375" style="58" customWidth="1"/>
    <col min="14099" max="14099" width="12.28515625" style="58" customWidth="1"/>
    <col min="14100" max="14100" width="0.7109375" style="58" customWidth="1"/>
    <col min="14101" max="14101" width="12.28515625" style="58" customWidth="1"/>
    <col min="14102" max="14102" width="0.7109375" style="58" customWidth="1"/>
    <col min="14103" max="14103" width="12.28515625" style="58" customWidth="1"/>
    <col min="14104" max="14104" width="0.7109375" style="58" customWidth="1"/>
    <col min="14105" max="14105" width="12.28515625" style="58" customWidth="1"/>
    <col min="14106" max="14106" width="0.7109375" style="58" customWidth="1"/>
    <col min="14107" max="14107" width="12.28515625" style="58" customWidth="1"/>
    <col min="14108" max="14108" width="0.7109375" style="58" customWidth="1"/>
    <col min="14109" max="14109" width="12.28515625" style="58" customWidth="1"/>
    <col min="14110" max="14110" width="0.7109375" style="58" customWidth="1"/>
    <col min="14111" max="14111" width="12.28515625" style="58" customWidth="1"/>
    <col min="14112" max="14112" width="0.7109375" style="58" customWidth="1"/>
    <col min="14113" max="14113" width="12.28515625" style="58" customWidth="1"/>
    <col min="14114" max="14114" width="0.7109375" style="58" customWidth="1"/>
    <col min="14115" max="14115" width="12.28515625" style="58" customWidth="1"/>
    <col min="14116" max="14116" width="0.7109375" style="58" customWidth="1"/>
    <col min="14117" max="14117" width="12.28515625" style="58" customWidth="1"/>
    <col min="14118" max="14118" width="0.7109375" style="58" customWidth="1"/>
    <col min="14119" max="14119" width="12.28515625" style="58" customWidth="1"/>
    <col min="14120" max="14120" width="0.7109375" style="58" customWidth="1"/>
    <col min="14121" max="14121" width="12.28515625" style="58" customWidth="1"/>
    <col min="14122" max="14122" width="0.7109375" style="58" customWidth="1"/>
    <col min="14123" max="14123" width="12.28515625" style="58" customWidth="1"/>
    <col min="14124" max="14124" width="0.7109375" style="58" customWidth="1"/>
    <col min="14125" max="14125" width="12.28515625" style="58" customWidth="1"/>
    <col min="14126" max="14126" width="0.7109375" style="58" customWidth="1"/>
    <col min="14127" max="14127" width="12.28515625" style="58" customWidth="1"/>
    <col min="14128" max="14128" width="0.7109375" style="58" customWidth="1"/>
    <col min="14129" max="14129" width="12.28515625" style="58" customWidth="1"/>
    <col min="14130" max="14130" width="0.7109375" style="58" customWidth="1"/>
    <col min="14131" max="14131" width="12.28515625" style="58" customWidth="1"/>
    <col min="14132" max="14134" width="0.7109375" style="58" customWidth="1"/>
    <col min="14135" max="14135" width="12.28515625" style="58" customWidth="1"/>
    <col min="14136" max="14137" width="0.7109375" style="58" customWidth="1"/>
    <col min="14138" max="14336" width="9.140625" style="58"/>
    <col min="14337" max="14337" width="2.28515625" style="58" customWidth="1"/>
    <col min="14338" max="14338" width="39.5703125" style="58" customWidth="1"/>
    <col min="14339" max="14339" width="4.5703125" style="58" customWidth="1"/>
    <col min="14340" max="14340" width="0.7109375" style="58" customWidth="1"/>
    <col min="14341" max="14341" width="12.28515625" style="58" customWidth="1"/>
    <col min="14342" max="14342" width="0.7109375" style="58" customWidth="1"/>
    <col min="14343" max="14343" width="12.28515625" style="58" customWidth="1"/>
    <col min="14344" max="14344" width="0.7109375" style="58" customWidth="1"/>
    <col min="14345" max="14345" width="12.28515625" style="58" customWidth="1"/>
    <col min="14346" max="14346" width="0.7109375" style="58" customWidth="1"/>
    <col min="14347" max="14347" width="12.28515625" style="58" customWidth="1"/>
    <col min="14348" max="14348" width="0.7109375" style="58" customWidth="1"/>
    <col min="14349" max="14349" width="12.28515625" style="58" customWidth="1"/>
    <col min="14350" max="14350" width="0.7109375" style="58" customWidth="1"/>
    <col min="14351" max="14351" width="12.28515625" style="58" customWidth="1"/>
    <col min="14352" max="14352" width="0.7109375" style="58" customWidth="1"/>
    <col min="14353" max="14353" width="12.28515625" style="58" customWidth="1"/>
    <col min="14354" max="14354" width="0.7109375" style="58" customWidth="1"/>
    <col min="14355" max="14355" width="12.28515625" style="58" customWidth="1"/>
    <col min="14356" max="14356" width="0.7109375" style="58" customWidth="1"/>
    <col min="14357" max="14357" width="12.28515625" style="58" customWidth="1"/>
    <col min="14358" max="14358" width="0.7109375" style="58" customWidth="1"/>
    <col min="14359" max="14359" width="12.28515625" style="58" customWidth="1"/>
    <col min="14360" max="14360" width="0.7109375" style="58" customWidth="1"/>
    <col min="14361" max="14361" width="12.28515625" style="58" customWidth="1"/>
    <col min="14362" max="14362" width="0.7109375" style="58" customWidth="1"/>
    <col min="14363" max="14363" width="12.28515625" style="58" customWidth="1"/>
    <col min="14364" max="14364" width="0.7109375" style="58" customWidth="1"/>
    <col min="14365" max="14365" width="12.28515625" style="58" customWidth="1"/>
    <col min="14366" max="14366" width="0.7109375" style="58" customWidth="1"/>
    <col min="14367" max="14367" width="12.28515625" style="58" customWidth="1"/>
    <col min="14368" max="14368" width="0.7109375" style="58" customWidth="1"/>
    <col min="14369" max="14369" width="12.28515625" style="58" customWidth="1"/>
    <col min="14370" max="14370" width="0.7109375" style="58" customWidth="1"/>
    <col min="14371" max="14371" width="12.28515625" style="58" customWidth="1"/>
    <col min="14372" max="14372" width="0.7109375" style="58" customWidth="1"/>
    <col min="14373" max="14373" width="12.28515625" style="58" customWidth="1"/>
    <col min="14374" max="14374" width="0.7109375" style="58" customWidth="1"/>
    <col min="14375" max="14375" width="12.28515625" style="58" customWidth="1"/>
    <col min="14376" max="14376" width="0.7109375" style="58" customWidth="1"/>
    <col min="14377" max="14377" width="12.28515625" style="58" customWidth="1"/>
    <col min="14378" max="14378" width="0.7109375" style="58" customWidth="1"/>
    <col min="14379" max="14379" width="12.28515625" style="58" customWidth="1"/>
    <col min="14380" max="14380" width="0.7109375" style="58" customWidth="1"/>
    <col min="14381" max="14381" width="12.28515625" style="58" customWidth="1"/>
    <col min="14382" max="14382" width="0.7109375" style="58" customWidth="1"/>
    <col min="14383" max="14383" width="12.28515625" style="58" customWidth="1"/>
    <col min="14384" max="14384" width="0.7109375" style="58" customWidth="1"/>
    <col min="14385" max="14385" width="12.28515625" style="58" customWidth="1"/>
    <col min="14386" max="14386" width="0.7109375" style="58" customWidth="1"/>
    <col min="14387" max="14387" width="12.28515625" style="58" customWidth="1"/>
    <col min="14388" max="14390" width="0.7109375" style="58" customWidth="1"/>
    <col min="14391" max="14391" width="12.28515625" style="58" customWidth="1"/>
    <col min="14392" max="14393" width="0.7109375" style="58" customWidth="1"/>
    <col min="14394" max="14592" width="9.140625" style="58"/>
    <col min="14593" max="14593" width="2.28515625" style="58" customWidth="1"/>
    <col min="14594" max="14594" width="39.5703125" style="58" customWidth="1"/>
    <col min="14595" max="14595" width="4.5703125" style="58" customWidth="1"/>
    <col min="14596" max="14596" width="0.7109375" style="58" customWidth="1"/>
    <col min="14597" max="14597" width="12.28515625" style="58" customWidth="1"/>
    <col min="14598" max="14598" width="0.7109375" style="58" customWidth="1"/>
    <col min="14599" max="14599" width="12.28515625" style="58" customWidth="1"/>
    <col min="14600" max="14600" width="0.7109375" style="58" customWidth="1"/>
    <col min="14601" max="14601" width="12.28515625" style="58" customWidth="1"/>
    <col min="14602" max="14602" width="0.7109375" style="58" customWidth="1"/>
    <col min="14603" max="14603" width="12.28515625" style="58" customWidth="1"/>
    <col min="14604" max="14604" width="0.7109375" style="58" customWidth="1"/>
    <col min="14605" max="14605" width="12.28515625" style="58" customWidth="1"/>
    <col min="14606" max="14606" width="0.7109375" style="58" customWidth="1"/>
    <col min="14607" max="14607" width="12.28515625" style="58" customWidth="1"/>
    <col min="14608" max="14608" width="0.7109375" style="58" customWidth="1"/>
    <col min="14609" max="14609" width="12.28515625" style="58" customWidth="1"/>
    <col min="14610" max="14610" width="0.7109375" style="58" customWidth="1"/>
    <col min="14611" max="14611" width="12.28515625" style="58" customWidth="1"/>
    <col min="14612" max="14612" width="0.7109375" style="58" customWidth="1"/>
    <col min="14613" max="14613" width="12.28515625" style="58" customWidth="1"/>
    <col min="14614" max="14614" width="0.7109375" style="58" customWidth="1"/>
    <col min="14615" max="14615" width="12.28515625" style="58" customWidth="1"/>
    <col min="14616" max="14616" width="0.7109375" style="58" customWidth="1"/>
    <col min="14617" max="14617" width="12.28515625" style="58" customWidth="1"/>
    <col min="14618" max="14618" width="0.7109375" style="58" customWidth="1"/>
    <col min="14619" max="14619" width="12.28515625" style="58" customWidth="1"/>
    <col min="14620" max="14620" width="0.7109375" style="58" customWidth="1"/>
    <col min="14621" max="14621" width="12.28515625" style="58" customWidth="1"/>
    <col min="14622" max="14622" width="0.7109375" style="58" customWidth="1"/>
    <col min="14623" max="14623" width="12.28515625" style="58" customWidth="1"/>
    <col min="14624" max="14624" width="0.7109375" style="58" customWidth="1"/>
    <col min="14625" max="14625" width="12.28515625" style="58" customWidth="1"/>
    <col min="14626" max="14626" width="0.7109375" style="58" customWidth="1"/>
    <col min="14627" max="14627" width="12.28515625" style="58" customWidth="1"/>
    <col min="14628" max="14628" width="0.7109375" style="58" customWidth="1"/>
    <col min="14629" max="14629" width="12.28515625" style="58" customWidth="1"/>
    <col min="14630" max="14630" width="0.7109375" style="58" customWidth="1"/>
    <col min="14631" max="14631" width="12.28515625" style="58" customWidth="1"/>
    <col min="14632" max="14632" width="0.7109375" style="58" customWidth="1"/>
    <col min="14633" max="14633" width="12.28515625" style="58" customWidth="1"/>
    <col min="14634" max="14634" width="0.7109375" style="58" customWidth="1"/>
    <col min="14635" max="14635" width="12.28515625" style="58" customWidth="1"/>
    <col min="14636" max="14636" width="0.7109375" style="58" customWidth="1"/>
    <col min="14637" max="14637" width="12.28515625" style="58" customWidth="1"/>
    <col min="14638" max="14638" width="0.7109375" style="58" customWidth="1"/>
    <col min="14639" max="14639" width="12.28515625" style="58" customWidth="1"/>
    <col min="14640" max="14640" width="0.7109375" style="58" customWidth="1"/>
    <col min="14641" max="14641" width="12.28515625" style="58" customWidth="1"/>
    <col min="14642" max="14642" width="0.7109375" style="58" customWidth="1"/>
    <col min="14643" max="14643" width="12.28515625" style="58" customWidth="1"/>
    <col min="14644" max="14646" width="0.7109375" style="58" customWidth="1"/>
    <col min="14647" max="14647" width="12.28515625" style="58" customWidth="1"/>
    <col min="14648" max="14649" width="0.7109375" style="58" customWidth="1"/>
    <col min="14650" max="14848" width="9.140625" style="58"/>
    <col min="14849" max="14849" width="2.28515625" style="58" customWidth="1"/>
    <col min="14850" max="14850" width="39.5703125" style="58" customWidth="1"/>
    <col min="14851" max="14851" width="4.5703125" style="58" customWidth="1"/>
    <col min="14852" max="14852" width="0.7109375" style="58" customWidth="1"/>
    <col min="14853" max="14853" width="12.28515625" style="58" customWidth="1"/>
    <col min="14854" max="14854" width="0.7109375" style="58" customWidth="1"/>
    <col min="14855" max="14855" width="12.28515625" style="58" customWidth="1"/>
    <col min="14856" max="14856" width="0.7109375" style="58" customWidth="1"/>
    <col min="14857" max="14857" width="12.28515625" style="58" customWidth="1"/>
    <col min="14858" max="14858" width="0.7109375" style="58" customWidth="1"/>
    <col min="14859" max="14859" width="12.28515625" style="58" customWidth="1"/>
    <col min="14860" max="14860" width="0.7109375" style="58" customWidth="1"/>
    <col min="14861" max="14861" width="12.28515625" style="58" customWidth="1"/>
    <col min="14862" max="14862" width="0.7109375" style="58" customWidth="1"/>
    <col min="14863" max="14863" width="12.28515625" style="58" customWidth="1"/>
    <col min="14864" max="14864" width="0.7109375" style="58" customWidth="1"/>
    <col min="14865" max="14865" width="12.28515625" style="58" customWidth="1"/>
    <col min="14866" max="14866" width="0.7109375" style="58" customWidth="1"/>
    <col min="14867" max="14867" width="12.28515625" style="58" customWidth="1"/>
    <col min="14868" max="14868" width="0.7109375" style="58" customWidth="1"/>
    <col min="14869" max="14869" width="12.28515625" style="58" customWidth="1"/>
    <col min="14870" max="14870" width="0.7109375" style="58" customWidth="1"/>
    <col min="14871" max="14871" width="12.28515625" style="58" customWidth="1"/>
    <col min="14872" max="14872" width="0.7109375" style="58" customWidth="1"/>
    <col min="14873" max="14873" width="12.28515625" style="58" customWidth="1"/>
    <col min="14874" max="14874" width="0.7109375" style="58" customWidth="1"/>
    <col min="14875" max="14875" width="12.28515625" style="58" customWidth="1"/>
    <col min="14876" max="14876" width="0.7109375" style="58" customWidth="1"/>
    <col min="14877" max="14877" width="12.28515625" style="58" customWidth="1"/>
    <col min="14878" max="14878" width="0.7109375" style="58" customWidth="1"/>
    <col min="14879" max="14879" width="12.28515625" style="58" customWidth="1"/>
    <col min="14880" max="14880" width="0.7109375" style="58" customWidth="1"/>
    <col min="14881" max="14881" width="12.28515625" style="58" customWidth="1"/>
    <col min="14882" max="14882" width="0.7109375" style="58" customWidth="1"/>
    <col min="14883" max="14883" width="12.28515625" style="58" customWidth="1"/>
    <col min="14884" max="14884" width="0.7109375" style="58" customWidth="1"/>
    <col min="14885" max="14885" width="12.28515625" style="58" customWidth="1"/>
    <col min="14886" max="14886" width="0.7109375" style="58" customWidth="1"/>
    <col min="14887" max="14887" width="12.28515625" style="58" customWidth="1"/>
    <col min="14888" max="14888" width="0.7109375" style="58" customWidth="1"/>
    <col min="14889" max="14889" width="12.28515625" style="58" customWidth="1"/>
    <col min="14890" max="14890" width="0.7109375" style="58" customWidth="1"/>
    <col min="14891" max="14891" width="12.28515625" style="58" customWidth="1"/>
    <col min="14892" max="14892" width="0.7109375" style="58" customWidth="1"/>
    <col min="14893" max="14893" width="12.28515625" style="58" customWidth="1"/>
    <col min="14894" max="14894" width="0.7109375" style="58" customWidth="1"/>
    <col min="14895" max="14895" width="12.28515625" style="58" customWidth="1"/>
    <col min="14896" max="14896" width="0.7109375" style="58" customWidth="1"/>
    <col min="14897" max="14897" width="12.28515625" style="58" customWidth="1"/>
    <col min="14898" max="14898" width="0.7109375" style="58" customWidth="1"/>
    <col min="14899" max="14899" width="12.28515625" style="58" customWidth="1"/>
    <col min="14900" max="14902" width="0.7109375" style="58" customWidth="1"/>
    <col min="14903" max="14903" width="12.28515625" style="58" customWidth="1"/>
    <col min="14904" max="14905" width="0.7109375" style="58" customWidth="1"/>
    <col min="14906" max="15104" width="9.140625" style="58"/>
    <col min="15105" max="15105" width="2.28515625" style="58" customWidth="1"/>
    <col min="15106" max="15106" width="39.5703125" style="58" customWidth="1"/>
    <col min="15107" max="15107" width="4.5703125" style="58" customWidth="1"/>
    <col min="15108" max="15108" width="0.7109375" style="58" customWidth="1"/>
    <col min="15109" max="15109" width="12.28515625" style="58" customWidth="1"/>
    <col min="15110" max="15110" width="0.7109375" style="58" customWidth="1"/>
    <col min="15111" max="15111" width="12.28515625" style="58" customWidth="1"/>
    <col min="15112" max="15112" width="0.7109375" style="58" customWidth="1"/>
    <col min="15113" max="15113" width="12.28515625" style="58" customWidth="1"/>
    <col min="15114" max="15114" width="0.7109375" style="58" customWidth="1"/>
    <col min="15115" max="15115" width="12.28515625" style="58" customWidth="1"/>
    <col min="15116" max="15116" width="0.7109375" style="58" customWidth="1"/>
    <col min="15117" max="15117" width="12.28515625" style="58" customWidth="1"/>
    <col min="15118" max="15118" width="0.7109375" style="58" customWidth="1"/>
    <col min="15119" max="15119" width="12.28515625" style="58" customWidth="1"/>
    <col min="15120" max="15120" width="0.7109375" style="58" customWidth="1"/>
    <col min="15121" max="15121" width="12.28515625" style="58" customWidth="1"/>
    <col min="15122" max="15122" width="0.7109375" style="58" customWidth="1"/>
    <col min="15123" max="15123" width="12.28515625" style="58" customWidth="1"/>
    <col min="15124" max="15124" width="0.7109375" style="58" customWidth="1"/>
    <col min="15125" max="15125" width="12.28515625" style="58" customWidth="1"/>
    <col min="15126" max="15126" width="0.7109375" style="58" customWidth="1"/>
    <col min="15127" max="15127" width="12.28515625" style="58" customWidth="1"/>
    <col min="15128" max="15128" width="0.7109375" style="58" customWidth="1"/>
    <col min="15129" max="15129" width="12.28515625" style="58" customWidth="1"/>
    <col min="15130" max="15130" width="0.7109375" style="58" customWidth="1"/>
    <col min="15131" max="15131" width="12.28515625" style="58" customWidth="1"/>
    <col min="15132" max="15132" width="0.7109375" style="58" customWidth="1"/>
    <col min="15133" max="15133" width="12.28515625" style="58" customWidth="1"/>
    <col min="15134" max="15134" width="0.7109375" style="58" customWidth="1"/>
    <col min="15135" max="15135" width="12.28515625" style="58" customWidth="1"/>
    <col min="15136" max="15136" width="0.7109375" style="58" customWidth="1"/>
    <col min="15137" max="15137" width="12.28515625" style="58" customWidth="1"/>
    <col min="15138" max="15138" width="0.7109375" style="58" customWidth="1"/>
    <col min="15139" max="15139" width="12.28515625" style="58" customWidth="1"/>
    <col min="15140" max="15140" width="0.7109375" style="58" customWidth="1"/>
    <col min="15141" max="15141" width="12.28515625" style="58" customWidth="1"/>
    <col min="15142" max="15142" width="0.7109375" style="58" customWidth="1"/>
    <col min="15143" max="15143" width="12.28515625" style="58" customWidth="1"/>
    <col min="15144" max="15144" width="0.7109375" style="58" customWidth="1"/>
    <col min="15145" max="15145" width="12.28515625" style="58" customWidth="1"/>
    <col min="15146" max="15146" width="0.7109375" style="58" customWidth="1"/>
    <col min="15147" max="15147" width="12.28515625" style="58" customWidth="1"/>
    <col min="15148" max="15148" width="0.7109375" style="58" customWidth="1"/>
    <col min="15149" max="15149" width="12.28515625" style="58" customWidth="1"/>
    <col min="15150" max="15150" width="0.7109375" style="58" customWidth="1"/>
    <col min="15151" max="15151" width="12.28515625" style="58" customWidth="1"/>
    <col min="15152" max="15152" width="0.7109375" style="58" customWidth="1"/>
    <col min="15153" max="15153" width="12.28515625" style="58" customWidth="1"/>
    <col min="15154" max="15154" width="0.7109375" style="58" customWidth="1"/>
    <col min="15155" max="15155" width="12.28515625" style="58" customWidth="1"/>
    <col min="15156" max="15158" width="0.7109375" style="58" customWidth="1"/>
    <col min="15159" max="15159" width="12.28515625" style="58" customWidth="1"/>
    <col min="15160" max="15161" width="0.7109375" style="58" customWidth="1"/>
    <col min="15162" max="15360" width="9.140625" style="58"/>
    <col min="15361" max="15361" width="2.28515625" style="58" customWidth="1"/>
    <col min="15362" max="15362" width="39.5703125" style="58" customWidth="1"/>
    <col min="15363" max="15363" width="4.5703125" style="58" customWidth="1"/>
    <col min="15364" max="15364" width="0.7109375" style="58" customWidth="1"/>
    <col min="15365" max="15365" width="12.28515625" style="58" customWidth="1"/>
    <col min="15366" max="15366" width="0.7109375" style="58" customWidth="1"/>
    <col min="15367" max="15367" width="12.28515625" style="58" customWidth="1"/>
    <col min="15368" max="15368" width="0.7109375" style="58" customWidth="1"/>
    <col min="15369" max="15369" width="12.28515625" style="58" customWidth="1"/>
    <col min="15370" max="15370" width="0.7109375" style="58" customWidth="1"/>
    <col min="15371" max="15371" width="12.28515625" style="58" customWidth="1"/>
    <col min="15372" max="15372" width="0.7109375" style="58" customWidth="1"/>
    <col min="15373" max="15373" width="12.28515625" style="58" customWidth="1"/>
    <col min="15374" max="15374" width="0.7109375" style="58" customWidth="1"/>
    <col min="15375" max="15375" width="12.28515625" style="58" customWidth="1"/>
    <col min="15376" max="15376" width="0.7109375" style="58" customWidth="1"/>
    <col min="15377" max="15377" width="12.28515625" style="58" customWidth="1"/>
    <col min="15378" max="15378" width="0.7109375" style="58" customWidth="1"/>
    <col min="15379" max="15379" width="12.28515625" style="58" customWidth="1"/>
    <col min="15380" max="15380" width="0.7109375" style="58" customWidth="1"/>
    <col min="15381" max="15381" width="12.28515625" style="58" customWidth="1"/>
    <col min="15382" max="15382" width="0.7109375" style="58" customWidth="1"/>
    <col min="15383" max="15383" width="12.28515625" style="58" customWidth="1"/>
    <col min="15384" max="15384" width="0.7109375" style="58" customWidth="1"/>
    <col min="15385" max="15385" width="12.28515625" style="58" customWidth="1"/>
    <col min="15386" max="15386" width="0.7109375" style="58" customWidth="1"/>
    <col min="15387" max="15387" width="12.28515625" style="58" customWidth="1"/>
    <col min="15388" max="15388" width="0.7109375" style="58" customWidth="1"/>
    <col min="15389" max="15389" width="12.28515625" style="58" customWidth="1"/>
    <col min="15390" max="15390" width="0.7109375" style="58" customWidth="1"/>
    <col min="15391" max="15391" width="12.28515625" style="58" customWidth="1"/>
    <col min="15392" max="15392" width="0.7109375" style="58" customWidth="1"/>
    <col min="15393" max="15393" width="12.28515625" style="58" customWidth="1"/>
    <col min="15394" max="15394" width="0.7109375" style="58" customWidth="1"/>
    <col min="15395" max="15395" width="12.28515625" style="58" customWidth="1"/>
    <col min="15396" max="15396" width="0.7109375" style="58" customWidth="1"/>
    <col min="15397" max="15397" width="12.28515625" style="58" customWidth="1"/>
    <col min="15398" max="15398" width="0.7109375" style="58" customWidth="1"/>
    <col min="15399" max="15399" width="12.28515625" style="58" customWidth="1"/>
    <col min="15400" max="15400" width="0.7109375" style="58" customWidth="1"/>
    <col min="15401" max="15401" width="12.28515625" style="58" customWidth="1"/>
    <col min="15402" max="15402" width="0.7109375" style="58" customWidth="1"/>
    <col min="15403" max="15403" width="12.28515625" style="58" customWidth="1"/>
    <col min="15404" max="15404" width="0.7109375" style="58" customWidth="1"/>
    <col min="15405" max="15405" width="12.28515625" style="58" customWidth="1"/>
    <col min="15406" max="15406" width="0.7109375" style="58" customWidth="1"/>
    <col min="15407" max="15407" width="12.28515625" style="58" customWidth="1"/>
    <col min="15408" max="15408" width="0.7109375" style="58" customWidth="1"/>
    <col min="15409" max="15409" width="12.28515625" style="58" customWidth="1"/>
    <col min="15410" max="15410" width="0.7109375" style="58" customWidth="1"/>
    <col min="15411" max="15411" width="12.28515625" style="58" customWidth="1"/>
    <col min="15412" max="15414" width="0.7109375" style="58" customWidth="1"/>
    <col min="15415" max="15415" width="12.28515625" style="58" customWidth="1"/>
    <col min="15416" max="15417" width="0.7109375" style="58" customWidth="1"/>
    <col min="15418" max="15616" width="9.140625" style="58"/>
    <col min="15617" max="15617" width="2.28515625" style="58" customWidth="1"/>
    <col min="15618" max="15618" width="39.5703125" style="58" customWidth="1"/>
    <col min="15619" max="15619" width="4.5703125" style="58" customWidth="1"/>
    <col min="15620" max="15620" width="0.7109375" style="58" customWidth="1"/>
    <col min="15621" max="15621" width="12.28515625" style="58" customWidth="1"/>
    <col min="15622" max="15622" width="0.7109375" style="58" customWidth="1"/>
    <col min="15623" max="15623" width="12.28515625" style="58" customWidth="1"/>
    <col min="15624" max="15624" width="0.7109375" style="58" customWidth="1"/>
    <col min="15625" max="15625" width="12.28515625" style="58" customWidth="1"/>
    <col min="15626" max="15626" width="0.7109375" style="58" customWidth="1"/>
    <col min="15627" max="15627" width="12.28515625" style="58" customWidth="1"/>
    <col min="15628" max="15628" width="0.7109375" style="58" customWidth="1"/>
    <col min="15629" max="15629" width="12.28515625" style="58" customWidth="1"/>
    <col min="15630" max="15630" width="0.7109375" style="58" customWidth="1"/>
    <col min="15631" max="15631" width="12.28515625" style="58" customWidth="1"/>
    <col min="15632" max="15632" width="0.7109375" style="58" customWidth="1"/>
    <col min="15633" max="15633" width="12.28515625" style="58" customWidth="1"/>
    <col min="15634" max="15634" width="0.7109375" style="58" customWidth="1"/>
    <col min="15635" max="15635" width="12.28515625" style="58" customWidth="1"/>
    <col min="15636" max="15636" width="0.7109375" style="58" customWidth="1"/>
    <col min="15637" max="15637" width="12.28515625" style="58" customWidth="1"/>
    <col min="15638" max="15638" width="0.7109375" style="58" customWidth="1"/>
    <col min="15639" max="15639" width="12.28515625" style="58" customWidth="1"/>
    <col min="15640" max="15640" width="0.7109375" style="58" customWidth="1"/>
    <col min="15641" max="15641" width="12.28515625" style="58" customWidth="1"/>
    <col min="15642" max="15642" width="0.7109375" style="58" customWidth="1"/>
    <col min="15643" max="15643" width="12.28515625" style="58" customWidth="1"/>
    <col min="15644" max="15644" width="0.7109375" style="58" customWidth="1"/>
    <col min="15645" max="15645" width="12.28515625" style="58" customWidth="1"/>
    <col min="15646" max="15646" width="0.7109375" style="58" customWidth="1"/>
    <col min="15647" max="15647" width="12.28515625" style="58" customWidth="1"/>
    <col min="15648" max="15648" width="0.7109375" style="58" customWidth="1"/>
    <col min="15649" max="15649" width="12.28515625" style="58" customWidth="1"/>
    <col min="15650" max="15650" width="0.7109375" style="58" customWidth="1"/>
    <col min="15651" max="15651" width="12.28515625" style="58" customWidth="1"/>
    <col min="15652" max="15652" width="0.7109375" style="58" customWidth="1"/>
    <col min="15653" max="15653" width="12.28515625" style="58" customWidth="1"/>
    <col min="15654" max="15654" width="0.7109375" style="58" customWidth="1"/>
    <col min="15655" max="15655" width="12.28515625" style="58" customWidth="1"/>
    <col min="15656" max="15656" width="0.7109375" style="58" customWidth="1"/>
    <col min="15657" max="15657" width="12.28515625" style="58" customWidth="1"/>
    <col min="15658" max="15658" width="0.7109375" style="58" customWidth="1"/>
    <col min="15659" max="15659" width="12.28515625" style="58" customWidth="1"/>
    <col min="15660" max="15660" width="0.7109375" style="58" customWidth="1"/>
    <col min="15661" max="15661" width="12.28515625" style="58" customWidth="1"/>
    <col min="15662" max="15662" width="0.7109375" style="58" customWidth="1"/>
    <col min="15663" max="15663" width="12.28515625" style="58" customWidth="1"/>
    <col min="15664" max="15664" width="0.7109375" style="58" customWidth="1"/>
    <col min="15665" max="15665" width="12.28515625" style="58" customWidth="1"/>
    <col min="15666" max="15666" width="0.7109375" style="58" customWidth="1"/>
    <col min="15667" max="15667" width="12.28515625" style="58" customWidth="1"/>
    <col min="15668" max="15670" width="0.7109375" style="58" customWidth="1"/>
    <col min="15671" max="15671" width="12.28515625" style="58" customWidth="1"/>
    <col min="15672" max="15673" width="0.7109375" style="58" customWidth="1"/>
    <col min="15674" max="15872" width="9.140625" style="58"/>
    <col min="15873" max="15873" width="2.28515625" style="58" customWidth="1"/>
    <col min="15874" max="15874" width="39.5703125" style="58" customWidth="1"/>
    <col min="15875" max="15875" width="4.5703125" style="58" customWidth="1"/>
    <col min="15876" max="15876" width="0.7109375" style="58" customWidth="1"/>
    <col min="15877" max="15877" width="12.28515625" style="58" customWidth="1"/>
    <col min="15878" max="15878" width="0.7109375" style="58" customWidth="1"/>
    <col min="15879" max="15879" width="12.28515625" style="58" customWidth="1"/>
    <col min="15880" max="15880" width="0.7109375" style="58" customWidth="1"/>
    <col min="15881" max="15881" width="12.28515625" style="58" customWidth="1"/>
    <col min="15882" max="15882" width="0.7109375" style="58" customWidth="1"/>
    <col min="15883" max="15883" width="12.28515625" style="58" customWidth="1"/>
    <col min="15884" max="15884" width="0.7109375" style="58" customWidth="1"/>
    <col min="15885" max="15885" width="12.28515625" style="58" customWidth="1"/>
    <col min="15886" max="15886" width="0.7109375" style="58" customWidth="1"/>
    <col min="15887" max="15887" width="12.28515625" style="58" customWidth="1"/>
    <col min="15888" max="15888" width="0.7109375" style="58" customWidth="1"/>
    <col min="15889" max="15889" width="12.28515625" style="58" customWidth="1"/>
    <col min="15890" max="15890" width="0.7109375" style="58" customWidth="1"/>
    <col min="15891" max="15891" width="12.28515625" style="58" customWidth="1"/>
    <col min="15892" max="15892" width="0.7109375" style="58" customWidth="1"/>
    <col min="15893" max="15893" width="12.28515625" style="58" customWidth="1"/>
    <col min="15894" max="15894" width="0.7109375" style="58" customWidth="1"/>
    <col min="15895" max="15895" width="12.28515625" style="58" customWidth="1"/>
    <col min="15896" max="15896" width="0.7109375" style="58" customWidth="1"/>
    <col min="15897" max="15897" width="12.28515625" style="58" customWidth="1"/>
    <col min="15898" max="15898" width="0.7109375" style="58" customWidth="1"/>
    <col min="15899" max="15899" width="12.28515625" style="58" customWidth="1"/>
    <col min="15900" max="15900" width="0.7109375" style="58" customWidth="1"/>
    <col min="15901" max="15901" width="12.28515625" style="58" customWidth="1"/>
    <col min="15902" max="15902" width="0.7109375" style="58" customWidth="1"/>
    <col min="15903" max="15903" width="12.28515625" style="58" customWidth="1"/>
    <col min="15904" max="15904" width="0.7109375" style="58" customWidth="1"/>
    <col min="15905" max="15905" width="12.28515625" style="58" customWidth="1"/>
    <col min="15906" max="15906" width="0.7109375" style="58" customWidth="1"/>
    <col min="15907" max="15907" width="12.28515625" style="58" customWidth="1"/>
    <col min="15908" max="15908" width="0.7109375" style="58" customWidth="1"/>
    <col min="15909" max="15909" width="12.28515625" style="58" customWidth="1"/>
    <col min="15910" max="15910" width="0.7109375" style="58" customWidth="1"/>
    <col min="15911" max="15911" width="12.28515625" style="58" customWidth="1"/>
    <col min="15912" max="15912" width="0.7109375" style="58" customWidth="1"/>
    <col min="15913" max="15913" width="12.28515625" style="58" customWidth="1"/>
    <col min="15914" max="15914" width="0.7109375" style="58" customWidth="1"/>
    <col min="15915" max="15915" width="12.28515625" style="58" customWidth="1"/>
    <col min="15916" max="15916" width="0.7109375" style="58" customWidth="1"/>
    <col min="15917" max="15917" width="12.28515625" style="58" customWidth="1"/>
    <col min="15918" max="15918" width="0.7109375" style="58" customWidth="1"/>
    <col min="15919" max="15919" width="12.28515625" style="58" customWidth="1"/>
    <col min="15920" max="15920" width="0.7109375" style="58" customWidth="1"/>
    <col min="15921" max="15921" width="12.28515625" style="58" customWidth="1"/>
    <col min="15922" max="15922" width="0.7109375" style="58" customWidth="1"/>
    <col min="15923" max="15923" width="12.28515625" style="58" customWidth="1"/>
    <col min="15924" max="15926" width="0.7109375" style="58" customWidth="1"/>
    <col min="15927" max="15927" width="12.28515625" style="58" customWidth="1"/>
    <col min="15928" max="15929" width="0.7109375" style="58" customWidth="1"/>
    <col min="15930" max="16128" width="9.140625" style="58"/>
    <col min="16129" max="16129" width="2.28515625" style="58" customWidth="1"/>
    <col min="16130" max="16130" width="39.5703125" style="58" customWidth="1"/>
    <col min="16131" max="16131" width="4.5703125" style="58" customWidth="1"/>
    <col min="16132" max="16132" width="0.7109375" style="58" customWidth="1"/>
    <col min="16133" max="16133" width="12.28515625" style="58" customWidth="1"/>
    <col min="16134" max="16134" width="0.7109375" style="58" customWidth="1"/>
    <col min="16135" max="16135" width="12.28515625" style="58" customWidth="1"/>
    <col min="16136" max="16136" width="0.7109375" style="58" customWidth="1"/>
    <col min="16137" max="16137" width="12.28515625" style="58" customWidth="1"/>
    <col min="16138" max="16138" width="0.7109375" style="58" customWidth="1"/>
    <col min="16139" max="16139" width="12.28515625" style="58" customWidth="1"/>
    <col min="16140" max="16140" width="0.7109375" style="58" customWidth="1"/>
    <col min="16141" max="16141" width="12.28515625" style="58" customWidth="1"/>
    <col min="16142" max="16142" width="0.7109375" style="58" customWidth="1"/>
    <col min="16143" max="16143" width="12.28515625" style="58" customWidth="1"/>
    <col min="16144" max="16144" width="0.7109375" style="58" customWidth="1"/>
    <col min="16145" max="16145" width="12.28515625" style="58" customWidth="1"/>
    <col min="16146" max="16146" width="0.7109375" style="58" customWidth="1"/>
    <col min="16147" max="16147" width="12.28515625" style="58" customWidth="1"/>
    <col min="16148" max="16148" width="0.7109375" style="58" customWidth="1"/>
    <col min="16149" max="16149" width="12.28515625" style="58" customWidth="1"/>
    <col min="16150" max="16150" width="0.7109375" style="58" customWidth="1"/>
    <col min="16151" max="16151" width="12.28515625" style="58" customWidth="1"/>
    <col min="16152" max="16152" width="0.7109375" style="58" customWidth="1"/>
    <col min="16153" max="16153" width="12.28515625" style="58" customWidth="1"/>
    <col min="16154" max="16154" width="0.7109375" style="58" customWidth="1"/>
    <col min="16155" max="16155" width="12.28515625" style="58" customWidth="1"/>
    <col min="16156" max="16156" width="0.7109375" style="58" customWidth="1"/>
    <col min="16157" max="16157" width="12.28515625" style="58" customWidth="1"/>
    <col min="16158" max="16158" width="0.7109375" style="58" customWidth="1"/>
    <col min="16159" max="16159" width="12.28515625" style="58" customWidth="1"/>
    <col min="16160" max="16160" width="0.7109375" style="58" customWidth="1"/>
    <col min="16161" max="16161" width="12.28515625" style="58" customWidth="1"/>
    <col min="16162" max="16162" width="0.7109375" style="58" customWidth="1"/>
    <col min="16163" max="16163" width="12.28515625" style="58" customWidth="1"/>
    <col min="16164" max="16164" width="0.7109375" style="58" customWidth="1"/>
    <col min="16165" max="16165" width="12.28515625" style="58" customWidth="1"/>
    <col min="16166" max="16166" width="0.7109375" style="58" customWidth="1"/>
    <col min="16167" max="16167" width="12.28515625" style="58" customWidth="1"/>
    <col min="16168" max="16168" width="0.7109375" style="58" customWidth="1"/>
    <col min="16169" max="16169" width="12.28515625" style="58" customWidth="1"/>
    <col min="16170" max="16170" width="0.7109375" style="58" customWidth="1"/>
    <col min="16171" max="16171" width="12.28515625" style="58" customWidth="1"/>
    <col min="16172" max="16172" width="0.7109375" style="58" customWidth="1"/>
    <col min="16173" max="16173" width="12.28515625" style="58" customWidth="1"/>
    <col min="16174" max="16174" width="0.7109375" style="58" customWidth="1"/>
    <col min="16175" max="16175" width="12.28515625" style="58" customWidth="1"/>
    <col min="16176" max="16176" width="0.7109375" style="58" customWidth="1"/>
    <col min="16177" max="16177" width="12.28515625" style="58" customWidth="1"/>
    <col min="16178" max="16178" width="0.7109375" style="58" customWidth="1"/>
    <col min="16179" max="16179" width="12.28515625" style="58" customWidth="1"/>
    <col min="16180" max="16182" width="0.7109375" style="58" customWidth="1"/>
    <col min="16183" max="16183" width="12.28515625" style="58" customWidth="1"/>
    <col min="16184" max="16185" width="0.7109375" style="58" customWidth="1"/>
    <col min="16186" max="16384" width="9.140625" style="58"/>
  </cols>
  <sheetData>
    <row r="1" spans="1:55" ht="19.5">
      <c r="A1" s="79" t="s">
        <v>0</v>
      </c>
      <c r="B1" s="80" t="s">
        <v>491</v>
      </c>
      <c r="C1" s="79"/>
      <c r="D1" s="79"/>
      <c r="E1" s="79"/>
      <c r="F1" s="79"/>
      <c r="G1" s="79"/>
      <c r="Y1" s="79"/>
    </row>
    <row r="2" spans="1:55">
      <c r="A2" s="79"/>
      <c r="B2" s="82"/>
      <c r="C2" s="79"/>
      <c r="D2" s="79"/>
      <c r="E2" s="79"/>
      <c r="F2" s="79"/>
      <c r="G2" s="79"/>
      <c r="Y2" s="79"/>
      <c r="BC2" s="83"/>
    </row>
    <row r="3" spans="1:55" ht="13.5" thickBot="1">
      <c r="A3" s="79"/>
      <c r="C3" s="79"/>
      <c r="D3" s="79"/>
      <c r="E3" s="79"/>
      <c r="F3" s="79"/>
      <c r="G3" s="79"/>
      <c r="Q3" s="84"/>
      <c r="Y3" s="79"/>
    </row>
    <row r="4" spans="1:55" ht="13.5" thickBot="1">
      <c r="A4" s="79"/>
      <c r="B4" s="59" t="s">
        <v>196</v>
      </c>
      <c r="C4" s="79"/>
      <c r="D4" s="79"/>
      <c r="E4" s="79"/>
      <c r="F4" s="79"/>
      <c r="G4" s="79"/>
      <c r="Q4" s="84"/>
    </row>
    <row r="5" spans="1:55">
      <c r="A5" s="79"/>
      <c r="B5" s="79"/>
      <c r="C5" s="79"/>
      <c r="D5" s="79"/>
      <c r="E5" s="79"/>
      <c r="F5" s="79"/>
      <c r="G5" s="79"/>
      <c r="M5" s="84"/>
      <c r="N5" s="84"/>
      <c r="Q5" s="85"/>
      <c r="AA5" s="79"/>
      <c r="AE5" s="84"/>
      <c r="AG5" s="84"/>
    </row>
    <row r="6" spans="1:55">
      <c r="A6" s="79"/>
      <c r="B6" s="79"/>
      <c r="C6" s="79"/>
      <c r="D6" s="79"/>
      <c r="E6" s="79"/>
      <c r="F6" s="79"/>
      <c r="G6" s="79"/>
      <c r="M6" s="84"/>
      <c r="N6" s="84"/>
      <c r="O6" s="84"/>
      <c r="W6" s="84"/>
      <c r="Y6" s="84"/>
      <c r="AA6" s="79"/>
      <c r="AE6" s="84"/>
      <c r="AG6" s="84"/>
    </row>
    <row r="7" spans="1:55">
      <c r="A7" s="79"/>
      <c r="B7" s="79"/>
      <c r="C7" s="79"/>
      <c r="D7" s="79"/>
      <c r="E7" s="79"/>
      <c r="F7" s="79"/>
      <c r="G7" s="84"/>
      <c r="I7" s="84"/>
      <c r="K7" s="84"/>
      <c r="M7" s="84"/>
      <c r="N7" s="84"/>
      <c r="O7" s="84"/>
      <c r="S7" s="84"/>
      <c r="U7" s="84"/>
      <c r="AA7" s="84"/>
      <c r="AC7" s="84"/>
      <c r="AE7" s="84"/>
      <c r="AG7" s="84"/>
    </row>
    <row r="8" spans="1:55">
      <c r="A8" s="79"/>
      <c r="B8" s="79"/>
      <c r="C8" s="79"/>
      <c r="D8" s="84"/>
      <c r="E8" s="84" t="s">
        <v>197</v>
      </c>
      <c r="F8" s="79"/>
      <c r="G8" s="84" t="s">
        <v>26</v>
      </c>
      <c r="I8" s="84" t="s">
        <v>26</v>
      </c>
      <c r="K8" s="84" t="s">
        <v>26</v>
      </c>
      <c r="M8" s="84" t="s">
        <v>26</v>
      </c>
      <c r="N8" s="84"/>
      <c r="O8" s="84" t="s">
        <v>26</v>
      </c>
      <c r="Q8" s="84" t="s">
        <v>26</v>
      </c>
      <c r="S8" s="84" t="s">
        <v>26</v>
      </c>
      <c r="U8" s="84" t="s">
        <v>26</v>
      </c>
      <c r="W8" s="84" t="s">
        <v>26</v>
      </c>
      <c r="Y8" s="84" t="s">
        <v>26</v>
      </c>
      <c r="AA8" s="84" t="s">
        <v>26</v>
      </c>
      <c r="AC8" s="84" t="s">
        <v>26</v>
      </c>
      <c r="AE8" s="84" t="s">
        <v>26</v>
      </c>
      <c r="AG8" s="84" t="s">
        <v>26</v>
      </c>
      <c r="AI8" s="84" t="s">
        <v>26</v>
      </c>
      <c r="AK8" s="84" t="s">
        <v>26</v>
      </c>
      <c r="AM8" s="84" t="s">
        <v>26</v>
      </c>
      <c r="AO8" s="84" t="s">
        <v>26</v>
      </c>
      <c r="AQ8" s="84" t="s">
        <v>26</v>
      </c>
      <c r="AS8" s="84" t="s">
        <v>26</v>
      </c>
      <c r="AU8" s="84" t="s">
        <v>26</v>
      </c>
      <c r="AW8" s="84" t="s">
        <v>26</v>
      </c>
      <c r="BC8" s="84" t="s">
        <v>160</v>
      </c>
    </row>
    <row r="9" spans="1:55">
      <c r="A9" s="79"/>
      <c r="B9" s="60" t="s">
        <v>159</v>
      </c>
      <c r="C9" s="86"/>
      <c r="D9" s="84"/>
      <c r="E9" s="2">
        <v>2001</v>
      </c>
      <c r="F9" s="79"/>
      <c r="G9" s="2">
        <v>2002</v>
      </c>
      <c r="I9" s="2">
        <v>2003</v>
      </c>
      <c r="K9" s="2">
        <v>2004</v>
      </c>
      <c r="M9" s="2">
        <v>2005</v>
      </c>
      <c r="N9" s="2"/>
      <c r="O9" s="2">
        <v>2006</v>
      </c>
      <c r="Q9" s="2">
        <v>2007</v>
      </c>
      <c r="S9" s="2">
        <v>2008</v>
      </c>
      <c r="U9" s="2">
        <v>2009</v>
      </c>
      <c r="W9" s="2">
        <v>2010</v>
      </c>
      <c r="Y9" s="2">
        <v>2011</v>
      </c>
      <c r="AA9" s="2">
        <v>2012</v>
      </c>
      <c r="AC9" s="2">
        <v>2013</v>
      </c>
      <c r="AD9" s="87"/>
      <c r="AE9" s="2">
        <v>2014</v>
      </c>
      <c r="AG9" s="2">
        <v>2015</v>
      </c>
      <c r="AI9" s="2">
        <v>2016</v>
      </c>
      <c r="AK9" s="2">
        <v>2017</v>
      </c>
      <c r="AM9" s="2">
        <v>2018</v>
      </c>
      <c r="AO9" s="2">
        <v>2019</v>
      </c>
      <c r="AQ9" s="2">
        <v>2020</v>
      </c>
      <c r="AS9" s="2">
        <v>2021</v>
      </c>
      <c r="AU9" s="2">
        <v>2022</v>
      </c>
      <c r="AW9" s="2">
        <v>2023</v>
      </c>
      <c r="BC9" s="84"/>
    </row>
    <row r="10" spans="1:55">
      <c r="A10" s="79"/>
      <c r="B10" s="61" t="s">
        <v>891</v>
      </c>
      <c r="C10" s="86"/>
      <c r="D10" s="84"/>
      <c r="E10" s="3" t="s">
        <v>198</v>
      </c>
      <c r="F10" s="79"/>
      <c r="G10" s="3" t="s">
        <v>198</v>
      </c>
      <c r="I10" s="3" t="s">
        <v>198</v>
      </c>
      <c r="K10" s="3" t="s">
        <v>198</v>
      </c>
      <c r="M10" s="3" t="s">
        <v>198</v>
      </c>
      <c r="N10" s="84"/>
      <c r="O10" s="3" t="s">
        <v>198</v>
      </c>
      <c r="Q10" s="3" t="s">
        <v>198</v>
      </c>
      <c r="S10" s="3" t="s">
        <v>198</v>
      </c>
      <c r="U10" s="3" t="s">
        <v>198</v>
      </c>
      <c r="W10" s="3" t="s">
        <v>198</v>
      </c>
      <c r="Y10" s="3" t="s">
        <v>198</v>
      </c>
      <c r="AA10" s="3" t="s">
        <v>198</v>
      </c>
      <c r="AC10" s="3" t="s">
        <v>198</v>
      </c>
      <c r="AE10" s="3" t="s">
        <v>198</v>
      </c>
      <c r="AG10" s="3" t="s">
        <v>198</v>
      </c>
      <c r="AI10" s="3" t="s">
        <v>198</v>
      </c>
      <c r="AK10" s="3" t="s">
        <v>198</v>
      </c>
      <c r="AM10" s="3" t="s">
        <v>198</v>
      </c>
      <c r="AO10" s="3" t="s">
        <v>198</v>
      </c>
      <c r="AQ10" s="3" t="s">
        <v>198</v>
      </c>
      <c r="AS10" s="3" t="s">
        <v>198</v>
      </c>
      <c r="AU10" s="3" t="s">
        <v>198</v>
      </c>
      <c r="AW10" s="3" t="s">
        <v>198</v>
      </c>
      <c r="BC10" s="3"/>
    </row>
    <row r="11" spans="1:55">
      <c r="A11" s="79"/>
      <c r="B11" s="88"/>
      <c r="C11" s="79"/>
      <c r="D11" s="79"/>
      <c r="E11" s="89"/>
      <c r="F11" s="79"/>
      <c r="G11" s="89"/>
      <c r="I11" s="89"/>
      <c r="K11" s="89"/>
      <c r="M11" s="89"/>
      <c r="N11" s="89"/>
      <c r="O11" s="89"/>
      <c r="Q11" s="89"/>
      <c r="S11" s="89"/>
      <c r="U11" s="89"/>
      <c r="W11" s="89"/>
      <c r="Y11" s="89"/>
      <c r="AA11" s="89"/>
      <c r="AC11" s="89"/>
      <c r="AE11" s="89"/>
      <c r="AG11" s="89"/>
      <c r="AI11" s="89"/>
      <c r="AK11" s="89"/>
      <c r="AM11" s="89"/>
      <c r="AO11" s="89"/>
      <c r="AQ11" s="89"/>
      <c r="AS11" s="89"/>
      <c r="AU11" s="89"/>
      <c r="AW11" s="89"/>
      <c r="BC11" s="89"/>
    </row>
    <row r="12" spans="1:55">
      <c r="A12" s="79"/>
      <c r="B12" s="90" t="s">
        <v>161</v>
      </c>
      <c r="C12" s="79"/>
      <c r="D12" s="91"/>
      <c r="E12" s="92">
        <v>37072</v>
      </c>
      <c r="F12" s="92"/>
      <c r="G12" s="92">
        <v>37437</v>
      </c>
      <c r="H12" s="93"/>
      <c r="I12" s="92">
        <v>37802</v>
      </c>
      <c r="J12" s="93"/>
      <c r="K12" s="92">
        <v>38168</v>
      </c>
      <c r="L12" s="93"/>
      <c r="M12" s="92">
        <v>38533</v>
      </c>
      <c r="N12" s="92"/>
      <c r="O12" s="92">
        <v>38898</v>
      </c>
      <c r="P12" s="93"/>
      <c r="Q12" s="93">
        <v>39263</v>
      </c>
      <c r="R12" s="93">
        <v>39263</v>
      </c>
      <c r="S12" s="92">
        <v>39629</v>
      </c>
      <c r="T12" s="93"/>
      <c r="U12" s="92">
        <v>39994</v>
      </c>
      <c r="V12" s="93"/>
      <c r="W12" s="92">
        <v>40359</v>
      </c>
      <c r="X12" s="93"/>
      <c r="Y12" s="92">
        <v>40724</v>
      </c>
      <c r="Z12" s="93"/>
      <c r="AA12" s="92">
        <v>41090</v>
      </c>
      <c r="AB12" s="93"/>
      <c r="AC12" s="92">
        <v>41455</v>
      </c>
      <c r="AD12" s="93"/>
      <c r="AE12" s="92">
        <v>41820</v>
      </c>
      <c r="AF12" s="94"/>
      <c r="AG12" s="92">
        <v>42185</v>
      </c>
      <c r="AI12" s="92">
        <v>42551</v>
      </c>
      <c r="AK12" s="92">
        <v>42916</v>
      </c>
      <c r="AM12" s="92">
        <v>43281</v>
      </c>
      <c r="AO12" s="92">
        <v>43646</v>
      </c>
      <c r="AQ12" s="92">
        <v>44012</v>
      </c>
      <c r="AS12" s="92">
        <v>44377</v>
      </c>
      <c r="AT12" s="92"/>
      <c r="AU12" s="92">
        <v>44742</v>
      </c>
      <c r="AV12" s="92"/>
      <c r="AW12" s="92">
        <v>45107</v>
      </c>
    </row>
    <row r="13" spans="1:55">
      <c r="A13" s="79"/>
      <c r="B13" s="90" t="s">
        <v>162</v>
      </c>
      <c r="C13" s="79"/>
      <c r="D13" s="91"/>
      <c r="E13" s="62">
        <v>0</v>
      </c>
      <c r="F13" s="79"/>
      <c r="G13" s="62">
        <v>0</v>
      </c>
      <c r="H13" s="79"/>
      <c r="I13" s="62">
        <v>0.3</v>
      </c>
      <c r="J13" s="79"/>
      <c r="K13" s="62">
        <v>0.3</v>
      </c>
      <c r="L13" s="79"/>
      <c r="M13" s="62">
        <v>0</v>
      </c>
      <c r="N13" s="79"/>
      <c r="O13" s="62">
        <v>0</v>
      </c>
      <c r="P13" s="79"/>
      <c r="Q13" s="62">
        <v>0</v>
      </c>
      <c r="R13" s="79"/>
      <c r="S13" s="62">
        <v>0.5</v>
      </c>
      <c r="T13" s="79"/>
      <c r="U13" s="62">
        <v>0.5</v>
      </c>
      <c r="V13" s="79"/>
      <c r="W13" s="62">
        <v>0.5</v>
      </c>
      <c r="X13" s="79"/>
      <c r="Y13" s="62">
        <v>1</v>
      </c>
      <c r="Z13" s="79"/>
      <c r="AA13" s="62">
        <v>0.5</v>
      </c>
      <c r="AB13" s="79"/>
      <c r="AC13" s="62">
        <v>0.5</v>
      </c>
      <c r="AD13" s="79"/>
      <c r="AE13" s="62">
        <v>0.5</v>
      </c>
      <c r="AF13" s="79"/>
      <c r="AG13" s="62">
        <v>0.5</v>
      </c>
      <c r="AI13" s="62">
        <v>0.5</v>
      </c>
      <c r="AK13" s="62">
        <v>0.5</v>
      </c>
      <c r="AM13" s="62">
        <v>0</v>
      </c>
      <c r="AO13" s="62">
        <v>0.4</v>
      </c>
      <c r="AQ13" s="62">
        <v>0</v>
      </c>
      <c r="AS13" s="62">
        <v>0</v>
      </c>
      <c r="AU13" s="62">
        <v>0</v>
      </c>
      <c r="AW13" s="62">
        <v>0</v>
      </c>
    </row>
    <row r="14" spans="1:55">
      <c r="A14" s="79"/>
      <c r="B14" s="90" t="s">
        <v>163</v>
      </c>
      <c r="C14" s="79"/>
      <c r="D14" s="91"/>
      <c r="E14" s="95" t="s">
        <v>164</v>
      </c>
      <c r="F14" s="79"/>
      <c r="G14" s="95" t="s">
        <v>164</v>
      </c>
      <c r="H14" s="79"/>
      <c r="I14" s="95" t="s">
        <v>164</v>
      </c>
      <c r="J14" s="79"/>
      <c r="K14" s="95" t="s">
        <v>164</v>
      </c>
      <c r="L14" s="79"/>
      <c r="M14" s="95" t="s">
        <v>164</v>
      </c>
      <c r="N14" s="79"/>
      <c r="O14" s="95" t="s">
        <v>164</v>
      </c>
      <c r="P14" s="79"/>
      <c r="Q14" s="95" t="s">
        <v>164</v>
      </c>
      <c r="R14" s="79"/>
      <c r="S14" s="95" t="s">
        <v>164</v>
      </c>
      <c r="T14" s="79"/>
      <c r="U14" s="95" t="s">
        <v>164</v>
      </c>
      <c r="V14" s="79"/>
      <c r="W14" s="95" t="s">
        <v>164</v>
      </c>
      <c r="X14" s="79"/>
      <c r="Y14" s="95" t="s">
        <v>164</v>
      </c>
      <c r="Z14" s="79"/>
      <c r="AA14" s="95" t="s">
        <v>164</v>
      </c>
      <c r="AB14" s="79"/>
      <c r="AC14" s="95" t="s">
        <v>164</v>
      </c>
      <c r="AD14" s="79"/>
      <c r="AE14" s="95" t="s">
        <v>164</v>
      </c>
      <c r="AF14" s="79"/>
      <c r="AG14" s="95" t="s">
        <v>164</v>
      </c>
      <c r="AI14" s="95" t="s">
        <v>164</v>
      </c>
      <c r="AK14" s="95" t="s">
        <v>164</v>
      </c>
      <c r="AM14" s="95" t="s">
        <v>164</v>
      </c>
      <c r="AO14" s="95" t="s">
        <v>164</v>
      </c>
      <c r="AQ14" s="95" t="s">
        <v>164</v>
      </c>
      <c r="AS14" s="95" t="s">
        <v>164</v>
      </c>
      <c r="AU14" s="95" t="s">
        <v>164</v>
      </c>
      <c r="AW14" s="95" t="s">
        <v>164</v>
      </c>
    </row>
    <row r="15" spans="1:55">
      <c r="A15" s="79"/>
      <c r="B15" s="79"/>
      <c r="C15" s="79"/>
      <c r="D15" s="79"/>
      <c r="E15" s="79"/>
      <c r="F15" s="79"/>
      <c r="G15" s="79"/>
      <c r="I15" s="79"/>
      <c r="K15" s="79"/>
      <c r="M15" s="5"/>
      <c r="N15" s="79"/>
      <c r="O15" s="79"/>
      <c r="Q15" s="79"/>
      <c r="S15" s="79"/>
      <c r="U15" s="79"/>
      <c r="W15" s="79"/>
      <c r="Y15" s="79"/>
      <c r="AA15" s="79"/>
      <c r="AC15" s="79"/>
      <c r="AE15" s="79"/>
      <c r="AG15" s="79"/>
      <c r="AI15" s="79"/>
      <c r="AK15" s="79"/>
      <c r="AM15" s="79"/>
      <c r="AO15" s="79"/>
      <c r="AQ15" s="79"/>
      <c r="AS15" s="79"/>
      <c r="AU15" s="79"/>
      <c r="AW15" s="79"/>
    </row>
    <row r="16" spans="1:55">
      <c r="A16" s="79"/>
      <c r="B16" s="79"/>
      <c r="C16" s="79"/>
      <c r="D16" s="79"/>
      <c r="E16" s="1" t="s">
        <v>0</v>
      </c>
      <c r="F16" s="79"/>
      <c r="G16" s="1" t="s">
        <v>0</v>
      </c>
      <c r="I16" s="1" t="s">
        <v>0</v>
      </c>
      <c r="K16" s="1" t="s">
        <v>0</v>
      </c>
      <c r="M16" s="1" t="s">
        <v>0</v>
      </c>
      <c r="N16" s="79"/>
      <c r="O16" s="1" t="s">
        <v>0</v>
      </c>
      <c r="Q16" s="1" t="s">
        <v>0</v>
      </c>
      <c r="S16" s="1" t="s">
        <v>0</v>
      </c>
      <c r="U16" s="1" t="s">
        <v>0</v>
      </c>
      <c r="W16" s="1" t="s">
        <v>0</v>
      </c>
      <c r="Y16" s="1" t="s">
        <v>0</v>
      </c>
      <c r="Z16" s="81" t="s">
        <v>0</v>
      </c>
      <c r="AA16" s="1" t="s">
        <v>0</v>
      </c>
      <c r="AB16" s="81" t="s">
        <v>0</v>
      </c>
      <c r="AC16" s="1" t="s">
        <v>0</v>
      </c>
      <c r="AD16" s="81" t="s">
        <v>0</v>
      </c>
      <c r="AE16" s="1" t="s">
        <v>0</v>
      </c>
      <c r="AF16" s="81" t="s">
        <v>0</v>
      </c>
      <c r="AG16" s="1" t="s">
        <v>0</v>
      </c>
      <c r="AH16" s="81" t="s">
        <v>0</v>
      </c>
      <c r="AI16" s="1" t="s">
        <v>0</v>
      </c>
      <c r="AK16" s="1" t="s">
        <v>0</v>
      </c>
      <c r="AM16" s="1" t="s">
        <v>0</v>
      </c>
      <c r="AO16" s="1" t="s">
        <v>0</v>
      </c>
      <c r="AQ16" s="1" t="s">
        <v>0</v>
      </c>
      <c r="AS16" s="1" t="s">
        <v>0</v>
      </c>
      <c r="AU16" s="1" t="s">
        <v>0</v>
      </c>
      <c r="AW16" s="1" t="s">
        <v>0</v>
      </c>
    </row>
    <row r="17" spans="1:56">
      <c r="A17" s="79"/>
      <c r="B17" s="90" t="s">
        <v>165</v>
      </c>
      <c r="C17" s="79"/>
      <c r="D17" s="96"/>
      <c r="E17" s="37">
        <f>SUMIFS('ML Property'!$I$7:$I$1204,'ML Property'!$C$7:$C$1204,'ML Non-FGD ADFIT'!E$9,'ML Property'!$L$7:$L$1204,"&lt;&gt;FGD")</f>
        <v>510665.11</v>
      </c>
      <c r="F17" s="37">
        <f>SUMIFS('ML Property'!$I$7:$I$1204,'ML Property'!$C$7:$C$1204,'ML Non-FGD ADFIT'!F$9,'ML Property'!$L$7:$L$1204,"&lt;&gt;FGD")</f>
        <v>0</v>
      </c>
      <c r="G17" s="37">
        <f>SUMIFS('ML Property'!$I$7:$I$1204,'ML Property'!$C$7:$C$1204,'ML Non-FGD ADFIT'!G$9,'ML Property'!$L$7:$L$1204,"&lt;&gt;FGD")</f>
        <v>2082311.7650000001</v>
      </c>
      <c r="H17" s="37">
        <f>SUMIFS('ML Property'!$I$7:$I$1204,'ML Property'!$C$7:$C$1204,'ML Non-FGD ADFIT'!H$9,'ML Property'!$L$7:$L$1204,"&lt;&gt;FGD")</f>
        <v>0</v>
      </c>
      <c r="I17" s="37">
        <f>SUMIFS('ML Property'!$I$7:$I$1204,'ML Property'!$C$7:$C$1204,'ML Non-FGD ADFIT'!I$9,'ML Property'!$L$7:$L$1204,"&lt;&gt;FGD")</f>
        <v>329777.47000000003</v>
      </c>
      <c r="J17" s="37">
        <f>SUMIFS('ML Property'!$I$7:$I$1204,'ML Property'!$C$7:$C$1204,'ML Non-FGD ADFIT'!J$9,'ML Property'!$L$7:$L$1204,"&lt;&gt;FGD")</f>
        <v>0</v>
      </c>
      <c r="K17" s="37">
        <f>SUMIFS('ML Property'!$I$7:$I$1204,'ML Property'!$C$7:$C$1204,'ML Non-FGD ADFIT'!K$9,'ML Property'!$L$7:$L$1204,"&lt;&gt;FGD")</f>
        <v>620501.30999999971</v>
      </c>
      <c r="L17" s="37">
        <f>SUMIFS('ML Property'!$I$7:$I$1204,'ML Property'!$C$7:$C$1204,'ML Non-FGD ADFIT'!L$9,'ML Property'!$L$7:$L$1204,"&lt;&gt;FGD")</f>
        <v>0</v>
      </c>
      <c r="M17" s="37">
        <f>SUMIFS('ML Property'!$I$7:$I$1204,'ML Property'!$C$7:$C$1204,'ML Non-FGD ADFIT'!M$9,'ML Property'!$L$7:$L$1204,"&lt;&gt;FGD")</f>
        <v>14920259.805000002</v>
      </c>
      <c r="N17" s="37">
        <f>SUMIFS('ML Property'!$I$7:$I$1204,'ML Property'!$C$7:$C$1204,'ML Non-FGD ADFIT'!N$9,'ML Property'!$L$7:$L$1204,"&lt;&gt;FGD")</f>
        <v>0</v>
      </c>
      <c r="O17" s="37">
        <f>SUMIFS('ML Property'!$I$7:$I$1204,'ML Property'!$C$7:$C$1204,'ML Non-FGD ADFIT'!O$9,'ML Property'!$L$7:$L$1204,"&lt;&gt;FGD")</f>
        <v>9988375.7000000011</v>
      </c>
      <c r="P17" s="37">
        <f>SUMIFS('ML Property'!$I$7:$I$1204,'ML Property'!$C$7:$C$1204,'ML Non-FGD ADFIT'!P$9,'ML Property'!$L$7:$L$1204,"&lt;&gt;FGD")</f>
        <v>0</v>
      </c>
      <c r="Q17" s="37">
        <f>SUMIFS('ML Property'!$I$7:$I$1204,'ML Property'!$C$7:$C$1204,'ML Non-FGD ADFIT'!Q$9,'ML Property'!$L$7:$L$1204,"&lt;&gt;FGD")</f>
        <v>214879808.19000003</v>
      </c>
      <c r="R17" s="37">
        <f>SUMIFS('ML Property'!$I$7:$I$1204,'ML Property'!$C$7:$C$1204,'ML Non-FGD ADFIT'!R$9,'ML Property'!$L$7:$L$1204,"&lt;&gt;FGD")</f>
        <v>0</v>
      </c>
      <c r="S17" s="37">
        <f>SUMIFS('ML Property'!$I$7:$I$1204,'ML Property'!$C$7:$C$1204,'ML Non-FGD ADFIT'!S$9,'ML Property'!$L$7:$L$1204,"&lt;&gt;FGD")</f>
        <v>11373829.760000002</v>
      </c>
      <c r="T17" s="37">
        <f>SUMIFS('ML Property'!$I$7:$I$1204,'ML Property'!$C$7:$C$1204,'ML Non-FGD ADFIT'!T$9,'ML Property'!$L$7:$L$1204,"&lt;&gt;FGD")</f>
        <v>0</v>
      </c>
      <c r="U17" s="37">
        <f>SUMIFS('ML Property'!$I$7:$I$1204,'ML Property'!$C$7:$C$1204,'ML Non-FGD ADFIT'!U$9,'ML Property'!$L$7:$L$1204,"&lt;&gt;FGD")</f>
        <v>4955799.3949999996</v>
      </c>
      <c r="V17" s="37">
        <f>SUMIFS('ML Property'!$I$7:$I$1204,'ML Property'!$C$7:$C$1204,'ML Non-FGD ADFIT'!V$9,'ML Property'!$L$7:$L$1204,"&lt;&gt;FGD")</f>
        <v>0</v>
      </c>
      <c r="W17" s="37">
        <f>SUMIFS('ML Property'!$I$7:$I$1204,'ML Property'!$C$7:$C$1204,'ML Non-FGD ADFIT'!W$9,'ML Property'!$L$7:$L$1204,"&lt;&gt;FGD")</f>
        <v>2430372.75</v>
      </c>
      <c r="X17" s="37">
        <f>SUMIFS('ML Property'!$I$7:$I$1204,'ML Property'!$C$7:$C$1204,'ML Non-FGD ADFIT'!X$9,'ML Property'!$L$7:$L$1204,"&lt;&gt;FGD")</f>
        <v>0</v>
      </c>
      <c r="Y17" s="37">
        <f>SUMIFS('ML Property'!$I$7:$I$1204,'ML Property'!$C$7:$C$1204,'ML Non-FGD ADFIT'!Y$9,'ML Property'!$L$7:$L$1204,"&lt;&gt;FGD")</f>
        <v>1753974.9050000003</v>
      </c>
      <c r="Z17" s="37">
        <f>SUMIFS('ML Property'!$I$7:$I$1204,'ML Property'!$C$7:$C$1204,'ML Non-FGD ADFIT'!Z$9,'ML Property'!$L$7:$L$1204,"&lt;&gt;FGD")</f>
        <v>0</v>
      </c>
      <c r="AA17" s="37">
        <f>SUMIFS('ML Property'!$I$7:$I$1204,'ML Property'!$C$7:$C$1204,'ML Non-FGD ADFIT'!AA$9,'ML Property'!$L$7:$L$1204,"&lt;&gt;FGD")</f>
        <v>3232441.9049999993</v>
      </c>
      <c r="AB17" s="37">
        <f>SUMIFS('ML Property'!$I$7:$I$1204,'ML Property'!$C$7:$C$1204,'ML Non-FGD ADFIT'!AB$9,'ML Property'!$L$7:$L$1204,"&lt;&gt;FGD")</f>
        <v>0</v>
      </c>
      <c r="AC17" s="37">
        <f>SUMIFS('ML Property'!$I$7:$I$1204,'ML Property'!$C$7:$C$1204,'ML Non-FGD ADFIT'!AC$9,'ML Property'!$L$7:$L$1204,"&lt;&gt;FGD")</f>
        <v>2735390.790000001</v>
      </c>
      <c r="AD17" s="37">
        <f>SUMIFS('ML Property'!$I$7:$I$1204,'ML Property'!$C$7:$C$1204,'ML Non-FGD ADFIT'!AD$9,'ML Property'!$L$7:$L$1204,"&lt;&gt;FGD")</f>
        <v>0</v>
      </c>
      <c r="AE17" s="37">
        <f>SUMIFS('ML Property'!$I$7:$I$1204,'ML Property'!$C$7:$C$1204,'ML Non-FGD ADFIT'!AE$9,'ML Property'!$L$7:$L$1204,"&lt;&gt;FGD")</f>
        <v>97282430.489999995</v>
      </c>
      <c r="AF17" s="37">
        <f>SUMIFS('ML Property'!$I$7:$I$1204,'ML Property'!$C$7:$C$1204,'ML Non-FGD ADFIT'!AF$9,'ML Property'!$L$7:$L$1204,"&lt;&gt;FGD")</f>
        <v>0</v>
      </c>
      <c r="AG17" s="37">
        <f>SUMIFS('ML Property'!$I$7:$I$1204,'ML Property'!$C$7:$C$1204,'ML Non-FGD ADFIT'!AG$9,'ML Property'!$L$7:$L$1204,"&lt;&gt;FGD")</f>
        <v>9462688.1500000004</v>
      </c>
      <c r="AH17" s="37">
        <f>SUMIFS('ML Property'!$I$7:$I$1204,'ML Property'!$C$7:$C$1204,'ML Non-FGD ADFIT'!AH$9,'ML Property'!$L$7:$L$1204,"&lt;&gt;FGD")</f>
        <v>0</v>
      </c>
      <c r="AI17" s="37">
        <f>SUMIFS('ML Property'!$I$7:$I$1204,'ML Property'!$C$7:$C$1204,'ML Non-FGD ADFIT'!AI$9,'ML Property'!$L$7:$L$1204,"&lt;&gt;FGD")</f>
        <v>1440963.16</v>
      </c>
      <c r="AJ17" s="37">
        <f>SUMIFS('ML Property'!$I$7:$I$1204,'ML Property'!$C$7:$C$1204,'ML Non-FGD ADFIT'!AJ$9,'ML Property'!$L$7:$L$1204,"&lt;&gt;FGD")</f>
        <v>0</v>
      </c>
      <c r="AK17" s="37">
        <f>SUMIFS('ML Property'!$I$7:$I$1204,'ML Property'!$C$7:$C$1204,'ML Non-FGD ADFIT'!AK$9,'ML Property'!$L$7:$L$1204,"&lt;&gt;FGD")</f>
        <v>875112.65</v>
      </c>
      <c r="AL17" s="37">
        <f>SUMIFS('ML Property'!$I$7:$I$1204,'ML Property'!$C$7:$C$1204,'ML Non-FGD ADFIT'!AL$9,'ML Property'!$L$7:$L$1204,"&lt;&gt;FGD")</f>
        <v>0</v>
      </c>
      <c r="AM17" s="37">
        <f>SUMIFS('ML Property'!$I$7:$I$1204,'ML Property'!$C$7:$C$1204,'ML Non-FGD ADFIT'!AM$9,'ML Property'!$L$7:$L$1204,"&lt;&gt;FGD")</f>
        <v>310771.57999999984</v>
      </c>
      <c r="AN17" s="37">
        <f>SUMIFS('ML Property'!$I$7:$I$1204,'ML Property'!$C$7:$C$1204,'ML Non-FGD ADFIT'!AN$9,'ML Property'!$L$7:$L$1204,"&lt;&gt;FGD")</f>
        <v>0</v>
      </c>
      <c r="AO17" s="37">
        <f>SUMIFS('ML Property'!$I$7:$I$1204,'ML Property'!$C$7:$C$1204,'ML Non-FGD ADFIT'!AO$9,'ML Property'!$L$7:$L$1204,"&lt;&gt;FGD")</f>
        <v>13845478.209999999</v>
      </c>
      <c r="AP17" s="37">
        <f>SUMIFS('ML Property'!$I$7:$I$1204,'ML Property'!$C$7:$C$1204,'ML Non-FGD ADFIT'!AP$9,'ML Property'!$L$7:$L$1204,"&lt;&gt;FGD")</f>
        <v>0</v>
      </c>
      <c r="AQ17" s="37">
        <f>SUMIFS('ML Property'!$I$7:$I$1204,'ML Property'!$C$7:$C$1204,'ML Non-FGD ADFIT'!AQ$9,'ML Property'!$L$7:$L$1204,"&lt;&gt;FGD")</f>
        <v>1078264.5000000002</v>
      </c>
      <c r="AR17" s="37">
        <f>SUMIFS('ML Property'!$I$7:$I$1204,'ML Property'!$C$7:$C$1204,'ML Non-FGD ADFIT'!AR$9,'ML Property'!$L$7:$L$1204,"&lt;&gt;FGD")</f>
        <v>0</v>
      </c>
      <c r="AS17" s="37">
        <f>SUMIFS('ML Property'!$I$7:$I$1204,'ML Property'!$C$7:$C$1204,'ML Non-FGD ADFIT'!AS$9,'ML Property'!$L$7:$L$1204,"&lt;&gt;FGD")</f>
        <v>1906086.3599999999</v>
      </c>
      <c r="AT17" s="37">
        <f>SUMIFS('ML Property'!$I$7:$I$1204,'ML Property'!$C$7:$C$1204,'ML Non-FGD ADFIT'!AT$9,'ML Property'!$L$7:$L$1204,"&lt;&gt;FGD")</f>
        <v>0</v>
      </c>
      <c r="AU17" s="37">
        <f>SUMIFS('ML Property'!$I$7:$I$1204,'ML Property'!$C$7:$C$1204,'ML Non-FGD ADFIT'!AU$9,'ML Property'!$L$7:$L$1204,"&lt;&gt;FGD")</f>
        <v>3875399.3600000008</v>
      </c>
      <c r="AV17" s="37">
        <f>SUMIFS('ML Property'!$I$7:$I$1204,'ML Property'!$C$7:$C$1204,'ML Non-FGD ADFIT'!AV$9,'ML Property'!$L$7:$L$1204,"&lt;&gt;FGD")</f>
        <v>0</v>
      </c>
      <c r="AW17" s="37">
        <f>SUMIFS('ML Property'!$I$7:$I$1204,'ML Property'!$C$7:$C$1204,'ML Non-FGD ADFIT'!AW$9,'ML Property'!$L$7:$L$1204,"&lt;&gt;FGD")</f>
        <v>271.89999999999998</v>
      </c>
      <c r="AX17" s="96"/>
      <c r="AY17" s="96"/>
      <c r="AZ17" s="96"/>
      <c r="BA17" s="96"/>
      <c r="BB17" s="96"/>
      <c r="BC17" s="97">
        <f>SUM(E17:BB17)</f>
        <v>399890975.21499997</v>
      </c>
    </row>
    <row r="18" spans="1:56">
      <c r="A18" s="79"/>
      <c r="B18" s="90" t="s">
        <v>166</v>
      </c>
      <c r="C18" s="79"/>
      <c r="D18" s="96" t="s">
        <v>0</v>
      </c>
      <c r="E18" s="38">
        <f>-SUMIFS('ML Property'!$J$7:$J$1204,'ML Property'!$C$7:$C$1204,'ML Non-FGD ADFIT'!E$9,'ML Property'!$L$7:$L$1204,"&lt;&gt;FGD")</f>
        <v>-326420.01</v>
      </c>
      <c r="F18" s="38">
        <f>-SUMIFS('ML Property'!$J$7:$J$1204,'ML Property'!$C$7:$C$1204,'ML Non-FGD ADFIT'!F$9,'ML Property'!$L$7:$L$1204,"&lt;&gt;FGD")</f>
        <v>0</v>
      </c>
      <c r="G18" s="38">
        <f>-SUMIFS('ML Property'!$J$7:$J$1204,'ML Property'!$C$7:$C$1204,'ML Non-FGD ADFIT'!G$9,'ML Property'!$L$7:$L$1204,"&lt;&gt;FGD")</f>
        <v>-1269820.1500000001</v>
      </c>
      <c r="H18" s="38">
        <f>-SUMIFS('ML Property'!$J$7:$J$1204,'ML Property'!$C$7:$C$1204,'ML Non-FGD ADFIT'!H$9,'ML Property'!$L$7:$L$1204,"&lt;&gt;FGD")</f>
        <v>0</v>
      </c>
      <c r="I18" s="38">
        <f>-SUMIFS('ML Property'!$J$7:$J$1204,'ML Property'!$C$7:$C$1204,'ML Non-FGD ADFIT'!I$9,'ML Property'!$L$7:$L$1204,"&lt;&gt;FGD")</f>
        <v>-187555.08</v>
      </c>
      <c r="J18" s="38">
        <f>-SUMIFS('ML Property'!$J$7:$J$1204,'ML Property'!$C$7:$C$1204,'ML Non-FGD ADFIT'!J$9,'ML Property'!$L$7:$L$1204,"&lt;&gt;FGD")</f>
        <v>0</v>
      </c>
      <c r="K18" s="38">
        <f>-SUMIFS('ML Property'!$J$7:$J$1204,'ML Property'!$C$7:$C$1204,'ML Non-FGD ADFIT'!K$9,'ML Property'!$L$7:$L$1204,"&lt;&gt;FGD")</f>
        <v>-335279.20999999996</v>
      </c>
      <c r="L18" s="38">
        <f>-SUMIFS('ML Property'!$J$7:$J$1204,'ML Property'!$C$7:$C$1204,'ML Non-FGD ADFIT'!L$9,'ML Property'!$L$7:$L$1204,"&lt;&gt;FGD")</f>
        <v>0</v>
      </c>
      <c r="M18" s="38">
        <f>-SUMIFS('ML Property'!$J$7:$J$1204,'ML Property'!$C$7:$C$1204,'ML Non-FGD ADFIT'!M$9,'ML Property'!$L$7:$L$1204,"&lt;&gt;FGD")</f>
        <v>-7678405.1500000013</v>
      </c>
      <c r="N18" s="38">
        <f>-SUMIFS('ML Property'!$J$7:$J$1204,'ML Property'!$C$7:$C$1204,'ML Non-FGD ADFIT'!N$9,'ML Property'!$L$7:$L$1204,"&lt;&gt;FGD")</f>
        <v>0</v>
      </c>
      <c r="O18" s="38">
        <f>-SUMIFS('ML Property'!$J$7:$J$1204,'ML Property'!$C$7:$C$1204,'ML Non-FGD ADFIT'!O$9,'ML Property'!$L$7:$L$1204,"&lt;&gt;FGD")</f>
        <v>-4861695.26</v>
      </c>
      <c r="P18" s="38">
        <f>-SUMIFS('ML Property'!$J$7:$J$1204,'ML Property'!$C$7:$C$1204,'ML Non-FGD ADFIT'!P$9,'ML Property'!$L$7:$L$1204,"&lt;&gt;FGD")</f>
        <v>0</v>
      </c>
      <c r="Q18" s="38">
        <f>-SUMIFS('ML Property'!$J$7:$J$1204,'ML Property'!$C$7:$C$1204,'ML Non-FGD ADFIT'!Q$9,'ML Property'!$L$7:$L$1204,"&lt;&gt;FGD")</f>
        <v>-98984515.109999999</v>
      </c>
      <c r="R18" s="38">
        <f>-SUMIFS('ML Property'!$J$7:$J$1204,'ML Property'!$C$7:$C$1204,'ML Non-FGD ADFIT'!R$9,'ML Property'!$L$7:$L$1204,"&lt;&gt;FGD")</f>
        <v>0</v>
      </c>
      <c r="S18" s="38">
        <f>-SUMIFS('ML Property'!$J$7:$J$1204,'ML Property'!$C$7:$C$1204,'ML Non-FGD ADFIT'!S$9,'ML Property'!$L$7:$L$1204,"&lt;&gt;FGD")</f>
        <v>-11804132.530000001</v>
      </c>
      <c r="T18" s="38">
        <f>-SUMIFS('ML Property'!$J$7:$J$1204,'ML Property'!$C$7:$C$1204,'ML Non-FGD ADFIT'!T$9,'ML Property'!$L$7:$L$1204,"&lt;&gt;FGD")</f>
        <v>0</v>
      </c>
      <c r="U18" s="38">
        <f>-SUMIFS('ML Property'!$J$7:$J$1204,'ML Property'!$C$7:$C$1204,'ML Non-FGD ADFIT'!U$9,'ML Property'!$L$7:$L$1204,"&lt;&gt;FGD")</f>
        <v>-2645503.5099999998</v>
      </c>
      <c r="V18" s="38">
        <f>-SUMIFS('ML Property'!$J$7:$J$1204,'ML Property'!$C$7:$C$1204,'ML Non-FGD ADFIT'!V$9,'ML Property'!$L$7:$L$1204,"&lt;&gt;FGD")</f>
        <v>0</v>
      </c>
      <c r="W18" s="38">
        <f>-SUMIFS('ML Property'!$J$7:$J$1204,'ML Property'!$C$7:$C$1204,'ML Non-FGD ADFIT'!W$9,'ML Property'!$L$7:$L$1204,"&lt;&gt;FGD")</f>
        <v>-853664.03</v>
      </c>
      <c r="X18" s="38">
        <f>-SUMIFS('ML Property'!$J$7:$J$1204,'ML Property'!$C$7:$C$1204,'ML Non-FGD ADFIT'!X$9,'ML Property'!$L$7:$L$1204,"&lt;&gt;FGD")</f>
        <v>0</v>
      </c>
      <c r="Y18" s="38">
        <f>-SUMIFS('ML Property'!$J$7:$J$1204,'ML Property'!$C$7:$C$1204,'ML Non-FGD ADFIT'!Y$9,'ML Property'!$L$7:$L$1204,"&lt;&gt;FGD")</f>
        <v>-576695.27999999991</v>
      </c>
      <c r="Z18" s="38">
        <f>-SUMIFS('ML Property'!$J$7:$J$1204,'ML Property'!$C$7:$C$1204,'ML Non-FGD ADFIT'!Z$9,'ML Property'!$L$7:$L$1204,"&lt;&gt;FGD")</f>
        <v>0</v>
      </c>
      <c r="AA18" s="38">
        <f>-SUMIFS('ML Property'!$J$7:$J$1204,'ML Property'!$C$7:$C$1204,'ML Non-FGD ADFIT'!AA$9,'ML Property'!$L$7:$L$1204,"&lt;&gt;FGD")</f>
        <v>-1995841.9</v>
      </c>
      <c r="AB18" s="38">
        <f>-SUMIFS('ML Property'!$J$7:$J$1204,'ML Property'!$C$7:$C$1204,'ML Non-FGD ADFIT'!AB$9,'ML Property'!$L$7:$L$1204,"&lt;&gt;FGD")</f>
        <v>0</v>
      </c>
      <c r="AC18" s="38">
        <f>-SUMIFS('ML Property'!$J$7:$J$1204,'ML Property'!$C$7:$C$1204,'ML Non-FGD ADFIT'!AC$9,'ML Property'!$L$7:$L$1204,"&lt;&gt;FGD")</f>
        <v>-691093.95000000007</v>
      </c>
      <c r="AD18" s="38">
        <f>-SUMIFS('ML Property'!$J$7:$J$1204,'ML Property'!$C$7:$C$1204,'ML Non-FGD ADFIT'!AD$9,'ML Property'!$L$7:$L$1204,"&lt;&gt;FGD")</f>
        <v>0</v>
      </c>
      <c r="AE18" s="38">
        <f>-SUMIFS('ML Property'!$J$7:$J$1204,'ML Property'!$C$7:$C$1204,'ML Non-FGD ADFIT'!AE$9,'ML Property'!$L$7:$L$1204,"&lt;&gt;FGD")</f>
        <v>-24563649.930000007</v>
      </c>
      <c r="AF18" s="38">
        <f>-SUMIFS('ML Property'!$J$7:$J$1204,'ML Property'!$C$7:$C$1204,'ML Non-FGD ADFIT'!AF$9,'ML Property'!$L$7:$L$1204,"&lt;&gt;FGD")</f>
        <v>0</v>
      </c>
      <c r="AG18" s="38">
        <f>-SUMIFS('ML Property'!$J$7:$J$1204,'ML Property'!$C$7:$C$1204,'ML Non-FGD ADFIT'!AG$9,'ML Property'!$L$7:$L$1204,"&lt;&gt;FGD")</f>
        <v>-2138346.9300000002</v>
      </c>
      <c r="AH18" s="38">
        <f>-SUMIFS('ML Property'!$J$7:$J$1204,'ML Property'!$C$7:$C$1204,'ML Non-FGD ADFIT'!AH$9,'ML Property'!$L$7:$L$1204,"&lt;&gt;FGD")</f>
        <v>0</v>
      </c>
      <c r="AI18" s="38">
        <f>-SUMIFS('ML Property'!$J$7:$J$1204,'ML Property'!$C$7:$C$1204,'ML Non-FGD ADFIT'!AI$9,'ML Property'!$L$7:$L$1204,"&lt;&gt;FGD")</f>
        <v>-855100.98999999987</v>
      </c>
      <c r="AJ18" s="38">
        <f>-SUMIFS('ML Property'!$J$7:$J$1204,'ML Property'!$C$7:$C$1204,'ML Non-FGD ADFIT'!AJ$9,'ML Property'!$L$7:$L$1204,"&lt;&gt;FGD")</f>
        <v>0</v>
      </c>
      <c r="AK18" s="38">
        <f>-SUMIFS('ML Property'!$J$7:$J$1204,'ML Property'!$C$7:$C$1204,'ML Non-FGD ADFIT'!AK$9,'ML Property'!$L$7:$L$1204,"&lt;&gt;FGD")</f>
        <v>-146057.88</v>
      </c>
      <c r="AL18" s="38">
        <f>-SUMIFS('ML Property'!$J$7:$J$1204,'ML Property'!$C$7:$C$1204,'ML Non-FGD ADFIT'!AL$9,'ML Property'!$L$7:$L$1204,"&lt;&gt;FGD")</f>
        <v>0</v>
      </c>
      <c r="AM18" s="38">
        <f>-SUMIFS('ML Property'!$J$7:$J$1204,'ML Property'!$C$7:$C$1204,'ML Non-FGD ADFIT'!AM$9,'ML Property'!$L$7:$L$1204,"&lt;&gt;FGD")</f>
        <v>-42790.78</v>
      </c>
      <c r="AN18" s="38">
        <f>-SUMIFS('ML Property'!$J$7:$J$1204,'ML Property'!$C$7:$C$1204,'ML Non-FGD ADFIT'!AN$9,'ML Property'!$L$7:$L$1204,"&lt;&gt;FGD")</f>
        <v>0</v>
      </c>
      <c r="AO18" s="38">
        <f>-SUMIFS('ML Property'!$J$7:$J$1204,'ML Property'!$C$7:$C$1204,'ML Non-FGD ADFIT'!AO$9,'ML Property'!$L$7:$L$1204,"&lt;&gt;FGD")</f>
        <v>-1497682.9799999997</v>
      </c>
      <c r="AP18" s="38">
        <f>-SUMIFS('ML Property'!$J$7:$J$1204,'ML Property'!$C$7:$C$1204,'ML Non-FGD ADFIT'!AP$9,'ML Property'!$L$7:$L$1204,"&lt;&gt;FGD")</f>
        <v>0</v>
      </c>
      <c r="AQ18" s="38">
        <f>-SUMIFS('ML Property'!$J$7:$J$1204,'ML Property'!$C$7:$C$1204,'ML Non-FGD ADFIT'!AQ$9,'ML Property'!$L$7:$L$1204,"&lt;&gt;FGD")</f>
        <v>-84280.799999999974</v>
      </c>
      <c r="AR18" s="38">
        <f>-SUMIFS('ML Property'!$J$7:$J$1204,'ML Property'!$C$7:$C$1204,'ML Non-FGD ADFIT'!AR$9,'ML Property'!$L$7:$L$1204,"&lt;&gt;FGD")</f>
        <v>0</v>
      </c>
      <c r="AS18" s="38">
        <f>-SUMIFS('ML Property'!$J$7:$J$1204,'ML Property'!$C$7:$C$1204,'ML Non-FGD ADFIT'!AS$9,'ML Property'!$L$7:$L$1204,"&lt;&gt;FGD")</f>
        <v>-93450.420000000013</v>
      </c>
      <c r="AT18" s="38">
        <f>-SUMIFS('ML Property'!$J$7:$J$1204,'ML Property'!$C$7:$C$1204,'ML Non-FGD ADFIT'!AT$9,'ML Property'!$L$7:$L$1204,"&lt;&gt;FGD")</f>
        <v>0</v>
      </c>
      <c r="AU18" s="38">
        <f>-SUMIFS('ML Property'!$J$7:$J$1204,'ML Property'!$C$7:$C$1204,'ML Non-FGD ADFIT'!AU$9,'ML Property'!$L$7:$L$1204,"&lt;&gt;FGD")</f>
        <v>-75638.139999999985</v>
      </c>
      <c r="AV18" s="38">
        <f>-SUMIFS('ML Property'!$J$7:$J$1204,'ML Property'!$C$7:$C$1204,'ML Non-FGD ADFIT'!AV$9,'ML Property'!$L$7:$L$1204,"&lt;&gt;FGD")</f>
        <v>0</v>
      </c>
      <c r="AW18" s="38">
        <f>-SUMIFS('ML Property'!$J$7:$J$1204,'ML Property'!$C$7:$C$1204,'ML Non-FGD ADFIT'!AW$9,'ML Property'!$L$7:$L$1204,"&lt;&gt;FGD")</f>
        <v>0</v>
      </c>
      <c r="AX18" s="96"/>
      <c r="AY18" s="96"/>
      <c r="AZ18" s="96"/>
      <c r="BA18" s="96"/>
      <c r="BB18" s="96"/>
      <c r="BC18" s="98">
        <f>SUM(E18:BB18)</f>
        <v>-161707620.02000001</v>
      </c>
    </row>
    <row r="19" spans="1:56">
      <c r="A19" s="79"/>
      <c r="B19" s="79"/>
      <c r="C19" s="79"/>
      <c r="D19" s="96"/>
      <c r="E19" s="99"/>
      <c r="F19" s="79"/>
      <c r="G19" s="99"/>
      <c r="I19" s="99"/>
      <c r="K19" s="99"/>
      <c r="M19" s="99"/>
      <c r="N19" s="99"/>
      <c r="O19" s="99"/>
      <c r="Q19" s="99"/>
      <c r="S19" s="99"/>
      <c r="U19" s="99"/>
      <c r="W19" s="99"/>
      <c r="Y19" s="99"/>
      <c r="AA19" s="99"/>
      <c r="AC19" s="99"/>
      <c r="AE19" s="99"/>
      <c r="AG19" s="99"/>
      <c r="AI19" s="99"/>
      <c r="AK19" s="99"/>
      <c r="AM19" s="99"/>
      <c r="AO19" s="99"/>
      <c r="AQ19" s="99"/>
      <c r="AS19" s="99"/>
      <c r="AU19" s="99"/>
      <c r="AW19" s="99"/>
      <c r="BC19" s="99"/>
    </row>
    <row r="20" spans="1:56" ht="13.5" thickBot="1">
      <c r="A20" s="79"/>
      <c r="B20" s="90" t="str">
        <f>"Net Book Basis @ "&amp;B10</f>
        <v>Net Book Basis @ February 2023</v>
      </c>
      <c r="C20" s="63">
        <v>2</v>
      </c>
      <c r="D20" s="96"/>
      <c r="E20" s="100">
        <f>+E17+E18</f>
        <v>184245.09999999998</v>
      </c>
      <c r="F20" s="79"/>
      <c r="G20" s="100">
        <f>+G17+G18</f>
        <v>812491.61499999999</v>
      </c>
      <c r="I20" s="100">
        <f>+I17+I18</f>
        <v>142222.39000000004</v>
      </c>
      <c r="K20" s="100">
        <f>+K17+K18</f>
        <v>285222.09999999974</v>
      </c>
      <c r="M20" s="100">
        <f>+M17+M18</f>
        <v>7241854.6550000003</v>
      </c>
      <c r="N20" s="96"/>
      <c r="O20" s="100">
        <f>+O17+O18</f>
        <v>5126680.4400000013</v>
      </c>
      <c r="Q20" s="100">
        <f>+Q17+Q18</f>
        <v>115895293.08000003</v>
      </c>
      <c r="S20" s="100">
        <f>+S17+S18</f>
        <v>-430302.76999999955</v>
      </c>
      <c r="U20" s="100">
        <f>+U17+U18</f>
        <v>2310295.8849999998</v>
      </c>
      <c r="W20" s="100">
        <f>+W17+W18</f>
        <v>1576708.72</v>
      </c>
      <c r="Y20" s="100">
        <f>+Y17+Y18</f>
        <v>1177279.6250000005</v>
      </c>
      <c r="AA20" s="100">
        <f>+AA17+AA18</f>
        <v>1236600.0049999994</v>
      </c>
      <c r="AC20" s="100">
        <f>+AC17+AC18</f>
        <v>2044296.8400000008</v>
      </c>
      <c r="AE20" s="100">
        <f>+AE17+AE18</f>
        <v>72718780.559999987</v>
      </c>
      <c r="AG20" s="100">
        <f>+AG17+AG18</f>
        <v>7324341.2200000007</v>
      </c>
      <c r="AI20" s="100">
        <f>+AI17+AI18</f>
        <v>585862.17000000004</v>
      </c>
      <c r="AK20" s="100">
        <f>+AK17+AK18</f>
        <v>729054.77</v>
      </c>
      <c r="AM20" s="100">
        <f>+AM17+AM18</f>
        <v>267980.79999999981</v>
      </c>
      <c r="AO20" s="100">
        <f>+AO17+AO18</f>
        <v>12347795.229999999</v>
      </c>
      <c r="AQ20" s="100">
        <f>+AQ17+AQ18</f>
        <v>993983.7000000003</v>
      </c>
      <c r="AS20" s="100">
        <f>+AS17+AS18</f>
        <v>1812635.94</v>
      </c>
      <c r="AU20" s="100">
        <f>+AU17+AU18</f>
        <v>3799761.2200000007</v>
      </c>
      <c r="AW20" s="100">
        <f>+AW17+AW18</f>
        <v>271.89999999999998</v>
      </c>
      <c r="BC20" s="101">
        <f>BC17+BC18</f>
        <v>238183355.19499996</v>
      </c>
    </row>
    <row r="21" spans="1:56" ht="13.5" thickTop="1">
      <c r="A21" s="79"/>
      <c r="B21" s="79"/>
      <c r="C21" s="79"/>
      <c r="D21" s="96"/>
      <c r="E21" s="99"/>
      <c r="F21" s="79"/>
      <c r="G21" s="99"/>
      <c r="I21" s="99"/>
      <c r="K21" s="99"/>
      <c r="M21" s="99"/>
      <c r="N21" s="99"/>
      <c r="O21" s="99"/>
      <c r="Q21" s="99"/>
      <c r="S21" s="99"/>
      <c r="U21" s="99"/>
      <c r="W21" s="99"/>
      <c r="Y21" s="99"/>
      <c r="AA21" s="99"/>
      <c r="AC21" s="99"/>
      <c r="AE21" s="99"/>
      <c r="AG21" s="99"/>
      <c r="AI21" s="99"/>
      <c r="AK21" s="99"/>
      <c r="AM21" s="99"/>
      <c r="AO21" s="99"/>
      <c r="AQ21" s="99"/>
      <c r="AS21" s="99"/>
      <c r="AU21" s="99"/>
      <c r="AW21" s="99"/>
      <c r="BC21" s="99"/>
    </row>
    <row r="22" spans="1:56">
      <c r="A22" s="79"/>
      <c r="B22" s="79"/>
      <c r="C22" s="79"/>
      <c r="D22" s="96"/>
      <c r="E22" s="96"/>
      <c r="F22" s="79"/>
      <c r="G22" s="96"/>
      <c r="I22" s="96"/>
      <c r="K22" s="96"/>
      <c r="M22" s="96"/>
      <c r="N22" s="96"/>
      <c r="O22" s="96"/>
      <c r="Q22" s="96"/>
      <c r="S22" s="96"/>
      <c r="U22" s="96"/>
      <c r="W22" s="96"/>
      <c r="Y22" s="96"/>
      <c r="AA22" s="96"/>
      <c r="AC22" s="96"/>
      <c r="AE22" s="96"/>
      <c r="AG22" s="96"/>
      <c r="AI22" s="96"/>
      <c r="AK22" s="96"/>
      <c r="AM22" s="96"/>
      <c r="AO22" s="96"/>
      <c r="AQ22" s="96"/>
      <c r="AS22" s="96"/>
      <c r="AU22" s="96"/>
      <c r="AW22" s="96"/>
      <c r="BC22" s="102"/>
    </row>
    <row r="23" spans="1:56">
      <c r="A23" s="79"/>
      <c r="B23" s="79"/>
      <c r="C23" s="103"/>
      <c r="D23" s="96"/>
      <c r="E23" s="96"/>
      <c r="F23" s="79"/>
      <c r="G23" s="96"/>
      <c r="I23" s="96"/>
      <c r="K23" s="96"/>
      <c r="M23" s="96"/>
      <c r="N23" s="96"/>
      <c r="O23" s="96"/>
      <c r="Q23" s="96"/>
      <c r="S23" s="96"/>
      <c r="U23" s="96"/>
      <c r="W23" s="96"/>
      <c r="Y23" s="96"/>
      <c r="AA23" s="96"/>
      <c r="AC23" s="96"/>
      <c r="AE23" s="96"/>
      <c r="AG23" s="96"/>
      <c r="AI23" s="96"/>
      <c r="AK23" s="96"/>
      <c r="AM23" s="96"/>
      <c r="AO23" s="96"/>
      <c r="AQ23" s="96"/>
      <c r="AS23" s="96"/>
      <c r="AU23" s="96"/>
      <c r="AW23" s="96"/>
      <c r="BC23" s="102"/>
    </row>
    <row r="24" spans="1:56">
      <c r="A24" s="79"/>
      <c r="B24" s="79"/>
      <c r="C24" s="79"/>
      <c r="D24" s="96"/>
      <c r="E24" s="96"/>
      <c r="F24" s="79"/>
      <c r="G24" s="96"/>
      <c r="I24" s="96"/>
      <c r="K24" s="96"/>
      <c r="M24" s="96"/>
      <c r="N24" s="96"/>
      <c r="O24" s="96"/>
      <c r="Q24" s="96"/>
      <c r="S24" s="96"/>
      <c r="U24" s="96"/>
      <c r="W24" s="96"/>
      <c r="Y24" s="96"/>
      <c r="AA24" s="96"/>
      <c r="AC24" s="96"/>
      <c r="AE24" s="96"/>
      <c r="AG24" s="96"/>
      <c r="AI24" s="96"/>
      <c r="AK24" s="96"/>
      <c r="AM24" s="96"/>
      <c r="AO24" s="96"/>
      <c r="AQ24" s="96"/>
      <c r="AS24" s="96"/>
      <c r="AU24" s="96"/>
      <c r="AW24" s="96"/>
      <c r="BC24" s="102"/>
      <c r="BD24" s="81" t="s">
        <v>0</v>
      </c>
    </row>
    <row r="25" spans="1:56">
      <c r="A25" s="79"/>
      <c r="B25" s="90" t="s">
        <v>167</v>
      </c>
      <c r="C25" s="79"/>
      <c r="D25" s="96"/>
      <c r="E25" s="96">
        <f>+E17</f>
        <v>510665.11</v>
      </c>
      <c r="F25" s="79"/>
      <c r="G25" s="96">
        <f>+G17</f>
        <v>2082311.7650000001</v>
      </c>
      <c r="I25" s="96">
        <f>+I17</f>
        <v>329777.47000000003</v>
      </c>
      <c r="K25" s="96">
        <f>+K17</f>
        <v>620501.30999999971</v>
      </c>
      <c r="M25" s="96">
        <f>+M17</f>
        <v>14920259.805000002</v>
      </c>
      <c r="N25" s="96"/>
      <c r="O25" s="96">
        <f>+O17</f>
        <v>9988375.7000000011</v>
      </c>
      <c r="Q25" s="96">
        <f>+Q17</f>
        <v>214879808.19000003</v>
      </c>
      <c r="S25" s="96">
        <f>+S17</f>
        <v>11373829.760000002</v>
      </c>
      <c r="U25" s="96">
        <f>+U17</f>
        <v>4955799.3949999996</v>
      </c>
      <c r="W25" s="96">
        <f>+W17</f>
        <v>2430372.75</v>
      </c>
      <c r="Y25" s="96">
        <f>+Y17</f>
        <v>1753974.9050000003</v>
      </c>
      <c r="AA25" s="96">
        <f>+AA17</f>
        <v>3232441.9049999993</v>
      </c>
      <c r="AC25" s="96">
        <f>+AC17</f>
        <v>2735390.790000001</v>
      </c>
      <c r="AE25" s="96">
        <f>+AE17</f>
        <v>97282430.489999995</v>
      </c>
      <c r="AG25" s="96">
        <f>+AG17</f>
        <v>9462688.1500000004</v>
      </c>
      <c r="AI25" s="96">
        <f>+AI17</f>
        <v>1440963.16</v>
      </c>
      <c r="AK25" s="96">
        <f>+AK17</f>
        <v>875112.65</v>
      </c>
      <c r="AM25" s="96">
        <f>+AM17</f>
        <v>310771.57999999984</v>
      </c>
      <c r="AO25" s="96">
        <f>+AO17</f>
        <v>13845478.209999999</v>
      </c>
      <c r="AQ25" s="96">
        <f>+AQ17</f>
        <v>1078264.5000000002</v>
      </c>
      <c r="AS25" s="96">
        <f>+AS17</f>
        <v>1906086.3599999999</v>
      </c>
      <c r="AU25" s="96">
        <f>+AU17</f>
        <v>3875399.3600000008</v>
      </c>
      <c r="AW25" s="96">
        <f>+AW17</f>
        <v>271.89999999999998</v>
      </c>
      <c r="BC25" s="97">
        <f>SUM(E25:BB25)</f>
        <v>399890975.21499997</v>
      </c>
    </row>
    <row r="26" spans="1:56">
      <c r="A26" s="79"/>
      <c r="B26" s="90" t="s">
        <v>168</v>
      </c>
      <c r="C26" s="79"/>
      <c r="E26" s="104">
        <f>-E95</f>
        <v>-510667</v>
      </c>
      <c r="G26" s="104">
        <f>-G95</f>
        <v>-2082312</v>
      </c>
      <c r="I26" s="104">
        <f>-I95</f>
        <v>-325484</v>
      </c>
      <c r="K26" s="104">
        <f>-K95</f>
        <v>-594662</v>
      </c>
      <c r="M26" s="104">
        <f>-M95</f>
        <v>-13367012</v>
      </c>
      <c r="O26" s="104">
        <f>-O95</f>
        <v>-8502952</v>
      </c>
      <c r="Q26" s="104">
        <f>-Q95</f>
        <v>-173336378</v>
      </c>
      <c r="S26" s="104">
        <f>-S95</f>
        <v>-10020653</v>
      </c>
      <c r="U26" s="104">
        <f>-U95</f>
        <v>-4255636</v>
      </c>
      <c r="W26" s="104">
        <f>-W95</f>
        <v>-2032795</v>
      </c>
      <c r="Y26" s="104">
        <f>-Y95</f>
        <v>-1753975</v>
      </c>
      <c r="AA26" s="104">
        <f>-AA95</f>
        <v>-2559441</v>
      </c>
      <c r="AC26" s="104">
        <f>-AC95</f>
        <v>-2104852</v>
      </c>
      <c r="AE26" s="104">
        <f>-AE95</f>
        <v>-72687731</v>
      </c>
      <c r="AG26" s="104">
        <f>-AG95</f>
        <v>-6859251</v>
      </c>
      <c r="AI26" s="104">
        <f>-AI95</f>
        <v>-1012008</v>
      </c>
      <c r="AK26" s="104">
        <f>-AK95</f>
        <v>-593483</v>
      </c>
      <c r="AM26" s="104">
        <f>-AM95</f>
        <v>-94526</v>
      </c>
      <c r="AO26" s="104">
        <f>-AO95</f>
        <v>-7596335</v>
      </c>
      <c r="AQ26" s="104">
        <f>-AQ95</f>
        <v>-201372</v>
      </c>
      <c r="AS26" s="104">
        <f>-AS95</f>
        <v>-230290</v>
      </c>
      <c r="AU26" s="104">
        <f>-AU95</f>
        <v>-191955</v>
      </c>
      <c r="AW26" s="104">
        <f>-AW95</f>
        <v>-2</v>
      </c>
      <c r="BC26" s="98">
        <f>SUM(E26:BB26)</f>
        <v>-310913772</v>
      </c>
    </row>
    <row r="27" spans="1:56">
      <c r="A27" s="79"/>
      <c r="B27" s="79"/>
      <c r="C27" s="79"/>
      <c r="E27" s="99"/>
      <c r="G27" s="99"/>
      <c r="I27" s="99"/>
      <c r="K27" s="99"/>
      <c r="M27" s="99"/>
      <c r="O27" s="99"/>
      <c r="Q27" s="99"/>
      <c r="S27" s="99"/>
      <c r="U27" s="99"/>
      <c r="W27" s="99"/>
      <c r="Y27" s="99"/>
      <c r="AA27" s="99"/>
      <c r="AC27" s="99"/>
      <c r="AE27" s="99"/>
      <c r="AG27" s="99"/>
      <c r="AI27" s="99"/>
      <c r="AK27" s="99"/>
      <c r="AM27" s="99"/>
      <c r="AO27" s="99"/>
      <c r="AQ27" s="99"/>
      <c r="AS27" s="99"/>
      <c r="AU27" s="99"/>
      <c r="AW27" s="99"/>
      <c r="BC27" s="99"/>
    </row>
    <row r="28" spans="1:56" ht="13.5" thickBot="1">
      <c r="A28" s="79"/>
      <c r="B28" s="90" t="str">
        <f>"Net Tax Basis @ "&amp;B10</f>
        <v>Net Tax Basis @ February 2023</v>
      </c>
      <c r="C28" s="79"/>
      <c r="E28" s="100">
        <f>+E25+E26</f>
        <v>-1.8900000000139698</v>
      </c>
      <c r="G28" s="100">
        <f>+G25+G26</f>
        <v>-0.23499999986961484</v>
      </c>
      <c r="I28" s="100">
        <f>+I25+I26</f>
        <v>4293.4700000000303</v>
      </c>
      <c r="K28" s="100">
        <f>+K25+K26</f>
        <v>25839.309999999707</v>
      </c>
      <c r="M28" s="100">
        <f>+M25+M26</f>
        <v>1553247.8050000016</v>
      </c>
      <c r="O28" s="100">
        <f>+O25+O26</f>
        <v>1485423.7000000011</v>
      </c>
      <c r="Q28" s="100">
        <f>+Q25+Q26</f>
        <v>41543430.190000027</v>
      </c>
      <c r="S28" s="100">
        <f>+S25+S26</f>
        <v>1353176.7600000016</v>
      </c>
      <c r="U28" s="100">
        <f>+U25+U26</f>
        <v>700163.39499999955</v>
      </c>
      <c r="W28" s="100">
        <f>+W25+W26</f>
        <v>397577.75</v>
      </c>
      <c r="Y28" s="100">
        <f>+Y25+Y26</f>
        <v>-9.4999999739229679E-2</v>
      </c>
      <c r="AA28" s="100">
        <f>+AA25+AA26</f>
        <v>673000.90499999933</v>
      </c>
      <c r="AC28" s="100">
        <f>+AC25+AC26</f>
        <v>630538.79000000097</v>
      </c>
      <c r="AE28" s="100">
        <f>+AE25+AE26</f>
        <v>24594699.489999995</v>
      </c>
      <c r="AG28" s="100">
        <f>+AG25+AG26</f>
        <v>2603437.1500000004</v>
      </c>
      <c r="AI28" s="100">
        <f>+AI25+AI26</f>
        <v>428955.15999999992</v>
      </c>
      <c r="AK28" s="100">
        <f>+AK25+AK26</f>
        <v>281629.65000000002</v>
      </c>
      <c r="AM28" s="100">
        <f>+AM25+AM26</f>
        <v>216245.57999999984</v>
      </c>
      <c r="AO28" s="100">
        <f>+AO25+AO26</f>
        <v>6249143.209999999</v>
      </c>
      <c r="AQ28" s="100">
        <f>+AQ25+AQ26</f>
        <v>876892.50000000023</v>
      </c>
      <c r="AS28" s="100">
        <f>+AS25+AS26</f>
        <v>1675796.3599999999</v>
      </c>
      <c r="AU28" s="100">
        <f>+AU25+AU26</f>
        <v>3683444.3600000008</v>
      </c>
      <c r="AW28" s="100">
        <f>+AW25+AW26</f>
        <v>269.89999999999998</v>
      </c>
      <c r="BC28" s="101">
        <f>BC25+BC26</f>
        <v>88977203.214999974</v>
      </c>
    </row>
    <row r="29" spans="1:56" ht="13.5" thickTop="1">
      <c r="A29" s="79"/>
      <c r="B29" s="79"/>
      <c r="C29" s="79"/>
      <c r="E29" s="99"/>
      <c r="G29" s="99"/>
      <c r="I29" s="99"/>
      <c r="K29" s="99"/>
      <c r="M29" s="99"/>
      <c r="O29" s="99"/>
      <c r="Q29" s="99"/>
      <c r="S29" s="99"/>
      <c r="U29" s="99"/>
      <c r="W29" s="99"/>
      <c r="Y29" s="99"/>
      <c r="AA29" s="99"/>
      <c r="AC29" s="99"/>
      <c r="AE29" s="99"/>
      <c r="AG29" s="99"/>
      <c r="AI29" s="99"/>
      <c r="AK29" s="99"/>
      <c r="AM29" s="99"/>
      <c r="AO29" s="99"/>
      <c r="AQ29" s="99"/>
      <c r="AS29" s="99"/>
      <c r="AU29" s="99"/>
      <c r="AW29" s="99"/>
      <c r="BC29" s="99"/>
    </row>
    <row r="30" spans="1:56">
      <c r="A30" s="79"/>
      <c r="B30" s="105" t="s">
        <v>169</v>
      </c>
      <c r="C30" s="79"/>
      <c r="E30" s="4">
        <f>1-E28/E25</f>
        <v>1.0000037010556684</v>
      </c>
      <c r="G30" s="4">
        <f>1-G28/G25</f>
        <v>1.0000001128553389</v>
      </c>
      <c r="I30" s="4">
        <f>1-I28/I25</f>
        <v>0.98698070550422978</v>
      </c>
      <c r="K30" s="4">
        <f>1-K28/K25</f>
        <v>0.95835736430596785</v>
      </c>
      <c r="M30" s="4">
        <f>1-M28/M25</f>
        <v>0.89589673200734177</v>
      </c>
      <c r="O30" s="4">
        <f>1-O28/O25</f>
        <v>0.85128475894233724</v>
      </c>
      <c r="Q30" s="4">
        <f>1-Q28/Q25</f>
        <v>0.80666666384369312</v>
      </c>
      <c r="S30" s="4">
        <f>1-S28/S25</f>
        <v>0.88102716599830644</v>
      </c>
      <c r="U30" s="4">
        <f>1-U28/U25</f>
        <v>0.85871837433403631</v>
      </c>
      <c r="W30" s="4">
        <f>1-W28/W25</f>
        <v>0.83641285066251669</v>
      </c>
      <c r="Y30" s="4">
        <f>1-Y28/Y25</f>
        <v>1.0000000541626903</v>
      </c>
      <c r="AA30" s="4">
        <f>1-AA28/AA25</f>
        <v>0.79179798901907894</v>
      </c>
      <c r="AC30" s="4">
        <f>1-AC28/AC25</f>
        <v>0.76948858923371577</v>
      </c>
      <c r="AE30" s="4">
        <f>1-AE28/AE25</f>
        <v>0.74718251418966997</v>
      </c>
      <c r="AG30" s="4">
        <f>1-AG28/AG25</f>
        <v>0.72487340714065485</v>
      </c>
      <c r="AI30" s="4">
        <f>1-AI28/AI25</f>
        <v>0.70231358308979952</v>
      </c>
      <c r="AK30" s="4">
        <f>1-AK28/AK25</f>
        <v>0.67817897501538793</v>
      </c>
      <c r="AM30" s="4">
        <f>1-AM28/AM25</f>
        <v>0.30416552247152084</v>
      </c>
      <c r="AO30" s="4">
        <f>1-AO28/AO25</f>
        <v>0.54865096638651967</v>
      </c>
      <c r="AQ30" s="4">
        <f>1-AQ28/AQ25</f>
        <v>0.18675566152831702</v>
      </c>
      <c r="AS30" s="4">
        <f>1-AS28/AS25</f>
        <v>0.12081824036556243</v>
      </c>
      <c r="AU30" s="4">
        <f>1-AU28/AU25</f>
        <v>4.9531669427741232E-2</v>
      </c>
      <c r="AW30" s="4">
        <f>1-AW28/AW25</f>
        <v>7.3556454578889152E-3</v>
      </c>
      <c r="BC30" s="102"/>
    </row>
    <row r="31" spans="1:56">
      <c r="A31" s="79"/>
      <c r="B31" s="79"/>
      <c r="C31" s="79"/>
      <c r="E31" s="96"/>
      <c r="G31" s="96"/>
      <c r="I31" s="96"/>
      <c r="K31" s="96"/>
      <c r="M31" s="96"/>
      <c r="O31" s="96"/>
      <c r="Q31" s="96"/>
      <c r="S31" s="96"/>
      <c r="U31" s="96"/>
      <c r="W31" s="96"/>
      <c r="Y31" s="96"/>
      <c r="AA31" s="96"/>
      <c r="AC31" s="96"/>
      <c r="AE31" s="96"/>
      <c r="AG31" s="96"/>
      <c r="AI31" s="96"/>
      <c r="AK31" s="96"/>
      <c r="AM31" s="96"/>
      <c r="AO31" s="96"/>
      <c r="AQ31" s="96"/>
      <c r="AS31" s="96"/>
      <c r="AU31" s="96"/>
      <c r="AW31" s="96"/>
      <c r="BC31" s="102"/>
    </row>
    <row r="32" spans="1:56">
      <c r="A32" s="79"/>
      <c r="B32" s="79"/>
      <c r="C32" s="79"/>
      <c r="E32" s="96"/>
      <c r="G32" s="96"/>
      <c r="I32" s="96"/>
      <c r="K32" s="96"/>
      <c r="M32" s="96"/>
      <c r="O32" s="96"/>
      <c r="Q32" s="96"/>
      <c r="S32" s="96"/>
      <c r="U32" s="96"/>
      <c r="W32" s="96"/>
      <c r="Y32" s="96"/>
      <c r="AA32" s="96"/>
      <c r="AC32" s="96"/>
      <c r="AE32" s="96"/>
      <c r="AG32" s="96"/>
      <c r="AI32" s="96"/>
      <c r="AK32" s="96"/>
      <c r="AM32" s="96"/>
      <c r="AO32" s="96"/>
      <c r="AQ32" s="96"/>
      <c r="AS32" s="96"/>
      <c r="AU32" s="96"/>
      <c r="AW32" s="96"/>
      <c r="BC32" s="102"/>
    </row>
    <row r="33" spans="1:55">
      <c r="A33" s="79"/>
      <c r="B33" s="79"/>
      <c r="C33" s="79"/>
      <c r="E33" s="96"/>
      <c r="G33" s="96"/>
      <c r="I33" s="96"/>
      <c r="K33" s="96"/>
      <c r="M33" s="96"/>
      <c r="O33" s="96"/>
      <c r="Q33" s="96"/>
      <c r="S33" s="96"/>
      <c r="U33" s="96"/>
      <c r="W33" s="96"/>
      <c r="Y33" s="96"/>
      <c r="AA33" s="96"/>
      <c r="AC33" s="96"/>
      <c r="AE33" s="96"/>
      <c r="AG33" s="96"/>
      <c r="AI33" s="96"/>
      <c r="AK33" s="96"/>
      <c r="AM33" s="96"/>
      <c r="AO33" s="96"/>
      <c r="AQ33" s="96"/>
      <c r="AS33" s="96"/>
      <c r="AU33" s="96"/>
      <c r="AW33" s="96"/>
      <c r="BC33" s="102"/>
    </row>
    <row r="34" spans="1:55">
      <c r="A34" s="79"/>
      <c r="B34" s="79"/>
      <c r="C34" s="79"/>
      <c r="E34" s="96"/>
      <c r="G34" s="96"/>
      <c r="I34" s="96"/>
      <c r="K34" s="96"/>
      <c r="M34" s="96"/>
      <c r="O34" s="96"/>
      <c r="Q34" s="96"/>
      <c r="S34" s="96"/>
      <c r="U34" s="96"/>
      <c r="W34" s="96"/>
      <c r="Y34" s="96"/>
      <c r="AA34" s="96"/>
      <c r="AC34" s="96"/>
      <c r="AE34" s="96"/>
      <c r="AG34" s="96"/>
      <c r="AI34" s="96"/>
      <c r="AK34" s="96"/>
      <c r="AM34" s="96"/>
      <c r="AO34" s="96"/>
      <c r="AQ34" s="96"/>
      <c r="AS34" s="96"/>
      <c r="AU34" s="96"/>
      <c r="AW34" s="96"/>
      <c r="BC34" s="102"/>
    </row>
    <row r="35" spans="1:55">
      <c r="A35" s="79"/>
      <c r="B35" s="90" t="s">
        <v>170</v>
      </c>
      <c r="C35" s="79"/>
      <c r="E35" s="96">
        <f>+E28-E20</f>
        <v>-184246.99</v>
      </c>
      <c r="G35" s="96">
        <f>+G28-G20</f>
        <v>-812491.84999999986</v>
      </c>
      <c r="I35" s="96">
        <f>+I28-I20</f>
        <v>-137928.92000000001</v>
      </c>
      <c r="K35" s="96">
        <f>+K28-K20</f>
        <v>-259382.79000000004</v>
      </c>
      <c r="M35" s="96">
        <f>+M28-M20</f>
        <v>-5688606.8499999987</v>
      </c>
      <c r="O35" s="96">
        <f>+O28-O20</f>
        <v>-3641256.74</v>
      </c>
      <c r="Q35" s="96">
        <f>+Q28-Q20</f>
        <v>-74351862.890000001</v>
      </c>
      <c r="S35" s="96">
        <f>+S28-S20</f>
        <v>1783479.5300000012</v>
      </c>
      <c r="U35" s="96">
        <f>+U28-U20</f>
        <v>-1610132.4900000002</v>
      </c>
      <c r="W35" s="96">
        <f>+W28-W20</f>
        <v>-1179130.97</v>
      </c>
      <c r="Y35" s="96">
        <f>+Y28-Y20</f>
        <v>-1177279.7200000002</v>
      </c>
      <c r="AA35" s="96">
        <f>+AA28-AA20</f>
        <v>-563599.10000000009</v>
      </c>
      <c r="AC35" s="96">
        <f>+AC28-AC20</f>
        <v>-1413758.0499999998</v>
      </c>
      <c r="AE35" s="96">
        <f>+AE28-AE20</f>
        <v>-48124081.069999993</v>
      </c>
      <c r="AG35" s="96">
        <f>+AG28-AG20</f>
        <v>-4720904.07</v>
      </c>
      <c r="AI35" s="96">
        <f>+AI28-AI20</f>
        <v>-156907.01000000013</v>
      </c>
      <c r="AK35" s="96">
        <f>+AK28-AK20</f>
        <v>-447425.12</v>
      </c>
      <c r="AM35" s="96">
        <f>+AM28-AM20</f>
        <v>-51735.219999999972</v>
      </c>
      <c r="AO35" s="96">
        <f>+AO28-AO20</f>
        <v>-6098652.0199999996</v>
      </c>
      <c r="AQ35" s="96">
        <f>+AQ28-AQ20</f>
        <v>-117091.20000000007</v>
      </c>
      <c r="AS35" s="96">
        <f>+AS28-AS20</f>
        <v>-136839.58000000007</v>
      </c>
      <c r="AU35" s="96">
        <f>+AU28-AU20</f>
        <v>-116316.85999999987</v>
      </c>
      <c r="AW35" s="96">
        <f>+AW28-AW20</f>
        <v>-2</v>
      </c>
      <c r="BC35" s="97">
        <f>SUM(E35:BB35)</f>
        <v>-149206151.97999999</v>
      </c>
    </row>
    <row r="36" spans="1:55">
      <c r="A36" s="79"/>
      <c r="B36" s="79"/>
      <c r="C36" s="79"/>
      <c r="E36" s="96"/>
      <c r="G36" s="96"/>
      <c r="I36" s="96"/>
      <c r="K36" s="96"/>
      <c r="M36" s="96"/>
      <c r="O36" s="96"/>
      <c r="Q36" s="96"/>
      <c r="S36" s="96"/>
      <c r="U36" s="96"/>
      <c r="W36" s="96"/>
      <c r="Y36" s="96"/>
      <c r="AA36" s="96"/>
      <c r="AC36" s="96"/>
      <c r="AE36" s="96"/>
      <c r="AG36" s="96"/>
      <c r="AI36" s="96"/>
      <c r="AK36" s="96"/>
      <c r="AM36" s="96"/>
      <c r="AO36" s="96"/>
      <c r="AQ36" s="96"/>
      <c r="AS36" s="96"/>
      <c r="AU36" s="96"/>
      <c r="AW36" s="96"/>
      <c r="BC36" s="102"/>
    </row>
    <row r="37" spans="1:55">
      <c r="A37" s="79"/>
      <c r="B37" s="90" t="s">
        <v>171</v>
      </c>
      <c r="C37" s="79"/>
      <c r="E37" s="106">
        <v>0.35</v>
      </c>
      <c r="G37" s="106">
        <v>0.35</v>
      </c>
      <c r="I37" s="106">
        <v>0.35</v>
      </c>
      <c r="K37" s="106">
        <v>0.35</v>
      </c>
      <c r="M37" s="106">
        <v>0.35</v>
      </c>
      <c r="O37" s="106">
        <v>0.35</v>
      </c>
      <c r="Q37" s="106">
        <v>0.35</v>
      </c>
      <c r="S37" s="106">
        <v>0.35</v>
      </c>
      <c r="U37" s="106">
        <v>0.35</v>
      </c>
      <c r="W37" s="106">
        <v>0.35</v>
      </c>
      <c r="Y37" s="106">
        <v>0.35</v>
      </c>
      <c r="AA37" s="106">
        <v>0.35</v>
      </c>
      <c r="AC37" s="106">
        <v>0.35</v>
      </c>
      <c r="AE37" s="106">
        <v>0.35</v>
      </c>
      <c r="AG37" s="106">
        <v>0.35</v>
      </c>
      <c r="AI37" s="106">
        <v>0.35</v>
      </c>
      <c r="AK37" s="106">
        <v>0.35</v>
      </c>
      <c r="AM37" s="106">
        <v>0.21</v>
      </c>
      <c r="AO37" s="106">
        <v>0.21</v>
      </c>
      <c r="AQ37" s="106">
        <v>0.21</v>
      </c>
      <c r="AS37" s="106">
        <v>0.21</v>
      </c>
      <c r="AU37" s="106">
        <v>0.21</v>
      </c>
      <c r="AW37" s="106">
        <v>0.21</v>
      </c>
      <c r="BC37" s="107"/>
    </row>
    <row r="38" spans="1:55">
      <c r="A38" s="79"/>
      <c r="B38" s="79"/>
      <c r="C38" s="79"/>
      <c r="E38" s="99"/>
      <c r="G38" s="99"/>
      <c r="I38" s="99"/>
      <c r="K38" s="99"/>
      <c r="M38" s="99"/>
      <c r="O38" s="99"/>
      <c r="Q38" s="99"/>
      <c r="S38" s="99"/>
      <c r="U38" s="99"/>
      <c r="W38" s="99"/>
      <c r="Y38" s="99"/>
      <c r="AA38" s="99"/>
      <c r="AC38" s="99"/>
      <c r="AE38" s="99"/>
      <c r="AG38" s="99"/>
      <c r="AI38" s="99"/>
      <c r="AK38" s="99"/>
      <c r="AM38" s="99"/>
      <c r="AO38" s="99"/>
      <c r="AQ38" s="99"/>
      <c r="AS38" s="99"/>
      <c r="AU38" s="99"/>
      <c r="AW38" s="99"/>
      <c r="BC38" s="99"/>
    </row>
    <row r="39" spans="1:55" ht="13.5" thickBot="1">
      <c r="A39" s="79"/>
      <c r="B39" s="90" t="str">
        <f>"Accum DFIT @ "&amp;B10&amp;" -  Asset &lt;Liability&gt;"</f>
        <v>Accum DFIT @ February 2023 -  Asset &lt;Liability&gt;</v>
      </c>
      <c r="C39" s="79"/>
      <c r="E39" s="108">
        <f>ROUND(E35*E37,0)</f>
        <v>-64486</v>
      </c>
      <c r="F39" s="94"/>
      <c r="G39" s="108">
        <f>ROUND(G35*G37,0)</f>
        <v>-284372</v>
      </c>
      <c r="H39" s="94"/>
      <c r="I39" s="108">
        <f>ROUND(I35*I37,0)</f>
        <v>-48275</v>
      </c>
      <c r="J39" s="94"/>
      <c r="K39" s="108">
        <f>ROUND(K35*K37,0)</f>
        <v>-90784</v>
      </c>
      <c r="L39" s="94"/>
      <c r="M39" s="108">
        <f>ROUND(M35*M37,0)</f>
        <v>-1991012</v>
      </c>
      <c r="N39" s="94"/>
      <c r="O39" s="108">
        <f>ROUND(O35*O37,0)</f>
        <v>-1274440</v>
      </c>
      <c r="P39" s="94"/>
      <c r="Q39" s="108">
        <f>ROUND(Q35*Q37,0)</f>
        <v>-26023152</v>
      </c>
      <c r="R39" s="94"/>
      <c r="S39" s="108">
        <f>ROUND(S35*S37,0)</f>
        <v>624218</v>
      </c>
      <c r="T39" s="94"/>
      <c r="U39" s="108">
        <f>ROUND(U35*U37,0)</f>
        <v>-563546</v>
      </c>
      <c r="V39" s="94"/>
      <c r="W39" s="108">
        <f>ROUND(W35*W37,0)</f>
        <v>-412696</v>
      </c>
      <c r="X39" s="94"/>
      <c r="Y39" s="108">
        <f>ROUND(Y35*Y37,0)</f>
        <v>-412048</v>
      </c>
      <c r="Z39" s="94"/>
      <c r="AA39" s="108">
        <f>ROUND(AA35*AA37,0)</f>
        <v>-197260</v>
      </c>
      <c r="AB39" s="94"/>
      <c r="AC39" s="108">
        <f>ROUND(AC35*AC37,0)</f>
        <v>-494815</v>
      </c>
      <c r="AD39" s="94"/>
      <c r="AE39" s="108">
        <f>ROUND(AE35*AE37,0)</f>
        <v>-16843428</v>
      </c>
      <c r="AF39" s="94"/>
      <c r="AG39" s="108">
        <f>ROUND(AG35*AG37,0)</f>
        <v>-1652316</v>
      </c>
      <c r="AH39" s="94"/>
      <c r="AI39" s="108">
        <f>ROUND(AI35*AI37,0)</f>
        <v>-54917</v>
      </c>
      <c r="AJ39" s="94"/>
      <c r="AK39" s="108">
        <f>ROUND(AK35*AK37,0)</f>
        <v>-156599</v>
      </c>
      <c r="AL39" s="94"/>
      <c r="AM39" s="108">
        <f>ROUND(AM35*AM37,0)</f>
        <v>-10864</v>
      </c>
      <c r="AN39" s="94"/>
      <c r="AO39" s="108">
        <f>ROUND(AO35*AO37,0)</f>
        <v>-1280717</v>
      </c>
      <c r="AP39" s="94"/>
      <c r="AQ39" s="108">
        <f>ROUND(AQ35*AQ37,0)</f>
        <v>-24589</v>
      </c>
      <c r="AR39" s="94"/>
      <c r="AS39" s="108">
        <f>ROUND(AS35*AS37,0)</f>
        <v>-28736</v>
      </c>
      <c r="AT39" s="94"/>
      <c r="AU39" s="108">
        <f>ROUND(AU35*AU37,0)</f>
        <v>-24427</v>
      </c>
      <c r="AV39" s="94"/>
      <c r="AW39" s="108">
        <f>ROUND(AW35*AW37,0)</f>
        <v>0</v>
      </c>
      <c r="AX39" s="94"/>
      <c r="AY39" s="94"/>
      <c r="AZ39" s="94"/>
      <c r="BA39" s="94"/>
      <c r="BB39" s="94"/>
      <c r="BC39" s="101">
        <f>SUM(E39:BB39)</f>
        <v>-51309261</v>
      </c>
    </row>
    <row r="40" spans="1:55" ht="13.5" thickTop="1">
      <c r="A40" s="79"/>
      <c r="B40" s="79"/>
      <c r="C40" s="79"/>
      <c r="E40" s="99"/>
      <c r="G40" s="99"/>
      <c r="I40" s="99"/>
      <c r="K40" s="99"/>
      <c r="M40" s="99"/>
      <c r="O40" s="99"/>
      <c r="Q40" s="99"/>
      <c r="S40" s="99"/>
      <c r="U40" s="99"/>
      <c r="W40" s="99"/>
      <c r="Y40" s="99"/>
      <c r="AA40" s="99"/>
      <c r="AC40" s="99"/>
      <c r="AE40" s="99"/>
      <c r="AG40" s="99"/>
      <c r="AI40" s="99"/>
      <c r="AK40" s="99"/>
      <c r="AM40" s="99"/>
      <c r="AO40" s="99"/>
      <c r="BC40" s="99"/>
    </row>
    <row r="41" spans="1:55">
      <c r="A41" s="79"/>
      <c r="B41" s="79"/>
      <c r="C41" s="79"/>
      <c r="E41" s="99"/>
      <c r="G41" s="99"/>
      <c r="I41" s="99"/>
      <c r="K41" s="99"/>
      <c r="M41" s="99"/>
      <c r="O41" s="99"/>
      <c r="Q41" s="99"/>
      <c r="S41" s="99"/>
      <c r="U41" s="99"/>
      <c r="W41" s="99"/>
      <c r="Y41" s="99"/>
      <c r="AA41" s="99"/>
      <c r="AC41" s="99"/>
      <c r="AE41" s="99"/>
      <c r="AG41" s="99"/>
      <c r="AI41" s="99"/>
      <c r="AK41" s="99"/>
      <c r="AM41" s="99"/>
      <c r="AO41" s="99"/>
      <c r="BC41" s="99"/>
    </row>
    <row r="42" spans="1:55">
      <c r="A42" s="79"/>
      <c r="B42" s="79"/>
      <c r="C42" s="79"/>
      <c r="E42" s="99"/>
      <c r="G42" s="99"/>
      <c r="I42" s="99"/>
      <c r="K42" s="99"/>
      <c r="M42" s="99"/>
      <c r="O42" s="99"/>
      <c r="Q42" s="99"/>
      <c r="S42" s="99"/>
      <c r="U42" s="99"/>
      <c r="W42" s="99"/>
      <c r="Y42" s="99"/>
      <c r="AA42" s="99"/>
      <c r="AC42" s="99"/>
      <c r="AE42" s="99"/>
      <c r="AG42" s="99"/>
      <c r="AI42" s="99"/>
      <c r="AK42" s="99"/>
      <c r="AM42" s="99"/>
      <c r="AO42" s="99"/>
      <c r="BC42" s="99"/>
    </row>
    <row r="43" spans="1:55">
      <c r="A43" s="79"/>
      <c r="B43" s="79"/>
      <c r="C43" s="79"/>
      <c r="E43" s="99"/>
      <c r="G43" s="99"/>
      <c r="I43" s="99"/>
      <c r="K43" s="99"/>
      <c r="M43" s="99"/>
      <c r="O43" s="99"/>
      <c r="Q43" s="99"/>
      <c r="S43" s="99"/>
      <c r="U43" s="99"/>
      <c r="W43" s="99"/>
      <c r="Y43" s="99"/>
      <c r="AA43" s="99"/>
      <c r="AC43" s="99"/>
      <c r="AE43" s="99"/>
      <c r="AG43" s="99"/>
      <c r="AI43" s="99"/>
      <c r="AK43" s="99"/>
      <c r="AM43" s="99"/>
      <c r="AO43" s="99"/>
      <c r="BC43" s="99"/>
    </row>
    <row r="44" spans="1:55">
      <c r="A44" s="79"/>
      <c r="B44" s="79"/>
      <c r="C44" s="79"/>
      <c r="E44" s="99"/>
      <c r="G44" s="99"/>
      <c r="I44" s="99"/>
      <c r="K44" s="99"/>
      <c r="M44" s="99"/>
      <c r="O44" s="99"/>
      <c r="Q44" s="99"/>
      <c r="S44" s="99"/>
      <c r="U44" s="99"/>
      <c r="W44" s="99"/>
      <c r="Y44" s="99"/>
      <c r="AA44" s="99"/>
      <c r="AC44" s="99"/>
      <c r="AE44" s="99"/>
      <c r="AG44" s="99"/>
      <c r="AI44" s="99"/>
      <c r="AK44" s="99"/>
      <c r="AM44" s="99"/>
      <c r="AO44" s="99"/>
      <c r="BC44" s="99"/>
    </row>
    <row r="45" spans="1:55">
      <c r="A45" s="79"/>
      <c r="B45" s="79"/>
      <c r="C45" s="79"/>
      <c r="E45" s="99"/>
      <c r="G45" s="99"/>
      <c r="I45" s="99"/>
      <c r="K45" s="99"/>
      <c r="M45" s="99"/>
      <c r="O45" s="99"/>
      <c r="Q45" s="99"/>
      <c r="S45" s="99"/>
      <c r="U45" s="99"/>
      <c r="W45" s="99"/>
      <c r="Y45" s="99"/>
      <c r="AA45" s="99"/>
      <c r="AC45" s="99"/>
      <c r="AE45" s="99"/>
      <c r="AG45" s="99"/>
      <c r="AI45" s="99"/>
      <c r="AK45" s="99"/>
      <c r="AM45" s="99"/>
      <c r="AO45" s="99"/>
      <c r="BC45" s="99"/>
    </row>
    <row r="46" spans="1:55">
      <c r="A46" s="79"/>
      <c r="B46" s="79"/>
      <c r="C46" s="79"/>
      <c r="E46" s="99"/>
      <c r="G46" s="99"/>
      <c r="I46" s="99"/>
      <c r="K46" s="99"/>
      <c r="M46" s="99"/>
      <c r="O46" s="99"/>
      <c r="Q46" s="99"/>
      <c r="S46" s="99"/>
      <c r="U46" s="99"/>
      <c r="W46" s="99"/>
      <c r="Y46" s="99"/>
      <c r="AA46" s="99"/>
      <c r="AC46" s="99"/>
      <c r="AE46" s="99"/>
      <c r="AG46" s="99"/>
      <c r="AI46" s="99"/>
      <c r="AK46" s="99"/>
      <c r="AM46" s="99"/>
      <c r="AO46" s="99"/>
      <c r="BC46" s="99"/>
    </row>
    <row r="47" spans="1:55">
      <c r="A47" s="79"/>
      <c r="B47" s="79"/>
      <c r="C47" s="79"/>
      <c r="D47" s="96"/>
      <c r="E47" s="96"/>
      <c r="F47" s="79"/>
      <c r="G47" s="96"/>
      <c r="I47" s="96"/>
      <c r="K47" s="96"/>
      <c r="M47" s="96"/>
      <c r="N47" s="96"/>
      <c r="O47" s="96"/>
      <c r="Q47" s="96"/>
      <c r="S47" s="96"/>
      <c r="U47" s="96"/>
      <c r="W47" s="96"/>
      <c r="Y47" s="96"/>
      <c r="AA47" s="96"/>
      <c r="AC47" s="96"/>
      <c r="AE47" s="96"/>
      <c r="AG47" s="96"/>
      <c r="AI47" s="96"/>
      <c r="AK47" s="96"/>
      <c r="AM47" s="96"/>
      <c r="AO47" s="96"/>
    </row>
    <row r="48" spans="1:55">
      <c r="A48" s="79"/>
      <c r="B48" s="79"/>
      <c r="C48" s="79"/>
      <c r="D48" s="96"/>
      <c r="E48" s="96"/>
      <c r="F48" s="79"/>
      <c r="G48" s="96"/>
      <c r="I48" s="96"/>
      <c r="K48" s="96"/>
      <c r="M48" s="96"/>
      <c r="N48" s="96"/>
      <c r="O48" s="96"/>
      <c r="Q48" s="96"/>
      <c r="S48" s="96"/>
      <c r="U48" s="96"/>
      <c r="W48" s="96"/>
      <c r="Y48" s="96"/>
      <c r="AA48" s="96"/>
      <c r="AC48" s="96"/>
      <c r="AE48" s="96"/>
      <c r="AG48" s="96"/>
      <c r="AI48" s="96"/>
      <c r="AK48" s="96"/>
      <c r="AM48" s="96"/>
      <c r="AO48" s="96"/>
    </row>
    <row r="49" spans="1:57">
      <c r="A49" s="79"/>
      <c r="B49" s="79"/>
      <c r="C49" s="79"/>
      <c r="D49" s="96"/>
      <c r="E49" s="96"/>
      <c r="F49" s="79"/>
      <c r="G49" s="96"/>
      <c r="I49" s="96"/>
      <c r="K49" s="96"/>
      <c r="M49" s="96"/>
      <c r="N49" s="96"/>
      <c r="O49" s="96"/>
      <c r="Q49" s="96"/>
      <c r="S49" s="96"/>
      <c r="U49" s="96"/>
      <c r="W49" s="96"/>
      <c r="Y49" s="96"/>
      <c r="AA49" s="96"/>
      <c r="AC49" s="96"/>
      <c r="AE49" s="96"/>
      <c r="AG49" s="96"/>
      <c r="AI49" s="96"/>
      <c r="AK49" s="96"/>
      <c r="AM49" s="96"/>
      <c r="AO49" s="96"/>
    </row>
    <row r="50" spans="1:57">
      <c r="A50" s="79"/>
      <c r="B50" s="79"/>
      <c r="C50" s="79"/>
      <c r="D50" s="96"/>
      <c r="E50" s="96"/>
      <c r="F50" s="79"/>
      <c r="G50" s="96"/>
      <c r="I50" s="96"/>
      <c r="K50" s="96"/>
      <c r="M50" s="96"/>
      <c r="N50" s="96"/>
      <c r="O50" s="96"/>
      <c r="Q50" s="96"/>
      <c r="S50" s="96"/>
      <c r="U50" s="96"/>
      <c r="W50" s="96"/>
      <c r="Y50" s="96"/>
      <c r="AA50" s="96"/>
      <c r="AC50" s="96"/>
      <c r="AE50" s="96"/>
      <c r="AG50" s="96"/>
      <c r="AI50" s="96"/>
      <c r="AK50" s="96"/>
      <c r="AM50" s="96"/>
      <c r="AO50" s="96"/>
    </row>
    <row r="51" spans="1:57" ht="19.5">
      <c r="A51" s="79"/>
      <c r="B51" s="80" t="s">
        <v>4</v>
      </c>
      <c r="C51" s="79"/>
      <c r="D51" s="109"/>
      <c r="E51" s="109"/>
      <c r="F51" s="79"/>
      <c r="G51" s="79"/>
      <c r="I51" s="79"/>
      <c r="K51" s="79"/>
      <c r="M51" s="79"/>
      <c r="N51" s="79"/>
      <c r="O51" s="79"/>
      <c r="Q51" s="89"/>
      <c r="S51" s="79"/>
      <c r="U51" s="79"/>
      <c r="W51" s="79"/>
      <c r="X51" s="79"/>
      <c r="Y51" s="79"/>
      <c r="AA51" s="79"/>
      <c r="AC51" s="79"/>
      <c r="AE51" s="79"/>
      <c r="AG51" s="79"/>
      <c r="AI51" s="79"/>
      <c r="AK51" s="79"/>
      <c r="AM51" s="79"/>
      <c r="AO51" s="79"/>
    </row>
    <row r="52" spans="1:57">
      <c r="A52" s="79"/>
      <c r="B52" s="82"/>
      <c r="C52" s="79"/>
      <c r="D52" s="79"/>
      <c r="E52" s="79"/>
      <c r="F52" s="79"/>
      <c r="G52" s="79"/>
      <c r="H52" s="79"/>
      <c r="I52" s="79"/>
      <c r="J52" s="79"/>
      <c r="K52" s="79"/>
      <c r="L52" s="79"/>
      <c r="M52" s="79"/>
      <c r="N52" s="79"/>
      <c r="O52" s="79"/>
      <c r="P52" s="79"/>
      <c r="Q52" s="84"/>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row>
    <row r="53" spans="1:57" ht="13.5" thickBot="1">
      <c r="A53" s="79"/>
      <c r="B53" s="84"/>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79"/>
      <c r="BA53" s="79"/>
      <c r="BB53" s="79"/>
    </row>
    <row r="54" spans="1:57" ht="13.5" thickBot="1">
      <c r="A54" s="79"/>
      <c r="B54" s="59" t="str">
        <f>B$4</f>
        <v>Mitchell Plant  - Non-FGD</v>
      </c>
      <c r="C54" s="79"/>
      <c r="D54" s="79"/>
      <c r="E54" s="79"/>
      <c r="F54" s="79"/>
      <c r="G54" s="79"/>
      <c r="H54" s="79"/>
      <c r="I54" s="79"/>
      <c r="J54" s="79"/>
      <c r="K54" s="79"/>
      <c r="L54" s="79"/>
      <c r="M54" s="79"/>
      <c r="N54" s="79"/>
      <c r="O54" s="79"/>
      <c r="P54" s="79"/>
      <c r="Q54" s="10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row>
    <row r="55" spans="1:57">
      <c r="A55" s="79"/>
      <c r="B55" s="79"/>
      <c r="C55" s="79"/>
      <c r="D55" s="79"/>
      <c r="E55" s="79"/>
      <c r="F55" s="79"/>
      <c r="G55" s="79"/>
      <c r="H55" s="79"/>
      <c r="I55" s="79"/>
      <c r="J55" s="79"/>
      <c r="K55" s="79"/>
      <c r="L55" s="79"/>
      <c r="M55" s="84"/>
      <c r="N55" s="84"/>
      <c r="O55" s="84"/>
      <c r="P55" s="79"/>
      <c r="Q55" s="8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c r="BA55" s="79"/>
      <c r="BB55" s="79"/>
    </row>
    <row r="56" spans="1:57">
      <c r="A56" s="79"/>
      <c r="B56" s="79"/>
      <c r="C56" s="79"/>
      <c r="D56" s="79"/>
      <c r="E56" s="79"/>
      <c r="F56" s="79"/>
      <c r="G56" s="79"/>
      <c r="H56" s="79"/>
      <c r="I56" s="79"/>
      <c r="J56" s="79"/>
      <c r="K56" s="79"/>
      <c r="L56" s="79"/>
      <c r="M56" s="79"/>
      <c r="N56" s="84"/>
      <c r="O56" s="79"/>
      <c r="P56" s="79"/>
      <c r="Q56" s="79"/>
      <c r="R56" s="79"/>
      <c r="S56" s="79"/>
      <c r="T56" s="84"/>
      <c r="U56" s="79"/>
      <c r="V56" s="84"/>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row>
    <row r="57" spans="1:57">
      <c r="A57" s="79"/>
      <c r="B57" s="79"/>
      <c r="C57" s="79"/>
      <c r="D57" s="79"/>
      <c r="E57" s="84"/>
      <c r="F57" s="79"/>
      <c r="G57" s="84"/>
      <c r="H57" s="84"/>
      <c r="I57" s="84"/>
      <c r="J57" s="84"/>
      <c r="K57" s="84"/>
      <c r="L57" s="79"/>
      <c r="M57" s="84"/>
      <c r="N57" s="84"/>
      <c r="O57" s="84"/>
      <c r="P57" s="84"/>
      <c r="Q57" s="84"/>
      <c r="R57" s="84"/>
      <c r="S57" s="84"/>
      <c r="T57" s="84"/>
      <c r="U57" s="84"/>
      <c r="V57" s="84"/>
      <c r="W57" s="84"/>
      <c r="X57" s="79"/>
      <c r="Y57" s="84"/>
      <c r="Z57" s="84"/>
      <c r="AA57" s="84"/>
      <c r="AB57" s="84"/>
      <c r="AC57" s="84"/>
      <c r="AD57" s="84"/>
      <c r="AE57" s="84"/>
      <c r="AF57" s="79"/>
      <c r="AG57" s="84"/>
      <c r="AH57" s="79"/>
      <c r="AI57" s="84"/>
      <c r="AJ57" s="79"/>
      <c r="AK57" s="84"/>
      <c r="AL57" s="79"/>
      <c r="AM57" s="84"/>
      <c r="AN57" s="79"/>
      <c r="AO57" s="84"/>
      <c r="AP57" s="79"/>
      <c r="AQ57" s="79"/>
      <c r="AR57" s="79"/>
      <c r="AS57" s="79"/>
      <c r="AT57" s="79"/>
      <c r="AU57" s="79"/>
      <c r="AV57" s="79"/>
      <c r="AW57" s="79"/>
      <c r="AX57" s="79"/>
      <c r="AY57" s="79"/>
      <c r="AZ57" s="79"/>
      <c r="BA57" s="79"/>
      <c r="BB57" s="79"/>
    </row>
    <row r="58" spans="1:57">
      <c r="A58" s="79"/>
      <c r="B58" s="79"/>
      <c r="C58" s="79"/>
      <c r="D58" s="79"/>
      <c r="E58" s="84" t="str">
        <f>E$8</f>
        <v xml:space="preserve">Air Pollution </v>
      </c>
      <c r="F58" s="79"/>
      <c r="G58" s="84" t="str">
        <f>G$8</f>
        <v>Air Pollution</v>
      </c>
      <c r="H58" s="84"/>
      <c r="I58" s="84" t="str">
        <f>I$8</f>
        <v>Air Pollution</v>
      </c>
      <c r="J58" s="84"/>
      <c r="K58" s="84" t="str">
        <f>K$8</f>
        <v>Air Pollution</v>
      </c>
      <c r="L58" s="79"/>
      <c r="M58" s="84" t="str">
        <f>M$8</f>
        <v>Air Pollution</v>
      </c>
      <c r="N58" s="84"/>
      <c r="O58" s="84" t="str">
        <f>O$8</f>
        <v>Air Pollution</v>
      </c>
      <c r="P58" s="84"/>
      <c r="Q58" s="84" t="str">
        <f>Q$8</f>
        <v>Air Pollution</v>
      </c>
      <c r="R58" s="84"/>
      <c r="S58" s="84" t="str">
        <f>S$8</f>
        <v>Air Pollution</v>
      </c>
      <c r="T58" s="84"/>
      <c r="U58" s="84" t="str">
        <f>U$8</f>
        <v>Air Pollution</v>
      </c>
      <c r="V58" s="84"/>
      <c r="W58" s="84" t="str">
        <f>W$8</f>
        <v>Air Pollution</v>
      </c>
      <c r="X58" s="79"/>
      <c r="Y58" s="84" t="str">
        <f>Y$8</f>
        <v>Air Pollution</v>
      </c>
      <c r="Z58" s="84"/>
      <c r="AA58" s="84" t="str">
        <f>AA$8</f>
        <v>Air Pollution</v>
      </c>
      <c r="AB58" s="84"/>
      <c r="AC58" s="84" t="str">
        <f>AC$8</f>
        <v>Air Pollution</v>
      </c>
      <c r="AD58" s="84"/>
      <c r="AE58" s="84" t="str">
        <f>AE$8</f>
        <v>Air Pollution</v>
      </c>
      <c r="AF58" s="79"/>
      <c r="AG58" s="84" t="str">
        <f>AG$8</f>
        <v>Air Pollution</v>
      </c>
      <c r="AH58" s="79"/>
      <c r="AI58" s="84" t="str">
        <f>AI$8</f>
        <v>Air Pollution</v>
      </c>
      <c r="AJ58" s="79"/>
      <c r="AK58" s="84" t="str">
        <f>AK$8</f>
        <v>Air Pollution</v>
      </c>
      <c r="AL58" s="79"/>
      <c r="AM58" s="84" t="str">
        <f>AM$8</f>
        <v>Air Pollution</v>
      </c>
      <c r="AN58" s="79"/>
      <c r="AO58" s="84" t="str">
        <f>AO$8</f>
        <v>Air Pollution</v>
      </c>
      <c r="AP58" s="79"/>
      <c r="AQ58" s="84" t="str">
        <f>AQ$8</f>
        <v>Air Pollution</v>
      </c>
      <c r="AR58" s="79"/>
      <c r="AS58" s="84" t="str">
        <f>AS$8</f>
        <v>Air Pollution</v>
      </c>
      <c r="AT58" s="79"/>
      <c r="AU58" s="84" t="str">
        <f>AU$8</f>
        <v>Air Pollution</v>
      </c>
      <c r="AV58" s="79"/>
      <c r="AW58" s="84" t="str">
        <f>AW$8</f>
        <v>Air Pollution</v>
      </c>
      <c r="AX58" s="79"/>
      <c r="AY58" s="79"/>
      <c r="AZ58" s="79"/>
      <c r="BA58" s="79"/>
      <c r="BB58" s="79"/>
      <c r="BC58" s="84" t="s">
        <v>160</v>
      </c>
    </row>
    <row r="59" spans="1:57" ht="13.5" thickBot="1">
      <c r="A59" s="110"/>
      <c r="B59" s="110"/>
      <c r="C59" s="110"/>
      <c r="D59" s="110"/>
      <c r="E59" s="111">
        <f>E$9</f>
        <v>2001</v>
      </c>
      <c r="F59" s="110"/>
      <c r="G59" s="111">
        <f>G$9</f>
        <v>2002</v>
      </c>
      <c r="H59" s="111"/>
      <c r="I59" s="111">
        <f>I$9</f>
        <v>2003</v>
      </c>
      <c r="J59" s="111"/>
      <c r="K59" s="111">
        <f>K$9</f>
        <v>2004</v>
      </c>
      <c r="L59" s="111">
        <f>+L9</f>
        <v>0</v>
      </c>
      <c r="M59" s="111">
        <f>M$9</f>
        <v>2005</v>
      </c>
      <c r="N59" s="111"/>
      <c r="O59" s="111">
        <f>O$9</f>
        <v>2006</v>
      </c>
      <c r="P59" s="111"/>
      <c r="Q59" s="111">
        <f>Q$9</f>
        <v>2007</v>
      </c>
      <c r="R59" s="111"/>
      <c r="S59" s="111">
        <f>S$9</f>
        <v>2008</v>
      </c>
      <c r="T59" s="111"/>
      <c r="U59" s="111">
        <f>U$9</f>
        <v>2009</v>
      </c>
      <c r="V59" s="111"/>
      <c r="W59" s="111">
        <f>W$9</f>
        <v>2010</v>
      </c>
      <c r="X59" s="110"/>
      <c r="Y59" s="111">
        <f>Y$9</f>
        <v>2011</v>
      </c>
      <c r="Z59" s="111"/>
      <c r="AA59" s="111">
        <f>AA$9</f>
        <v>2012</v>
      </c>
      <c r="AB59" s="111"/>
      <c r="AC59" s="111">
        <f>AC$9</f>
        <v>2013</v>
      </c>
      <c r="AD59" s="111"/>
      <c r="AE59" s="111">
        <f>AE$9</f>
        <v>2014</v>
      </c>
      <c r="AF59" s="110"/>
      <c r="AG59" s="111">
        <f>AG$9</f>
        <v>2015</v>
      </c>
      <c r="AH59" s="110"/>
      <c r="AI59" s="111">
        <f>AI$9</f>
        <v>2016</v>
      </c>
      <c r="AJ59" s="110"/>
      <c r="AK59" s="111">
        <f>AK$9</f>
        <v>2017</v>
      </c>
      <c r="AL59" s="110"/>
      <c r="AM59" s="111">
        <f>AM$9</f>
        <v>2018</v>
      </c>
      <c r="AN59" s="110"/>
      <c r="AO59" s="111">
        <f>AO$9</f>
        <v>2019</v>
      </c>
      <c r="AP59" s="110"/>
      <c r="AQ59" s="111">
        <f>AQ$9</f>
        <v>2020</v>
      </c>
      <c r="AR59" s="110"/>
      <c r="AS59" s="111">
        <f>AS$9</f>
        <v>2021</v>
      </c>
      <c r="AT59" s="110"/>
      <c r="AU59" s="111">
        <f>AU$9</f>
        <v>2022</v>
      </c>
      <c r="AV59" s="110"/>
      <c r="AW59" s="111">
        <f>AW$9</f>
        <v>2023</v>
      </c>
      <c r="AX59" s="110"/>
      <c r="AY59" s="110"/>
      <c r="AZ59" s="110"/>
      <c r="BA59" s="110"/>
      <c r="BB59" s="110"/>
      <c r="BC59" s="84"/>
      <c r="BD59" s="87"/>
      <c r="BE59" s="87"/>
    </row>
    <row r="60" spans="1:57" ht="14.25" thickTop="1" thickBot="1">
      <c r="A60" s="79"/>
      <c r="B60" s="64" t="s">
        <v>172</v>
      </c>
      <c r="C60" s="112"/>
      <c r="D60" s="79"/>
      <c r="E60" s="3" t="str">
        <f>E$10</f>
        <v>Non-FGD</v>
      </c>
      <c r="F60" s="79"/>
      <c r="G60" s="3" t="str">
        <f>G$10</f>
        <v>Non-FGD</v>
      </c>
      <c r="H60" s="84"/>
      <c r="I60" s="3" t="str">
        <f>I$10</f>
        <v>Non-FGD</v>
      </c>
      <c r="J60" s="84"/>
      <c r="K60" s="3" t="str">
        <f>K$10</f>
        <v>Non-FGD</v>
      </c>
      <c r="L60" s="79"/>
      <c r="M60" s="3" t="str">
        <f>M$10</f>
        <v>Non-FGD</v>
      </c>
      <c r="N60" s="84"/>
      <c r="O60" s="3" t="str">
        <f>O$10</f>
        <v>Non-FGD</v>
      </c>
      <c r="P60" s="84"/>
      <c r="Q60" s="3" t="str">
        <f>Q$10</f>
        <v>Non-FGD</v>
      </c>
      <c r="R60" s="84"/>
      <c r="S60" s="3" t="str">
        <f>S$10</f>
        <v>Non-FGD</v>
      </c>
      <c r="T60" s="84"/>
      <c r="U60" s="3" t="str">
        <f>U$10</f>
        <v>Non-FGD</v>
      </c>
      <c r="V60" s="84"/>
      <c r="W60" s="3" t="str">
        <f>W$10</f>
        <v>Non-FGD</v>
      </c>
      <c r="X60" s="79"/>
      <c r="Y60" s="3" t="str">
        <f>Y$10</f>
        <v>Non-FGD</v>
      </c>
      <c r="Z60" s="84"/>
      <c r="AA60" s="3" t="str">
        <f>AA$10</f>
        <v>Non-FGD</v>
      </c>
      <c r="AB60" s="84"/>
      <c r="AC60" s="3" t="str">
        <f>AC$10</f>
        <v>Non-FGD</v>
      </c>
      <c r="AD60" s="84"/>
      <c r="AE60" s="3" t="str">
        <f>AE$10</f>
        <v>Non-FGD</v>
      </c>
      <c r="AF60" s="79"/>
      <c r="AG60" s="3" t="str">
        <f>AG$10</f>
        <v>Non-FGD</v>
      </c>
      <c r="AH60" s="79"/>
      <c r="AI60" s="3" t="str">
        <f>AI$10</f>
        <v>Non-FGD</v>
      </c>
      <c r="AJ60" s="79"/>
      <c r="AK60" s="3" t="str">
        <f>AK$10</f>
        <v>Non-FGD</v>
      </c>
      <c r="AL60" s="79"/>
      <c r="AM60" s="3" t="str">
        <f>AM$10</f>
        <v>Non-FGD</v>
      </c>
      <c r="AN60" s="79"/>
      <c r="AO60" s="3" t="str">
        <f>AO$10</f>
        <v>Non-FGD</v>
      </c>
      <c r="AP60" s="79"/>
      <c r="AQ60" s="3" t="str">
        <f>AQ$10</f>
        <v>Non-FGD</v>
      </c>
      <c r="AR60" s="79"/>
      <c r="AS60" s="3" t="str">
        <f>AS$10</f>
        <v>Non-FGD</v>
      </c>
      <c r="AT60" s="79"/>
      <c r="AU60" s="3" t="str">
        <f>AU$10</f>
        <v>Non-FGD</v>
      </c>
      <c r="AV60" s="79"/>
      <c r="AW60" s="3" t="str">
        <f>AW$10</f>
        <v>Non-FGD</v>
      </c>
      <c r="AX60" s="79"/>
      <c r="AY60" s="79"/>
      <c r="AZ60" s="79"/>
      <c r="BA60" s="79"/>
      <c r="BB60" s="79"/>
      <c r="BC60" s="3"/>
    </row>
    <row r="61" spans="1:57" ht="13.5" thickTop="1">
      <c r="A61" s="79"/>
      <c r="B61" s="113"/>
      <c r="C61" s="79"/>
      <c r="D61" s="79"/>
      <c r="E61" s="89"/>
      <c r="F61" s="79"/>
      <c r="G61" s="89"/>
      <c r="H61" s="79"/>
      <c r="I61" s="89"/>
      <c r="J61" s="79"/>
      <c r="K61" s="89"/>
      <c r="L61" s="79"/>
      <c r="M61" s="89"/>
      <c r="N61" s="89"/>
      <c r="O61" s="89"/>
      <c r="P61" s="79"/>
      <c r="Q61" s="89"/>
      <c r="R61" s="79"/>
      <c r="S61" s="89"/>
      <c r="T61" s="79"/>
      <c r="U61" s="89"/>
      <c r="V61" s="79"/>
      <c r="W61" s="89"/>
      <c r="X61" s="79"/>
      <c r="Y61" s="89"/>
      <c r="Z61" s="79"/>
      <c r="AA61" s="89"/>
      <c r="AB61" s="79"/>
      <c r="AC61" s="89"/>
      <c r="AD61" s="79"/>
      <c r="AE61" s="89"/>
      <c r="AF61" s="79"/>
      <c r="AG61" s="89"/>
      <c r="AH61" s="79"/>
      <c r="AI61" s="89"/>
      <c r="AJ61" s="79"/>
      <c r="AK61" s="89"/>
      <c r="AL61" s="79"/>
      <c r="AM61" s="89"/>
      <c r="AN61" s="79"/>
      <c r="AO61" s="89"/>
      <c r="AP61" s="79"/>
      <c r="AQ61" s="89"/>
      <c r="AR61" s="79"/>
      <c r="AS61" s="89"/>
      <c r="AT61" s="79"/>
      <c r="AU61" s="89"/>
      <c r="AV61" s="79"/>
      <c r="AW61" s="89"/>
      <c r="AX61" s="79"/>
      <c r="AY61" s="79"/>
      <c r="AZ61" s="79"/>
      <c r="BA61" s="79"/>
      <c r="BB61" s="79"/>
      <c r="BC61" s="89"/>
    </row>
    <row r="62" spans="1:57">
      <c r="A62" s="79"/>
      <c r="B62" s="79"/>
      <c r="C62" s="79"/>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G62" s="114"/>
      <c r="AI62" s="114"/>
      <c r="AK62" s="114"/>
      <c r="AM62" s="114"/>
      <c r="AO62" s="114"/>
      <c r="AQ62" s="114"/>
      <c r="AS62" s="114"/>
      <c r="AU62" s="114"/>
      <c r="AW62" s="114"/>
    </row>
    <row r="63" spans="1:57">
      <c r="A63" s="79"/>
      <c r="B63" s="79"/>
      <c r="C63" s="79"/>
      <c r="D63" s="79"/>
      <c r="E63" s="84"/>
      <c r="F63" s="79"/>
      <c r="G63" s="84"/>
      <c r="I63" s="84"/>
      <c r="K63" s="84"/>
      <c r="M63" s="84"/>
      <c r="N63" s="84"/>
      <c r="O63" s="84"/>
      <c r="Q63" s="84"/>
      <c r="S63" s="84"/>
      <c r="U63" s="84"/>
      <c r="W63" s="84"/>
      <c r="X63" s="79"/>
      <c r="Y63" s="84"/>
      <c r="AA63" s="84"/>
      <c r="AC63" s="84"/>
      <c r="AE63" s="84"/>
      <c r="AG63" s="84"/>
      <c r="AI63" s="84"/>
      <c r="AK63" s="84"/>
      <c r="AM63" s="84"/>
      <c r="AO63" s="84"/>
      <c r="AQ63" s="84"/>
      <c r="AS63" s="84"/>
      <c r="AU63" s="84"/>
      <c r="AW63" s="84"/>
    </row>
    <row r="64" spans="1:57" ht="13.5">
      <c r="A64" s="79"/>
      <c r="B64" s="115" t="s">
        <v>173</v>
      </c>
      <c r="C64" s="79"/>
      <c r="D64" s="79"/>
      <c r="E64" s="79"/>
      <c r="F64" s="79"/>
      <c r="G64" s="79"/>
      <c r="I64" s="79"/>
      <c r="K64" s="79"/>
      <c r="M64" s="79"/>
      <c r="N64" s="79"/>
      <c r="O64" s="79"/>
      <c r="Q64" s="79"/>
      <c r="S64" s="79"/>
      <c r="U64" s="79"/>
      <c r="W64" s="79"/>
      <c r="X64" s="79"/>
      <c r="Y64" s="79"/>
      <c r="AA64" s="79"/>
      <c r="AC64" s="79"/>
      <c r="AE64" s="79"/>
      <c r="AG64" s="79"/>
      <c r="AI64" s="79"/>
      <c r="AK64" s="79"/>
      <c r="AM64" s="79"/>
      <c r="AO64" s="79"/>
      <c r="AQ64" s="79"/>
      <c r="AS64" s="79"/>
      <c r="AU64" s="79"/>
      <c r="AW64" s="79"/>
    </row>
    <row r="65" spans="1:55">
      <c r="A65" s="79"/>
      <c r="B65" s="90" t="s">
        <v>174</v>
      </c>
      <c r="C65" s="79"/>
      <c r="D65" s="79"/>
      <c r="E65" s="96">
        <f>E125</f>
        <v>19150</v>
      </c>
      <c r="F65" s="79"/>
      <c r="G65" s="96">
        <f>G125</f>
        <v>0</v>
      </c>
      <c r="I65" s="96">
        <f>I125</f>
        <v>0</v>
      </c>
      <c r="K65" s="96">
        <f>K125</f>
        <v>0</v>
      </c>
      <c r="M65" s="96">
        <f>M125</f>
        <v>0</v>
      </c>
      <c r="N65" s="96"/>
      <c r="O65" s="96">
        <f>O125</f>
        <v>0</v>
      </c>
      <c r="Q65" s="96">
        <f>Q125</f>
        <v>0</v>
      </c>
      <c r="S65" s="96">
        <f>S125</f>
        <v>0</v>
      </c>
      <c r="U65" s="96">
        <f>U125</f>
        <v>0</v>
      </c>
      <c r="W65" s="96">
        <f>W125</f>
        <v>0</v>
      </c>
      <c r="X65" s="79"/>
      <c r="Y65" s="96">
        <f>Y125</f>
        <v>0</v>
      </c>
      <c r="AA65" s="96">
        <f>AA125</f>
        <v>0</v>
      </c>
      <c r="AC65" s="96">
        <f>AC125</f>
        <v>0</v>
      </c>
      <c r="AE65" s="96">
        <f>AE125</f>
        <v>0</v>
      </c>
      <c r="AG65" s="96">
        <f>AG125</f>
        <v>0</v>
      </c>
      <c r="AI65" s="96">
        <f>AI125</f>
        <v>0</v>
      </c>
      <c r="AK65" s="96">
        <f>AK125</f>
        <v>0</v>
      </c>
      <c r="AM65" s="96">
        <f>AM125</f>
        <v>0</v>
      </c>
      <c r="AO65" s="96">
        <f>AO125</f>
        <v>0</v>
      </c>
      <c r="AQ65" s="96">
        <f>AQ125</f>
        <v>0</v>
      </c>
      <c r="AS65" s="96">
        <f>AS125</f>
        <v>0</v>
      </c>
      <c r="AU65" s="96">
        <f>AU125</f>
        <v>0</v>
      </c>
      <c r="AW65" s="96">
        <f>AW125</f>
        <v>0</v>
      </c>
      <c r="BC65" s="102">
        <f t="shared" ref="BC65:BC81" si="0">SUM(E65:BB65)</f>
        <v>19150</v>
      </c>
    </row>
    <row r="66" spans="1:55">
      <c r="A66" s="79"/>
      <c r="B66" s="90" t="s">
        <v>175</v>
      </c>
      <c r="C66" s="79"/>
      <c r="D66" s="79"/>
      <c r="E66" s="96">
        <f>E136</f>
        <v>36865</v>
      </c>
      <c r="F66" s="79"/>
      <c r="G66" s="96">
        <f>G136</f>
        <v>78087</v>
      </c>
      <c r="I66" s="96">
        <f>I136</f>
        <v>0</v>
      </c>
      <c r="K66" s="96">
        <f>K136</f>
        <v>0</v>
      </c>
      <c r="M66" s="96">
        <f>M136</f>
        <v>0</v>
      </c>
      <c r="N66" s="96"/>
      <c r="O66" s="96">
        <f>O136</f>
        <v>0</v>
      </c>
      <c r="Q66" s="96">
        <f>Q136</f>
        <v>0</v>
      </c>
      <c r="S66" s="96">
        <f>S136</f>
        <v>0</v>
      </c>
      <c r="U66" s="96">
        <f>U136</f>
        <v>0</v>
      </c>
      <c r="W66" s="96">
        <f>W136</f>
        <v>0</v>
      </c>
      <c r="X66" s="79"/>
      <c r="Y66" s="96">
        <f>Y136</f>
        <v>0</v>
      </c>
      <c r="AA66" s="96">
        <f>AA136</f>
        <v>0</v>
      </c>
      <c r="AC66" s="96">
        <f>AC136</f>
        <v>0</v>
      </c>
      <c r="AE66" s="96">
        <f>AE136</f>
        <v>0</v>
      </c>
      <c r="AG66" s="96">
        <f>AG136</f>
        <v>0</v>
      </c>
      <c r="AI66" s="96">
        <f>AI136</f>
        <v>0</v>
      </c>
      <c r="AK66" s="96">
        <f>AK136</f>
        <v>0</v>
      </c>
      <c r="AM66" s="96">
        <f>AM136</f>
        <v>0</v>
      </c>
      <c r="AO66" s="96">
        <f>AO136</f>
        <v>0</v>
      </c>
      <c r="AQ66" s="96">
        <f>AQ136</f>
        <v>0</v>
      </c>
      <c r="AS66" s="96">
        <f>AS136</f>
        <v>0</v>
      </c>
      <c r="AU66" s="96">
        <f>AU136</f>
        <v>0</v>
      </c>
      <c r="AW66" s="96">
        <f>AW136</f>
        <v>0</v>
      </c>
      <c r="BC66" s="102">
        <f t="shared" si="0"/>
        <v>114952</v>
      </c>
    </row>
    <row r="67" spans="1:55">
      <c r="A67" s="79"/>
      <c r="B67" s="90" t="s">
        <v>176</v>
      </c>
      <c r="C67" s="79"/>
      <c r="D67" s="79"/>
      <c r="E67" s="96">
        <f>E147</f>
        <v>34097</v>
      </c>
      <c r="F67" s="79"/>
      <c r="G67" s="96">
        <f>G147</f>
        <v>150322</v>
      </c>
      <c r="I67" s="96">
        <f>I147</f>
        <v>107590</v>
      </c>
      <c r="K67" s="96">
        <f>K147</f>
        <v>0</v>
      </c>
      <c r="M67" s="96">
        <f>M147</f>
        <v>0</v>
      </c>
      <c r="N67" s="96"/>
      <c r="O67" s="96">
        <f>O147</f>
        <v>0</v>
      </c>
      <c r="Q67" s="96">
        <f>Q147</f>
        <v>0</v>
      </c>
      <c r="S67" s="96">
        <f>S147</f>
        <v>0</v>
      </c>
      <c r="U67" s="96">
        <f>U147</f>
        <v>0</v>
      </c>
      <c r="W67" s="96">
        <f>W147</f>
        <v>0</v>
      </c>
      <c r="X67" s="79"/>
      <c r="Y67" s="96">
        <f>Y147</f>
        <v>0</v>
      </c>
      <c r="AA67" s="96">
        <f>AA147</f>
        <v>0</v>
      </c>
      <c r="AC67" s="96">
        <f>AC147</f>
        <v>0</v>
      </c>
      <c r="AE67" s="96">
        <f>AE147</f>
        <v>0</v>
      </c>
      <c r="AG67" s="96">
        <f>AG147</f>
        <v>0</v>
      </c>
      <c r="AI67" s="96">
        <f>AI147</f>
        <v>0</v>
      </c>
      <c r="AK67" s="96">
        <f>AK147</f>
        <v>0</v>
      </c>
      <c r="AM67" s="96">
        <f>AM147</f>
        <v>0</v>
      </c>
      <c r="AO67" s="96">
        <f>AO147</f>
        <v>0</v>
      </c>
      <c r="AQ67" s="96">
        <f>AQ147</f>
        <v>0</v>
      </c>
      <c r="AS67" s="96">
        <f>AS147</f>
        <v>0</v>
      </c>
      <c r="AU67" s="96">
        <f>AU147</f>
        <v>0</v>
      </c>
      <c r="AW67" s="96">
        <f>AW147</f>
        <v>0</v>
      </c>
      <c r="BC67" s="102">
        <f t="shared" si="0"/>
        <v>292009</v>
      </c>
    </row>
    <row r="68" spans="1:55">
      <c r="A68" s="79"/>
      <c r="B68" s="90" t="s">
        <v>177</v>
      </c>
      <c r="C68" s="79"/>
      <c r="D68" s="79"/>
      <c r="E68" s="96">
        <f>E158</f>
        <v>31544</v>
      </c>
      <c r="F68" s="79"/>
      <c r="G68" s="96">
        <f>G158</f>
        <v>139036</v>
      </c>
      <c r="I68" s="96">
        <f>I158</f>
        <v>16665</v>
      </c>
      <c r="K68" s="96">
        <f>K158</f>
        <v>202438</v>
      </c>
      <c r="M68" s="96">
        <f>M158</f>
        <v>0</v>
      </c>
      <c r="N68" s="96"/>
      <c r="O68" s="96">
        <f>O158</f>
        <v>0</v>
      </c>
      <c r="Q68" s="96">
        <f>Q158</f>
        <v>0</v>
      </c>
      <c r="S68" s="96">
        <f>S158</f>
        <v>0</v>
      </c>
      <c r="U68" s="96">
        <f>U158</f>
        <v>0</v>
      </c>
      <c r="W68" s="96">
        <f>W158</f>
        <v>0</v>
      </c>
      <c r="X68" s="79"/>
      <c r="Y68" s="96">
        <f>Y158</f>
        <v>0</v>
      </c>
      <c r="AA68" s="96">
        <f>AA158</f>
        <v>0</v>
      </c>
      <c r="AC68" s="96">
        <f>AC158</f>
        <v>0</v>
      </c>
      <c r="AE68" s="96">
        <f>AE158</f>
        <v>0</v>
      </c>
      <c r="AG68" s="96">
        <f>AG158</f>
        <v>0</v>
      </c>
      <c r="AI68" s="96">
        <f>AI158</f>
        <v>0</v>
      </c>
      <c r="AK68" s="96">
        <f>AK158</f>
        <v>0</v>
      </c>
      <c r="AM68" s="96">
        <f>AM158</f>
        <v>0</v>
      </c>
      <c r="AO68" s="96">
        <f>AO158</f>
        <v>0</v>
      </c>
      <c r="AQ68" s="96">
        <f>AQ158</f>
        <v>0</v>
      </c>
      <c r="AS68" s="96">
        <f>AS158</f>
        <v>0</v>
      </c>
      <c r="AU68" s="96">
        <f>AU158</f>
        <v>0</v>
      </c>
      <c r="AW68" s="96">
        <f>AW158</f>
        <v>0</v>
      </c>
      <c r="BC68" s="102">
        <f t="shared" si="0"/>
        <v>389683</v>
      </c>
    </row>
    <row r="69" spans="1:55">
      <c r="A69" s="79"/>
      <c r="B69" s="90" t="s">
        <v>178</v>
      </c>
      <c r="C69" s="79"/>
      <c r="D69" s="79"/>
      <c r="E69" s="96">
        <f>E169</f>
        <v>29174</v>
      </c>
      <c r="F69" s="79"/>
      <c r="G69" s="96">
        <f>G169</f>
        <v>128624</v>
      </c>
      <c r="I69" s="96">
        <f>I169</f>
        <v>15413</v>
      </c>
      <c r="K69" s="96">
        <f>K169</f>
        <v>31356</v>
      </c>
      <c r="M69" s="96">
        <f>M169</f>
        <v>559510</v>
      </c>
      <c r="N69" s="96"/>
      <c r="O69" s="96">
        <f>O169</f>
        <v>0</v>
      </c>
      <c r="Q69" s="96">
        <f>Q169</f>
        <v>0</v>
      </c>
      <c r="S69" s="96">
        <f>S169</f>
        <v>0</v>
      </c>
      <c r="U69" s="96">
        <f>U169</f>
        <v>0</v>
      </c>
      <c r="W69" s="96">
        <f>W169</f>
        <v>0</v>
      </c>
      <c r="X69" s="79"/>
      <c r="Y69" s="96">
        <f>Y169</f>
        <v>0</v>
      </c>
      <c r="AA69" s="96">
        <f>AA169</f>
        <v>0</v>
      </c>
      <c r="AC69" s="96">
        <f>AC169</f>
        <v>0</v>
      </c>
      <c r="AE69" s="96">
        <f>AE169</f>
        <v>0</v>
      </c>
      <c r="AG69" s="96">
        <f>AG169</f>
        <v>0</v>
      </c>
      <c r="AI69" s="96">
        <f>AI169</f>
        <v>0</v>
      </c>
      <c r="AK69" s="96">
        <f>AK169</f>
        <v>0</v>
      </c>
      <c r="AM69" s="96">
        <f>AM169</f>
        <v>0</v>
      </c>
      <c r="AO69" s="96">
        <f>AO169</f>
        <v>0</v>
      </c>
      <c r="AQ69" s="96">
        <f>AQ169</f>
        <v>0</v>
      </c>
      <c r="AS69" s="96">
        <f>AS169</f>
        <v>0</v>
      </c>
      <c r="AU69" s="96">
        <f>AU169</f>
        <v>0</v>
      </c>
      <c r="AW69" s="96">
        <f>AW169</f>
        <v>0</v>
      </c>
      <c r="BC69" s="102">
        <f t="shared" si="0"/>
        <v>764077</v>
      </c>
    </row>
    <row r="70" spans="1:55">
      <c r="A70" s="79"/>
      <c r="B70" s="90" t="s">
        <v>179</v>
      </c>
      <c r="C70" s="79"/>
      <c r="D70" s="79"/>
      <c r="E70" s="96">
        <f>E180</f>
        <v>26989</v>
      </c>
      <c r="F70" s="79"/>
      <c r="G70" s="96">
        <f>G180</f>
        <v>118962</v>
      </c>
      <c r="I70" s="96">
        <f>I180</f>
        <v>14259</v>
      </c>
      <c r="K70" s="96">
        <f>K180</f>
        <v>29002</v>
      </c>
      <c r="M70" s="96">
        <f>M180</f>
        <v>1077094</v>
      </c>
      <c r="N70" s="96"/>
      <c r="O70" s="96">
        <f>O180</f>
        <v>374564</v>
      </c>
      <c r="Q70" s="96">
        <f>Q180</f>
        <v>0</v>
      </c>
      <c r="S70" s="96">
        <f>S180</f>
        <v>0</v>
      </c>
      <c r="U70" s="96">
        <f>U180</f>
        <v>0</v>
      </c>
      <c r="W70" s="96">
        <f>W180</f>
        <v>0</v>
      </c>
      <c r="X70" s="79"/>
      <c r="Y70" s="96">
        <f>Y180</f>
        <v>0</v>
      </c>
      <c r="AA70" s="96">
        <f>AA180</f>
        <v>0</v>
      </c>
      <c r="AC70" s="96">
        <f>AC180</f>
        <v>0</v>
      </c>
      <c r="AE70" s="96">
        <f>AE180</f>
        <v>0</v>
      </c>
      <c r="AG70" s="96">
        <f>AG180</f>
        <v>0</v>
      </c>
      <c r="AI70" s="96">
        <f>AI180</f>
        <v>0</v>
      </c>
      <c r="AK70" s="96">
        <f>AK180</f>
        <v>0</v>
      </c>
      <c r="AM70" s="96">
        <f>AM180</f>
        <v>0</v>
      </c>
      <c r="AO70" s="96">
        <f>AO180</f>
        <v>0</v>
      </c>
      <c r="AQ70" s="96">
        <f>AQ180</f>
        <v>0</v>
      </c>
      <c r="AS70" s="96">
        <f>AS180</f>
        <v>0</v>
      </c>
      <c r="AU70" s="96">
        <f>AU180</f>
        <v>0</v>
      </c>
      <c r="AW70" s="96">
        <f>AW180</f>
        <v>0</v>
      </c>
      <c r="BC70" s="102">
        <f t="shared" si="0"/>
        <v>1640870</v>
      </c>
    </row>
    <row r="71" spans="1:55">
      <c r="A71" s="79"/>
      <c r="B71" s="90" t="s">
        <v>180</v>
      </c>
      <c r="C71" s="79"/>
      <c r="D71" s="79"/>
      <c r="E71" s="96">
        <f>E191</f>
        <v>24961</v>
      </c>
      <c r="F71" s="79"/>
      <c r="G71" s="96">
        <f>G191</f>
        <v>110050</v>
      </c>
      <c r="I71" s="96">
        <f>I191</f>
        <v>13188</v>
      </c>
      <c r="K71" s="96">
        <f>K191</f>
        <v>26830</v>
      </c>
      <c r="M71" s="96">
        <f>M191</f>
        <v>996226</v>
      </c>
      <c r="N71" s="96"/>
      <c r="O71" s="96">
        <f>O191</f>
        <v>721061</v>
      </c>
      <c r="Q71" s="96">
        <f>Q191</f>
        <v>8057993</v>
      </c>
      <c r="S71" s="96">
        <f>S191</f>
        <v>0</v>
      </c>
      <c r="U71" s="96">
        <f>U191</f>
        <v>0</v>
      </c>
      <c r="W71" s="96">
        <f>W191</f>
        <v>0</v>
      </c>
      <c r="X71" s="79"/>
      <c r="Y71" s="96">
        <f>Y191</f>
        <v>0</v>
      </c>
      <c r="AA71" s="96">
        <f>AA191</f>
        <v>0</v>
      </c>
      <c r="AC71" s="96">
        <f>AC191</f>
        <v>0</v>
      </c>
      <c r="AE71" s="96">
        <f>AE191</f>
        <v>0</v>
      </c>
      <c r="AG71" s="96">
        <f>AG191</f>
        <v>0</v>
      </c>
      <c r="AI71" s="96">
        <f>AI191</f>
        <v>0</v>
      </c>
      <c r="AK71" s="96">
        <f>AK191</f>
        <v>0</v>
      </c>
      <c r="AM71" s="96">
        <f>AM191</f>
        <v>0</v>
      </c>
      <c r="AO71" s="96">
        <f>AO191</f>
        <v>0</v>
      </c>
      <c r="AQ71" s="96">
        <f>AQ191</f>
        <v>0</v>
      </c>
      <c r="AS71" s="96">
        <f>AS191</f>
        <v>0</v>
      </c>
      <c r="AU71" s="96">
        <f>AU191</f>
        <v>0</v>
      </c>
      <c r="AW71" s="96">
        <f>AW191</f>
        <v>0</v>
      </c>
      <c r="BC71" s="102">
        <f t="shared" si="0"/>
        <v>9950309</v>
      </c>
    </row>
    <row r="72" spans="1:55">
      <c r="A72" s="79"/>
      <c r="B72" s="90" t="s">
        <v>181</v>
      </c>
      <c r="C72" s="79"/>
      <c r="D72" s="79"/>
      <c r="E72" s="96">
        <f>E202</f>
        <v>23092</v>
      </c>
      <c r="F72" s="79"/>
      <c r="G72" s="96">
        <f>G202</f>
        <v>101783</v>
      </c>
      <c r="I72" s="96">
        <f>I202</f>
        <v>12200</v>
      </c>
      <c r="K72" s="96">
        <f>K202</f>
        <v>24814</v>
      </c>
      <c r="M72" s="96">
        <f>M202</f>
        <v>921624</v>
      </c>
      <c r="N72" s="96"/>
      <c r="O72" s="96">
        <f>O202</f>
        <v>666924</v>
      </c>
      <c r="Q72" s="96">
        <f>Q202</f>
        <v>15512173</v>
      </c>
      <c r="S72" s="96">
        <f>S202</f>
        <v>5900174</v>
      </c>
      <c r="U72" s="96">
        <f>U202</f>
        <v>0</v>
      </c>
      <c r="W72" s="96">
        <f>W202</f>
        <v>0</v>
      </c>
      <c r="X72" s="79"/>
      <c r="Y72" s="96">
        <f>Y202</f>
        <v>0</v>
      </c>
      <c r="AA72" s="96">
        <f>AA202</f>
        <v>0</v>
      </c>
      <c r="AC72" s="96">
        <f>AC202</f>
        <v>0</v>
      </c>
      <c r="AE72" s="96">
        <f>AE202</f>
        <v>0</v>
      </c>
      <c r="AG72" s="96">
        <f>AG202</f>
        <v>0</v>
      </c>
      <c r="AI72" s="96">
        <f>AI202</f>
        <v>0</v>
      </c>
      <c r="AK72" s="96">
        <f>AK202</f>
        <v>0</v>
      </c>
      <c r="AM72" s="96">
        <f>AM202</f>
        <v>0</v>
      </c>
      <c r="AO72" s="96">
        <f>AO202</f>
        <v>0</v>
      </c>
      <c r="AQ72" s="96">
        <f>AQ202</f>
        <v>0</v>
      </c>
      <c r="AS72" s="96">
        <f>AS202</f>
        <v>0</v>
      </c>
      <c r="AU72" s="96">
        <f>AU202</f>
        <v>0</v>
      </c>
      <c r="AW72" s="96">
        <f>AW202</f>
        <v>0</v>
      </c>
      <c r="BC72" s="102">
        <f t="shared" si="0"/>
        <v>23162784</v>
      </c>
    </row>
    <row r="73" spans="1:55">
      <c r="A73" s="79"/>
      <c r="B73" s="90" t="s">
        <v>182</v>
      </c>
      <c r="C73" s="79"/>
      <c r="D73" s="79"/>
      <c r="E73" s="96">
        <f>E213</f>
        <v>22786</v>
      </c>
      <c r="F73" s="79"/>
      <c r="G73" s="96">
        <f>G213</f>
        <v>94162</v>
      </c>
      <c r="I73" s="96">
        <f>I213</f>
        <v>11284</v>
      </c>
      <c r="K73" s="96">
        <f>K213</f>
        <v>22955</v>
      </c>
      <c r="M73" s="96">
        <f>M213</f>
        <v>852394</v>
      </c>
      <c r="N73" s="96"/>
      <c r="O73" s="96">
        <f>O213</f>
        <v>616982</v>
      </c>
      <c r="Q73" s="96">
        <f>Q213</f>
        <v>14347525</v>
      </c>
      <c r="S73" s="96">
        <f>S213</f>
        <v>410538</v>
      </c>
      <c r="U73" s="96">
        <f>U213</f>
        <v>2570821</v>
      </c>
      <c r="W73" s="96">
        <f>W213</f>
        <v>0</v>
      </c>
      <c r="X73" s="79"/>
      <c r="Y73" s="96">
        <f>Y213</f>
        <v>0</v>
      </c>
      <c r="AA73" s="96">
        <f>AA213</f>
        <v>0</v>
      </c>
      <c r="AC73" s="96">
        <f>AC213</f>
        <v>0</v>
      </c>
      <c r="AE73" s="96">
        <f>AE213</f>
        <v>0</v>
      </c>
      <c r="AG73" s="96">
        <f>AG213</f>
        <v>0</v>
      </c>
      <c r="AI73" s="96">
        <f>AI213</f>
        <v>0</v>
      </c>
      <c r="AK73" s="96">
        <f>AK213</f>
        <v>0</v>
      </c>
      <c r="AM73" s="96">
        <f>AM213</f>
        <v>0</v>
      </c>
      <c r="AO73" s="96">
        <f>AO213</f>
        <v>0</v>
      </c>
      <c r="AQ73" s="96">
        <f>AQ213</f>
        <v>0</v>
      </c>
      <c r="AS73" s="96">
        <f>AS213</f>
        <v>0</v>
      </c>
      <c r="AU73" s="96">
        <f>AU213</f>
        <v>0</v>
      </c>
      <c r="AW73" s="96">
        <f>AW213</f>
        <v>0</v>
      </c>
      <c r="BC73" s="102">
        <f t="shared" si="0"/>
        <v>18949447</v>
      </c>
    </row>
    <row r="74" spans="1:55">
      <c r="A74" s="79"/>
      <c r="B74" s="90" t="s">
        <v>183</v>
      </c>
      <c r="C74" s="79"/>
      <c r="D74" s="79"/>
      <c r="E74" s="96">
        <f>E224</f>
        <v>22781</v>
      </c>
      <c r="F74" s="79"/>
      <c r="G74" s="96">
        <f>G224</f>
        <v>92913</v>
      </c>
      <c r="I74" s="96">
        <f>I224</f>
        <v>10439</v>
      </c>
      <c r="K74" s="96">
        <f>K224</f>
        <v>21231</v>
      </c>
      <c r="M74" s="96">
        <f>M224</f>
        <v>788536</v>
      </c>
      <c r="N74" s="96"/>
      <c r="O74" s="96">
        <f>O224</f>
        <v>570636</v>
      </c>
      <c r="Q74" s="96">
        <f>Q224</f>
        <v>13273126</v>
      </c>
      <c r="S74" s="96">
        <f>S224</f>
        <v>379715</v>
      </c>
      <c r="U74" s="96">
        <f>U224</f>
        <v>178880</v>
      </c>
      <c r="W74" s="96">
        <f>W224</f>
        <v>1260756</v>
      </c>
      <c r="X74" s="79"/>
      <c r="Y74" s="96">
        <f>Y224</f>
        <v>0</v>
      </c>
      <c r="AA74" s="96">
        <f>AA224</f>
        <v>0</v>
      </c>
      <c r="AC74" s="96">
        <f>AC224</f>
        <v>0</v>
      </c>
      <c r="AE74" s="96">
        <f>AE224</f>
        <v>0</v>
      </c>
      <c r="AG74" s="96">
        <f>AG224</f>
        <v>0</v>
      </c>
      <c r="AI74" s="96">
        <f>AI224</f>
        <v>0</v>
      </c>
      <c r="AK74" s="96">
        <f>AK224</f>
        <v>0</v>
      </c>
      <c r="AM74" s="96">
        <f>AM224</f>
        <v>0</v>
      </c>
      <c r="AO74" s="96">
        <f>AO224</f>
        <v>0</v>
      </c>
      <c r="AQ74" s="96">
        <f>AQ224</f>
        <v>0</v>
      </c>
      <c r="AS74" s="96">
        <f>AS224</f>
        <v>0</v>
      </c>
      <c r="AU74" s="96">
        <f>AU224</f>
        <v>0</v>
      </c>
      <c r="AW74" s="96">
        <f>AW224</f>
        <v>0</v>
      </c>
      <c r="BC74" s="102">
        <f t="shared" si="0"/>
        <v>16599013</v>
      </c>
    </row>
    <row r="75" spans="1:55">
      <c r="A75" s="79"/>
      <c r="B75" s="90" t="s">
        <v>184</v>
      </c>
      <c r="C75" s="79"/>
      <c r="D75" s="79"/>
      <c r="E75" s="96">
        <f>E235</f>
        <v>22786</v>
      </c>
      <c r="F75" s="79"/>
      <c r="G75" s="96">
        <f>G235</f>
        <v>92892</v>
      </c>
      <c r="I75" s="96">
        <f>I235</f>
        <v>10300</v>
      </c>
      <c r="K75" s="96">
        <f>K235</f>
        <v>19641</v>
      </c>
      <c r="M75" s="96">
        <f>M235</f>
        <v>729302</v>
      </c>
      <c r="N75" s="96"/>
      <c r="O75" s="96">
        <f>O235</f>
        <v>527886</v>
      </c>
      <c r="Q75" s="96">
        <f>Q235</f>
        <v>12276083</v>
      </c>
      <c r="S75" s="96">
        <f>S235</f>
        <v>351281</v>
      </c>
      <c r="U75" s="96">
        <f>U235</f>
        <v>165449</v>
      </c>
      <c r="W75" s="96">
        <f>W235</f>
        <v>87724</v>
      </c>
      <c r="X75" s="79"/>
      <c r="Y75" s="96">
        <f>Y235</f>
        <v>1753975</v>
      </c>
      <c r="AA75" s="96">
        <f>AA235</f>
        <v>0</v>
      </c>
      <c r="AC75" s="96">
        <f>AC235</f>
        <v>0</v>
      </c>
      <c r="AE75" s="96">
        <f>AE235</f>
        <v>0</v>
      </c>
      <c r="AG75" s="96">
        <f>AG235</f>
        <v>0</v>
      </c>
      <c r="AI75" s="96">
        <f>AI235</f>
        <v>0</v>
      </c>
      <c r="AK75" s="96">
        <f>AK235</f>
        <v>0</v>
      </c>
      <c r="AM75" s="96">
        <f>AM235</f>
        <v>0</v>
      </c>
      <c r="AO75" s="96">
        <f>AO235</f>
        <v>0</v>
      </c>
      <c r="AQ75" s="96">
        <f>AQ235</f>
        <v>0</v>
      </c>
      <c r="AS75" s="96">
        <f>AS235</f>
        <v>0</v>
      </c>
      <c r="AU75" s="96">
        <f>AU235</f>
        <v>0</v>
      </c>
      <c r="AW75" s="96">
        <f>AW235</f>
        <v>0</v>
      </c>
      <c r="BC75" s="102">
        <f t="shared" si="0"/>
        <v>16037319</v>
      </c>
    </row>
    <row r="76" spans="1:55">
      <c r="A76" s="79"/>
      <c r="B76" s="90" t="s">
        <v>185</v>
      </c>
      <c r="C76" s="79"/>
      <c r="D76" s="96"/>
      <c r="E76" s="96">
        <f>E246</f>
        <v>22781</v>
      </c>
      <c r="F76" s="96"/>
      <c r="G76" s="96">
        <f>G246</f>
        <v>92913</v>
      </c>
      <c r="H76" s="96"/>
      <c r="I76" s="96">
        <f>I246</f>
        <v>10298</v>
      </c>
      <c r="J76" s="96"/>
      <c r="K76" s="96">
        <f>K246</f>
        <v>19381</v>
      </c>
      <c r="L76" s="96"/>
      <c r="M76" s="96">
        <f>M246</f>
        <v>674694</v>
      </c>
      <c r="N76" s="96"/>
      <c r="O76" s="96">
        <f>O246</f>
        <v>488232</v>
      </c>
      <c r="P76" s="96"/>
      <c r="Q76" s="96">
        <f>Q246</f>
        <v>11356398</v>
      </c>
      <c r="R76" s="96"/>
      <c r="S76" s="96">
        <f>S246</f>
        <v>324893</v>
      </c>
      <c r="T76" s="96"/>
      <c r="U76" s="96">
        <f>U246</f>
        <v>153060</v>
      </c>
      <c r="V76" s="96"/>
      <c r="W76" s="96">
        <f>W246</f>
        <v>81138</v>
      </c>
      <c r="X76" s="96"/>
      <c r="Y76" s="96">
        <f>Y246</f>
        <v>0</v>
      </c>
      <c r="Z76" s="96"/>
      <c r="AA76" s="96">
        <f>AA246</f>
        <v>1676829</v>
      </c>
      <c r="AB76" s="96"/>
      <c r="AC76" s="96">
        <f>AC246</f>
        <v>0</v>
      </c>
      <c r="AD76" s="96"/>
      <c r="AE76" s="96">
        <f>AE246</f>
        <v>0</v>
      </c>
      <c r="AG76" s="96">
        <f>AG246</f>
        <v>0</v>
      </c>
      <c r="AI76" s="96">
        <f>AI246</f>
        <v>0</v>
      </c>
      <c r="AK76" s="96">
        <f>AK246</f>
        <v>0</v>
      </c>
      <c r="AM76" s="96">
        <f>AM246</f>
        <v>0</v>
      </c>
      <c r="AO76" s="96">
        <f>AO246</f>
        <v>0</v>
      </c>
      <c r="AQ76" s="96">
        <f>AQ246</f>
        <v>0</v>
      </c>
      <c r="AS76" s="96">
        <f>AS246</f>
        <v>0</v>
      </c>
      <c r="AU76" s="96">
        <f>AU246</f>
        <v>0</v>
      </c>
      <c r="AW76" s="96">
        <f>AW246</f>
        <v>0</v>
      </c>
      <c r="BC76" s="102">
        <f t="shared" si="0"/>
        <v>14900617</v>
      </c>
    </row>
    <row r="77" spans="1:55">
      <c r="A77" s="79"/>
      <c r="B77" s="90" t="s">
        <v>186</v>
      </c>
      <c r="C77" s="79"/>
      <c r="D77" s="96"/>
      <c r="E77" s="96">
        <f>E257</f>
        <v>22786</v>
      </c>
      <c r="F77" s="96"/>
      <c r="G77" s="96">
        <f>G257</f>
        <v>92892</v>
      </c>
      <c r="H77" s="96"/>
      <c r="I77" s="96">
        <f>I257</f>
        <v>10300</v>
      </c>
      <c r="J77" s="96"/>
      <c r="K77" s="96">
        <f>K257</f>
        <v>19376</v>
      </c>
      <c r="L77" s="96"/>
      <c r="M77" s="96">
        <f>M257</f>
        <v>665742</v>
      </c>
      <c r="N77" s="96"/>
      <c r="O77" s="96">
        <f>O257</f>
        <v>451674</v>
      </c>
      <c r="P77" s="96"/>
      <c r="Q77" s="96">
        <f>Q257</f>
        <v>10503325</v>
      </c>
      <c r="R77" s="96"/>
      <c r="S77" s="96">
        <f>S257</f>
        <v>300553</v>
      </c>
      <c r="T77" s="96"/>
      <c r="U77" s="96">
        <f>U257</f>
        <v>141562</v>
      </c>
      <c r="V77" s="96"/>
      <c r="W77" s="96">
        <f>W257</f>
        <v>75062</v>
      </c>
      <c r="X77" s="96"/>
      <c r="Y77" s="96">
        <f>Y257</f>
        <v>0</v>
      </c>
      <c r="Z77" s="96"/>
      <c r="AA77" s="96">
        <f>AA257</f>
        <v>116675</v>
      </c>
      <c r="AB77" s="96"/>
      <c r="AC77" s="96">
        <f>AC257</f>
        <v>1418984</v>
      </c>
      <c r="AD77" s="96"/>
      <c r="AE77" s="96">
        <f>AE257</f>
        <v>0</v>
      </c>
      <c r="AG77" s="96">
        <f>AG257</f>
        <v>0</v>
      </c>
      <c r="AI77" s="96">
        <f>AI257</f>
        <v>0</v>
      </c>
      <c r="AK77" s="96">
        <f>AK257</f>
        <v>0</v>
      </c>
      <c r="AM77" s="96">
        <f>AM257</f>
        <v>0</v>
      </c>
      <c r="AO77" s="96">
        <f>AO257</f>
        <v>0</v>
      </c>
      <c r="AQ77" s="96">
        <f>AQ257</f>
        <v>0</v>
      </c>
      <c r="AS77" s="96">
        <f>AS257</f>
        <v>0</v>
      </c>
      <c r="AU77" s="96">
        <f>AU257</f>
        <v>0</v>
      </c>
      <c r="AW77" s="96">
        <f>AW257</f>
        <v>0</v>
      </c>
      <c r="BC77" s="102">
        <f t="shared" si="0"/>
        <v>13818931</v>
      </c>
    </row>
    <row r="78" spans="1:55">
      <c r="A78" s="79"/>
      <c r="B78" s="90" t="s">
        <v>187</v>
      </c>
      <c r="E78" s="96">
        <f>E268</f>
        <v>22781</v>
      </c>
      <c r="G78" s="96">
        <f>G268</f>
        <v>92913</v>
      </c>
      <c r="I78" s="96">
        <f>I268</f>
        <v>10298</v>
      </c>
      <c r="K78" s="96">
        <f>K268</f>
        <v>19381</v>
      </c>
      <c r="M78" s="96">
        <f>M268</f>
        <v>665593</v>
      </c>
      <c r="O78" s="96">
        <f>O268</f>
        <v>445681</v>
      </c>
      <c r="Q78" s="96">
        <f>Q268</f>
        <v>9716865</v>
      </c>
      <c r="S78" s="96">
        <f>S268</f>
        <v>277976</v>
      </c>
      <c r="U78" s="96">
        <f>U268</f>
        <v>130957</v>
      </c>
      <c r="W78" s="96">
        <f>W268</f>
        <v>69424</v>
      </c>
      <c r="Y78" s="96">
        <f>Y268</f>
        <v>0</v>
      </c>
      <c r="AA78" s="96">
        <f>AA268</f>
        <v>107915</v>
      </c>
      <c r="AC78" s="96">
        <f>AC268</f>
        <v>98734</v>
      </c>
      <c r="AE78" s="96">
        <f>AE268</f>
        <v>50465261</v>
      </c>
      <c r="AG78" s="96">
        <f>AG268</f>
        <v>0</v>
      </c>
      <c r="AI78" s="96">
        <f>AI268</f>
        <v>0</v>
      </c>
      <c r="AK78" s="96">
        <f>AK268</f>
        <v>0</v>
      </c>
      <c r="AM78" s="96">
        <f>AM268</f>
        <v>0</v>
      </c>
      <c r="AO78" s="96">
        <f>AO268</f>
        <v>0</v>
      </c>
      <c r="AQ78" s="96">
        <f>AQ268</f>
        <v>0</v>
      </c>
      <c r="AS78" s="96">
        <f>AS268</f>
        <v>0</v>
      </c>
      <c r="AU78" s="96">
        <f>AU268</f>
        <v>0</v>
      </c>
      <c r="AW78" s="96">
        <f>AW268</f>
        <v>0</v>
      </c>
      <c r="BC78" s="102">
        <f t="shared" si="0"/>
        <v>62123779</v>
      </c>
    </row>
    <row r="79" spans="1:55">
      <c r="A79" s="79"/>
      <c r="B79" s="90" t="s">
        <v>188</v>
      </c>
      <c r="E79" s="96">
        <f>E279</f>
        <v>22786</v>
      </c>
      <c r="G79" s="96">
        <f>G279</f>
        <v>92892</v>
      </c>
      <c r="I79" s="96">
        <f>I279</f>
        <v>10300</v>
      </c>
      <c r="K79" s="96">
        <f>K279</f>
        <v>19376</v>
      </c>
      <c r="M79" s="96">
        <f>M279</f>
        <v>665742</v>
      </c>
      <c r="O79" s="96">
        <f>O279</f>
        <v>445581</v>
      </c>
      <c r="Q79" s="96">
        <f>Q279</f>
        <v>9587937</v>
      </c>
      <c r="S79" s="96">
        <f>S279</f>
        <v>257162</v>
      </c>
      <c r="U79" s="96">
        <f>U279</f>
        <v>121120</v>
      </c>
      <c r="W79" s="96">
        <f>W279</f>
        <v>64223</v>
      </c>
      <c r="Y79" s="96">
        <f>Y279</f>
        <v>0</v>
      </c>
      <c r="AA79" s="96">
        <f>AA279</f>
        <v>99834</v>
      </c>
      <c r="AC79" s="96">
        <f>AC279</f>
        <v>91321</v>
      </c>
      <c r="AE79" s="96">
        <f>AE279</f>
        <v>3511409</v>
      </c>
      <c r="AG79" s="96">
        <f>AG279</f>
        <v>4908769</v>
      </c>
      <c r="AI79" s="96">
        <f>AI279</f>
        <v>0</v>
      </c>
      <c r="AK79" s="96">
        <f>AK279</f>
        <v>0</v>
      </c>
      <c r="AM79" s="96">
        <f>AM279</f>
        <v>0</v>
      </c>
      <c r="AO79" s="96">
        <f>AO279</f>
        <v>0</v>
      </c>
      <c r="AQ79" s="96">
        <f>AQ279</f>
        <v>0</v>
      </c>
      <c r="AS79" s="96">
        <f>AS279</f>
        <v>0</v>
      </c>
      <c r="AU79" s="96">
        <f>AU279</f>
        <v>0</v>
      </c>
      <c r="AW79" s="96">
        <f>AW279</f>
        <v>0</v>
      </c>
      <c r="BC79" s="102">
        <f t="shared" si="0"/>
        <v>19898452</v>
      </c>
    </row>
    <row r="80" spans="1:55">
      <c r="A80" s="79"/>
      <c r="B80" s="90" t="s">
        <v>492</v>
      </c>
      <c r="E80" s="96">
        <f>E290</f>
        <v>22781</v>
      </c>
      <c r="G80" s="96">
        <f>G290</f>
        <v>92913</v>
      </c>
      <c r="I80" s="96">
        <f>I290</f>
        <v>10298</v>
      </c>
      <c r="K80" s="96">
        <f>K290</f>
        <v>19381</v>
      </c>
      <c r="M80" s="96">
        <f>M290</f>
        <v>665593</v>
      </c>
      <c r="O80" s="96">
        <f>O290</f>
        <v>445681</v>
      </c>
      <c r="Q80" s="96">
        <f>Q290</f>
        <v>9585788</v>
      </c>
      <c r="S80" s="96">
        <f>S290</f>
        <v>253750</v>
      </c>
      <c r="U80" s="96">
        <f>U290</f>
        <v>112051</v>
      </c>
      <c r="W80" s="96">
        <f>W290</f>
        <v>59398</v>
      </c>
      <c r="Y80" s="96">
        <f>Y290</f>
        <v>0</v>
      </c>
      <c r="AA80" s="96">
        <f>AA290</f>
        <v>92335</v>
      </c>
      <c r="AC80" s="96">
        <f>AC290</f>
        <v>84483</v>
      </c>
      <c r="AE80" s="96">
        <f>AE290</f>
        <v>3247774</v>
      </c>
      <c r="AG80" s="96">
        <f>AG290</f>
        <v>341556</v>
      </c>
      <c r="AI80" s="96">
        <f>AI290</f>
        <v>747500</v>
      </c>
      <c r="AK80" s="96">
        <f>AK290</f>
        <v>0</v>
      </c>
      <c r="AM80" s="96">
        <f>AM290</f>
        <v>0</v>
      </c>
      <c r="AO80" s="96">
        <f>AO290</f>
        <v>0</v>
      </c>
      <c r="AQ80" s="96">
        <f>AQ290</f>
        <v>0</v>
      </c>
      <c r="AS80" s="96">
        <f>AS290</f>
        <v>0</v>
      </c>
      <c r="AU80" s="96">
        <f>AU290</f>
        <v>0</v>
      </c>
      <c r="AW80" s="96">
        <f>AW290</f>
        <v>0</v>
      </c>
      <c r="BC80" s="102">
        <f t="shared" si="0"/>
        <v>15781282</v>
      </c>
    </row>
    <row r="81" spans="1:55">
      <c r="A81" s="79"/>
      <c r="B81" s="90" t="s">
        <v>509</v>
      </c>
      <c r="E81" s="96">
        <f>E301</f>
        <v>22786</v>
      </c>
      <c r="G81" s="96">
        <f t="shared" ref="G81:AM81" si="1">G301</f>
        <v>92892</v>
      </c>
      <c r="H81" s="96">
        <f t="shared" si="1"/>
        <v>0</v>
      </c>
      <c r="I81" s="96">
        <f t="shared" si="1"/>
        <v>10300</v>
      </c>
      <c r="J81" s="96">
        <f t="shared" si="1"/>
        <v>0</v>
      </c>
      <c r="K81" s="96">
        <f t="shared" si="1"/>
        <v>19376</v>
      </c>
      <c r="L81" s="96">
        <f t="shared" si="1"/>
        <v>0</v>
      </c>
      <c r="M81" s="96">
        <f t="shared" si="1"/>
        <v>665742</v>
      </c>
      <c r="N81" s="96">
        <f t="shared" si="1"/>
        <v>0</v>
      </c>
      <c r="O81" s="96">
        <f t="shared" si="1"/>
        <v>445581</v>
      </c>
      <c r="P81" s="96">
        <f t="shared" si="1"/>
        <v>0</v>
      </c>
      <c r="Q81" s="96">
        <f t="shared" si="1"/>
        <v>9587937</v>
      </c>
      <c r="R81" s="96">
        <f t="shared" si="1"/>
        <v>0</v>
      </c>
      <c r="S81" s="96">
        <f t="shared" si="1"/>
        <v>253693</v>
      </c>
      <c r="T81" s="96">
        <f t="shared" si="1"/>
        <v>0</v>
      </c>
      <c r="U81" s="96">
        <f t="shared" si="1"/>
        <v>110564</v>
      </c>
      <c r="V81" s="96">
        <f t="shared" si="1"/>
        <v>0</v>
      </c>
      <c r="W81" s="96">
        <f t="shared" si="1"/>
        <v>54951</v>
      </c>
      <c r="X81" s="96">
        <f t="shared" si="1"/>
        <v>0</v>
      </c>
      <c r="Y81" s="96">
        <f t="shared" si="1"/>
        <v>0</v>
      </c>
      <c r="Z81" s="96">
        <f t="shared" si="1"/>
        <v>0</v>
      </c>
      <c r="AA81" s="96">
        <f t="shared" si="1"/>
        <v>85417</v>
      </c>
      <c r="AB81" s="96">
        <f t="shared" si="1"/>
        <v>0</v>
      </c>
      <c r="AC81" s="96">
        <f t="shared" si="1"/>
        <v>78136</v>
      </c>
      <c r="AD81" s="96">
        <f t="shared" si="1"/>
        <v>0</v>
      </c>
      <c r="AE81" s="96">
        <f t="shared" si="1"/>
        <v>3004568</v>
      </c>
      <c r="AF81" s="96">
        <f t="shared" si="1"/>
        <v>0</v>
      </c>
      <c r="AG81" s="96">
        <f t="shared" si="1"/>
        <v>315912</v>
      </c>
      <c r="AH81" s="96">
        <f t="shared" si="1"/>
        <v>0</v>
      </c>
      <c r="AI81" s="96">
        <f t="shared" si="1"/>
        <v>52012</v>
      </c>
      <c r="AJ81" s="96">
        <f t="shared" si="1"/>
        <v>0</v>
      </c>
      <c r="AK81" s="96">
        <f t="shared" si="1"/>
        <v>453964</v>
      </c>
      <c r="AL81" s="96">
        <f t="shared" si="1"/>
        <v>0</v>
      </c>
      <c r="AM81" s="96">
        <f t="shared" si="1"/>
        <v>0</v>
      </c>
      <c r="AN81" s="96">
        <f>AN301</f>
        <v>0</v>
      </c>
      <c r="AO81" s="96">
        <f>AO301</f>
        <v>0</v>
      </c>
      <c r="AQ81" s="96">
        <f>AQ301</f>
        <v>0</v>
      </c>
      <c r="AS81" s="96">
        <f>AS301</f>
        <v>0</v>
      </c>
      <c r="AU81" s="96">
        <f>AU301</f>
        <v>0</v>
      </c>
      <c r="AW81" s="96">
        <f>AW301</f>
        <v>0</v>
      </c>
      <c r="BC81" s="102">
        <f t="shared" si="0"/>
        <v>15253831</v>
      </c>
    </row>
    <row r="82" spans="1:55">
      <c r="A82" s="79"/>
      <c r="B82" s="90" t="s">
        <v>510</v>
      </c>
      <c r="E82" s="96">
        <f>E312</f>
        <v>22781</v>
      </c>
      <c r="G82" s="96">
        <f t="shared" ref="G82:AO82" si="2">G312</f>
        <v>92913</v>
      </c>
      <c r="H82" s="96">
        <f t="shared" si="2"/>
        <v>0</v>
      </c>
      <c r="I82" s="96">
        <f t="shared" si="2"/>
        <v>10298</v>
      </c>
      <c r="J82" s="96">
        <f t="shared" si="2"/>
        <v>0</v>
      </c>
      <c r="K82" s="96">
        <f t="shared" si="2"/>
        <v>19381</v>
      </c>
      <c r="L82" s="96">
        <f t="shared" si="2"/>
        <v>0</v>
      </c>
      <c r="M82" s="96">
        <f t="shared" si="2"/>
        <v>665593</v>
      </c>
      <c r="N82" s="96">
        <f t="shared" si="2"/>
        <v>0</v>
      </c>
      <c r="O82" s="96">
        <f t="shared" si="2"/>
        <v>445681</v>
      </c>
      <c r="P82" s="96">
        <f t="shared" si="2"/>
        <v>0</v>
      </c>
      <c r="Q82" s="96">
        <f t="shared" si="2"/>
        <v>9585788</v>
      </c>
      <c r="R82" s="96">
        <f t="shared" si="2"/>
        <v>0</v>
      </c>
      <c r="S82" s="96">
        <f t="shared" si="2"/>
        <v>253750</v>
      </c>
      <c r="T82" s="96">
        <f t="shared" si="2"/>
        <v>0</v>
      </c>
      <c r="U82" s="96">
        <f t="shared" si="2"/>
        <v>110539</v>
      </c>
      <c r="V82" s="96">
        <f t="shared" si="2"/>
        <v>0</v>
      </c>
      <c r="W82" s="96">
        <f t="shared" si="2"/>
        <v>54222</v>
      </c>
      <c r="X82" s="96">
        <f t="shared" si="2"/>
        <v>0</v>
      </c>
      <c r="Y82" s="96">
        <f t="shared" si="2"/>
        <v>0</v>
      </c>
      <c r="Z82" s="96">
        <f t="shared" si="2"/>
        <v>0</v>
      </c>
      <c r="AA82" s="96">
        <f t="shared" si="2"/>
        <v>79001</v>
      </c>
      <c r="AB82" s="96">
        <f t="shared" si="2"/>
        <v>0</v>
      </c>
      <c r="AC82" s="96">
        <f t="shared" si="2"/>
        <v>72283</v>
      </c>
      <c r="AD82" s="96">
        <f t="shared" si="2"/>
        <v>0</v>
      </c>
      <c r="AE82" s="96">
        <f t="shared" si="2"/>
        <v>2778873</v>
      </c>
      <c r="AF82" s="96">
        <f t="shared" si="2"/>
        <v>0</v>
      </c>
      <c r="AG82" s="96">
        <f t="shared" si="2"/>
        <v>292255</v>
      </c>
      <c r="AH82" s="96">
        <f t="shared" si="2"/>
        <v>0</v>
      </c>
      <c r="AI82" s="96">
        <f t="shared" si="2"/>
        <v>48107</v>
      </c>
      <c r="AJ82" s="96">
        <f t="shared" si="2"/>
        <v>0</v>
      </c>
      <c r="AK82" s="96">
        <f t="shared" si="2"/>
        <v>31587</v>
      </c>
      <c r="AL82" s="96">
        <f t="shared" si="2"/>
        <v>0</v>
      </c>
      <c r="AM82" s="96">
        <f t="shared" si="2"/>
        <v>11654</v>
      </c>
      <c r="AN82" s="96">
        <f t="shared" si="2"/>
        <v>0</v>
      </c>
      <c r="AO82" s="96">
        <f t="shared" si="2"/>
        <v>0</v>
      </c>
      <c r="AQ82" s="96">
        <f>AQ312</f>
        <v>0</v>
      </c>
      <c r="AS82" s="96">
        <f>AS312</f>
        <v>0</v>
      </c>
      <c r="AU82" s="96">
        <f>AU312</f>
        <v>0</v>
      </c>
      <c r="AW82" s="96">
        <f>AW312</f>
        <v>0</v>
      </c>
      <c r="BC82" s="102">
        <f>SUM(E82:BB82)</f>
        <v>14574706</v>
      </c>
    </row>
    <row r="83" spans="1:55">
      <c r="A83" s="79"/>
      <c r="B83" s="90" t="s">
        <v>511</v>
      </c>
      <c r="E83" s="96">
        <f>E323</f>
        <v>22786</v>
      </c>
      <c r="G83" s="96">
        <f>G323</f>
        <v>92892</v>
      </c>
      <c r="H83" s="96"/>
      <c r="I83" s="96">
        <f>I323</f>
        <v>10300</v>
      </c>
      <c r="J83" s="96"/>
      <c r="K83" s="96">
        <f>K323</f>
        <v>19376</v>
      </c>
      <c r="L83" s="96"/>
      <c r="M83" s="96">
        <f>M323</f>
        <v>665742</v>
      </c>
      <c r="N83" s="96"/>
      <c r="O83" s="96">
        <f>O323</f>
        <v>445581</v>
      </c>
      <c r="P83" s="96"/>
      <c r="Q83" s="96">
        <f>Q323</f>
        <v>9587937</v>
      </c>
      <c r="R83" s="96"/>
      <c r="S83" s="96">
        <f>S323</f>
        <v>253693</v>
      </c>
      <c r="T83" s="96"/>
      <c r="U83" s="96">
        <f>U323</f>
        <v>110564</v>
      </c>
      <c r="V83" s="96"/>
      <c r="W83" s="96">
        <f>W323</f>
        <v>54209</v>
      </c>
      <c r="X83" s="96"/>
      <c r="Y83" s="96">
        <f>Y323</f>
        <v>0</v>
      </c>
      <c r="Z83" s="96"/>
      <c r="AA83" s="96">
        <f>AA323</f>
        <v>73086</v>
      </c>
      <c r="AB83" s="96"/>
      <c r="AC83" s="96">
        <f>AC323</f>
        <v>66853</v>
      </c>
      <c r="AD83" s="96"/>
      <c r="AE83" s="96">
        <f>AE323</f>
        <v>2570688</v>
      </c>
      <c r="AF83" s="96"/>
      <c r="AG83" s="96">
        <f>AG323</f>
        <v>270302</v>
      </c>
      <c r="AH83" s="96"/>
      <c r="AI83" s="96">
        <f>AI323</f>
        <v>44504</v>
      </c>
      <c r="AJ83" s="96"/>
      <c r="AK83" s="96">
        <f>AK323</f>
        <v>29216</v>
      </c>
      <c r="AL83" s="96"/>
      <c r="AM83" s="96">
        <f>AM323</f>
        <v>22435</v>
      </c>
      <c r="AN83" s="96"/>
      <c r="AO83" s="96">
        <f>AO323</f>
        <v>5849714</v>
      </c>
      <c r="AQ83" s="96">
        <f>AQ323</f>
        <v>0</v>
      </c>
      <c r="AS83" s="96">
        <f>AS323</f>
        <v>0</v>
      </c>
      <c r="AU83" s="96">
        <f>AU323</f>
        <v>0</v>
      </c>
      <c r="AW83" s="96">
        <f>AW323</f>
        <v>0</v>
      </c>
      <c r="BC83" s="102">
        <f>SUM(E83:BB83)</f>
        <v>20189878</v>
      </c>
    </row>
    <row r="84" spans="1:55">
      <c r="A84" s="79"/>
      <c r="B84" s="90" t="s">
        <v>787</v>
      </c>
      <c r="E84" s="96">
        <f>E334</f>
        <v>22781</v>
      </c>
      <c r="G84" s="96">
        <f>G334</f>
        <v>92913</v>
      </c>
      <c r="H84" s="96"/>
      <c r="I84" s="96">
        <f>I334</f>
        <v>10298</v>
      </c>
      <c r="J84" s="96"/>
      <c r="K84" s="96">
        <f>K334</f>
        <v>19381</v>
      </c>
      <c r="L84" s="96"/>
      <c r="M84" s="96">
        <f>M334</f>
        <v>665593</v>
      </c>
      <c r="N84" s="96"/>
      <c r="O84" s="96">
        <f>O334</f>
        <v>445681</v>
      </c>
      <c r="P84" s="96"/>
      <c r="Q84" s="96">
        <f>Q334</f>
        <v>9585788</v>
      </c>
      <c r="R84" s="96"/>
      <c r="S84" s="96">
        <f>S334</f>
        <v>253750</v>
      </c>
      <c r="T84" s="96"/>
      <c r="U84" s="96">
        <f>U334</f>
        <v>110539</v>
      </c>
      <c r="V84" s="96"/>
      <c r="W84" s="96">
        <f>W334</f>
        <v>54222</v>
      </c>
      <c r="X84" s="96"/>
      <c r="Y84" s="96">
        <f>Y334</f>
        <v>0</v>
      </c>
      <c r="Z84" s="96"/>
      <c r="AA84" s="96">
        <f>AA334</f>
        <v>72116</v>
      </c>
      <c r="AB84" s="96"/>
      <c r="AC84" s="96">
        <f>AC334</f>
        <v>61847</v>
      </c>
      <c r="AD84" s="96"/>
      <c r="AE84" s="96">
        <f>AE334</f>
        <v>2377583</v>
      </c>
      <c r="AF84" s="96"/>
      <c r="AG84" s="96">
        <f>AG334</f>
        <v>250052</v>
      </c>
      <c r="AH84" s="96"/>
      <c r="AI84" s="96">
        <f>AI334</f>
        <v>41161</v>
      </c>
      <c r="AJ84" s="96"/>
      <c r="AK84" s="96">
        <f>AK334</f>
        <v>27028</v>
      </c>
      <c r="AL84" s="96"/>
      <c r="AM84" s="96">
        <f>AM334</f>
        <v>20750</v>
      </c>
      <c r="AN84" s="96"/>
      <c r="AO84" s="96">
        <f>AO334</f>
        <v>599703</v>
      </c>
      <c r="AQ84" s="96">
        <f>AQ334</f>
        <v>40435</v>
      </c>
      <c r="AS84" s="96">
        <f>AS334</f>
        <v>0</v>
      </c>
      <c r="AU84" s="96">
        <f>AU334</f>
        <v>0</v>
      </c>
      <c r="AW84" s="96">
        <f>AW334</f>
        <v>0</v>
      </c>
      <c r="BC84" s="102">
        <f>SUM(E84:BB84)</f>
        <v>14751621</v>
      </c>
    </row>
    <row r="85" spans="1:55">
      <c r="A85" s="79"/>
      <c r="B85" s="90" t="s">
        <v>788</v>
      </c>
      <c r="E85" s="96">
        <f>E345</f>
        <v>11393</v>
      </c>
      <c r="F85" s="96">
        <f t="shared" ref="F85:AU85" si="3">F345</f>
        <v>0</v>
      </c>
      <c r="G85" s="96">
        <f t="shared" si="3"/>
        <v>92892</v>
      </c>
      <c r="H85" s="96">
        <f t="shared" si="3"/>
        <v>0</v>
      </c>
      <c r="I85" s="96">
        <f t="shared" si="3"/>
        <v>10300</v>
      </c>
      <c r="J85" s="96">
        <f t="shared" si="3"/>
        <v>0</v>
      </c>
      <c r="K85" s="96">
        <f t="shared" si="3"/>
        <v>19376</v>
      </c>
      <c r="L85" s="96">
        <f t="shared" si="3"/>
        <v>0</v>
      </c>
      <c r="M85" s="96">
        <f t="shared" si="3"/>
        <v>665742</v>
      </c>
      <c r="N85" s="96">
        <f t="shared" si="3"/>
        <v>0</v>
      </c>
      <c r="O85" s="96">
        <f t="shared" si="3"/>
        <v>445581</v>
      </c>
      <c r="P85" s="96">
        <f t="shared" si="3"/>
        <v>0</v>
      </c>
      <c r="Q85" s="96">
        <f t="shared" si="3"/>
        <v>9587937</v>
      </c>
      <c r="R85" s="96">
        <f t="shared" si="3"/>
        <v>0</v>
      </c>
      <c r="S85" s="96">
        <f t="shared" si="3"/>
        <v>253693</v>
      </c>
      <c r="T85" s="96">
        <f t="shared" si="3"/>
        <v>0</v>
      </c>
      <c r="U85" s="96">
        <f t="shared" si="3"/>
        <v>110564</v>
      </c>
      <c r="V85" s="96">
        <f t="shared" si="3"/>
        <v>0</v>
      </c>
      <c r="W85" s="96">
        <f t="shared" si="3"/>
        <v>54209</v>
      </c>
      <c r="X85" s="96">
        <f t="shared" si="3"/>
        <v>0</v>
      </c>
      <c r="Y85" s="96">
        <f t="shared" si="3"/>
        <v>0</v>
      </c>
      <c r="Z85" s="96">
        <f t="shared" si="3"/>
        <v>0</v>
      </c>
      <c r="AA85" s="96">
        <f t="shared" si="3"/>
        <v>72100</v>
      </c>
      <c r="AB85" s="96">
        <f t="shared" si="3"/>
        <v>0</v>
      </c>
      <c r="AC85" s="96">
        <f t="shared" si="3"/>
        <v>61027</v>
      </c>
      <c r="AD85" s="96">
        <f t="shared" si="3"/>
        <v>0</v>
      </c>
      <c r="AE85" s="96">
        <f t="shared" si="3"/>
        <v>2199556</v>
      </c>
      <c r="AF85" s="96">
        <f t="shared" si="3"/>
        <v>0</v>
      </c>
      <c r="AG85" s="96">
        <f t="shared" si="3"/>
        <v>231268</v>
      </c>
      <c r="AH85" s="96">
        <f t="shared" si="3"/>
        <v>0</v>
      </c>
      <c r="AI85" s="96">
        <f t="shared" si="3"/>
        <v>38077</v>
      </c>
      <c r="AJ85" s="96">
        <f t="shared" si="3"/>
        <v>0</v>
      </c>
      <c r="AK85" s="96">
        <f t="shared" si="3"/>
        <v>24998</v>
      </c>
      <c r="AL85" s="96">
        <f t="shared" si="3"/>
        <v>0</v>
      </c>
      <c r="AM85" s="96">
        <f t="shared" si="3"/>
        <v>19196</v>
      </c>
      <c r="AN85" s="96">
        <f t="shared" si="3"/>
        <v>0</v>
      </c>
      <c r="AO85" s="96">
        <f t="shared" si="3"/>
        <v>554678</v>
      </c>
      <c r="AP85" s="96">
        <f t="shared" si="3"/>
        <v>0</v>
      </c>
      <c r="AQ85" s="96">
        <f t="shared" si="3"/>
        <v>77840</v>
      </c>
      <c r="AR85" s="96">
        <f t="shared" si="3"/>
        <v>0</v>
      </c>
      <c r="AS85" s="96">
        <f t="shared" si="3"/>
        <v>71478</v>
      </c>
      <c r="AT85" s="96">
        <f t="shared" si="3"/>
        <v>0</v>
      </c>
      <c r="AU85" s="96">
        <f t="shared" si="3"/>
        <v>0</v>
      </c>
      <c r="AW85" s="96">
        <f>AW345</f>
        <v>0</v>
      </c>
      <c r="BC85" s="102">
        <f>SUM(E85:BB85)</f>
        <v>14601905</v>
      </c>
    </row>
    <row r="86" spans="1:55">
      <c r="A86" s="79"/>
      <c r="B86" s="90" t="s">
        <v>789</v>
      </c>
      <c r="E86" s="96">
        <f>E356</f>
        <v>0</v>
      </c>
      <c r="F86" s="96">
        <f t="shared" ref="F86:AW86" si="4">F356</f>
        <v>0</v>
      </c>
      <c r="G86" s="96">
        <f t="shared" si="4"/>
        <v>46456</v>
      </c>
      <c r="H86" s="96">
        <f t="shared" si="4"/>
        <v>0</v>
      </c>
      <c r="I86" s="96">
        <f t="shared" si="4"/>
        <v>10298</v>
      </c>
      <c r="J86" s="96">
        <f t="shared" si="4"/>
        <v>0</v>
      </c>
      <c r="K86" s="96">
        <f t="shared" si="4"/>
        <v>19381</v>
      </c>
      <c r="L86" s="96">
        <f t="shared" si="4"/>
        <v>0</v>
      </c>
      <c r="M86" s="96">
        <f t="shared" si="4"/>
        <v>665593</v>
      </c>
      <c r="N86" s="96">
        <f t="shared" si="4"/>
        <v>0</v>
      </c>
      <c r="O86" s="96">
        <f t="shared" si="4"/>
        <v>445681</v>
      </c>
      <c r="P86" s="96">
        <f t="shared" si="4"/>
        <v>0</v>
      </c>
      <c r="Q86" s="96">
        <f t="shared" si="4"/>
        <v>9585788</v>
      </c>
      <c r="R86" s="96">
        <f t="shared" si="4"/>
        <v>0</v>
      </c>
      <c r="S86" s="96">
        <f t="shared" si="4"/>
        <v>253750</v>
      </c>
      <c r="T86" s="96">
        <f t="shared" si="4"/>
        <v>0</v>
      </c>
      <c r="U86" s="96">
        <f t="shared" si="4"/>
        <v>110539</v>
      </c>
      <c r="V86" s="96">
        <f t="shared" si="4"/>
        <v>0</v>
      </c>
      <c r="W86" s="96">
        <f t="shared" si="4"/>
        <v>54222</v>
      </c>
      <c r="X86" s="96">
        <f t="shared" si="4"/>
        <v>0</v>
      </c>
      <c r="Y86" s="96">
        <f t="shared" si="4"/>
        <v>0</v>
      </c>
      <c r="Z86" s="96">
        <f t="shared" si="4"/>
        <v>0</v>
      </c>
      <c r="AA86" s="96">
        <f t="shared" si="4"/>
        <v>72116</v>
      </c>
      <c r="AB86" s="96">
        <f t="shared" si="4"/>
        <v>0</v>
      </c>
      <c r="AC86" s="96">
        <f t="shared" si="4"/>
        <v>61013</v>
      </c>
      <c r="AD86" s="96">
        <f t="shared" si="4"/>
        <v>0</v>
      </c>
      <c r="AE86" s="96">
        <f t="shared" si="4"/>
        <v>2170371</v>
      </c>
      <c r="AF86" s="96">
        <f t="shared" si="4"/>
        <v>0</v>
      </c>
      <c r="AG86" s="96">
        <f t="shared" si="4"/>
        <v>213951</v>
      </c>
      <c r="AH86" s="96">
        <f t="shared" si="4"/>
        <v>0</v>
      </c>
      <c r="AI86" s="96">
        <f t="shared" si="4"/>
        <v>35217</v>
      </c>
      <c r="AJ86" s="96">
        <f t="shared" si="4"/>
        <v>0</v>
      </c>
      <c r="AK86" s="96">
        <f t="shared" si="4"/>
        <v>23125</v>
      </c>
      <c r="AL86" s="96">
        <f t="shared" si="4"/>
        <v>0</v>
      </c>
      <c r="AM86" s="96">
        <f t="shared" si="4"/>
        <v>17754</v>
      </c>
      <c r="AN86" s="96">
        <f t="shared" si="4"/>
        <v>0</v>
      </c>
      <c r="AO86" s="96">
        <f t="shared" si="4"/>
        <v>513141</v>
      </c>
      <c r="AP86" s="96">
        <f t="shared" si="4"/>
        <v>0</v>
      </c>
      <c r="AQ86" s="96">
        <f t="shared" si="4"/>
        <v>71996</v>
      </c>
      <c r="AR86" s="96">
        <f t="shared" si="4"/>
        <v>0</v>
      </c>
      <c r="AS86" s="96">
        <f t="shared" si="4"/>
        <v>137600</v>
      </c>
      <c r="AT86" s="96">
        <f t="shared" si="4"/>
        <v>0</v>
      </c>
      <c r="AU86" s="96">
        <f t="shared" si="4"/>
        <v>145327</v>
      </c>
      <c r="AV86" s="96">
        <f t="shared" si="4"/>
        <v>0</v>
      </c>
      <c r="AW86" s="96">
        <f t="shared" si="4"/>
        <v>0</v>
      </c>
      <c r="BC86" s="102">
        <f>SUM(E86:BB86)</f>
        <v>14653319</v>
      </c>
    </row>
    <row r="87" spans="1:55">
      <c r="A87" s="79"/>
      <c r="B87" s="90"/>
      <c r="E87" s="96"/>
      <c r="G87" s="96"/>
      <c r="I87" s="96"/>
      <c r="K87" s="96"/>
      <c r="M87" s="96"/>
      <c r="O87" s="96"/>
      <c r="Q87" s="96"/>
      <c r="S87" s="96"/>
      <c r="U87" s="96"/>
      <c r="W87" s="96"/>
      <c r="Y87" s="96"/>
      <c r="AA87" s="96"/>
      <c r="AC87" s="96"/>
      <c r="AE87" s="96"/>
      <c r="AG87" s="96"/>
      <c r="AI87" s="96"/>
      <c r="AK87" s="96"/>
      <c r="AM87" s="96"/>
      <c r="AO87" s="96"/>
      <c r="AQ87" s="96"/>
      <c r="AS87" s="96"/>
      <c r="AU87" s="96"/>
      <c r="AW87" s="96"/>
      <c r="BC87" s="102"/>
    </row>
    <row r="88" spans="1:55">
      <c r="A88" s="79"/>
      <c r="B88" s="90"/>
      <c r="C88" s="79"/>
      <c r="D88" s="79"/>
      <c r="E88" s="96"/>
      <c r="F88" s="79"/>
      <c r="G88" s="96"/>
      <c r="I88" s="96"/>
      <c r="K88" s="96"/>
      <c r="M88" s="96"/>
      <c r="N88" s="96"/>
      <c r="O88" s="96"/>
      <c r="Q88" s="96"/>
      <c r="S88" s="96"/>
      <c r="U88" s="96"/>
      <c r="W88" s="96"/>
      <c r="X88" s="79"/>
      <c r="Y88" s="96"/>
      <c r="AA88" s="96"/>
      <c r="AC88" s="96"/>
      <c r="AE88" s="96"/>
      <c r="AG88" s="96"/>
      <c r="AI88" s="96"/>
      <c r="AK88" s="96"/>
      <c r="AM88" s="96"/>
      <c r="AO88" s="96"/>
      <c r="AQ88" s="96"/>
      <c r="AS88" s="96"/>
      <c r="AU88" s="96"/>
      <c r="AW88" s="96"/>
      <c r="BC88" s="102"/>
    </row>
    <row r="89" spans="1:55" ht="13.5" thickBot="1">
      <c r="A89" s="79"/>
      <c r="B89" s="90" t="s">
        <v>790</v>
      </c>
      <c r="C89" s="79"/>
      <c r="D89" s="90"/>
      <c r="E89" s="116">
        <f t="shared" ref="E89:AU89" si="5">SUM(E65:E88)</f>
        <v>510667</v>
      </c>
      <c r="F89" s="116">
        <f t="shared" si="5"/>
        <v>0</v>
      </c>
      <c r="G89" s="116">
        <f t="shared" si="5"/>
        <v>2082312</v>
      </c>
      <c r="H89" s="116">
        <f t="shared" si="5"/>
        <v>0</v>
      </c>
      <c r="I89" s="116">
        <f t="shared" si="5"/>
        <v>324626</v>
      </c>
      <c r="J89" s="116">
        <f t="shared" si="5"/>
        <v>0</v>
      </c>
      <c r="K89" s="116">
        <f t="shared" si="5"/>
        <v>591433</v>
      </c>
      <c r="L89" s="116">
        <f t="shared" si="5"/>
        <v>0</v>
      </c>
      <c r="M89" s="116">
        <f t="shared" si="5"/>
        <v>13256055</v>
      </c>
      <c r="N89" s="116">
        <f t="shared" si="5"/>
        <v>0</v>
      </c>
      <c r="O89" s="116">
        <f t="shared" si="5"/>
        <v>8428688</v>
      </c>
      <c r="P89" s="116">
        <f t="shared" si="5"/>
        <v>0</v>
      </c>
      <c r="Q89" s="116">
        <f t="shared" si="5"/>
        <v>171738388</v>
      </c>
      <c r="R89" s="116">
        <f t="shared" si="5"/>
        <v>0</v>
      </c>
      <c r="S89" s="116">
        <f t="shared" si="5"/>
        <v>9978371</v>
      </c>
      <c r="T89" s="116">
        <f t="shared" si="5"/>
        <v>0</v>
      </c>
      <c r="U89" s="116">
        <f t="shared" si="5"/>
        <v>4237209</v>
      </c>
      <c r="V89" s="116">
        <f t="shared" si="5"/>
        <v>0</v>
      </c>
      <c r="W89" s="116">
        <f t="shared" si="5"/>
        <v>2023760</v>
      </c>
      <c r="X89" s="116">
        <f t="shared" si="5"/>
        <v>0</v>
      </c>
      <c r="Y89" s="116">
        <f t="shared" si="5"/>
        <v>1753975</v>
      </c>
      <c r="Z89" s="116">
        <f t="shared" si="5"/>
        <v>0</v>
      </c>
      <c r="AA89" s="116">
        <f t="shared" si="5"/>
        <v>2547424</v>
      </c>
      <c r="AB89" s="116">
        <f t="shared" si="5"/>
        <v>0</v>
      </c>
      <c r="AC89" s="116">
        <f t="shared" si="5"/>
        <v>2094681</v>
      </c>
      <c r="AD89" s="116">
        <f t="shared" si="5"/>
        <v>0</v>
      </c>
      <c r="AE89" s="116">
        <f t="shared" si="5"/>
        <v>72326083</v>
      </c>
      <c r="AF89" s="116">
        <f t="shared" si="5"/>
        <v>0</v>
      </c>
      <c r="AG89" s="116">
        <f t="shared" si="5"/>
        <v>6824065</v>
      </c>
      <c r="AH89" s="116">
        <f t="shared" si="5"/>
        <v>0</v>
      </c>
      <c r="AI89" s="116">
        <f t="shared" si="5"/>
        <v>1006578</v>
      </c>
      <c r="AJ89" s="116">
        <f t="shared" si="5"/>
        <v>0</v>
      </c>
      <c r="AK89" s="116">
        <f t="shared" si="5"/>
        <v>589918</v>
      </c>
      <c r="AL89" s="116">
        <f t="shared" si="5"/>
        <v>0</v>
      </c>
      <c r="AM89" s="116">
        <f t="shared" si="5"/>
        <v>91789</v>
      </c>
      <c r="AN89" s="116">
        <f t="shared" si="5"/>
        <v>0</v>
      </c>
      <c r="AO89" s="116">
        <f t="shared" si="5"/>
        <v>7517236</v>
      </c>
      <c r="AP89" s="116">
        <f t="shared" si="5"/>
        <v>0</v>
      </c>
      <c r="AQ89" s="116">
        <f t="shared" si="5"/>
        <v>190271</v>
      </c>
      <c r="AR89" s="116">
        <f t="shared" si="5"/>
        <v>0</v>
      </c>
      <c r="AS89" s="116">
        <f t="shared" si="5"/>
        <v>209078</v>
      </c>
      <c r="AT89" s="116">
        <f t="shared" si="5"/>
        <v>0</v>
      </c>
      <c r="AU89" s="116">
        <f t="shared" si="5"/>
        <v>145327</v>
      </c>
      <c r="AW89" s="116">
        <f>SUM(AW65:AW88)</f>
        <v>0</v>
      </c>
      <c r="BC89" s="116">
        <f>SUM(BC65:BC88)</f>
        <v>308467934</v>
      </c>
    </row>
    <row r="90" spans="1:55" ht="13.5" thickTop="1">
      <c r="A90" s="79"/>
      <c r="B90" s="79"/>
      <c r="C90" s="79"/>
      <c r="D90" s="79"/>
      <c r="E90" s="79"/>
      <c r="F90" s="79"/>
      <c r="G90" s="79"/>
      <c r="I90" s="79"/>
      <c r="K90" s="79"/>
      <c r="M90" s="79"/>
      <c r="N90" s="79"/>
      <c r="O90" s="79"/>
      <c r="Q90" s="96"/>
      <c r="S90" s="79"/>
      <c r="U90" s="79"/>
      <c r="W90" s="79"/>
      <c r="X90" s="79"/>
      <c r="Y90" s="79"/>
      <c r="AA90" s="79"/>
      <c r="AC90" s="79"/>
      <c r="AE90" s="79"/>
      <c r="AG90" s="79"/>
      <c r="AI90" s="79"/>
      <c r="AK90" s="79"/>
      <c r="AM90" s="79"/>
      <c r="AO90" s="79"/>
      <c r="AQ90" s="79"/>
      <c r="AS90" s="79"/>
      <c r="AU90" s="79"/>
      <c r="AW90" s="79"/>
    </row>
    <row r="91" spans="1:55">
      <c r="A91" s="79"/>
      <c r="B91" s="79"/>
      <c r="C91" s="79"/>
      <c r="D91" s="79"/>
      <c r="E91" s="79"/>
      <c r="F91" s="79"/>
      <c r="G91" s="79"/>
      <c r="I91" s="79"/>
      <c r="K91" s="79"/>
      <c r="M91" s="79"/>
      <c r="N91" s="79"/>
      <c r="O91" s="79"/>
      <c r="Q91" s="96"/>
      <c r="S91" s="79"/>
      <c r="U91" s="79"/>
      <c r="W91" s="79"/>
      <c r="X91" s="79"/>
      <c r="Y91" s="79"/>
      <c r="AA91" s="79"/>
      <c r="AC91" s="79"/>
      <c r="AE91" s="79"/>
      <c r="AG91" s="79"/>
      <c r="AI91" s="79"/>
      <c r="AK91" s="79"/>
      <c r="AM91" s="79"/>
      <c r="AO91" s="79"/>
      <c r="AQ91" s="79"/>
      <c r="AS91" s="79"/>
      <c r="AU91" s="79"/>
      <c r="AW91" s="79"/>
    </row>
    <row r="92" spans="1:55" ht="13.5" thickBot="1">
      <c r="A92" s="79"/>
      <c r="B92" s="90" t="s">
        <v>791</v>
      </c>
      <c r="C92" s="79"/>
      <c r="D92" s="96"/>
      <c r="E92" s="117">
        <f>ROUND(E367/12*$C$20,0)</f>
        <v>0</v>
      </c>
      <c r="F92" s="117">
        <f t="shared" ref="F92:AW92" si="6">ROUND(F367/12*$C$20,0)</f>
        <v>0</v>
      </c>
      <c r="G92" s="117">
        <f t="shared" si="6"/>
        <v>0</v>
      </c>
      <c r="H92" s="117">
        <f t="shared" si="6"/>
        <v>0</v>
      </c>
      <c r="I92" s="117">
        <f t="shared" si="6"/>
        <v>858</v>
      </c>
      <c r="J92" s="117">
        <f t="shared" si="6"/>
        <v>0</v>
      </c>
      <c r="K92" s="117">
        <f t="shared" si="6"/>
        <v>3229</v>
      </c>
      <c r="L92" s="117">
        <f t="shared" si="6"/>
        <v>0</v>
      </c>
      <c r="M92" s="117">
        <f t="shared" si="6"/>
        <v>110957</v>
      </c>
      <c r="N92" s="117">
        <f t="shared" si="6"/>
        <v>0</v>
      </c>
      <c r="O92" s="117">
        <f t="shared" si="6"/>
        <v>74264</v>
      </c>
      <c r="P92" s="117">
        <f t="shared" si="6"/>
        <v>0</v>
      </c>
      <c r="Q92" s="117">
        <f t="shared" si="6"/>
        <v>1597990</v>
      </c>
      <c r="R92" s="117">
        <f t="shared" si="6"/>
        <v>0</v>
      </c>
      <c r="S92" s="117">
        <f t="shared" si="6"/>
        <v>42282</v>
      </c>
      <c r="T92" s="117">
        <f t="shared" si="6"/>
        <v>0</v>
      </c>
      <c r="U92" s="117">
        <f t="shared" si="6"/>
        <v>18427</v>
      </c>
      <c r="V92" s="117">
        <f t="shared" si="6"/>
        <v>0</v>
      </c>
      <c r="W92" s="117">
        <f t="shared" si="6"/>
        <v>9035</v>
      </c>
      <c r="X92" s="117">
        <f t="shared" si="6"/>
        <v>0</v>
      </c>
      <c r="Y92" s="117">
        <f t="shared" si="6"/>
        <v>0</v>
      </c>
      <c r="Z92" s="117">
        <f t="shared" si="6"/>
        <v>0</v>
      </c>
      <c r="AA92" s="117">
        <f t="shared" si="6"/>
        <v>12017</v>
      </c>
      <c r="AB92" s="117">
        <f t="shared" si="6"/>
        <v>0</v>
      </c>
      <c r="AC92" s="117">
        <f t="shared" si="6"/>
        <v>10171</v>
      </c>
      <c r="AD92" s="117">
        <f t="shared" si="6"/>
        <v>0</v>
      </c>
      <c r="AE92" s="117">
        <f t="shared" si="6"/>
        <v>361648</v>
      </c>
      <c r="AF92" s="117">
        <f t="shared" si="6"/>
        <v>0</v>
      </c>
      <c r="AG92" s="117">
        <f t="shared" si="6"/>
        <v>35186</v>
      </c>
      <c r="AH92" s="117">
        <f t="shared" si="6"/>
        <v>0</v>
      </c>
      <c r="AI92" s="117">
        <f t="shared" si="6"/>
        <v>5430</v>
      </c>
      <c r="AJ92" s="117">
        <f t="shared" si="6"/>
        <v>0</v>
      </c>
      <c r="AK92" s="117">
        <f t="shared" si="6"/>
        <v>3565</v>
      </c>
      <c r="AL92" s="117">
        <f t="shared" si="6"/>
        <v>0</v>
      </c>
      <c r="AM92" s="117">
        <f t="shared" si="6"/>
        <v>2737</v>
      </c>
      <c r="AN92" s="117">
        <f t="shared" si="6"/>
        <v>0</v>
      </c>
      <c r="AO92" s="117">
        <f t="shared" si="6"/>
        <v>79099</v>
      </c>
      <c r="AP92" s="117">
        <f t="shared" si="6"/>
        <v>0</v>
      </c>
      <c r="AQ92" s="117">
        <f t="shared" si="6"/>
        <v>11101</v>
      </c>
      <c r="AR92" s="117">
        <f t="shared" si="6"/>
        <v>0</v>
      </c>
      <c r="AS92" s="117">
        <f t="shared" si="6"/>
        <v>21212</v>
      </c>
      <c r="AT92" s="117">
        <f t="shared" si="6"/>
        <v>0</v>
      </c>
      <c r="AU92" s="117">
        <f t="shared" si="6"/>
        <v>46628</v>
      </c>
      <c r="AV92" s="117">
        <f t="shared" si="6"/>
        <v>0</v>
      </c>
      <c r="AW92" s="117">
        <f t="shared" si="6"/>
        <v>2</v>
      </c>
      <c r="AX92" s="118"/>
      <c r="AY92" s="118"/>
      <c r="AZ92" s="118"/>
      <c r="BA92" s="118"/>
      <c r="BB92" s="118"/>
      <c r="BC92" s="117">
        <f>SUM(E92:BB92)</f>
        <v>2445838</v>
      </c>
    </row>
    <row r="93" spans="1:55" ht="13.5" thickTop="1">
      <c r="A93" s="79"/>
      <c r="B93" s="79"/>
      <c r="C93" s="79"/>
      <c r="D93" s="79"/>
      <c r="E93" s="79"/>
      <c r="F93" s="79"/>
      <c r="G93" s="79"/>
      <c r="I93" s="79"/>
      <c r="K93" s="79"/>
      <c r="M93" s="79"/>
      <c r="N93" s="79"/>
      <c r="O93" s="79"/>
      <c r="Q93" s="96"/>
      <c r="S93" s="79"/>
      <c r="U93" s="79"/>
      <c r="W93" s="79"/>
      <c r="X93" s="79"/>
      <c r="Y93" s="79"/>
      <c r="AA93" s="79"/>
      <c r="AC93" s="79"/>
      <c r="AE93" s="79"/>
      <c r="AG93" s="79"/>
      <c r="AI93" s="79"/>
      <c r="AK93" s="79"/>
      <c r="AM93" s="79"/>
      <c r="AO93" s="79"/>
      <c r="AQ93" s="79"/>
      <c r="AS93" s="79"/>
      <c r="AU93" s="79"/>
      <c r="AW93" s="79"/>
    </row>
    <row r="94" spans="1:55">
      <c r="A94" s="79"/>
      <c r="B94" s="79"/>
      <c r="C94" s="79"/>
      <c r="D94" s="79"/>
      <c r="E94" s="79"/>
      <c r="F94" s="79"/>
      <c r="G94" s="79"/>
      <c r="I94" s="79"/>
      <c r="K94" s="79"/>
      <c r="M94" s="79"/>
      <c r="N94" s="79"/>
      <c r="O94" s="79"/>
      <c r="Q94" s="96"/>
      <c r="S94" s="79"/>
      <c r="U94" s="79"/>
      <c r="W94" s="79"/>
      <c r="X94" s="79"/>
      <c r="Y94" s="79"/>
      <c r="AA94" s="79"/>
      <c r="AC94" s="79"/>
      <c r="AE94" s="79"/>
      <c r="AG94" s="79"/>
      <c r="AI94" s="79"/>
      <c r="AK94" s="79"/>
      <c r="AM94" s="79"/>
      <c r="AO94" s="79"/>
      <c r="AQ94" s="79"/>
      <c r="AS94" s="79"/>
      <c r="AU94" s="79"/>
      <c r="AW94" s="79"/>
    </row>
    <row r="95" spans="1:55" ht="13.5" thickBot="1">
      <c r="A95" s="79"/>
      <c r="B95" s="90" t="s">
        <v>792</v>
      </c>
      <c r="C95" s="79"/>
      <c r="D95" s="83"/>
      <c r="E95" s="108">
        <f>E89+E92</f>
        <v>510667</v>
      </c>
      <c r="F95" s="108">
        <f t="shared" ref="F95:AU95" si="7">F89+F92</f>
        <v>0</v>
      </c>
      <c r="G95" s="108">
        <f t="shared" si="7"/>
        <v>2082312</v>
      </c>
      <c r="H95" s="108">
        <f t="shared" si="7"/>
        <v>0</v>
      </c>
      <c r="I95" s="108">
        <f t="shared" si="7"/>
        <v>325484</v>
      </c>
      <c r="J95" s="108">
        <f t="shared" si="7"/>
        <v>0</v>
      </c>
      <c r="K95" s="108">
        <f t="shared" si="7"/>
        <v>594662</v>
      </c>
      <c r="L95" s="108">
        <f t="shared" si="7"/>
        <v>0</v>
      </c>
      <c r="M95" s="108">
        <f t="shared" si="7"/>
        <v>13367012</v>
      </c>
      <c r="N95" s="108">
        <f t="shared" si="7"/>
        <v>0</v>
      </c>
      <c r="O95" s="108">
        <f t="shared" si="7"/>
        <v>8502952</v>
      </c>
      <c r="P95" s="108">
        <f t="shared" si="7"/>
        <v>0</v>
      </c>
      <c r="Q95" s="108">
        <f t="shared" si="7"/>
        <v>173336378</v>
      </c>
      <c r="R95" s="108">
        <f t="shared" si="7"/>
        <v>0</v>
      </c>
      <c r="S95" s="108">
        <f t="shared" si="7"/>
        <v>10020653</v>
      </c>
      <c r="T95" s="108">
        <f t="shared" si="7"/>
        <v>0</v>
      </c>
      <c r="U95" s="108">
        <f t="shared" si="7"/>
        <v>4255636</v>
      </c>
      <c r="V95" s="108">
        <f t="shared" si="7"/>
        <v>0</v>
      </c>
      <c r="W95" s="108">
        <f t="shared" si="7"/>
        <v>2032795</v>
      </c>
      <c r="X95" s="108">
        <f t="shared" si="7"/>
        <v>0</v>
      </c>
      <c r="Y95" s="108">
        <f t="shared" si="7"/>
        <v>1753975</v>
      </c>
      <c r="Z95" s="108">
        <f t="shared" si="7"/>
        <v>0</v>
      </c>
      <c r="AA95" s="108">
        <f t="shared" si="7"/>
        <v>2559441</v>
      </c>
      <c r="AB95" s="108">
        <f t="shared" si="7"/>
        <v>0</v>
      </c>
      <c r="AC95" s="108">
        <f t="shared" si="7"/>
        <v>2104852</v>
      </c>
      <c r="AD95" s="108">
        <f t="shared" si="7"/>
        <v>0</v>
      </c>
      <c r="AE95" s="108">
        <f t="shared" si="7"/>
        <v>72687731</v>
      </c>
      <c r="AF95" s="108">
        <f t="shared" si="7"/>
        <v>0</v>
      </c>
      <c r="AG95" s="108">
        <f t="shared" si="7"/>
        <v>6859251</v>
      </c>
      <c r="AH95" s="108">
        <f t="shared" si="7"/>
        <v>0</v>
      </c>
      <c r="AI95" s="108">
        <f t="shared" si="7"/>
        <v>1012008</v>
      </c>
      <c r="AJ95" s="108">
        <f t="shared" si="7"/>
        <v>0</v>
      </c>
      <c r="AK95" s="108">
        <f t="shared" si="7"/>
        <v>593483</v>
      </c>
      <c r="AL95" s="108">
        <f t="shared" si="7"/>
        <v>0</v>
      </c>
      <c r="AM95" s="108">
        <f t="shared" si="7"/>
        <v>94526</v>
      </c>
      <c r="AN95" s="108">
        <f t="shared" si="7"/>
        <v>0</v>
      </c>
      <c r="AO95" s="108">
        <f t="shared" si="7"/>
        <v>7596335</v>
      </c>
      <c r="AP95" s="108">
        <f t="shared" si="7"/>
        <v>0</v>
      </c>
      <c r="AQ95" s="108">
        <f t="shared" si="7"/>
        <v>201372</v>
      </c>
      <c r="AR95" s="108">
        <f t="shared" si="7"/>
        <v>0</v>
      </c>
      <c r="AS95" s="108">
        <f t="shared" si="7"/>
        <v>230290</v>
      </c>
      <c r="AT95" s="108">
        <f t="shared" si="7"/>
        <v>0</v>
      </c>
      <c r="AU95" s="108">
        <f t="shared" si="7"/>
        <v>191955</v>
      </c>
      <c r="AW95" s="108">
        <f>AW89+AW92</f>
        <v>2</v>
      </c>
      <c r="BC95" s="108">
        <f>BC89+BC92</f>
        <v>310913772</v>
      </c>
    </row>
    <row r="96" spans="1:55" ht="13.5" thickTop="1">
      <c r="A96" s="79"/>
      <c r="B96" s="79"/>
      <c r="C96" s="79"/>
      <c r="D96" s="79"/>
      <c r="E96" s="79"/>
      <c r="F96" s="79"/>
      <c r="G96" s="79"/>
    </row>
    <row r="97" spans="1:55">
      <c r="A97" s="79"/>
      <c r="B97" s="79"/>
      <c r="C97" s="79"/>
      <c r="D97" s="96"/>
      <c r="E97" s="96"/>
      <c r="F97" s="79"/>
      <c r="G97" s="96"/>
      <c r="I97" s="96"/>
      <c r="K97" s="96"/>
      <c r="M97" s="96"/>
      <c r="N97" s="96"/>
      <c r="O97" s="96"/>
      <c r="Q97" s="96"/>
      <c r="S97" s="96"/>
      <c r="U97" s="96"/>
      <c r="W97" s="96"/>
      <c r="Y97" s="96"/>
      <c r="AA97" s="96"/>
      <c r="AC97" s="96"/>
      <c r="AE97" s="96"/>
      <c r="AG97" s="96"/>
      <c r="AI97" s="96"/>
      <c r="AK97" s="96"/>
      <c r="AM97" s="96"/>
      <c r="AO97" s="96"/>
      <c r="AQ97" s="96"/>
    </row>
    <row r="98" spans="1:55">
      <c r="A98" s="79"/>
      <c r="B98" s="79"/>
      <c r="C98" s="79"/>
      <c r="D98" s="96"/>
      <c r="E98" s="96"/>
      <c r="F98" s="79"/>
      <c r="G98" s="96"/>
      <c r="I98" s="96"/>
      <c r="K98" s="96"/>
      <c r="M98" s="96"/>
      <c r="N98" s="96"/>
      <c r="O98" s="96"/>
      <c r="Q98" s="96"/>
      <c r="S98" s="96"/>
      <c r="U98" s="96"/>
      <c r="W98" s="96"/>
      <c r="Y98" s="96"/>
      <c r="AA98" s="96"/>
      <c r="AC98" s="96"/>
      <c r="AE98" s="96"/>
      <c r="AG98" s="96"/>
      <c r="AI98" s="96"/>
      <c r="AK98" s="96"/>
      <c r="AM98" s="96"/>
      <c r="AO98" s="96"/>
      <c r="AQ98" s="96"/>
    </row>
    <row r="99" spans="1:55">
      <c r="A99" s="79"/>
      <c r="B99" s="79"/>
      <c r="C99" s="79"/>
      <c r="D99" s="96"/>
      <c r="E99" s="96"/>
      <c r="F99" s="79"/>
      <c r="G99" s="96"/>
      <c r="I99" s="96"/>
      <c r="K99" s="96"/>
      <c r="M99" s="96"/>
      <c r="N99" s="96"/>
      <c r="O99" s="96"/>
      <c r="Q99" s="96"/>
      <c r="S99" s="96"/>
      <c r="U99" s="96"/>
      <c r="W99" s="96"/>
      <c r="Y99" s="96"/>
      <c r="AA99" s="96"/>
      <c r="AC99" s="96"/>
      <c r="AE99" s="96"/>
      <c r="AG99" s="96"/>
      <c r="AI99" s="96"/>
      <c r="AK99" s="96"/>
      <c r="AM99" s="96"/>
      <c r="AO99" s="96"/>
      <c r="AQ99" s="96"/>
    </row>
    <row r="100" spans="1:55">
      <c r="A100" s="79"/>
      <c r="B100" s="79"/>
      <c r="C100" s="79"/>
      <c r="D100" s="96"/>
      <c r="E100" s="96"/>
      <c r="F100" s="79"/>
      <c r="G100" s="96"/>
      <c r="I100" s="96"/>
      <c r="K100" s="96"/>
      <c r="M100" s="96"/>
      <c r="N100" s="96"/>
      <c r="O100" s="96"/>
      <c r="Q100" s="96"/>
      <c r="S100" s="96"/>
      <c r="U100" s="96"/>
      <c r="W100" s="96"/>
      <c r="Y100" s="96"/>
      <c r="AA100" s="96"/>
      <c r="AC100" s="96"/>
      <c r="AE100" s="96"/>
      <c r="AG100" s="96"/>
      <c r="AI100" s="96"/>
      <c r="AK100" s="96"/>
      <c r="AM100" s="96"/>
      <c r="AO100" s="96"/>
      <c r="AQ100" s="96"/>
    </row>
    <row r="101" spans="1:55">
      <c r="A101" s="79"/>
      <c r="B101" s="79"/>
      <c r="C101" s="79"/>
      <c r="D101" s="96"/>
      <c r="E101" s="96"/>
      <c r="F101" s="79"/>
      <c r="G101" s="96"/>
      <c r="I101" s="96"/>
      <c r="K101" s="96"/>
      <c r="M101" s="96"/>
      <c r="N101" s="96"/>
      <c r="O101" s="96"/>
      <c r="Q101" s="96"/>
      <c r="S101" s="96"/>
      <c r="U101" s="96"/>
      <c r="W101" s="96"/>
      <c r="Y101" s="96"/>
      <c r="AA101" s="96"/>
      <c r="AC101" s="96"/>
      <c r="AE101" s="96"/>
      <c r="AG101" s="96"/>
      <c r="AI101" s="96"/>
      <c r="AK101" s="96"/>
      <c r="AM101" s="96"/>
      <c r="AO101" s="96"/>
      <c r="AQ101" s="96"/>
    </row>
    <row r="102" spans="1:55">
      <c r="A102" s="79"/>
      <c r="B102" s="79"/>
      <c r="C102" s="79"/>
      <c r="D102" s="96"/>
      <c r="E102" s="96"/>
      <c r="F102" s="79"/>
      <c r="G102" s="96"/>
      <c r="I102" s="96"/>
      <c r="K102" s="96"/>
      <c r="M102" s="96"/>
      <c r="N102" s="96"/>
      <c r="O102" s="96"/>
      <c r="Q102" s="96"/>
      <c r="S102" s="96"/>
      <c r="U102" s="96"/>
      <c r="W102" s="96"/>
      <c r="Y102" s="96"/>
      <c r="AA102" s="96"/>
      <c r="AC102" s="96"/>
      <c r="AE102" s="96"/>
      <c r="AG102" s="96"/>
      <c r="AI102" s="96"/>
      <c r="AK102" s="96"/>
      <c r="AM102" s="96"/>
      <c r="AO102" s="96"/>
      <c r="AQ102" s="96"/>
    </row>
    <row r="103" spans="1:55">
      <c r="A103" s="79"/>
      <c r="B103" s="79"/>
      <c r="C103" s="79"/>
      <c r="D103" s="96"/>
      <c r="E103" s="96"/>
      <c r="F103" s="79"/>
      <c r="G103" s="96"/>
      <c r="I103" s="96"/>
      <c r="K103" s="96"/>
      <c r="M103" s="96"/>
      <c r="N103" s="96"/>
      <c r="O103" s="96"/>
      <c r="Q103" s="96"/>
      <c r="S103" s="96"/>
      <c r="U103" s="96"/>
      <c r="W103" s="96"/>
      <c r="Y103" s="96"/>
      <c r="AA103" s="96"/>
      <c r="AC103" s="96"/>
      <c r="AE103" s="96"/>
      <c r="AG103" s="96"/>
      <c r="AI103" s="96"/>
      <c r="AK103" s="96"/>
      <c r="AM103" s="96"/>
      <c r="AO103" s="96"/>
      <c r="AQ103" s="96"/>
    </row>
    <row r="104" spans="1:55">
      <c r="A104" s="79"/>
      <c r="B104" s="79"/>
      <c r="C104" s="79"/>
      <c r="D104" s="96"/>
      <c r="E104" s="96"/>
      <c r="F104" s="79"/>
      <c r="G104" s="96"/>
      <c r="I104" s="96"/>
      <c r="K104" s="96"/>
      <c r="M104" s="96"/>
      <c r="N104" s="96"/>
      <c r="O104" s="96"/>
      <c r="Q104" s="96"/>
      <c r="S104" s="96"/>
      <c r="U104" s="96"/>
      <c r="W104" s="96"/>
      <c r="Y104" s="96"/>
      <c r="AA104" s="96"/>
      <c r="AC104" s="96"/>
      <c r="AE104" s="96"/>
      <c r="AG104" s="96"/>
      <c r="AI104" s="96"/>
      <c r="AK104" s="96"/>
      <c r="AM104" s="96"/>
      <c r="AO104" s="96"/>
      <c r="AQ104" s="96"/>
    </row>
    <row r="105" spans="1:55" ht="19.5">
      <c r="A105" s="79"/>
      <c r="B105" s="80" t="s">
        <v>4</v>
      </c>
      <c r="C105" s="79"/>
      <c r="D105" s="109"/>
      <c r="E105" s="109"/>
      <c r="F105" s="79"/>
      <c r="G105" s="109"/>
      <c r="I105" s="109"/>
      <c r="K105" s="109"/>
      <c r="Q105" s="109"/>
      <c r="S105" s="109"/>
      <c r="U105" s="109"/>
      <c r="Y105" s="109"/>
      <c r="AA105" s="109"/>
      <c r="AC105" s="109"/>
      <c r="AE105" s="109"/>
      <c r="AG105" s="109"/>
      <c r="AI105" s="109"/>
      <c r="AK105" s="109"/>
      <c r="AM105" s="109"/>
      <c r="AO105" s="109"/>
      <c r="AQ105" s="109"/>
    </row>
    <row r="106" spans="1:55">
      <c r="A106" s="79"/>
      <c r="B106" s="82"/>
      <c r="C106" s="79"/>
      <c r="D106" s="79"/>
      <c r="E106" s="79"/>
      <c r="F106" s="79"/>
      <c r="G106" s="79"/>
      <c r="I106" s="79"/>
      <c r="K106" s="79"/>
      <c r="Q106" s="79"/>
      <c r="S106" s="79"/>
      <c r="U106" s="79"/>
      <c r="Y106" s="79"/>
      <c r="AA106" s="79"/>
      <c r="AC106" s="79"/>
      <c r="AE106" s="79"/>
      <c r="AG106" s="79"/>
      <c r="AI106" s="79"/>
      <c r="AK106" s="79"/>
      <c r="AM106" s="79"/>
      <c r="AO106" s="79"/>
      <c r="AQ106" s="79"/>
    </row>
    <row r="107" spans="1:55" ht="13.5" thickBot="1">
      <c r="A107" s="79"/>
      <c r="B107" s="84"/>
      <c r="C107" s="79"/>
      <c r="D107" s="79"/>
      <c r="E107" s="79"/>
      <c r="F107" s="79"/>
      <c r="G107" s="79"/>
      <c r="I107" s="79"/>
      <c r="K107" s="79"/>
      <c r="Q107" s="79"/>
      <c r="S107" s="79"/>
      <c r="U107" s="79"/>
      <c r="Y107" s="79"/>
      <c r="AA107" s="79"/>
      <c r="AC107" s="79"/>
      <c r="AE107" s="79"/>
      <c r="AG107" s="79"/>
      <c r="AI107" s="79"/>
      <c r="AK107" s="79"/>
      <c r="AM107" s="79"/>
      <c r="AO107" s="79"/>
      <c r="AQ107" s="79"/>
    </row>
    <row r="108" spans="1:55" ht="13.5" thickBot="1">
      <c r="A108" s="79"/>
      <c r="B108" s="59" t="str">
        <f>B$4</f>
        <v>Mitchell Plant  - Non-FGD</v>
      </c>
      <c r="C108" s="79"/>
      <c r="D108" s="79"/>
      <c r="E108" s="79"/>
      <c r="F108" s="79"/>
      <c r="G108" s="79"/>
      <c r="I108" s="79"/>
      <c r="K108" s="79"/>
      <c r="Q108" s="79"/>
      <c r="S108" s="79"/>
      <c r="U108" s="79"/>
      <c r="Y108" s="79"/>
      <c r="AA108" s="79"/>
      <c r="AC108" s="79"/>
      <c r="AE108" s="79"/>
      <c r="AG108" s="79"/>
      <c r="AI108" s="79"/>
      <c r="AK108" s="79"/>
      <c r="AM108" s="79"/>
      <c r="AO108" s="79"/>
      <c r="AQ108" s="79"/>
    </row>
    <row r="109" spans="1:55">
      <c r="A109" s="79"/>
      <c r="B109" s="79"/>
      <c r="C109" s="79"/>
      <c r="D109" s="79"/>
      <c r="E109" s="79"/>
      <c r="F109" s="79"/>
      <c r="G109" s="79"/>
      <c r="I109" s="79"/>
      <c r="K109" s="79"/>
      <c r="M109" s="84" t="str">
        <f>IF(M5="","",M5)</f>
        <v/>
      </c>
      <c r="N109" s="84"/>
      <c r="O109" s="84" t="str">
        <f>IF(O5="","",O5)</f>
        <v/>
      </c>
      <c r="Q109" s="79"/>
      <c r="S109" s="79"/>
      <c r="U109" s="79"/>
      <c r="Y109" s="79"/>
      <c r="AA109" s="79"/>
      <c r="AC109" s="79"/>
      <c r="AE109" s="79"/>
      <c r="AG109" s="79"/>
      <c r="AI109" s="79"/>
      <c r="AK109" s="79"/>
      <c r="AM109" s="79"/>
      <c r="AO109" s="79"/>
      <c r="AQ109" s="79"/>
    </row>
    <row r="110" spans="1:55">
      <c r="A110" s="79"/>
      <c r="B110" s="79"/>
      <c r="C110" s="79"/>
      <c r="D110" s="79"/>
      <c r="E110" s="79"/>
      <c r="F110" s="79"/>
      <c r="G110" s="79"/>
      <c r="I110" s="79"/>
      <c r="K110" s="79"/>
      <c r="M110" s="84" t="str">
        <f>IF(M6="","",M6)</f>
        <v/>
      </c>
      <c r="N110" s="84"/>
      <c r="O110" s="84" t="str">
        <f>IF(O6="","",O6)</f>
        <v/>
      </c>
      <c r="Q110" s="79"/>
      <c r="S110" s="79"/>
      <c r="U110" s="79"/>
      <c r="W110" s="84" t="str">
        <f>IF(W6="","",W6)</f>
        <v/>
      </c>
      <c r="Y110" s="84" t="str">
        <f>IF(Y6="","",Y6)</f>
        <v/>
      </c>
      <c r="AA110" s="79"/>
      <c r="AC110" s="79"/>
      <c r="AE110" s="79"/>
      <c r="AG110" s="79"/>
      <c r="AI110" s="79"/>
      <c r="AK110" s="79"/>
      <c r="AM110" s="79"/>
      <c r="AO110" s="79"/>
      <c r="AQ110" s="79"/>
    </row>
    <row r="111" spans="1:55">
      <c r="A111" s="79"/>
      <c r="B111" s="79"/>
      <c r="C111" s="79"/>
      <c r="D111" s="79"/>
      <c r="E111" s="79"/>
      <c r="F111" s="79"/>
      <c r="G111" s="84"/>
      <c r="I111" s="84"/>
      <c r="K111" s="84" t="str">
        <f>IF(K7="","",K7)</f>
        <v/>
      </c>
      <c r="M111" s="84" t="str">
        <f>IF(M7="","",M7)</f>
        <v/>
      </c>
      <c r="N111" s="84"/>
      <c r="O111" s="84" t="str">
        <f>IF(O7="","",O7)</f>
        <v/>
      </c>
      <c r="Q111" s="84" t="str">
        <f>IF(Q7="","",Q7)</f>
        <v/>
      </c>
      <c r="S111" s="84" t="str">
        <f>IF(S7="","",S7)</f>
        <v/>
      </c>
      <c r="U111" s="79"/>
      <c r="W111" s="84" t="str">
        <f>IF(W7="","",W7)</f>
        <v/>
      </c>
      <c r="Y111" s="84" t="str">
        <f>IF(Y7="","",Y7)</f>
        <v/>
      </c>
      <c r="AA111" s="84" t="str">
        <f>IF(AA7="","",AA7)</f>
        <v/>
      </c>
      <c r="AC111" s="84" t="str">
        <f>IF(AC7="","",AC7)</f>
        <v/>
      </c>
      <c r="AE111" s="84" t="str">
        <f>IF(AE7="","",AE7)</f>
        <v/>
      </c>
      <c r="AG111" s="84" t="str">
        <f>IF(AG7="","",AG7)</f>
        <v/>
      </c>
      <c r="AI111" s="84" t="str">
        <f>IF(AI7="","",AI7)</f>
        <v/>
      </c>
      <c r="AK111" s="84" t="str">
        <f>IF(AK7="","",AK7)</f>
        <v/>
      </c>
      <c r="AM111" s="84" t="str">
        <f>IF(AM7="","",AM7)</f>
        <v/>
      </c>
      <c r="AO111" s="84" t="str">
        <f>IF(AO7="","",AO7)</f>
        <v/>
      </c>
      <c r="AQ111" s="84" t="str">
        <f>IF(AQ7="","",AQ7)</f>
        <v/>
      </c>
    </row>
    <row r="112" spans="1:55">
      <c r="A112" s="79"/>
      <c r="B112" s="79"/>
      <c r="C112" s="79"/>
      <c r="D112" s="84"/>
      <c r="E112" s="84" t="str">
        <f>E$8</f>
        <v xml:space="preserve">Air Pollution </v>
      </c>
      <c r="F112" s="79"/>
      <c r="G112" s="84" t="str">
        <f>G$8</f>
        <v>Air Pollution</v>
      </c>
      <c r="I112" s="84" t="str">
        <f>I$8</f>
        <v>Air Pollution</v>
      </c>
      <c r="K112" s="84" t="str">
        <f>K$8</f>
        <v>Air Pollution</v>
      </c>
      <c r="M112" s="84" t="str">
        <f>M$8</f>
        <v>Air Pollution</v>
      </c>
      <c r="N112" s="84"/>
      <c r="O112" s="84" t="str">
        <f>O$8</f>
        <v>Air Pollution</v>
      </c>
      <c r="Q112" s="84" t="str">
        <f>Q$8</f>
        <v>Air Pollution</v>
      </c>
      <c r="S112" s="84" t="str">
        <f>S$8</f>
        <v>Air Pollution</v>
      </c>
      <c r="U112" s="84" t="str">
        <f>U$8</f>
        <v>Air Pollution</v>
      </c>
      <c r="W112" s="84" t="str">
        <f>W$8</f>
        <v>Air Pollution</v>
      </c>
      <c r="Y112" s="84" t="str">
        <f>Y$8</f>
        <v>Air Pollution</v>
      </c>
      <c r="AA112" s="84" t="str">
        <f>AA$8</f>
        <v>Air Pollution</v>
      </c>
      <c r="AC112" s="84" t="str">
        <f>AC$8</f>
        <v>Air Pollution</v>
      </c>
      <c r="AE112" s="84" t="str">
        <f>AE$8</f>
        <v>Air Pollution</v>
      </c>
      <c r="AG112" s="84" t="str">
        <f>AG$8</f>
        <v>Air Pollution</v>
      </c>
      <c r="AI112" s="84" t="str">
        <f>AI$8</f>
        <v>Air Pollution</v>
      </c>
      <c r="AK112" s="84" t="str">
        <f>AK$8</f>
        <v>Air Pollution</v>
      </c>
      <c r="AM112" s="84" t="str">
        <f>AM$8</f>
        <v>Air Pollution</v>
      </c>
      <c r="AO112" s="84" t="str">
        <f>AO$8</f>
        <v>Air Pollution</v>
      </c>
      <c r="AQ112" s="84" t="str">
        <f>AQ$8</f>
        <v>Air Pollution</v>
      </c>
      <c r="AS112" s="84" t="str">
        <f>AS$8</f>
        <v>Air Pollution</v>
      </c>
      <c r="AU112" s="84" t="str">
        <f>AU$8</f>
        <v>Air Pollution</v>
      </c>
      <c r="AW112" s="84" t="str">
        <f>AW$8</f>
        <v>Air Pollution</v>
      </c>
      <c r="BC112" s="84"/>
    </row>
    <row r="113" spans="1:57" ht="13.5" thickBot="1">
      <c r="A113" s="79"/>
      <c r="B113" s="79"/>
      <c r="C113" s="79"/>
      <c r="D113" s="84"/>
      <c r="E113" s="111">
        <f>E$9</f>
        <v>2001</v>
      </c>
      <c r="F113" s="110"/>
      <c r="G113" s="111">
        <f>G$9</f>
        <v>2002</v>
      </c>
      <c r="H113" s="87"/>
      <c r="I113" s="111">
        <f>I$9</f>
        <v>2003</v>
      </c>
      <c r="K113" s="111">
        <f>K$9</f>
        <v>2004</v>
      </c>
      <c r="M113" s="111">
        <f>M$9</f>
        <v>2005</v>
      </c>
      <c r="N113" s="111"/>
      <c r="O113" s="111">
        <f>O$9</f>
        <v>2006</v>
      </c>
      <c r="P113" s="87"/>
      <c r="Q113" s="111">
        <f>Q$9</f>
        <v>2007</v>
      </c>
      <c r="R113" s="87"/>
      <c r="S113" s="111">
        <f>S$9</f>
        <v>2008</v>
      </c>
      <c r="T113" s="87"/>
      <c r="U113" s="111">
        <f>U$9</f>
        <v>2009</v>
      </c>
      <c r="V113" s="87"/>
      <c r="W113" s="111">
        <f>W$9</f>
        <v>2010</v>
      </c>
      <c r="X113" s="87"/>
      <c r="Y113" s="111">
        <f>Y$9</f>
        <v>2011</v>
      </c>
      <c r="Z113" s="87"/>
      <c r="AA113" s="111">
        <f>AA$9</f>
        <v>2012</v>
      </c>
      <c r="AB113" s="87"/>
      <c r="AC113" s="111">
        <f>AC$9</f>
        <v>2013</v>
      </c>
      <c r="AD113" s="87"/>
      <c r="AE113" s="111">
        <f>AE$9</f>
        <v>2014</v>
      </c>
      <c r="AG113" s="111">
        <f>AG$9</f>
        <v>2015</v>
      </c>
      <c r="AI113" s="111">
        <f>AI$9</f>
        <v>2016</v>
      </c>
      <c r="AK113" s="111">
        <f>AK$9</f>
        <v>2017</v>
      </c>
      <c r="AM113" s="111">
        <f>AM$9</f>
        <v>2018</v>
      </c>
      <c r="AO113" s="111">
        <f>AO$9</f>
        <v>2019</v>
      </c>
      <c r="AQ113" s="111">
        <f>AQ$9</f>
        <v>2020</v>
      </c>
      <c r="AS113" s="111">
        <f>AS$9</f>
        <v>2021</v>
      </c>
      <c r="AU113" s="111">
        <f>AU$9</f>
        <v>2022</v>
      </c>
      <c r="AW113" s="111">
        <f>AW$9</f>
        <v>2023</v>
      </c>
      <c r="BC113" s="84"/>
    </row>
    <row r="114" spans="1:57" ht="14.25" thickTop="1" thickBot="1">
      <c r="A114" s="79"/>
      <c r="B114" s="64" t="s">
        <v>189</v>
      </c>
      <c r="C114" s="112"/>
      <c r="D114" s="84"/>
      <c r="E114" s="3" t="str">
        <f>E$10</f>
        <v>Non-FGD</v>
      </c>
      <c r="F114" s="79"/>
      <c r="G114" s="3" t="str">
        <f>G$10</f>
        <v>Non-FGD</v>
      </c>
      <c r="I114" s="3" t="str">
        <f>I$10</f>
        <v>Non-FGD</v>
      </c>
      <c r="K114" s="3" t="str">
        <f>K$10</f>
        <v>Non-FGD</v>
      </c>
      <c r="M114" s="3" t="str">
        <f>M$10</f>
        <v>Non-FGD</v>
      </c>
      <c r="N114" s="84"/>
      <c r="O114" s="3" t="str">
        <f>O$10</f>
        <v>Non-FGD</v>
      </c>
      <c r="Q114" s="3" t="str">
        <f>Q$10</f>
        <v>Non-FGD</v>
      </c>
      <c r="S114" s="3" t="str">
        <f>S$10</f>
        <v>Non-FGD</v>
      </c>
      <c r="U114" s="3" t="str">
        <f>U$10</f>
        <v>Non-FGD</v>
      </c>
      <c r="W114" s="3" t="str">
        <f>W$10</f>
        <v>Non-FGD</v>
      </c>
      <c r="Y114" s="3" t="str">
        <f>Y$10</f>
        <v>Non-FGD</v>
      </c>
      <c r="AA114" s="3" t="str">
        <f>AA$10</f>
        <v>Non-FGD</v>
      </c>
      <c r="AC114" s="3" t="str">
        <f>AC$10</f>
        <v>Non-FGD</v>
      </c>
      <c r="AE114" s="3" t="str">
        <f>AE$10</f>
        <v>Non-FGD</v>
      </c>
      <c r="AG114" s="3" t="str">
        <f>AG$10</f>
        <v>Non-FGD</v>
      </c>
      <c r="AI114" s="3" t="str">
        <f>AI$10</f>
        <v>Non-FGD</v>
      </c>
      <c r="AK114" s="3" t="str">
        <f>AK$10</f>
        <v>Non-FGD</v>
      </c>
      <c r="AM114" s="3" t="str">
        <f>AM$10</f>
        <v>Non-FGD</v>
      </c>
      <c r="AO114" s="3" t="str">
        <f>AO$10</f>
        <v>Non-FGD</v>
      </c>
      <c r="AQ114" s="3" t="str">
        <f>AQ$10</f>
        <v>Non-FGD</v>
      </c>
      <c r="AS114" s="3" t="str">
        <f>AS$10</f>
        <v>Non-FGD</v>
      </c>
      <c r="AU114" s="3" t="str">
        <f>AU$10</f>
        <v>Non-FGD</v>
      </c>
      <c r="AW114" s="3" t="str">
        <f>AW$10</f>
        <v>Non-FGD</v>
      </c>
      <c r="BC114" s="84"/>
    </row>
    <row r="115" spans="1:57" ht="13.5" thickTop="1">
      <c r="A115" s="79"/>
      <c r="B115" s="113"/>
      <c r="C115" s="79"/>
      <c r="D115" s="79"/>
      <c r="E115" s="89"/>
      <c r="F115" s="79"/>
      <c r="G115" s="89"/>
      <c r="I115" s="89"/>
      <c r="K115" s="89"/>
      <c r="M115" s="89"/>
      <c r="N115" s="89"/>
      <c r="O115" s="89"/>
      <c r="Q115" s="89"/>
      <c r="S115" s="89"/>
      <c r="U115" s="89"/>
      <c r="W115" s="89"/>
      <c r="Y115" s="89"/>
      <c r="AA115" s="89"/>
      <c r="AC115" s="89"/>
      <c r="AE115" s="89"/>
      <c r="AG115" s="89"/>
      <c r="AI115" s="89"/>
      <c r="AK115" s="89"/>
      <c r="AM115" s="89"/>
      <c r="AO115" s="89"/>
      <c r="AQ115" s="89"/>
      <c r="AS115" s="89"/>
      <c r="AU115" s="89"/>
      <c r="AW115" s="89"/>
    </row>
    <row r="116" spans="1:57">
      <c r="A116" s="79"/>
      <c r="B116" s="79"/>
      <c r="C116" s="79"/>
      <c r="D116" s="79"/>
      <c r="E116" s="79"/>
      <c r="F116" s="79"/>
      <c r="G116" s="79"/>
      <c r="I116" s="79"/>
      <c r="K116" s="79"/>
      <c r="M116" s="79"/>
      <c r="N116" s="79"/>
      <c r="O116" s="79"/>
      <c r="Q116" s="79"/>
      <c r="S116" s="79"/>
      <c r="U116" s="79"/>
      <c r="W116" s="79"/>
      <c r="Y116" s="79"/>
      <c r="AA116" s="79"/>
      <c r="AC116" s="79"/>
      <c r="AE116" s="79"/>
      <c r="AG116" s="79"/>
      <c r="AI116" s="79"/>
      <c r="AK116" s="79"/>
      <c r="AM116" s="79"/>
      <c r="AO116" s="79"/>
      <c r="AQ116" s="79"/>
      <c r="AS116" s="79"/>
      <c r="AU116" s="79"/>
      <c r="AW116" s="79"/>
    </row>
    <row r="117" spans="1:57">
      <c r="A117" s="79"/>
      <c r="B117" s="119">
        <v>2001</v>
      </c>
      <c r="F117" s="79"/>
      <c r="X117" s="79"/>
    </row>
    <row r="118" spans="1:57">
      <c r="A118" s="79"/>
      <c r="B118" s="90" t="s">
        <v>167</v>
      </c>
      <c r="C118" s="79"/>
      <c r="D118" s="79"/>
      <c r="E118" s="120">
        <f>IF(E$113&lt;=$B117,E$25,0)</f>
        <v>510665.11</v>
      </c>
      <c r="F118" s="120"/>
      <c r="G118" s="120">
        <f>IF(G$113&lt;=$B117,G$25,0)</f>
        <v>0</v>
      </c>
      <c r="I118" s="120">
        <f>IF(I$113&lt;=$B117,I$25,0)</f>
        <v>0</v>
      </c>
      <c r="K118" s="120">
        <f>IF(K$113&lt;=$B117,K$25,0)</f>
        <v>0</v>
      </c>
      <c r="M118" s="120">
        <f>IF(M$113&lt;=$B117,M$25,0)</f>
        <v>0</v>
      </c>
      <c r="N118" s="120"/>
      <c r="O118" s="120">
        <f>IF(O$113&lt;=$B117,O$25,0)</f>
        <v>0</v>
      </c>
      <c r="Q118" s="120">
        <f>IF(Q$113&lt;=$B117,Q$25,0)</f>
        <v>0</v>
      </c>
      <c r="S118" s="120">
        <f>IF(S$113&lt;=$B117,S$25,0)</f>
        <v>0</v>
      </c>
      <c r="U118" s="120">
        <f>IF(U$113&lt;=$B117,U$25,0)</f>
        <v>0</v>
      </c>
      <c r="W118" s="120">
        <f>IF(W$113&lt;=$B117,W$25,0)</f>
        <v>0</v>
      </c>
      <c r="X118" s="120"/>
      <c r="Y118" s="120">
        <f>IF(Y$113&lt;=$B117,Y$25,0)</f>
        <v>0</v>
      </c>
      <c r="AA118" s="120">
        <f>IF(AA$113&lt;=$B117,AA$25,0)</f>
        <v>0</v>
      </c>
      <c r="AC118" s="120">
        <f>IF(AC$113&lt;=$B117,AC$25,0)</f>
        <v>0</v>
      </c>
      <c r="AE118" s="120">
        <f>IF(AE$113&lt;=$B117,AE$25,0)</f>
        <v>0</v>
      </c>
      <c r="AG118" s="120">
        <f>IF(AG$113&lt;=$B117,AG$25,0)</f>
        <v>0</v>
      </c>
      <c r="AI118" s="120">
        <f>IF(AI$113&lt;=$B117,AI$25,0)</f>
        <v>0</v>
      </c>
      <c r="AK118" s="120">
        <f>IF(AK$113&lt;=$B117,AK$25,0)</f>
        <v>0</v>
      </c>
      <c r="AM118" s="120">
        <f>IF(AM$113&lt;=$B117,AM$25,0)</f>
        <v>0</v>
      </c>
      <c r="AO118" s="120">
        <f>IF(AO$113&lt;=$B117,AO$25,0)</f>
        <v>0</v>
      </c>
      <c r="AQ118" s="120">
        <f>IF(AQ$113&lt;=$B117,AQ$25,0)</f>
        <v>0</v>
      </c>
      <c r="AS118" s="120">
        <f>IF(AS$113&lt;=$B117,AS$25,0)</f>
        <v>0</v>
      </c>
      <c r="AU118" s="120">
        <f>IF(AU$113&lt;=$B117,AU$25,0)</f>
        <v>0</v>
      </c>
      <c r="AW118" s="120">
        <f>IF(AW$113&lt;=$B117,AW$25,0)</f>
        <v>0</v>
      </c>
    </row>
    <row r="119" spans="1:57">
      <c r="A119" s="79"/>
      <c r="B119" s="90" t="s">
        <v>190</v>
      </c>
      <c r="C119" s="79"/>
      <c r="D119" s="79"/>
      <c r="E119" s="121">
        <f>ROUND(E118*E$13,0)</f>
        <v>0</v>
      </c>
      <c r="F119" s="120"/>
      <c r="G119" s="121">
        <f>ROUND(G118*G$13,0)</f>
        <v>0</v>
      </c>
      <c r="I119" s="121">
        <f>ROUND(I118*I$13,0)</f>
        <v>0</v>
      </c>
      <c r="K119" s="121">
        <f>ROUND(K118*K$13,0)</f>
        <v>0</v>
      </c>
      <c r="M119" s="121">
        <f>ROUND(M118*M$13,0)</f>
        <v>0</v>
      </c>
      <c r="N119" s="120"/>
      <c r="O119" s="121">
        <f>ROUND(O118*O$13,0)</f>
        <v>0</v>
      </c>
      <c r="Q119" s="121">
        <f>ROUND(Q118*Q$13,0)</f>
        <v>0</v>
      </c>
      <c r="S119" s="121">
        <f>ROUND(S118*S$13,0)</f>
        <v>0</v>
      </c>
      <c r="U119" s="121">
        <f>ROUND(U118*U$13,0)</f>
        <v>0</v>
      </c>
      <c r="W119" s="121">
        <f>ROUND(W118*W$13,0)</f>
        <v>0</v>
      </c>
      <c r="X119" s="120"/>
      <c r="Y119" s="121">
        <f>ROUND(Y118*Y$13,0)</f>
        <v>0</v>
      </c>
      <c r="AA119" s="121">
        <f>ROUND(AA118*AA$13,0)</f>
        <v>0</v>
      </c>
      <c r="AC119" s="121">
        <f>ROUND(AC118*AC$13,0)</f>
        <v>0</v>
      </c>
      <c r="AE119" s="121">
        <f>ROUND(AE118*AE$13,0)</f>
        <v>0</v>
      </c>
      <c r="AG119" s="121">
        <f>ROUND(AG118*AG$13,0)</f>
        <v>0</v>
      </c>
      <c r="AI119" s="121">
        <f>ROUND(AI118*AI$13,0)</f>
        <v>0</v>
      </c>
      <c r="AK119" s="121">
        <f>ROUND(AK118*AK$13,0)</f>
        <v>0</v>
      </c>
      <c r="AM119" s="121">
        <f>ROUND(AM118*AM$13,0)</f>
        <v>0</v>
      </c>
      <c r="AO119" s="121">
        <f>ROUND(AO118*AO$13,0)</f>
        <v>0</v>
      </c>
      <c r="AQ119" s="121">
        <f>ROUND(AQ118*AQ$13,0)</f>
        <v>0</v>
      </c>
      <c r="AS119" s="121">
        <f>ROUND(AS118*AS$13,0)</f>
        <v>0</v>
      </c>
      <c r="AU119" s="121">
        <f>ROUND(AU118*AU$13,0)</f>
        <v>0</v>
      </c>
      <c r="AW119" s="121">
        <f>ROUND(AW118*AW$13,0)</f>
        <v>0</v>
      </c>
    </row>
    <row r="120" spans="1:57">
      <c r="A120" s="79"/>
      <c r="B120" s="90" t="s">
        <v>191</v>
      </c>
      <c r="C120" s="79"/>
      <c r="D120" s="79"/>
      <c r="E120" s="120">
        <f>E118-E119</f>
        <v>510665.11</v>
      </c>
      <c r="F120" s="120"/>
      <c r="G120" s="120">
        <f>G118-G119</f>
        <v>0</v>
      </c>
      <c r="I120" s="120">
        <f>I118-I119</f>
        <v>0</v>
      </c>
      <c r="K120" s="120">
        <f>K118-K119</f>
        <v>0</v>
      </c>
      <c r="M120" s="120">
        <f>M118-M119</f>
        <v>0</v>
      </c>
      <c r="N120" s="120"/>
      <c r="O120" s="120">
        <f>O118-O119</f>
        <v>0</v>
      </c>
      <c r="Q120" s="120">
        <f>Q118-Q119</f>
        <v>0</v>
      </c>
      <c r="S120" s="120">
        <f>S118-S119</f>
        <v>0</v>
      </c>
      <c r="U120" s="120">
        <f>U118-U119</f>
        <v>0</v>
      </c>
      <c r="W120" s="120">
        <f>W118-W119</f>
        <v>0</v>
      </c>
      <c r="X120" s="120"/>
      <c r="Y120" s="120">
        <f>Y118-Y119</f>
        <v>0</v>
      </c>
      <c r="AA120" s="120">
        <f>AA118-AA119</f>
        <v>0</v>
      </c>
      <c r="AC120" s="120">
        <f>AC118-AC119</f>
        <v>0</v>
      </c>
      <c r="AE120" s="120">
        <f>AE118-AE119</f>
        <v>0</v>
      </c>
      <c r="AG120" s="120">
        <f>AG118-AG119</f>
        <v>0</v>
      </c>
      <c r="AI120" s="120">
        <f>AI118-AI119</f>
        <v>0</v>
      </c>
      <c r="AK120" s="120">
        <f>AK118-AK119</f>
        <v>0</v>
      </c>
      <c r="AM120" s="120">
        <f>AM118-AM119</f>
        <v>0</v>
      </c>
      <c r="AO120" s="120">
        <f>AO118-AO119</f>
        <v>0</v>
      </c>
      <c r="AQ120" s="120">
        <f>AQ118-AQ119</f>
        <v>0</v>
      </c>
      <c r="AS120" s="120">
        <f>AS118-AS119</f>
        <v>0</v>
      </c>
      <c r="AU120" s="120">
        <f>AU118-AU119</f>
        <v>0</v>
      </c>
      <c r="AW120" s="120">
        <f>AW118-AW119</f>
        <v>0</v>
      </c>
    </row>
    <row r="121" spans="1:57">
      <c r="A121" s="79"/>
      <c r="B121" s="90" t="s">
        <v>192</v>
      </c>
      <c r="C121" s="79"/>
      <c r="D121" s="109"/>
      <c r="E121" s="6">
        <f>IF($B117-E$9&lt;0,0,LOOKUP($B117-(E$9-1),$C$377:$C$398,$E$377:$E$398))</f>
        <v>3.7499999999999999E-2</v>
      </c>
      <c r="F121" s="7"/>
      <c r="G121" s="6">
        <f>IF($B117-G$9&lt;0,0,LOOKUP($B117-(G$9-1),$C$377:$C$398,$E$377:$E$398))</f>
        <v>0</v>
      </c>
      <c r="H121" s="8"/>
      <c r="I121" s="6">
        <f>IF($B117-I$9&lt;0,0,LOOKUP($B117-(I$9-1),$C$377:$C$398,$E$377:$E$398))</f>
        <v>0</v>
      </c>
      <c r="J121" s="8"/>
      <c r="K121" s="6">
        <f>IF($B117-K$9&lt;0,0,LOOKUP($B117-(K$9-1),$C$377:$C$398,$E$377:$E$398))</f>
        <v>0</v>
      </c>
      <c r="L121" s="8"/>
      <c r="M121" s="6">
        <f>IF($B117-M$9&lt;0,0,LOOKUP($B117-(M$9-1),$C$377:$C$398,$E$377:$E$398))</f>
        <v>0</v>
      </c>
      <c r="N121" s="7"/>
      <c r="O121" s="6">
        <f>IF($B117-O$9&lt;0,0,LOOKUP($B117-(O$9-1),$C$377:$C$398,$E$377:$E$398))</f>
        <v>0</v>
      </c>
      <c r="P121" s="8"/>
      <c r="Q121" s="6">
        <f>IF($B117-Q$9&lt;0,0,LOOKUP($B117-(Q$9-1),$C$377:$C$398,$E$377:$E$398))</f>
        <v>0</v>
      </c>
      <c r="R121" s="8"/>
      <c r="S121" s="6">
        <f>IF($B117-S$9&lt;0,0,LOOKUP($B117-(S$9-1),$C$377:$C$398,$E$377:$E$398))</f>
        <v>0</v>
      </c>
      <c r="T121" s="8"/>
      <c r="U121" s="6">
        <f>IF($B117-U$9&lt;0,0,LOOKUP($B117-(U$9-1),$C$377:$C$398,$E$377:$E$398))</f>
        <v>0</v>
      </c>
      <c r="V121" s="8"/>
      <c r="W121" s="6">
        <f>IF($B117-W$9&lt;0,0,LOOKUP($B117-(W$9-1),$C$377:$C$398,$E$377:$E$398))</f>
        <v>0</v>
      </c>
      <c r="X121" s="7"/>
      <c r="Y121" s="6">
        <f>IF($B117-Y$9&lt;0,0,LOOKUP($B117-(Y$9-1),$C$377:$C$398,$E$377:$E$398))</f>
        <v>0</v>
      </c>
      <c r="Z121" s="8"/>
      <c r="AA121" s="6">
        <f>IF($B117-AA$9&lt;0,0,LOOKUP($B117-(AA$9-1),$C$377:$C$398,$E$377:$E$398))</f>
        <v>0</v>
      </c>
      <c r="AB121" s="8"/>
      <c r="AC121" s="6">
        <f>IF($B117-AC$9&lt;0,0,LOOKUP($B117-(AC$9-1),$C$377:$C$398,$E$377:$E$398))</f>
        <v>0</v>
      </c>
      <c r="AD121" s="8"/>
      <c r="AE121" s="6">
        <f>IF($B117-AE$9&lt;0,0,LOOKUP($B117-(AE$9-1),$C$377:$C$398,$E$377:$E$398))</f>
        <v>0</v>
      </c>
      <c r="AF121" s="8"/>
      <c r="AG121" s="6">
        <f>IF($B117-AG$9&lt;0,0,LOOKUP($B117-(AG$9-1),$C$377:$C$398,$E$377:$E$398))</f>
        <v>0</v>
      </c>
      <c r="AH121" s="8"/>
      <c r="AI121" s="6">
        <f>IF($B117-AI$9&lt;0,0,LOOKUP($B117-(AI$9-1),$C$377:$C$398,$E$377:$E$398))</f>
        <v>0</v>
      </c>
      <c r="AJ121" s="8"/>
      <c r="AK121" s="6">
        <f>IF($B117-AK$9&lt;0,0,LOOKUP($B117-(AK$9-1),$C$377:$C$398,$E$377:$E$398))</f>
        <v>0</v>
      </c>
      <c r="AM121" s="6">
        <f>IF($B117-AM$9&lt;0,0,LOOKUP($B117-(AM$9-1),$C$377:$C$398,$E$377:$E$398))</f>
        <v>0</v>
      </c>
      <c r="AO121" s="6">
        <f>IF($B117-AO$9&lt;0,0,LOOKUP($B117-(AO$9-1),$C$377:$C$398,$E$377:$E$398))</f>
        <v>0</v>
      </c>
      <c r="AQ121" s="6">
        <f>IF($B117-AQ$9&lt;0,0,LOOKUP($B117-(AQ$9-1),$C$377:$C$398,$E$377:$E$398))</f>
        <v>0</v>
      </c>
      <c r="AS121" s="6">
        <f>IF($B117-AS$9&lt;0,0,LOOKUP($B117-(AS$9-1),$C$377:$C$398,$E$377:$E$398))</f>
        <v>0</v>
      </c>
      <c r="AU121" s="6">
        <f>IF($B117-AU$9&lt;0,0,LOOKUP($B117-(AU$9-1),$C$377:$C$398,$E$377:$E$398))</f>
        <v>0</v>
      </c>
      <c r="AW121" s="6">
        <f>IF($B117-AW$9&lt;0,0,LOOKUP($B117-(AW$9-1),$C$377:$C$398,$E$377:$E$398))</f>
        <v>0</v>
      </c>
    </row>
    <row r="122" spans="1:57">
      <c r="A122" s="79"/>
      <c r="B122" s="79"/>
      <c r="C122" s="79"/>
      <c r="D122" s="79"/>
      <c r="E122" s="122"/>
      <c r="F122" s="120"/>
      <c r="G122" s="122"/>
      <c r="I122" s="122"/>
      <c r="K122" s="122"/>
      <c r="M122" s="122"/>
      <c r="N122" s="122"/>
      <c r="O122" s="122"/>
      <c r="Q122" s="122"/>
      <c r="S122" s="122"/>
      <c r="U122" s="122"/>
      <c r="W122" s="122"/>
      <c r="X122" s="120"/>
      <c r="Y122" s="122"/>
      <c r="AA122" s="122"/>
      <c r="AC122" s="122"/>
      <c r="AE122" s="122"/>
      <c r="AG122" s="122"/>
      <c r="AI122" s="122"/>
      <c r="AK122" s="122"/>
      <c r="AM122" s="122"/>
      <c r="AO122" s="122"/>
      <c r="AQ122" s="122"/>
      <c r="AS122" s="122"/>
      <c r="AU122" s="122"/>
      <c r="AW122" s="122"/>
    </row>
    <row r="123" spans="1:57" s="65" customFormat="1">
      <c r="A123" s="109"/>
      <c r="B123" s="123" t="s">
        <v>193</v>
      </c>
      <c r="C123" s="109"/>
      <c r="D123" s="109"/>
      <c r="E123" s="1">
        <f>ROUND((E118-E119)*E121,0)</f>
        <v>19150</v>
      </c>
      <c r="F123" s="1"/>
      <c r="G123" s="1">
        <f>ROUND((G118-G119)*G121,0)</f>
        <v>0</v>
      </c>
      <c r="H123" s="9"/>
      <c r="I123" s="1">
        <f>ROUND((I118-I119)*I121,0)</f>
        <v>0</v>
      </c>
      <c r="J123" s="9"/>
      <c r="K123" s="1">
        <f>ROUND((K118-K119)*K121,0)</f>
        <v>0</v>
      </c>
      <c r="L123" s="9"/>
      <c r="M123" s="1">
        <f>ROUND((M118-M119)*M121,0)</f>
        <v>0</v>
      </c>
      <c r="N123" s="1"/>
      <c r="O123" s="1">
        <f>ROUND((O118-O119)*O121,0)</f>
        <v>0</v>
      </c>
      <c r="P123" s="9"/>
      <c r="Q123" s="1">
        <f>ROUND((Q118-Q119)*Q121,0)</f>
        <v>0</v>
      </c>
      <c r="R123" s="9"/>
      <c r="S123" s="1">
        <f>ROUND((S118-S119)*S121,0)</f>
        <v>0</v>
      </c>
      <c r="T123" s="9"/>
      <c r="U123" s="1">
        <f>ROUND((U118-U119)*U121,0)</f>
        <v>0</v>
      </c>
      <c r="V123" s="9"/>
      <c r="W123" s="1">
        <f>ROUND((W118-W119)*W121,0)</f>
        <v>0</v>
      </c>
      <c r="X123" s="1"/>
      <c r="Y123" s="1">
        <f>ROUND((Y118-Y119)*Y121,0)</f>
        <v>0</v>
      </c>
      <c r="Z123" s="9"/>
      <c r="AA123" s="1">
        <f>ROUND((AA118-AA119)*AA121,0)</f>
        <v>0</v>
      </c>
      <c r="AB123" s="9"/>
      <c r="AC123" s="1">
        <f>ROUND((AC118-AC119)*AC121,0)</f>
        <v>0</v>
      </c>
      <c r="AD123" s="9"/>
      <c r="AE123" s="1">
        <f>ROUND((AE118-AE119)*AE121,0)</f>
        <v>0</v>
      </c>
      <c r="AF123" s="9"/>
      <c r="AG123" s="1">
        <f>ROUND((AG118-AG119)*AG121,0)</f>
        <v>0</v>
      </c>
      <c r="AH123" s="9"/>
      <c r="AI123" s="1">
        <f>ROUND((AI118-AI119)*AI121,0)</f>
        <v>0</v>
      </c>
      <c r="AJ123" s="9"/>
      <c r="AK123" s="1">
        <f>ROUND((AK118-AK119)*AK121,0)</f>
        <v>0</v>
      </c>
      <c r="AL123" s="124"/>
      <c r="AM123" s="1">
        <f>ROUND((AM118-AM119)*AM121,0)</f>
        <v>0</v>
      </c>
      <c r="AN123" s="124"/>
      <c r="AO123" s="1">
        <f>ROUND((AO118-AO119)*AO121,0)</f>
        <v>0</v>
      </c>
      <c r="AP123" s="124"/>
      <c r="AQ123" s="1">
        <f>ROUND((AQ118-AQ119)*AQ121,0)</f>
        <v>0</v>
      </c>
      <c r="AR123" s="124"/>
      <c r="AS123" s="1">
        <f>ROUND((AS118-AS119)*AS121,0)</f>
        <v>0</v>
      </c>
      <c r="AT123" s="124"/>
      <c r="AU123" s="1">
        <f>ROUND((AU118-AU119)*AU121,0)</f>
        <v>0</v>
      </c>
      <c r="AV123" s="124"/>
      <c r="AW123" s="1">
        <f>ROUND((AW118-AW119)*AW121,0)</f>
        <v>0</v>
      </c>
      <c r="AX123" s="124"/>
      <c r="AY123" s="124"/>
      <c r="AZ123" s="124"/>
      <c r="BA123" s="124"/>
      <c r="BB123" s="124"/>
      <c r="BC123" s="124"/>
      <c r="BD123" s="124"/>
      <c r="BE123" s="124"/>
    </row>
    <row r="124" spans="1:57">
      <c r="A124" s="79"/>
      <c r="B124" s="90" t="s">
        <v>194</v>
      </c>
      <c r="E124" s="81">
        <f>IF(E$113=$B117,E119,0)</f>
        <v>0</v>
      </c>
      <c r="F124" s="120"/>
      <c r="G124" s="81">
        <f>IF(G$113=$B117,G119,0)</f>
        <v>0</v>
      </c>
      <c r="I124" s="81">
        <f>IF(I$113=$B117,I119,0)</f>
        <v>0</v>
      </c>
      <c r="K124" s="81">
        <f>IF(K$113=$B117,K119,0)</f>
        <v>0</v>
      </c>
      <c r="M124" s="81">
        <f>IF(M$113=$B117,M119,0)</f>
        <v>0</v>
      </c>
      <c r="N124" s="120"/>
      <c r="O124" s="81">
        <f>IF(O$113=$B117,O119,0)</f>
        <v>0</v>
      </c>
      <c r="Q124" s="81">
        <f>IF(Q$113=$B117,Q119,0)</f>
        <v>0</v>
      </c>
      <c r="S124" s="81">
        <f>IF(S$113=$B117,S119,0)</f>
        <v>0</v>
      </c>
      <c r="U124" s="81">
        <f>IF(U$113=$B117,U119,0)</f>
        <v>0</v>
      </c>
      <c r="W124" s="81">
        <f>IF(W$113=$B117,W119,0)</f>
        <v>0</v>
      </c>
      <c r="X124" s="120"/>
      <c r="Y124" s="81">
        <f>IF(Y$113=$B117,Y119,0)</f>
        <v>0</v>
      </c>
      <c r="AA124" s="81">
        <f>IF(AA$113=$B117,AA119,0)</f>
        <v>0</v>
      </c>
      <c r="AC124" s="81">
        <f>IF(AC$113=$B117,AC119,0)</f>
        <v>0</v>
      </c>
      <c r="AE124" s="81">
        <f>IF(AE$113=$B117,AE119,0)</f>
        <v>0</v>
      </c>
      <c r="AG124" s="81">
        <f>IF(AG$113=$B117,AG119,0)</f>
        <v>0</v>
      </c>
      <c r="AI124" s="81">
        <f>IF(AI$113=$B117,AI119,0)</f>
        <v>0</v>
      </c>
      <c r="AK124" s="81">
        <f>IF(AK$113=$B117,AK119,0)</f>
        <v>0</v>
      </c>
      <c r="AM124" s="81">
        <f>IF(AM$113=$B117,AM119,0)</f>
        <v>0</v>
      </c>
      <c r="AO124" s="81">
        <f>IF(AO$113=$B117,AO119,0)</f>
        <v>0</v>
      </c>
      <c r="AQ124" s="81">
        <f>IF(AQ$113=$B117,AQ119,0)</f>
        <v>0</v>
      </c>
      <c r="AS124" s="81">
        <f>IF(AS$113=$B117,AS119,0)</f>
        <v>0</v>
      </c>
      <c r="AU124" s="81">
        <f>IF(AU$113=$B117,AU119,0)</f>
        <v>0</v>
      </c>
      <c r="AW124" s="81">
        <f>IF(AW$113=$B117,AW119,0)</f>
        <v>0</v>
      </c>
    </row>
    <row r="125" spans="1:57" ht="13.5" thickBot="1">
      <c r="A125" s="79"/>
      <c r="B125" s="90" t="str">
        <f>"Total Tax Depreciation  -  "&amp;B117</f>
        <v>Total Tax Depreciation  -  2001</v>
      </c>
      <c r="C125" s="79"/>
      <c r="D125" s="79"/>
      <c r="E125" s="125">
        <f>E123+E124</f>
        <v>19150</v>
      </c>
      <c r="F125" s="120"/>
      <c r="G125" s="125">
        <f>G123+G124</f>
        <v>0</v>
      </c>
      <c r="I125" s="125">
        <f>I123+I124</f>
        <v>0</v>
      </c>
      <c r="K125" s="125">
        <f>K123+K124</f>
        <v>0</v>
      </c>
      <c r="M125" s="125">
        <f>M123+M124</f>
        <v>0</v>
      </c>
      <c r="N125" s="120"/>
      <c r="O125" s="125">
        <f>O123+O124</f>
        <v>0</v>
      </c>
      <c r="Q125" s="125">
        <f>Q123+Q124</f>
        <v>0</v>
      </c>
      <c r="S125" s="125">
        <f>S123+S124</f>
        <v>0</v>
      </c>
      <c r="U125" s="125">
        <f>U123+U124</f>
        <v>0</v>
      </c>
      <c r="W125" s="125">
        <f>W123+W124</f>
        <v>0</v>
      </c>
      <c r="X125" s="120"/>
      <c r="Y125" s="125">
        <f>Y123+Y124</f>
        <v>0</v>
      </c>
      <c r="AA125" s="125">
        <f>AA123+AA124</f>
        <v>0</v>
      </c>
      <c r="AC125" s="125">
        <f>AC123+AC124</f>
        <v>0</v>
      </c>
      <c r="AE125" s="125">
        <f>AE123+AE124</f>
        <v>0</v>
      </c>
      <c r="AG125" s="125">
        <f>AG123+AG124</f>
        <v>0</v>
      </c>
      <c r="AI125" s="125">
        <f>AI123+AI124</f>
        <v>0</v>
      </c>
      <c r="AK125" s="125">
        <f>AK123+AK124</f>
        <v>0</v>
      </c>
      <c r="AM125" s="125">
        <f>AM123+AM124</f>
        <v>0</v>
      </c>
      <c r="AO125" s="125">
        <f>AO123+AO124</f>
        <v>0</v>
      </c>
      <c r="AQ125" s="125">
        <f>AQ123+AQ124</f>
        <v>0</v>
      </c>
      <c r="AS125" s="125">
        <f>AS123+AS124</f>
        <v>0</v>
      </c>
      <c r="AU125" s="125">
        <f>AU123+AU124</f>
        <v>0</v>
      </c>
      <c r="AW125" s="125">
        <f>AW123+AW124</f>
        <v>0</v>
      </c>
      <c r="BC125" s="126"/>
    </row>
    <row r="126" spans="1:57" ht="13.5" thickTop="1">
      <c r="A126" s="79"/>
      <c r="B126" s="79"/>
      <c r="C126" s="79"/>
      <c r="D126" s="79"/>
      <c r="E126" s="122"/>
      <c r="F126" s="120"/>
      <c r="G126" s="122"/>
      <c r="I126" s="122"/>
      <c r="K126" s="122"/>
      <c r="M126" s="122"/>
      <c r="N126" s="122"/>
      <c r="O126" s="122"/>
      <c r="Q126" s="122"/>
      <c r="S126" s="122"/>
      <c r="U126" s="122"/>
      <c r="W126" s="122"/>
      <c r="X126" s="120"/>
      <c r="Y126" s="122"/>
      <c r="AA126" s="122"/>
      <c r="AC126" s="122"/>
      <c r="AE126" s="122"/>
      <c r="AG126" s="122"/>
      <c r="AI126" s="122"/>
      <c r="AK126" s="122"/>
      <c r="AM126" s="122"/>
      <c r="AO126" s="122"/>
      <c r="AQ126" s="122"/>
      <c r="AS126" s="122"/>
      <c r="AU126" s="122"/>
      <c r="AW126" s="122"/>
    </row>
    <row r="127" spans="1:57">
      <c r="A127" s="79"/>
      <c r="B127" s="79"/>
      <c r="C127" s="79"/>
      <c r="D127" s="79"/>
      <c r="E127" s="122"/>
      <c r="F127" s="120"/>
      <c r="G127" s="122"/>
      <c r="I127" s="122"/>
      <c r="K127" s="122"/>
      <c r="M127" s="122"/>
      <c r="N127" s="122"/>
      <c r="O127" s="122"/>
      <c r="Q127" s="122"/>
      <c r="S127" s="122"/>
      <c r="U127" s="122"/>
      <c r="W127" s="122"/>
      <c r="X127" s="120"/>
      <c r="Y127" s="122"/>
      <c r="AA127" s="122"/>
      <c r="AC127" s="122"/>
      <c r="AE127" s="122"/>
      <c r="AG127" s="122"/>
      <c r="AI127" s="122"/>
      <c r="AK127" s="122"/>
      <c r="AM127" s="122"/>
      <c r="AO127" s="122"/>
      <c r="AQ127" s="122"/>
      <c r="AS127" s="122"/>
      <c r="AU127" s="122"/>
      <c r="AW127" s="122"/>
    </row>
    <row r="128" spans="1:57">
      <c r="A128" s="79"/>
      <c r="B128" s="127">
        <v>2002</v>
      </c>
      <c r="C128" s="79"/>
      <c r="D128" s="79"/>
      <c r="E128" s="122"/>
      <c r="F128" s="120"/>
      <c r="G128" s="122"/>
      <c r="I128" s="122"/>
      <c r="K128" s="122"/>
      <c r="M128" s="122"/>
      <c r="N128" s="122"/>
      <c r="O128" s="122"/>
      <c r="Q128" s="122"/>
      <c r="S128" s="122"/>
      <c r="U128" s="122"/>
      <c r="W128" s="122"/>
      <c r="X128" s="120"/>
      <c r="Y128" s="122"/>
      <c r="AA128" s="122"/>
      <c r="AC128" s="122"/>
      <c r="AE128" s="122"/>
      <c r="AG128" s="122"/>
      <c r="AI128" s="122"/>
      <c r="AK128" s="122"/>
      <c r="AM128" s="122"/>
      <c r="AO128" s="122"/>
      <c r="AQ128" s="122"/>
      <c r="AS128" s="122"/>
      <c r="AU128" s="122"/>
      <c r="AW128" s="122"/>
    </row>
    <row r="129" spans="1:57">
      <c r="A129" s="79"/>
      <c r="B129" s="90" t="s">
        <v>167</v>
      </c>
      <c r="C129" s="79"/>
      <c r="D129" s="79"/>
      <c r="E129" s="120">
        <f>IF(E$113&lt;=$B128,E$25,0)</f>
        <v>510665.11</v>
      </c>
      <c r="F129" s="120"/>
      <c r="G129" s="120">
        <f>IF(G$113&lt;=$B128,G$25,0)</f>
        <v>2082311.7650000001</v>
      </c>
      <c r="I129" s="120">
        <f>IF(I$113&lt;=$B128,I$25,0)</f>
        <v>0</v>
      </c>
      <c r="J129" s="120"/>
      <c r="K129" s="120">
        <f>IF(K$113&lt;=$B128,K$25,0)</f>
        <v>0</v>
      </c>
      <c r="L129" s="120"/>
      <c r="M129" s="120">
        <f>IF(M$113&lt;=$B128,M$25,0)</f>
        <v>0</v>
      </c>
      <c r="N129" s="120"/>
      <c r="O129" s="120">
        <f>IF(O$113&lt;=$B128,O$25,0)</f>
        <v>0</v>
      </c>
      <c r="P129" s="120"/>
      <c r="Q129" s="120">
        <f>IF(Q$113&lt;=$B128,Q$25,0)</f>
        <v>0</v>
      </c>
      <c r="R129" s="120"/>
      <c r="S129" s="120">
        <f>IF(S$113&lt;=$B128,S$25,0)</f>
        <v>0</v>
      </c>
      <c r="T129" s="120"/>
      <c r="U129" s="120">
        <f>IF(U$113&lt;=$B128,U$25,0)</f>
        <v>0</v>
      </c>
      <c r="V129" s="120"/>
      <c r="W129" s="120">
        <f>IF(W$113&lt;=$B128,W$25,0)</f>
        <v>0</v>
      </c>
      <c r="X129" s="120"/>
      <c r="Y129" s="120">
        <f>IF(Y$113&lt;=$B128,Y$25,0)</f>
        <v>0</v>
      </c>
      <c r="Z129" s="120"/>
      <c r="AA129" s="120">
        <f>IF(AA$113&lt;=$B128,AA$25,0)</f>
        <v>0</v>
      </c>
      <c r="AB129" s="120"/>
      <c r="AC129" s="120">
        <f>IF(AC$113&lt;=$B128,AC$25,0)</f>
        <v>0</v>
      </c>
      <c r="AD129" s="120"/>
      <c r="AE129" s="120">
        <f>IF(AE$113&lt;=$B128,AE$25,0)</f>
        <v>0</v>
      </c>
      <c r="AF129" s="120"/>
      <c r="AG129" s="120">
        <f>IF(AG$113&lt;=$B128,AG$25,0)</f>
        <v>0</v>
      </c>
      <c r="AI129" s="120">
        <f>IF(AI$113&lt;=$B128,AI$25,0)</f>
        <v>0</v>
      </c>
      <c r="AK129" s="120">
        <f>IF(AK$113&lt;=$B128,AK$25,0)</f>
        <v>0</v>
      </c>
      <c r="AM129" s="120">
        <f>IF(AM$113&lt;=$B128,AM$25,0)</f>
        <v>0</v>
      </c>
      <c r="AO129" s="120">
        <f>IF(AO$113&lt;=$B128,AO$25,0)</f>
        <v>0</v>
      </c>
      <c r="AQ129" s="120">
        <f>IF(AQ$113&lt;=$B128,AQ$25,0)</f>
        <v>0</v>
      </c>
      <c r="AS129" s="120">
        <f>IF(AS$113&lt;=$B128,AS$25,0)</f>
        <v>0</v>
      </c>
      <c r="AU129" s="120">
        <f>IF(AU$113&lt;=$B128,AU$25,0)</f>
        <v>0</v>
      </c>
      <c r="AW129" s="120">
        <f>IF(AW$113&lt;=$B128,AW$25,0)</f>
        <v>0</v>
      </c>
    </row>
    <row r="130" spans="1:57">
      <c r="A130" s="79"/>
      <c r="B130" s="90" t="s">
        <v>190</v>
      </c>
      <c r="C130" s="79"/>
      <c r="D130" s="109"/>
      <c r="E130" s="121">
        <f>ROUND(E129*E$13,0)</f>
        <v>0</v>
      </c>
      <c r="F130" s="120"/>
      <c r="G130" s="121">
        <f>ROUND(G129*G$13,0)</f>
        <v>0</v>
      </c>
      <c r="I130" s="121">
        <f>ROUND(I129*I$13,0)</f>
        <v>0</v>
      </c>
      <c r="J130" s="120"/>
      <c r="K130" s="121">
        <f>ROUND(K129*K$13,0)</f>
        <v>0</v>
      </c>
      <c r="L130" s="120"/>
      <c r="M130" s="121">
        <f>ROUND(M129*M$13,0)</f>
        <v>0</v>
      </c>
      <c r="N130" s="120"/>
      <c r="O130" s="121">
        <f>ROUND(O129*O$13,0)</f>
        <v>0</v>
      </c>
      <c r="P130" s="120"/>
      <c r="Q130" s="121">
        <f>ROUND(Q129*Q$13,0)</f>
        <v>0</v>
      </c>
      <c r="R130" s="120"/>
      <c r="S130" s="121">
        <f>ROUND(S129*S$13,0)</f>
        <v>0</v>
      </c>
      <c r="T130" s="120"/>
      <c r="U130" s="121">
        <f>ROUND(U129*U$13,0)</f>
        <v>0</v>
      </c>
      <c r="V130" s="120"/>
      <c r="W130" s="121">
        <f>ROUND(W129*W$13,0)</f>
        <v>0</v>
      </c>
      <c r="X130" s="120"/>
      <c r="Y130" s="121">
        <f>ROUND(Y129*Y$13,0)</f>
        <v>0</v>
      </c>
      <c r="Z130" s="120"/>
      <c r="AA130" s="121">
        <f>ROUND(AA129*AA$13,0)</f>
        <v>0</v>
      </c>
      <c r="AB130" s="120"/>
      <c r="AC130" s="121">
        <f>ROUND(AC129*AC$13,0)</f>
        <v>0</v>
      </c>
      <c r="AD130" s="120"/>
      <c r="AE130" s="121">
        <f>ROUND(AE129*AE$13,0)</f>
        <v>0</v>
      </c>
      <c r="AF130" s="120"/>
      <c r="AG130" s="121">
        <f>ROUND(AG129*AG$13,0)</f>
        <v>0</v>
      </c>
      <c r="AI130" s="121">
        <f>ROUND(AI129*AI$13,0)</f>
        <v>0</v>
      </c>
      <c r="AK130" s="121">
        <f>ROUND(AK129*AK$13,0)</f>
        <v>0</v>
      </c>
      <c r="AM130" s="121">
        <f>ROUND(AM129*AM$13,0)</f>
        <v>0</v>
      </c>
      <c r="AO130" s="121">
        <f>ROUND(AO129*AO$13,0)</f>
        <v>0</v>
      </c>
      <c r="AQ130" s="121">
        <f>ROUND(AQ129*AQ$13,0)</f>
        <v>0</v>
      </c>
      <c r="AS130" s="121">
        <f>ROUND(AS129*AS$13,0)</f>
        <v>0</v>
      </c>
      <c r="AU130" s="121">
        <f>ROUND(AU129*AU$13,0)</f>
        <v>0</v>
      </c>
      <c r="AW130" s="121">
        <f>ROUND(AW129*AW$13,0)</f>
        <v>0</v>
      </c>
    </row>
    <row r="131" spans="1:57">
      <c r="A131" s="79"/>
      <c r="B131" s="90" t="s">
        <v>191</v>
      </c>
      <c r="C131" s="79"/>
      <c r="D131" s="79"/>
      <c r="E131" s="120">
        <f>E129-E130</f>
        <v>510665.11</v>
      </c>
      <c r="F131" s="120"/>
      <c r="G131" s="120">
        <f>G129-G130</f>
        <v>2082311.7650000001</v>
      </c>
      <c r="I131" s="120">
        <f>I129-I130</f>
        <v>0</v>
      </c>
      <c r="J131" s="122"/>
      <c r="K131" s="120">
        <f>K129-K130</f>
        <v>0</v>
      </c>
      <c r="L131" s="122"/>
      <c r="M131" s="120">
        <f>M129-M130</f>
        <v>0</v>
      </c>
      <c r="N131" s="122"/>
      <c r="O131" s="120">
        <f>O129-O130</f>
        <v>0</v>
      </c>
      <c r="P131" s="122"/>
      <c r="Q131" s="120">
        <f>Q129-Q130</f>
        <v>0</v>
      </c>
      <c r="R131" s="122"/>
      <c r="S131" s="120">
        <f>S129-S130</f>
        <v>0</v>
      </c>
      <c r="T131" s="122"/>
      <c r="U131" s="120">
        <f>U129-U130</f>
        <v>0</v>
      </c>
      <c r="V131" s="122"/>
      <c r="W131" s="120">
        <f>W129-W130</f>
        <v>0</v>
      </c>
      <c r="X131" s="122"/>
      <c r="Y131" s="120">
        <f>Y129-Y130</f>
        <v>0</v>
      </c>
      <c r="Z131" s="122"/>
      <c r="AA131" s="120">
        <f>AA129-AA130</f>
        <v>0</v>
      </c>
      <c r="AB131" s="122"/>
      <c r="AC131" s="120">
        <f>AC129-AC130</f>
        <v>0</v>
      </c>
      <c r="AD131" s="122"/>
      <c r="AE131" s="120">
        <f>AE129-AE130</f>
        <v>0</v>
      </c>
      <c r="AF131" s="122"/>
      <c r="AG131" s="120">
        <f>AG129-AG130</f>
        <v>0</v>
      </c>
      <c r="AI131" s="120">
        <f>AI129-AI130</f>
        <v>0</v>
      </c>
      <c r="AK131" s="120">
        <f>AK129-AK130</f>
        <v>0</v>
      </c>
      <c r="AM131" s="120">
        <f>AM129-AM130</f>
        <v>0</v>
      </c>
      <c r="AO131" s="120">
        <f>AO129-AO130</f>
        <v>0</v>
      </c>
      <c r="AQ131" s="120">
        <f>AQ129-AQ130</f>
        <v>0</v>
      </c>
      <c r="AS131" s="120">
        <f>AS129-AS130</f>
        <v>0</v>
      </c>
      <c r="AU131" s="120">
        <f>AU129-AU130</f>
        <v>0</v>
      </c>
      <c r="AW131" s="120">
        <f>AW129-AW130</f>
        <v>0</v>
      </c>
    </row>
    <row r="132" spans="1:57">
      <c r="A132" s="79"/>
      <c r="B132" s="90" t="s">
        <v>192</v>
      </c>
      <c r="C132" s="79"/>
      <c r="D132" s="79"/>
      <c r="E132" s="6">
        <f>IF($B128-E$9&lt;0,0,LOOKUP($B128-(E$9-1),$C$377:$C$398,$E$377:$E$398))</f>
        <v>7.2190000000000004E-2</v>
      </c>
      <c r="F132" s="7"/>
      <c r="G132" s="6">
        <f>IF($B128-G$9&lt;0,0,LOOKUP($B128-(G$9-1),$C$377:$C$398,$E$377:$E$398))</f>
        <v>3.7499999999999999E-2</v>
      </c>
      <c r="H132" s="8"/>
      <c r="I132" s="6">
        <f>IF($B128-I$9&lt;0,0,LOOKUP($B128-(I$9-1),$C$377:$C$398,$E$377:$E$398))</f>
        <v>0</v>
      </c>
      <c r="J132" s="8"/>
      <c r="K132" s="6">
        <f>IF($B128-K$9&lt;0,0,LOOKUP($B128-(K$9-1),$C$377:$C$398,$E$377:$E$398))</f>
        <v>0</v>
      </c>
      <c r="L132" s="8"/>
      <c r="M132" s="6">
        <f>IF($B128-M$9&lt;0,0,LOOKUP($B128-(M$9-1),$C$377:$C$398,$E$377:$E$398))</f>
        <v>0</v>
      </c>
      <c r="N132" s="7"/>
      <c r="O132" s="6">
        <f>IF($B128-O$9&lt;0,0,LOOKUP($B128-(O$9-1),$C$377:$C$398,$E$377:$E$398))</f>
        <v>0</v>
      </c>
      <c r="P132" s="8"/>
      <c r="Q132" s="6">
        <f>IF($B128-Q$9&lt;0,0,LOOKUP($B128-(Q$9-1),$C$377:$C$398,$E$377:$E$398))</f>
        <v>0</v>
      </c>
      <c r="R132" s="8"/>
      <c r="S132" s="6">
        <f>IF($B128-S$9&lt;0,0,LOOKUP($B128-(S$9-1),$C$377:$C$398,$E$377:$E$398))</f>
        <v>0</v>
      </c>
      <c r="T132" s="8"/>
      <c r="U132" s="6">
        <f>IF($B128-U$9&lt;0,0,LOOKUP($B128-(U$9-1),$C$377:$C$398,$E$377:$E$398))</f>
        <v>0</v>
      </c>
      <c r="V132" s="8"/>
      <c r="W132" s="6">
        <f>IF($B128-W$9&lt;0,0,LOOKUP($B128-(W$9-1),$C$377:$C$398,$E$377:$E$398))</f>
        <v>0</v>
      </c>
      <c r="X132" s="7"/>
      <c r="Y132" s="6">
        <f>IF($B128-Y$9&lt;0,0,LOOKUP($B128-(Y$9-1),$C$377:$C$398,$E$377:$E$398))</f>
        <v>0</v>
      </c>
      <c r="Z132" s="8"/>
      <c r="AA132" s="6">
        <f>IF($B128-AA$9&lt;0,0,LOOKUP($B128-(AA$9-1),$C$377:$C$398,$E$377:$E$398))</f>
        <v>0</v>
      </c>
      <c r="AB132" s="8"/>
      <c r="AC132" s="6">
        <f>IF($B128-AC$9&lt;0,0,LOOKUP($B128-(AC$9-1),$C$377:$C$398,$E$377:$E$398))</f>
        <v>0</v>
      </c>
      <c r="AD132" s="8"/>
      <c r="AE132" s="6">
        <f>IF($B128-AE$9&lt;0,0,LOOKUP($B128-(AE$9-1),$C$377:$C$398,$E$377:$E$398))</f>
        <v>0</v>
      </c>
      <c r="AF132" s="8"/>
      <c r="AG132" s="6">
        <f>IF($B128-AG$9&lt;0,0,LOOKUP($B128-(AG$9-1),$C$377:$C$398,$E$377:$E$398))</f>
        <v>0</v>
      </c>
      <c r="AH132" s="8"/>
      <c r="AI132" s="6">
        <f>IF($B128-AI$9&lt;0,0,LOOKUP($B128-(AI$9-1),$C$377:$C$398,$E$377:$E$398))</f>
        <v>0</v>
      </c>
      <c r="AJ132" s="8"/>
      <c r="AK132" s="6">
        <f>IF($B128-AK$9&lt;0,0,LOOKUP($B128-(AK$9-1),$C$377:$C$398,$E$377:$E$398))</f>
        <v>0</v>
      </c>
      <c r="AM132" s="6">
        <f>IF($B128-AM$9&lt;0,0,LOOKUP($B128-(AM$9-1),$C$377:$C$398,$E$377:$E$398))</f>
        <v>0</v>
      </c>
      <c r="AO132" s="6">
        <f>IF($B128-AO$9&lt;0,0,LOOKUP($B128-(AO$9-1),$C$377:$C$398,$E$377:$E$398))</f>
        <v>0</v>
      </c>
      <c r="AQ132" s="6">
        <f>IF($B128-AQ$9&lt;0,0,LOOKUP($B128-(AQ$9-1),$C$377:$C$398,$E$377:$E$398))</f>
        <v>0</v>
      </c>
      <c r="AS132" s="6">
        <f>IF($B128-AS$9&lt;0,0,LOOKUP($B128-(AS$9-1),$C$377:$C$398,$E$377:$E$398))</f>
        <v>0</v>
      </c>
      <c r="AU132" s="6">
        <f>IF($B128-AU$9&lt;0,0,LOOKUP($B128-(AU$9-1),$C$377:$C$398,$E$377:$E$398))</f>
        <v>0</v>
      </c>
      <c r="AW132" s="6">
        <f>IF($B128-AW$9&lt;0,0,LOOKUP($B128-(AW$9-1),$C$377:$C$398,$E$377:$E$398))</f>
        <v>0</v>
      </c>
    </row>
    <row r="133" spans="1:57">
      <c r="A133" s="79"/>
      <c r="B133" s="79"/>
      <c r="C133" s="79"/>
      <c r="D133" s="79"/>
      <c r="E133" s="122"/>
      <c r="F133" s="120"/>
      <c r="G133" s="122"/>
      <c r="I133" s="122"/>
      <c r="J133" s="120"/>
      <c r="K133" s="122"/>
      <c r="L133" s="120"/>
      <c r="M133" s="122"/>
      <c r="N133" s="120"/>
      <c r="O133" s="122"/>
      <c r="P133" s="120"/>
      <c r="Q133" s="122"/>
      <c r="R133" s="120"/>
      <c r="S133" s="122"/>
      <c r="T133" s="120"/>
      <c r="U133" s="122"/>
      <c r="V133" s="120"/>
      <c r="W133" s="122"/>
      <c r="X133" s="120"/>
      <c r="Y133" s="122"/>
      <c r="Z133" s="120"/>
      <c r="AA133" s="122"/>
      <c r="AB133" s="120"/>
      <c r="AC133" s="122"/>
      <c r="AD133" s="120"/>
      <c r="AE133" s="122"/>
      <c r="AF133" s="120"/>
      <c r="AG133" s="122"/>
      <c r="AI133" s="122"/>
      <c r="AK133" s="122"/>
      <c r="AM133" s="122"/>
      <c r="AO133" s="122"/>
      <c r="AQ133" s="122"/>
      <c r="AS133" s="122"/>
      <c r="AU133" s="122"/>
      <c r="AW133" s="122"/>
    </row>
    <row r="134" spans="1:57" s="65" customFormat="1">
      <c r="A134" s="109"/>
      <c r="B134" s="123" t="s">
        <v>193</v>
      </c>
      <c r="C134" s="109"/>
      <c r="D134" s="109"/>
      <c r="E134" s="1">
        <f>ROUND((E129-E130)*E132,0)</f>
        <v>36865</v>
      </c>
      <c r="F134" s="1"/>
      <c r="G134" s="1">
        <f>ROUND((G129-G130)*G132,0)</f>
        <v>78087</v>
      </c>
      <c r="H134" s="9"/>
      <c r="I134" s="1">
        <f>ROUND((I129-I130)*I132,0)</f>
        <v>0</v>
      </c>
      <c r="J134" s="1"/>
      <c r="K134" s="1">
        <f>ROUND((K129-K130)*K132,0)</f>
        <v>0</v>
      </c>
      <c r="L134" s="1"/>
      <c r="M134" s="1">
        <f>ROUND((M129-M130)*M132,0)</f>
        <v>0</v>
      </c>
      <c r="N134" s="1"/>
      <c r="O134" s="1">
        <f>ROUND((O129-O130)*O132,0)</f>
        <v>0</v>
      </c>
      <c r="P134" s="1"/>
      <c r="Q134" s="1">
        <f>ROUND((Q129-Q130)*Q132,0)</f>
        <v>0</v>
      </c>
      <c r="R134" s="1"/>
      <c r="S134" s="1">
        <f>ROUND((S129-S130)*S132,0)</f>
        <v>0</v>
      </c>
      <c r="T134" s="1"/>
      <c r="U134" s="1">
        <f>ROUND((U129-U130)*U132,0)</f>
        <v>0</v>
      </c>
      <c r="V134" s="1"/>
      <c r="W134" s="1">
        <f>ROUND((W129-W130)*W132,0)</f>
        <v>0</v>
      </c>
      <c r="X134" s="1"/>
      <c r="Y134" s="1">
        <f>ROUND((Y129-Y130)*Y132,0)</f>
        <v>0</v>
      </c>
      <c r="Z134" s="1"/>
      <c r="AA134" s="1">
        <f>ROUND((AA129-AA130)*AA132,0)</f>
        <v>0</v>
      </c>
      <c r="AB134" s="1"/>
      <c r="AC134" s="1">
        <f>ROUND((AC129-AC130)*AC132,0)</f>
        <v>0</v>
      </c>
      <c r="AD134" s="1"/>
      <c r="AE134" s="1">
        <f>ROUND((AE129-AE130)*AE132,0)</f>
        <v>0</v>
      </c>
      <c r="AF134" s="1"/>
      <c r="AG134" s="1">
        <f>ROUND((AG129-AG130)*AG132,0)</f>
        <v>0</v>
      </c>
      <c r="AH134" s="9"/>
      <c r="AI134" s="1">
        <f>ROUND((AI129-AI130)*AI132,0)</f>
        <v>0</v>
      </c>
      <c r="AJ134" s="9"/>
      <c r="AK134" s="1">
        <f>ROUND((AK129-AK130)*AK132,0)</f>
        <v>0</v>
      </c>
      <c r="AL134" s="124"/>
      <c r="AM134" s="1">
        <f>ROUND((AM129-AM130)*AM132,0)</f>
        <v>0</v>
      </c>
      <c r="AN134" s="124"/>
      <c r="AO134" s="1">
        <f>ROUND((AO129-AO130)*AO132,0)</f>
        <v>0</v>
      </c>
      <c r="AP134" s="124"/>
      <c r="AQ134" s="1">
        <f>ROUND((AQ129-AQ130)*AQ132,0)</f>
        <v>0</v>
      </c>
      <c r="AR134" s="124"/>
      <c r="AS134" s="1">
        <f>ROUND((AS129-AS130)*AS132,0)</f>
        <v>0</v>
      </c>
      <c r="AT134" s="124"/>
      <c r="AU134" s="1">
        <f>ROUND((AU129-AU130)*AU132,0)</f>
        <v>0</v>
      </c>
      <c r="AV134" s="124"/>
      <c r="AW134" s="1">
        <f>ROUND((AW129-AW130)*AW132,0)</f>
        <v>0</v>
      </c>
      <c r="AX134" s="124"/>
      <c r="AY134" s="124"/>
      <c r="AZ134" s="124"/>
      <c r="BA134" s="124"/>
      <c r="BB134" s="124"/>
      <c r="BC134" s="124"/>
      <c r="BD134" s="124"/>
      <c r="BE134" s="124"/>
    </row>
    <row r="135" spans="1:57">
      <c r="A135" s="79"/>
      <c r="B135" s="90" t="s">
        <v>194</v>
      </c>
      <c r="C135" s="79"/>
      <c r="D135" s="79"/>
      <c r="E135" s="81">
        <f>IF(E$113=$B128,E130,0)</f>
        <v>0</v>
      </c>
      <c r="F135" s="120"/>
      <c r="G135" s="81">
        <f>IF(G$113=$B128,G130,0)</f>
        <v>0</v>
      </c>
      <c r="I135" s="81">
        <f>IF(I$113=$B128,I130,0)</f>
        <v>0</v>
      </c>
      <c r="J135" s="120"/>
      <c r="K135" s="81">
        <f>IF(K$113=$B128,K130,0)</f>
        <v>0</v>
      </c>
      <c r="L135" s="120"/>
      <c r="M135" s="81">
        <f>IF(M$113=$B128,M130,0)</f>
        <v>0</v>
      </c>
      <c r="N135" s="120"/>
      <c r="O135" s="81">
        <f>IF(O$113=$B128,O130,0)</f>
        <v>0</v>
      </c>
      <c r="P135" s="120"/>
      <c r="Q135" s="81">
        <f>IF(Q$113=$B128,Q130,0)</f>
        <v>0</v>
      </c>
      <c r="R135" s="120"/>
      <c r="S135" s="81">
        <f>IF(S$113=$B128,S130,0)</f>
        <v>0</v>
      </c>
      <c r="T135" s="120"/>
      <c r="U135" s="81">
        <f>IF(U$113=$B128,U130,0)</f>
        <v>0</v>
      </c>
      <c r="V135" s="120"/>
      <c r="W135" s="81">
        <f>IF(W$113=$B128,W130,0)</f>
        <v>0</v>
      </c>
      <c r="X135" s="120"/>
      <c r="Y135" s="81">
        <f>IF(Y$113=$B128,Y130,0)</f>
        <v>0</v>
      </c>
      <c r="Z135" s="120"/>
      <c r="AA135" s="81">
        <f>IF(AA$113=$B128,AA130,0)</f>
        <v>0</v>
      </c>
      <c r="AB135" s="120"/>
      <c r="AC135" s="81">
        <f>IF(AC$113=$B128,AC130,0)</f>
        <v>0</v>
      </c>
      <c r="AD135" s="120"/>
      <c r="AE135" s="81">
        <f>IF(AE$113=$B128,AE130,0)</f>
        <v>0</v>
      </c>
      <c r="AF135" s="120"/>
      <c r="AG135" s="81">
        <f>IF(AG$113=$B128,AG130,0)</f>
        <v>0</v>
      </c>
      <c r="AI135" s="81">
        <f>IF(AI$113=$B128,AI130,0)</f>
        <v>0</v>
      </c>
      <c r="AK135" s="81">
        <f>IF(AK$113=$B128,AK130,0)</f>
        <v>0</v>
      </c>
      <c r="AM135" s="81">
        <f>IF(AM$113=$B128,AM130,0)</f>
        <v>0</v>
      </c>
      <c r="AO135" s="81">
        <f>IF(AO$113=$B128,AO130,0)</f>
        <v>0</v>
      </c>
      <c r="AQ135" s="81">
        <f>IF(AQ$113=$B128,AQ130,0)</f>
        <v>0</v>
      </c>
      <c r="AS135" s="81">
        <f>IF(AS$113=$B128,AS130,0)</f>
        <v>0</v>
      </c>
      <c r="AU135" s="81">
        <f>IF(AU$113=$B128,AU130,0)</f>
        <v>0</v>
      </c>
      <c r="AW135" s="81">
        <f>IF(AW$113=$B128,AW130,0)</f>
        <v>0</v>
      </c>
    </row>
    <row r="136" spans="1:57" ht="13.5" thickBot="1">
      <c r="A136" s="79"/>
      <c r="B136" s="90" t="str">
        <f>"Total Tax Depreciation  -  "&amp;B128</f>
        <v>Total Tax Depreciation  -  2002</v>
      </c>
      <c r="C136" s="79"/>
      <c r="D136" s="79"/>
      <c r="E136" s="125">
        <f>E134+E135</f>
        <v>36865</v>
      </c>
      <c r="F136" s="120"/>
      <c r="G136" s="125">
        <f>G134+G135</f>
        <v>78087</v>
      </c>
      <c r="I136" s="125">
        <f>I134+I135</f>
        <v>0</v>
      </c>
      <c r="J136" s="122"/>
      <c r="K136" s="125">
        <f>K134+K135</f>
        <v>0</v>
      </c>
      <c r="L136" s="122"/>
      <c r="M136" s="125">
        <f>M134+M135</f>
        <v>0</v>
      </c>
      <c r="N136" s="122"/>
      <c r="O136" s="125">
        <f>O134+O135</f>
        <v>0</v>
      </c>
      <c r="P136" s="122"/>
      <c r="Q136" s="125">
        <f>Q134+Q135</f>
        <v>0</v>
      </c>
      <c r="R136" s="122"/>
      <c r="S136" s="125">
        <f>S134+S135</f>
        <v>0</v>
      </c>
      <c r="T136" s="122"/>
      <c r="U136" s="125">
        <f>U134+U135</f>
        <v>0</v>
      </c>
      <c r="V136" s="122"/>
      <c r="W136" s="125">
        <f>W134+W135</f>
        <v>0</v>
      </c>
      <c r="X136" s="122"/>
      <c r="Y136" s="125">
        <f>Y134+Y135</f>
        <v>0</v>
      </c>
      <c r="Z136" s="122"/>
      <c r="AA136" s="125">
        <f>AA134+AA135</f>
        <v>0</v>
      </c>
      <c r="AB136" s="122"/>
      <c r="AC136" s="125">
        <f>AC134+AC135</f>
        <v>0</v>
      </c>
      <c r="AD136" s="122"/>
      <c r="AE136" s="125">
        <f>AE134+AE135</f>
        <v>0</v>
      </c>
      <c r="AF136" s="122"/>
      <c r="AG136" s="125">
        <f>AG134+AG135</f>
        <v>0</v>
      </c>
      <c r="AI136" s="125">
        <f>AI134+AI135</f>
        <v>0</v>
      </c>
      <c r="AK136" s="125">
        <f>AK134+AK135</f>
        <v>0</v>
      </c>
      <c r="AM136" s="125">
        <f>AM134+AM135</f>
        <v>0</v>
      </c>
      <c r="AO136" s="125">
        <f>AO134+AO135</f>
        <v>0</v>
      </c>
      <c r="AQ136" s="125">
        <f>AQ134+AQ135</f>
        <v>0</v>
      </c>
      <c r="AS136" s="125">
        <f>AS134+AS135</f>
        <v>0</v>
      </c>
      <c r="AU136" s="125">
        <f>AU134+AU135</f>
        <v>0</v>
      </c>
      <c r="AW136" s="125">
        <f>AW134+AW135</f>
        <v>0</v>
      </c>
      <c r="BC136" s="126"/>
    </row>
    <row r="137" spans="1:57" ht="13.5" thickTop="1">
      <c r="A137" s="79"/>
      <c r="B137" s="79"/>
      <c r="C137" s="79"/>
      <c r="D137" s="79"/>
      <c r="E137" s="122"/>
      <c r="F137" s="120"/>
      <c r="G137" s="122"/>
      <c r="I137" s="122"/>
      <c r="J137" s="122"/>
      <c r="K137" s="122"/>
      <c r="L137" s="122"/>
      <c r="M137" s="122"/>
      <c r="N137" s="122"/>
      <c r="O137" s="122"/>
      <c r="P137" s="122"/>
      <c r="Q137" s="122"/>
      <c r="R137" s="122"/>
      <c r="S137" s="122"/>
      <c r="T137" s="122"/>
      <c r="U137" s="122"/>
      <c r="V137" s="122"/>
      <c r="W137" s="122"/>
      <c r="X137" s="122"/>
      <c r="Y137" s="122"/>
      <c r="Z137" s="122"/>
      <c r="AA137" s="122"/>
      <c r="AB137" s="122"/>
      <c r="AC137" s="122"/>
      <c r="AD137" s="122"/>
      <c r="AE137" s="122"/>
      <c r="AF137" s="122"/>
      <c r="AG137" s="122"/>
      <c r="AI137" s="122"/>
      <c r="AK137" s="122"/>
      <c r="AM137" s="122"/>
      <c r="AO137" s="122"/>
      <c r="AQ137" s="122"/>
      <c r="AS137" s="122"/>
      <c r="AU137" s="122"/>
      <c r="AW137" s="122"/>
    </row>
    <row r="138" spans="1:57">
      <c r="A138" s="79"/>
      <c r="F138" s="120"/>
      <c r="X138" s="120"/>
    </row>
    <row r="139" spans="1:57">
      <c r="A139" s="79"/>
      <c r="B139" s="119">
        <v>2003</v>
      </c>
      <c r="C139" s="79"/>
      <c r="D139" s="79"/>
      <c r="E139" s="120"/>
      <c r="F139" s="120"/>
      <c r="G139" s="120"/>
      <c r="I139" s="120"/>
      <c r="K139" s="120"/>
      <c r="M139" s="120"/>
      <c r="N139" s="120"/>
      <c r="O139" s="120"/>
      <c r="Q139" s="120"/>
      <c r="S139" s="120"/>
      <c r="U139" s="120"/>
      <c r="W139" s="120"/>
      <c r="X139" s="120"/>
      <c r="Y139" s="120"/>
      <c r="AA139" s="120"/>
      <c r="AC139" s="120"/>
      <c r="AE139" s="120"/>
      <c r="AG139" s="120"/>
      <c r="AI139" s="120"/>
      <c r="AK139" s="120"/>
      <c r="AM139" s="120"/>
      <c r="AO139" s="120"/>
      <c r="AQ139" s="120"/>
      <c r="AS139" s="120"/>
      <c r="AU139" s="120"/>
      <c r="AW139" s="120"/>
    </row>
    <row r="140" spans="1:57">
      <c r="A140" s="79"/>
      <c r="B140" s="90" t="s">
        <v>167</v>
      </c>
      <c r="C140" s="79"/>
      <c r="D140" s="79"/>
      <c r="E140" s="120">
        <f>IF(E$113&lt;=$B139,E$25,0)</f>
        <v>510665.11</v>
      </c>
      <c r="F140" s="120"/>
      <c r="G140" s="120">
        <f>IF(G$113&lt;=$B139,G$25,0)</f>
        <v>2082311.7650000001</v>
      </c>
      <c r="I140" s="120">
        <f>IF(I$113&lt;=$B139,I$25,0)</f>
        <v>329777.47000000003</v>
      </c>
      <c r="K140" s="120">
        <f>IF(K$113&lt;=$B139,K$25,0)</f>
        <v>0</v>
      </c>
      <c r="L140" s="120"/>
      <c r="M140" s="120">
        <f>IF(M$113&lt;=$B139,M$25,0)</f>
        <v>0</v>
      </c>
      <c r="N140" s="120"/>
      <c r="O140" s="120">
        <f>IF(O$113&lt;=$B139,O$25,0)</f>
        <v>0</v>
      </c>
      <c r="P140" s="120"/>
      <c r="Q140" s="120">
        <f>IF(Q$113&lt;=$B139,Q$25,0)</f>
        <v>0</v>
      </c>
      <c r="R140" s="120"/>
      <c r="S140" s="120">
        <f>IF(S$113&lt;=$B139,S$25,0)</f>
        <v>0</v>
      </c>
      <c r="T140" s="120"/>
      <c r="U140" s="120">
        <f>IF(U$113&lt;=$B139,U$25,0)</f>
        <v>0</v>
      </c>
      <c r="V140" s="120"/>
      <c r="W140" s="120">
        <f>IF(W$113&lt;=$B139,W$25,0)</f>
        <v>0</v>
      </c>
      <c r="X140" s="120"/>
      <c r="Y140" s="120">
        <f>IF(Y$113&lt;=$B139,Y$25,0)</f>
        <v>0</v>
      </c>
      <c r="Z140" s="120"/>
      <c r="AA140" s="120">
        <f>IF(AA$113&lt;=$B139,AA$25,0)</f>
        <v>0</v>
      </c>
      <c r="AB140" s="120"/>
      <c r="AC140" s="120">
        <f>IF(AC$113&lt;=$B139,AC$25,0)</f>
        <v>0</v>
      </c>
      <c r="AD140" s="120"/>
      <c r="AE140" s="120">
        <f>IF(AE$113&lt;=$B139,AE$25,0)</f>
        <v>0</v>
      </c>
      <c r="AF140" s="120"/>
      <c r="AG140" s="120">
        <f>IF(AG$113&lt;=$B139,AG$25,0)</f>
        <v>0</v>
      </c>
      <c r="AH140" s="120"/>
      <c r="AI140" s="120">
        <f>IF(AI$113&lt;=$B139,AI$25,0)</f>
        <v>0</v>
      </c>
      <c r="AJ140" s="79"/>
      <c r="AK140" s="120">
        <f>IF(AK$113&lt;=$B139,AK$25,0)</f>
        <v>0</v>
      </c>
      <c r="AL140" s="79"/>
      <c r="AM140" s="120">
        <f>IF(AM$113&lt;=$B139,AM$25,0)</f>
        <v>0</v>
      </c>
      <c r="AN140" s="79"/>
      <c r="AO140" s="120">
        <f>IF(AO$113&lt;=$B139,AO$25,0)</f>
        <v>0</v>
      </c>
      <c r="AP140" s="79"/>
      <c r="AQ140" s="120">
        <f>IF(AQ$113&lt;=$B139,AQ$25,0)</f>
        <v>0</v>
      </c>
      <c r="AR140" s="79"/>
      <c r="AS140" s="120">
        <f>IF(AS$113&lt;=$B139,AS$25,0)</f>
        <v>0</v>
      </c>
      <c r="AT140" s="79"/>
      <c r="AU140" s="120">
        <f>IF(AU$113&lt;=$B139,AU$25,0)</f>
        <v>0</v>
      </c>
      <c r="AV140" s="79"/>
      <c r="AW140" s="120">
        <f>IF(AW$113&lt;=$B139,AW$25,0)</f>
        <v>0</v>
      </c>
      <c r="AX140" s="79"/>
      <c r="AY140" s="79"/>
      <c r="AZ140" s="79"/>
      <c r="BA140" s="79"/>
      <c r="BB140" s="79"/>
    </row>
    <row r="141" spans="1:57">
      <c r="A141" s="79"/>
      <c r="B141" s="90" t="s">
        <v>190</v>
      </c>
      <c r="C141" s="79"/>
      <c r="D141" s="109"/>
      <c r="E141" s="121">
        <f>ROUND(E140*E$13,0)</f>
        <v>0</v>
      </c>
      <c r="F141" s="120"/>
      <c r="G141" s="121">
        <f>ROUND(G140*G$13,0)</f>
        <v>0</v>
      </c>
      <c r="I141" s="121">
        <f>ROUND(I140*I$13,0)</f>
        <v>98933</v>
      </c>
      <c r="K141" s="121">
        <f>ROUND(K140*K$13,0)</f>
        <v>0</v>
      </c>
      <c r="L141" s="120"/>
      <c r="M141" s="121">
        <f>ROUND(M140*M$13,0)</f>
        <v>0</v>
      </c>
      <c r="N141" s="120"/>
      <c r="O141" s="121">
        <f>ROUND(O140*O$13,0)</f>
        <v>0</v>
      </c>
      <c r="P141" s="120"/>
      <c r="Q141" s="121">
        <f>ROUND(Q140*Q$13,0)</f>
        <v>0</v>
      </c>
      <c r="R141" s="120"/>
      <c r="S141" s="121">
        <f>ROUND(S140*S$13,0)</f>
        <v>0</v>
      </c>
      <c r="T141" s="120"/>
      <c r="U141" s="121">
        <f>ROUND(U140*U$13,0)</f>
        <v>0</v>
      </c>
      <c r="V141" s="120"/>
      <c r="W141" s="121">
        <f>ROUND(W140*W$13,0)</f>
        <v>0</v>
      </c>
      <c r="X141" s="120"/>
      <c r="Y141" s="121">
        <f>ROUND(Y140*Y$13,0)</f>
        <v>0</v>
      </c>
      <c r="Z141" s="120"/>
      <c r="AA141" s="121">
        <f>ROUND(AA140*AA$13,0)</f>
        <v>0</v>
      </c>
      <c r="AB141" s="120"/>
      <c r="AC141" s="121">
        <f>ROUND(AC140*AC$13,0)</f>
        <v>0</v>
      </c>
      <c r="AD141" s="120"/>
      <c r="AE141" s="121">
        <f>ROUND(AE140*AE$13,0)</f>
        <v>0</v>
      </c>
      <c r="AF141" s="120"/>
      <c r="AG141" s="121">
        <f>ROUND(AG140*AG$13,0)</f>
        <v>0</v>
      </c>
      <c r="AH141" s="120"/>
      <c r="AI141" s="121">
        <f>ROUND(AI140*AI$13,0)</f>
        <v>0</v>
      </c>
      <c r="AJ141" s="79"/>
      <c r="AK141" s="121">
        <f>ROUND(AK140*AK$13,0)</f>
        <v>0</v>
      </c>
      <c r="AL141" s="79"/>
      <c r="AM141" s="121">
        <f>ROUND(AM140*AM$13,0)</f>
        <v>0</v>
      </c>
      <c r="AN141" s="79"/>
      <c r="AO141" s="121">
        <f>ROUND(AO140*AO$13,0)</f>
        <v>0</v>
      </c>
      <c r="AP141" s="79"/>
      <c r="AQ141" s="121">
        <f>ROUND(AQ140*AQ$13,0)</f>
        <v>0</v>
      </c>
      <c r="AR141" s="79"/>
      <c r="AS141" s="121">
        <f>ROUND(AS140*AS$13,0)</f>
        <v>0</v>
      </c>
      <c r="AT141" s="79"/>
      <c r="AU141" s="121">
        <f>ROUND(AU140*AU$13,0)</f>
        <v>0</v>
      </c>
      <c r="AV141" s="79"/>
      <c r="AW141" s="121">
        <f>ROUND(AW140*AW$13,0)</f>
        <v>0</v>
      </c>
      <c r="AX141" s="79"/>
      <c r="AY141" s="79"/>
      <c r="AZ141" s="79"/>
      <c r="BA141" s="79"/>
      <c r="BB141" s="79"/>
    </row>
    <row r="142" spans="1:57">
      <c r="A142" s="79"/>
      <c r="B142" s="90" t="s">
        <v>191</v>
      </c>
      <c r="C142" s="79"/>
      <c r="D142" s="79"/>
      <c r="E142" s="120">
        <f>E140-E141</f>
        <v>510665.11</v>
      </c>
      <c r="F142" s="120"/>
      <c r="G142" s="120">
        <f>G140-G141</f>
        <v>2082311.7650000001</v>
      </c>
      <c r="I142" s="120">
        <f>I140-I141</f>
        <v>230844.47000000003</v>
      </c>
      <c r="K142" s="120">
        <f>K140-K141</f>
        <v>0</v>
      </c>
      <c r="L142" s="120"/>
      <c r="M142" s="120">
        <f>M140-M141</f>
        <v>0</v>
      </c>
      <c r="N142" s="120"/>
      <c r="O142" s="120">
        <f>O140-O141</f>
        <v>0</v>
      </c>
      <c r="P142" s="120"/>
      <c r="Q142" s="120">
        <f>Q140-Q141</f>
        <v>0</v>
      </c>
      <c r="R142" s="120"/>
      <c r="S142" s="120">
        <f>S140-S141</f>
        <v>0</v>
      </c>
      <c r="T142" s="120"/>
      <c r="U142" s="120">
        <f>U140-U141</f>
        <v>0</v>
      </c>
      <c r="V142" s="120"/>
      <c r="W142" s="120">
        <f>W140-W141</f>
        <v>0</v>
      </c>
      <c r="X142" s="120"/>
      <c r="Y142" s="120">
        <f>Y140-Y141</f>
        <v>0</v>
      </c>
      <c r="Z142" s="120"/>
      <c r="AA142" s="120">
        <f>AA140-AA141</f>
        <v>0</v>
      </c>
      <c r="AB142" s="120"/>
      <c r="AC142" s="120">
        <f>AC140-AC141</f>
        <v>0</v>
      </c>
      <c r="AD142" s="120"/>
      <c r="AE142" s="120">
        <f>AE140-AE141</f>
        <v>0</v>
      </c>
      <c r="AF142" s="120"/>
      <c r="AG142" s="120">
        <f>AG140-AG141</f>
        <v>0</v>
      </c>
      <c r="AH142" s="120"/>
      <c r="AI142" s="120">
        <f>AI140-AI141</f>
        <v>0</v>
      </c>
      <c r="AJ142" s="79"/>
      <c r="AK142" s="120">
        <f>AK140-AK141</f>
        <v>0</v>
      </c>
      <c r="AL142" s="79"/>
      <c r="AM142" s="120">
        <f>AM140-AM141</f>
        <v>0</v>
      </c>
      <c r="AN142" s="79"/>
      <c r="AO142" s="120">
        <f>AO140-AO141</f>
        <v>0</v>
      </c>
      <c r="AP142" s="79"/>
      <c r="AQ142" s="120">
        <f>AQ140-AQ141</f>
        <v>0</v>
      </c>
      <c r="AR142" s="79"/>
      <c r="AS142" s="120">
        <f>AS140-AS141</f>
        <v>0</v>
      </c>
      <c r="AT142" s="79"/>
      <c r="AU142" s="120">
        <f>AU140-AU141</f>
        <v>0</v>
      </c>
      <c r="AV142" s="79"/>
      <c r="AW142" s="120">
        <f>AW140-AW141</f>
        <v>0</v>
      </c>
      <c r="AX142" s="79"/>
      <c r="AY142" s="79"/>
      <c r="AZ142" s="79"/>
      <c r="BA142" s="79"/>
      <c r="BB142" s="79"/>
    </row>
    <row r="143" spans="1:57">
      <c r="A143" s="79"/>
      <c r="B143" s="90" t="s">
        <v>192</v>
      </c>
      <c r="C143" s="79"/>
      <c r="D143" s="79"/>
      <c r="E143" s="6">
        <f>IF($B139-E$9&lt;0,0,LOOKUP($B139-(E$9-1),$C$377:$C$398,$E$377:$E$398))</f>
        <v>6.6769999999999996E-2</v>
      </c>
      <c r="F143" s="7"/>
      <c r="G143" s="6">
        <f>IF($B139-G$9&lt;0,0,LOOKUP($B139-(G$9-1),$C$377:$C$398,$E$377:$E$398))</f>
        <v>7.2190000000000004E-2</v>
      </c>
      <c r="H143" s="8"/>
      <c r="I143" s="6">
        <f>IF($B139-I$9&lt;0,0,LOOKUP($B139-(I$9-1),$C$377:$C$398,$E$377:$E$398))</f>
        <v>3.7499999999999999E-2</v>
      </c>
      <c r="J143" s="8"/>
      <c r="K143" s="6">
        <f>IF($B139-K$9&lt;0,0,LOOKUP($B139-(K$9-1),$C$377:$C$398,$E$377:$E$398))</f>
        <v>0</v>
      </c>
      <c r="L143" s="8"/>
      <c r="M143" s="6">
        <f>IF($B139-M$9&lt;0,0,LOOKUP($B139-(M$9-1),$C$377:$C$398,$E$377:$E$398))</f>
        <v>0</v>
      </c>
      <c r="N143" s="7"/>
      <c r="O143" s="6">
        <f>IF($B139-O$9&lt;0,0,LOOKUP($B139-(O$9-1),$C$377:$C$398,$E$377:$E$398))</f>
        <v>0</v>
      </c>
      <c r="P143" s="8"/>
      <c r="Q143" s="6">
        <f>IF($B139-Q$9&lt;0,0,LOOKUP($B139-(Q$9-1),$C$377:$C$398,$E$377:$E$398))</f>
        <v>0</v>
      </c>
      <c r="R143" s="8"/>
      <c r="S143" s="6">
        <f>IF($B139-S$9&lt;0,0,LOOKUP($B139-(S$9-1),$C$377:$C$398,$E$377:$E$398))</f>
        <v>0</v>
      </c>
      <c r="T143" s="8"/>
      <c r="U143" s="6">
        <f>IF($B139-U$9&lt;0,0,LOOKUP($B139-(U$9-1),$C$377:$C$398,$E$377:$E$398))</f>
        <v>0</v>
      </c>
      <c r="V143" s="8"/>
      <c r="W143" s="6">
        <f>IF($B139-W$9&lt;0,0,LOOKUP($B139-(W$9-1),$C$377:$C$398,$E$377:$E$398))</f>
        <v>0</v>
      </c>
      <c r="X143" s="7"/>
      <c r="Y143" s="6">
        <f>IF($B139-Y$9&lt;0,0,LOOKUP($B139-(Y$9-1),$C$377:$C$398,$E$377:$E$398))</f>
        <v>0</v>
      </c>
      <c r="Z143" s="8"/>
      <c r="AA143" s="6">
        <f>IF($B139-AA$9&lt;0,0,LOOKUP($B139-(AA$9-1),$C$377:$C$398,$E$377:$E$398))</f>
        <v>0</v>
      </c>
      <c r="AB143" s="8"/>
      <c r="AC143" s="6">
        <f>IF($B139-AC$9&lt;0,0,LOOKUP($B139-(AC$9-1),$C$377:$C$398,$E$377:$E$398))</f>
        <v>0</v>
      </c>
      <c r="AD143" s="8"/>
      <c r="AE143" s="6">
        <f>IF($B139-AE$9&lt;0,0,LOOKUP($B139-(AE$9-1),$C$377:$C$398,$E$377:$E$398))</f>
        <v>0</v>
      </c>
      <c r="AF143" s="8"/>
      <c r="AG143" s="6">
        <f>IF($B139-AG$9&lt;0,0,LOOKUP($B139-(AG$9-1),$C$377:$C$398,$E$377:$E$398))</f>
        <v>0</v>
      </c>
      <c r="AH143" s="7"/>
      <c r="AI143" s="6">
        <f>IF($B139-AI$9&lt;0,0,LOOKUP($B139-(AI$9-1),$C$377:$C$398,$E$377:$E$398))</f>
        <v>0</v>
      </c>
      <c r="AJ143" s="7"/>
      <c r="AK143" s="6">
        <f>IF($B139-AK$9&lt;0,0,LOOKUP($B139-(AK$9-1),$C$377:$C$398,$E$377:$E$398))</f>
        <v>0</v>
      </c>
      <c r="AL143" s="79"/>
      <c r="AM143" s="6">
        <f>IF($B139-AM$9&lt;0,0,LOOKUP($B139-(AM$9-1),$C$377:$C$398,$E$377:$E$398))</f>
        <v>0</v>
      </c>
      <c r="AN143" s="79"/>
      <c r="AO143" s="6">
        <f>IF($B139-AO$9&lt;0,0,LOOKUP($B139-(AO$9-1),$C$377:$C$398,$E$377:$E$398))</f>
        <v>0</v>
      </c>
      <c r="AP143" s="79"/>
      <c r="AQ143" s="6">
        <f>IF($B139-AQ$9&lt;0,0,LOOKUP($B139-(AQ$9-1),$C$377:$C$398,$E$377:$E$398))</f>
        <v>0</v>
      </c>
      <c r="AR143" s="79"/>
      <c r="AS143" s="6">
        <f>IF($B139-AS$9&lt;0,0,LOOKUP($B139-(AS$9-1),$C$377:$C$398,$E$377:$E$398))</f>
        <v>0</v>
      </c>
      <c r="AT143" s="79"/>
      <c r="AU143" s="6">
        <f>IF($B139-AU$9&lt;0,0,LOOKUP($B139-(AU$9-1),$C$377:$C$398,$E$377:$E$398))</f>
        <v>0</v>
      </c>
      <c r="AV143" s="79"/>
      <c r="AW143" s="6">
        <f>IF($B139-AW$9&lt;0,0,LOOKUP($B139-(AW$9-1),$C$377:$C$398,$E$377:$E$398))</f>
        <v>0</v>
      </c>
      <c r="AX143" s="79"/>
      <c r="AY143" s="79"/>
      <c r="AZ143" s="79"/>
      <c r="BA143" s="79"/>
      <c r="BB143" s="79"/>
    </row>
    <row r="144" spans="1:57">
      <c r="A144" s="79"/>
      <c r="B144" s="79"/>
      <c r="C144" s="79"/>
      <c r="D144" s="79"/>
      <c r="E144" s="122"/>
      <c r="F144" s="120"/>
      <c r="G144" s="122"/>
      <c r="I144" s="122"/>
      <c r="K144" s="122"/>
      <c r="L144" s="120"/>
      <c r="M144" s="122"/>
      <c r="N144" s="120"/>
      <c r="O144" s="122"/>
      <c r="P144" s="120"/>
      <c r="Q144" s="122"/>
      <c r="R144" s="120"/>
      <c r="S144" s="122"/>
      <c r="T144" s="120"/>
      <c r="U144" s="122"/>
      <c r="V144" s="120"/>
      <c r="W144" s="122"/>
      <c r="X144" s="120"/>
      <c r="Y144" s="122"/>
      <c r="Z144" s="120"/>
      <c r="AA144" s="122"/>
      <c r="AB144" s="120"/>
      <c r="AC144" s="122"/>
      <c r="AD144" s="120"/>
      <c r="AE144" s="122"/>
      <c r="AF144" s="120"/>
      <c r="AG144" s="122"/>
      <c r="AH144" s="120"/>
      <c r="AI144" s="122"/>
      <c r="AJ144" s="79"/>
      <c r="AK144" s="122"/>
      <c r="AL144" s="79"/>
      <c r="AM144" s="122"/>
      <c r="AN144" s="79"/>
      <c r="AO144" s="122"/>
      <c r="AP144" s="79"/>
      <c r="AQ144" s="122"/>
      <c r="AR144" s="79"/>
      <c r="AS144" s="122"/>
      <c r="AT144" s="79"/>
      <c r="AU144" s="122"/>
      <c r="AV144" s="79"/>
      <c r="AW144" s="122"/>
      <c r="AX144" s="79"/>
      <c r="AY144" s="79"/>
      <c r="AZ144" s="79"/>
      <c r="BA144" s="79"/>
      <c r="BB144" s="79"/>
    </row>
    <row r="145" spans="1:57" s="65" customFormat="1">
      <c r="A145" s="109"/>
      <c r="B145" s="123" t="s">
        <v>193</v>
      </c>
      <c r="C145" s="109"/>
      <c r="D145" s="109"/>
      <c r="E145" s="1">
        <f>ROUND((E140-E141)*E143,0)</f>
        <v>34097</v>
      </c>
      <c r="F145" s="1"/>
      <c r="G145" s="1">
        <f>ROUND((G140-G141)*G143,0)</f>
        <v>150322</v>
      </c>
      <c r="H145" s="9"/>
      <c r="I145" s="1">
        <f>ROUND((I140-I141)*I143,0)</f>
        <v>8657</v>
      </c>
      <c r="J145" s="9"/>
      <c r="K145" s="1">
        <f>ROUND((K140-K141)*K143,0)</f>
        <v>0</v>
      </c>
      <c r="L145" s="1"/>
      <c r="M145" s="1">
        <f>ROUND((M140-M141)*M143,0)</f>
        <v>0</v>
      </c>
      <c r="N145" s="1"/>
      <c r="O145" s="1">
        <f>ROUND((O140-O141)*O143,0)</f>
        <v>0</v>
      </c>
      <c r="P145" s="1"/>
      <c r="Q145" s="1">
        <f>ROUND((Q140-Q141)*Q143,0)</f>
        <v>0</v>
      </c>
      <c r="R145" s="1"/>
      <c r="S145" s="1">
        <f>ROUND((S140-S141)*S143,0)</f>
        <v>0</v>
      </c>
      <c r="T145" s="1"/>
      <c r="U145" s="1">
        <f>ROUND((U140-U141)*U143,0)</f>
        <v>0</v>
      </c>
      <c r="V145" s="1"/>
      <c r="W145" s="1">
        <f>ROUND((W140-W141)*W143,0)</f>
        <v>0</v>
      </c>
      <c r="X145" s="1"/>
      <c r="Y145" s="1">
        <f>ROUND((Y140-Y141)*Y143,0)</f>
        <v>0</v>
      </c>
      <c r="Z145" s="1"/>
      <c r="AA145" s="1">
        <f>ROUND((AA140-AA141)*AA143,0)</f>
        <v>0</v>
      </c>
      <c r="AB145" s="1"/>
      <c r="AC145" s="1">
        <f>ROUND((AC140-AC141)*AC143,0)</f>
        <v>0</v>
      </c>
      <c r="AD145" s="1"/>
      <c r="AE145" s="1">
        <f>ROUND((AE140-AE141)*AE143,0)</f>
        <v>0</v>
      </c>
      <c r="AF145" s="1"/>
      <c r="AG145" s="1">
        <f>ROUND((AG140-AG141)*AG143,0)</f>
        <v>0</v>
      </c>
      <c r="AH145" s="1"/>
      <c r="AI145" s="1">
        <f>ROUND((AI140-AI141)*AI143,0)</f>
        <v>0</v>
      </c>
      <c r="AJ145" s="1"/>
      <c r="AK145" s="1">
        <f>ROUND((AK140-AK141)*AK143,0)</f>
        <v>0</v>
      </c>
      <c r="AL145" s="109"/>
      <c r="AM145" s="1">
        <f>ROUND((AM140-AM141)*AM143,0)</f>
        <v>0</v>
      </c>
      <c r="AN145" s="109"/>
      <c r="AO145" s="1">
        <f>ROUND((AO140-AO141)*AO143,0)</f>
        <v>0</v>
      </c>
      <c r="AP145" s="109"/>
      <c r="AQ145" s="1">
        <f>ROUND((AQ140-AQ141)*AQ143,0)</f>
        <v>0</v>
      </c>
      <c r="AR145" s="109"/>
      <c r="AS145" s="1">
        <f>ROUND((AS140-AS141)*AS143,0)</f>
        <v>0</v>
      </c>
      <c r="AT145" s="109"/>
      <c r="AU145" s="1">
        <f>ROUND((AU140-AU141)*AU143,0)</f>
        <v>0</v>
      </c>
      <c r="AV145" s="109"/>
      <c r="AW145" s="1">
        <f>ROUND((AW140-AW141)*AW143,0)</f>
        <v>0</v>
      </c>
      <c r="AX145" s="109"/>
      <c r="AY145" s="109"/>
      <c r="AZ145" s="109"/>
      <c r="BA145" s="109"/>
      <c r="BB145" s="109"/>
      <c r="BC145" s="124"/>
      <c r="BD145" s="124"/>
      <c r="BE145" s="124"/>
    </row>
    <row r="146" spans="1:57">
      <c r="A146" s="79"/>
      <c r="B146" s="90" t="s">
        <v>194</v>
      </c>
      <c r="C146" s="79"/>
      <c r="D146" s="79"/>
      <c r="E146" s="81">
        <f>IF(E$113=$B139,E141,0)</f>
        <v>0</v>
      </c>
      <c r="F146" s="120"/>
      <c r="G146" s="81">
        <f>IF(G$113=$B139,G141,0)</f>
        <v>0</v>
      </c>
      <c r="I146" s="81">
        <f>IF(I$113=$B139,I141,0)</f>
        <v>98933</v>
      </c>
      <c r="K146" s="81">
        <f>IF(K$113=$B139,K141,0)</f>
        <v>0</v>
      </c>
      <c r="L146" s="120"/>
      <c r="M146" s="81">
        <f>IF(M$113=$B139,M141,0)</f>
        <v>0</v>
      </c>
      <c r="N146" s="120"/>
      <c r="O146" s="81">
        <f>IF(O$113=$B139,O141,0)</f>
        <v>0</v>
      </c>
      <c r="P146" s="120"/>
      <c r="Q146" s="81">
        <f>IF(Q$113=$B139,Q141,0)</f>
        <v>0</v>
      </c>
      <c r="R146" s="120"/>
      <c r="S146" s="81">
        <f>IF(S$113=$B139,S141,0)</f>
        <v>0</v>
      </c>
      <c r="T146" s="120"/>
      <c r="U146" s="81">
        <f>IF(U$113=$B139,U141,0)</f>
        <v>0</v>
      </c>
      <c r="V146" s="120"/>
      <c r="W146" s="81">
        <f>IF(W$113=$B139,W141,0)</f>
        <v>0</v>
      </c>
      <c r="X146" s="120"/>
      <c r="Y146" s="81">
        <f>IF(Y$113=$B139,Y141,0)</f>
        <v>0</v>
      </c>
      <c r="Z146" s="120"/>
      <c r="AA146" s="81">
        <f>IF(AA$113=$B139,AA141,0)</f>
        <v>0</v>
      </c>
      <c r="AB146" s="120"/>
      <c r="AC146" s="81">
        <f>IF(AC$113=$B139,AC141,0)</f>
        <v>0</v>
      </c>
      <c r="AD146" s="120"/>
      <c r="AE146" s="81">
        <f>IF(AE$113=$B139,AE141,0)</f>
        <v>0</v>
      </c>
      <c r="AF146" s="120"/>
      <c r="AG146" s="81">
        <f>IF(AG$113=$B139,AG141,0)</f>
        <v>0</v>
      </c>
      <c r="AH146" s="120"/>
      <c r="AI146" s="81">
        <f>IF(AI$113=$B139,AI141,0)</f>
        <v>0</v>
      </c>
      <c r="AJ146" s="79"/>
      <c r="AK146" s="81">
        <f>IF(AK$113=$B139,AK141,0)</f>
        <v>0</v>
      </c>
      <c r="AL146" s="79"/>
      <c r="AM146" s="81">
        <f>IF(AM$113=$B139,AM141,0)</f>
        <v>0</v>
      </c>
      <c r="AN146" s="79"/>
      <c r="AO146" s="81">
        <f>IF(AO$113=$B139,AO141,0)</f>
        <v>0</v>
      </c>
      <c r="AP146" s="79"/>
      <c r="AQ146" s="81">
        <f>IF(AQ$113=$B139,AQ141,0)</f>
        <v>0</v>
      </c>
      <c r="AR146" s="79"/>
      <c r="AS146" s="81">
        <f>IF(AS$113=$B139,AS141,0)</f>
        <v>0</v>
      </c>
      <c r="AT146" s="79"/>
      <c r="AU146" s="81">
        <f>IF(AU$113=$B139,AU141,0)</f>
        <v>0</v>
      </c>
      <c r="AV146" s="79"/>
      <c r="AW146" s="81">
        <f>IF(AW$113=$B139,AW141,0)</f>
        <v>0</v>
      </c>
      <c r="AX146" s="79"/>
      <c r="AY146" s="79"/>
      <c r="AZ146" s="79"/>
      <c r="BA146" s="79"/>
      <c r="BB146" s="79"/>
    </row>
    <row r="147" spans="1:57" ht="13.5" thickBot="1">
      <c r="A147" s="79"/>
      <c r="B147" s="90" t="str">
        <f>"Total Tax Depreciation  -  "&amp;B139</f>
        <v>Total Tax Depreciation  -  2003</v>
      </c>
      <c r="C147" s="79"/>
      <c r="D147" s="79"/>
      <c r="E147" s="125">
        <f>E145+E146</f>
        <v>34097</v>
      </c>
      <c r="F147" s="120"/>
      <c r="G147" s="125">
        <f>G145+G146</f>
        <v>150322</v>
      </c>
      <c r="I147" s="125">
        <f>I145+I146</f>
        <v>107590</v>
      </c>
      <c r="K147" s="125">
        <f>K145+K146</f>
        <v>0</v>
      </c>
      <c r="L147" s="120"/>
      <c r="M147" s="125">
        <f>M145+M146</f>
        <v>0</v>
      </c>
      <c r="N147" s="120"/>
      <c r="O147" s="125">
        <f>O145+O146</f>
        <v>0</v>
      </c>
      <c r="P147" s="120"/>
      <c r="Q147" s="125">
        <f>Q145+Q146</f>
        <v>0</v>
      </c>
      <c r="R147" s="120"/>
      <c r="S147" s="125">
        <f>S145+S146</f>
        <v>0</v>
      </c>
      <c r="T147" s="120"/>
      <c r="U147" s="125">
        <f>U145+U146</f>
        <v>0</v>
      </c>
      <c r="V147" s="120"/>
      <c r="W147" s="125">
        <f>W145+W146</f>
        <v>0</v>
      </c>
      <c r="X147" s="120"/>
      <c r="Y147" s="125">
        <f>Y145+Y146</f>
        <v>0</v>
      </c>
      <c r="Z147" s="120"/>
      <c r="AA147" s="125">
        <f>AA145+AA146</f>
        <v>0</v>
      </c>
      <c r="AB147" s="120"/>
      <c r="AC147" s="125">
        <f>AC145+AC146</f>
        <v>0</v>
      </c>
      <c r="AD147" s="120"/>
      <c r="AE147" s="125">
        <f>AE145+AE146</f>
        <v>0</v>
      </c>
      <c r="AF147" s="120"/>
      <c r="AG147" s="125">
        <f>AG145+AG146</f>
        <v>0</v>
      </c>
      <c r="AH147" s="120"/>
      <c r="AI147" s="125">
        <f>AI145+AI146</f>
        <v>0</v>
      </c>
      <c r="AJ147" s="79"/>
      <c r="AK147" s="125">
        <f>AK145+AK146</f>
        <v>0</v>
      </c>
      <c r="AL147" s="79"/>
      <c r="AM147" s="125">
        <f>AM145+AM146</f>
        <v>0</v>
      </c>
      <c r="AN147" s="79"/>
      <c r="AO147" s="125">
        <f>AO145+AO146</f>
        <v>0</v>
      </c>
      <c r="AP147" s="79"/>
      <c r="AQ147" s="125">
        <f>AQ145+AQ146</f>
        <v>0</v>
      </c>
      <c r="AR147" s="79"/>
      <c r="AS147" s="125">
        <f>AS145+AS146</f>
        <v>0</v>
      </c>
      <c r="AT147" s="79"/>
      <c r="AU147" s="125">
        <f>AU145+AU146</f>
        <v>0</v>
      </c>
      <c r="AV147" s="79"/>
      <c r="AW147" s="125">
        <f>AW145+AW146</f>
        <v>0</v>
      </c>
      <c r="AX147" s="79"/>
      <c r="AY147" s="79"/>
      <c r="AZ147" s="79"/>
      <c r="BA147" s="79"/>
      <c r="BB147" s="79"/>
      <c r="BC147" s="126"/>
    </row>
    <row r="148" spans="1:57" ht="13.5" thickTop="1">
      <c r="A148" s="79"/>
      <c r="B148" s="79"/>
      <c r="C148" s="79"/>
      <c r="D148" s="79"/>
      <c r="E148" s="122"/>
      <c r="F148" s="120"/>
      <c r="G148" s="122"/>
      <c r="I148" s="122"/>
      <c r="K148" s="120"/>
      <c r="L148" s="120"/>
      <c r="M148" s="120"/>
      <c r="N148" s="120"/>
      <c r="O148" s="120"/>
      <c r="P148" s="120"/>
      <c r="Q148" s="120"/>
      <c r="R148" s="120"/>
      <c r="S148" s="120"/>
      <c r="T148" s="120"/>
      <c r="U148" s="120"/>
      <c r="V148" s="120"/>
      <c r="W148" s="120"/>
      <c r="X148" s="120"/>
      <c r="Y148" s="120"/>
      <c r="Z148" s="120"/>
      <c r="AA148" s="120"/>
      <c r="AB148" s="120"/>
      <c r="AC148" s="120"/>
      <c r="AD148" s="120"/>
      <c r="AE148" s="120"/>
      <c r="AF148" s="120"/>
      <c r="AG148" s="120"/>
      <c r="AH148" s="120"/>
      <c r="AI148" s="120"/>
      <c r="AJ148" s="79"/>
      <c r="AK148" s="120"/>
      <c r="AL148" s="79"/>
      <c r="AM148" s="120"/>
      <c r="AN148" s="79"/>
      <c r="AO148" s="120"/>
      <c r="AP148" s="79"/>
      <c r="AQ148" s="120"/>
      <c r="AR148" s="79"/>
      <c r="AS148" s="120"/>
      <c r="AT148" s="79"/>
      <c r="AU148" s="120"/>
      <c r="AV148" s="79"/>
      <c r="AW148" s="120"/>
      <c r="AX148" s="79"/>
      <c r="AY148" s="79"/>
      <c r="AZ148" s="79"/>
      <c r="BA148" s="79"/>
      <c r="BB148" s="79"/>
    </row>
    <row r="149" spans="1:57">
      <c r="A149" s="79"/>
      <c r="B149" s="79"/>
      <c r="C149" s="79"/>
      <c r="D149" s="79"/>
      <c r="E149" s="120"/>
      <c r="F149" s="120"/>
      <c r="G149" s="120"/>
      <c r="I149" s="120"/>
      <c r="K149" s="120"/>
      <c r="L149" s="120"/>
      <c r="M149" s="120"/>
      <c r="N149" s="120"/>
      <c r="O149" s="120"/>
      <c r="P149" s="120"/>
      <c r="Q149" s="120"/>
      <c r="R149" s="120"/>
      <c r="S149" s="120"/>
      <c r="T149" s="120"/>
      <c r="U149" s="120"/>
      <c r="V149" s="120"/>
      <c r="W149" s="120"/>
      <c r="X149" s="120"/>
      <c r="Y149" s="120"/>
      <c r="Z149" s="120"/>
      <c r="AA149" s="120"/>
      <c r="AB149" s="120"/>
      <c r="AC149" s="120"/>
      <c r="AD149" s="120"/>
      <c r="AE149" s="120"/>
      <c r="AF149" s="120"/>
      <c r="AG149" s="120"/>
      <c r="AH149" s="120"/>
      <c r="AI149" s="120"/>
      <c r="AJ149" s="79"/>
      <c r="AK149" s="120"/>
      <c r="AL149" s="79"/>
      <c r="AM149" s="120"/>
      <c r="AN149" s="79"/>
      <c r="AO149" s="120"/>
      <c r="AP149" s="79"/>
      <c r="AQ149" s="120"/>
      <c r="AR149" s="79"/>
      <c r="AS149" s="120"/>
      <c r="AT149" s="79"/>
      <c r="AU149" s="120"/>
      <c r="AV149" s="79"/>
      <c r="AW149" s="120"/>
      <c r="AX149" s="79"/>
      <c r="AY149" s="79"/>
      <c r="AZ149" s="79"/>
      <c r="BA149" s="79"/>
      <c r="BB149" s="79"/>
    </row>
    <row r="150" spans="1:57">
      <c r="A150" s="79"/>
      <c r="B150" s="119">
        <v>2004</v>
      </c>
      <c r="C150" s="79"/>
      <c r="D150" s="79"/>
      <c r="E150" s="120"/>
      <c r="F150" s="120"/>
      <c r="G150" s="120"/>
      <c r="I150" s="120"/>
      <c r="K150" s="120"/>
      <c r="L150" s="120"/>
      <c r="M150" s="120"/>
      <c r="N150" s="120"/>
      <c r="O150" s="120"/>
      <c r="P150" s="120"/>
      <c r="Q150" s="120"/>
      <c r="R150" s="120"/>
      <c r="S150" s="120"/>
      <c r="T150" s="120"/>
      <c r="U150" s="120"/>
      <c r="V150" s="120"/>
      <c r="W150" s="120"/>
      <c r="X150" s="120"/>
      <c r="Y150" s="120"/>
      <c r="Z150" s="120"/>
      <c r="AA150" s="120"/>
      <c r="AB150" s="120"/>
      <c r="AC150" s="120"/>
      <c r="AD150" s="120"/>
      <c r="AE150" s="120"/>
      <c r="AF150" s="120"/>
      <c r="AG150" s="120"/>
      <c r="AH150" s="120"/>
      <c r="AI150" s="120"/>
      <c r="AJ150" s="79"/>
      <c r="AK150" s="120"/>
      <c r="AL150" s="79"/>
      <c r="AM150" s="120"/>
      <c r="AN150" s="79"/>
      <c r="AO150" s="120"/>
      <c r="AP150" s="79"/>
      <c r="AQ150" s="120"/>
      <c r="AR150" s="79"/>
      <c r="AS150" s="120"/>
      <c r="AT150" s="79"/>
      <c r="AU150" s="120"/>
      <c r="AV150" s="79"/>
      <c r="AW150" s="120"/>
      <c r="AX150" s="79"/>
      <c r="AY150" s="79"/>
      <c r="AZ150" s="79"/>
      <c r="BA150" s="79"/>
      <c r="BB150" s="79"/>
    </row>
    <row r="151" spans="1:57">
      <c r="A151" s="79"/>
      <c r="B151" s="90" t="s">
        <v>167</v>
      </c>
      <c r="C151" s="79"/>
      <c r="D151" s="79"/>
      <c r="E151" s="120">
        <f>IF(E$113&lt;=$B150,E$25,0)</f>
        <v>510665.11</v>
      </c>
      <c r="F151" s="120"/>
      <c r="G151" s="120">
        <f>IF(G$113&lt;=$B150,G$25,0)</f>
        <v>2082311.7650000001</v>
      </c>
      <c r="I151" s="120">
        <f>IF(I$113&lt;=$B150,I$25,0)</f>
        <v>329777.47000000003</v>
      </c>
      <c r="K151" s="120">
        <f>IF(K$113&lt;=$B150,K$25,0)</f>
        <v>620501.30999999971</v>
      </c>
      <c r="L151" s="120"/>
      <c r="M151" s="120">
        <f>IF(M$113&lt;=$B150,M$25,0)</f>
        <v>0</v>
      </c>
      <c r="N151" s="120"/>
      <c r="O151" s="120">
        <f>IF(O$113&lt;=$B150,O$25,0)</f>
        <v>0</v>
      </c>
      <c r="P151" s="120"/>
      <c r="Q151" s="120">
        <f>IF(Q$113&lt;=$B150,Q$25,0)</f>
        <v>0</v>
      </c>
      <c r="R151" s="120"/>
      <c r="S151" s="120">
        <f>IF(S$113&lt;=$B150,S$25,0)</f>
        <v>0</v>
      </c>
      <c r="T151" s="120"/>
      <c r="U151" s="120">
        <f>IF(U$113&lt;=$B150,U$25,0)</f>
        <v>0</v>
      </c>
      <c r="V151" s="120"/>
      <c r="W151" s="120">
        <f>IF(W$113&lt;=$B150,W$25,0)</f>
        <v>0</v>
      </c>
      <c r="X151" s="120"/>
      <c r="Y151" s="120">
        <f>IF(Y$113&lt;=$B150,Y$25,0)</f>
        <v>0</v>
      </c>
      <c r="Z151" s="120"/>
      <c r="AA151" s="120">
        <f>IF(AA$113&lt;=$B150,AA$25,0)</f>
        <v>0</v>
      </c>
      <c r="AB151" s="120"/>
      <c r="AC151" s="120">
        <f>IF(AC$113&lt;=$B150,AC$25,0)</f>
        <v>0</v>
      </c>
      <c r="AD151" s="120"/>
      <c r="AE151" s="120">
        <f>IF(AE$113&lt;=$B150,AE$25,0)</f>
        <v>0</v>
      </c>
      <c r="AF151" s="120"/>
      <c r="AG151" s="120">
        <f>IF(AG$113&lt;=$B150,AG$25,0)</f>
        <v>0</v>
      </c>
      <c r="AH151" s="120"/>
      <c r="AI151" s="120">
        <f>IF(AI$113&lt;=$B150,AI$25,0)</f>
        <v>0</v>
      </c>
      <c r="AJ151" s="79"/>
      <c r="AK151" s="120">
        <f>IF(AK$113&lt;=$B150,AK$25,0)</f>
        <v>0</v>
      </c>
      <c r="AL151" s="79"/>
      <c r="AM151" s="120">
        <f>IF(AM$113&lt;=$B150,AM$25,0)</f>
        <v>0</v>
      </c>
      <c r="AN151" s="79"/>
      <c r="AO151" s="120">
        <f>IF(AO$113&lt;=$B150,AO$25,0)</f>
        <v>0</v>
      </c>
      <c r="AP151" s="79"/>
      <c r="AQ151" s="120">
        <f>IF(AQ$113&lt;=$B150,AQ$25,0)</f>
        <v>0</v>
      </c>
      <c r="AR151" s="79"/>
      <c r="AS151" s="120">
        <f>IF(AS$113&lt;=$B150,AS$25,0)</f>
        <v>0</v>
      </c>
      <c r="AT151" s="79"/>
      <c r="AU151" s="120">
        <f>IF(AU$113&lt;=$B150,AU$25,0)</f>
        <v>0</v>
      </c>
      <c r="AV151" s="79"/>
      <c r="AW151" s="120">
        <f>IF(AW$113&lt;=$B150,AW$25,0)</f>
        <v>0</v>
      </c>
      <c r="AX151" s="79"/>
      <c r="AY151" s="79"/>
      <c r="AZ151" s="79"/>
      <c r="BA151" s="79"/>
      <c r="BB151" s="79"/>
    </row>
    <row r="152" spans="1:57">
      <c r="A152" s="79"/>
      <c r="B152" s="90" t="s">
        <v>190</v>
      </c>
      <c r="C152" s="79"/>
      <c r="D152" s="79"/>
      <c r="E152" s="121">
        <f>ROUND(E151*E$13,0)</f>
        <v>0</v>
      </c>
      <c r="F152" s="120"/>
      <c r="G152" s="121">
        <f>ROUND(G151*G$13,0)</f>
        <v>0</v>
      </c>
      <c r="I152" s="121">
        <f>ROUND(I151*I$13,0)</f>
        <v>98933</v>
      </c>
      <c r="K152" s="121">
        <f>ROUND(K151*K$13,0)</f>
        <v>186150</v>
      </c>
      <c r="L152" s="120"/>
      <c r="M152" s="121">
        <f>ROUND(M151*M$13,0)</f>
        <v>0</v>
      </c>
      <c r="N152" s="120"/>
      <c r="O152" s="121">
        <f>ROUND(O151*O$13,0)</f>
        <v>0</v>
      </c>
      <c r="P152" s="120"/>
      <c r="Q152" s="121">
        <f>ROUND(Q151*Q$13,0)</f>
        <v>0</v>
      </c>
      <c r="R152" s="120"/>
      <c r="S152" s="121">
        <f>ROUND(S151*S$13,0)</f>
        <v>0</v>
      </c>
      <c r="T152" s="120"/>
      <c r="U152" s="121">
        <f>ROUND(U151*U$13,0)</f>
        <v>0</v>
      </c>
      <c r="V152" s="120"/>
      <c r="W152" s="121">
        <f>ROUND(W151*W$13,0)</f>
        <v>0</v>
      </c>
      <c r="X152" s="120"/>
      <c r="Y152" s="121">
        <f>ROUND(Y151*Y$13,0)</f>
        <v>0</v>
      </c>
      <c r="Z152" s="120"/>
      <c r="AA152" s="121">
        <f>ROUND(AA151*AA$13,0)</f>
        <v>0</v>
      </c>
      <c r="AB152" s="120"/>
      <c r="AC152" s="121">
        <f>ROUND(AC151*AC$13,0)</f>
        <v>0</v>
      </c>
      <c r="AD152" s="120"/>
      <c r="AE152" s="121">
        <f>ROUND(AE151*AE$13,0)</f>
        <v>0</v>
      </c>
      <c r="AF152" s="120"/>
      <c r="AG152" s="121">
        <f>ROUND(AG151*AG$13,0)</f>
        <v>0</v>
      </c>
      <c r="AH152" s="120"/>
      <c r="AI152" s="121">
        <f>ROUND(AI151*AI$13,0)</f>
        <v>0</v>
      </c>
      <c r="AJ152" s="79"/>
      <c r="AK152" s="121">
        <f>ROUND(AK151*AK$13,0)</f>
        <v>0</v>
      </c>
      <c r="AL152" s="79"/>
      <c r="AM152" s="121">
        <f>ROUND(AM151*AM$13,0)</f>
        <v>0</v>
      </c>
      <c r="AN152" s="79"/>
      <c r="AO152" s="121">
        <f>ROUND(AO151*AO$13,0)</f>
        <v>0</v>
      </c>
      <c r="AP152" s="79"/>
      <c r="AQ152" s="121">
        <f>ROUND(AQ151*AQ$13,0)</f>
        <v>0</v>
      </c>
      <c r="AR152" s="79"/>
      <c r="AS152" s="121">
        <f>ROUND(AS151*AS$13,0)</f>
        <v>0</v>
      </c>
      <c r="AT152" s="79"/>
      <c r="AU152" s="121">
        <f>ROUND(AU151*AU$13,0)</f>
        <v>0</v>
      </c>
      <c r="AV152" s="79"/>
      <c r="AW152" s="121">
        <f>ROUND(AW151*AW$13,0)</f>
        <v>0</v>
      </c>
      <c r="AX152" s="79"/>
      <c r="AY152" s="79"/>
      <c r="AZ152" s="79"/>
      <c r="BA152" s="79"/>
      <c r="BB152" s="79"/>
    </row>
    <row r="153" spans="1:57">
      <c r="A153" s="79"/>
      <c r="B153" s="90" t="s">
        <v>191</v>
      </c>
      <c r="C153" s="79"/>
      <c r="D153" s="79"/>
      <c r="E153" s="120">
        <f>E151-E152</f>
        <v>510665.11</v>
      </c>
      <c r="F153" s="120"/>
      <c r="G153" s="120">
        <f>G151-G152</f>
        <v>2082311.7650000001</v>
      </c>
      <c r="I153" s="120">
        <f>I151-I152</f>
        <v>230844.47000000003</v>
      </c>
      <c r="K153" s="120">
        <f>K151-K152</f>
        <v>434351.30999999971</v>
      </c>
      <c r="L153" s="120"/>
      <c r="M153" s="120">
        <f>M151-M152</f>
        <v>0</v>
      </c>
      <c r="N153" s="120"/>
      <c r="O153" s="120">
        <f>O151-O152</f>
        <v>0</v>
      </c>
      <c r="P153" s="120"/>
      <c r="Q153" s="120">
        <f>Q151-Q152</f>
        <v>0</v>
      </c>
      <c r="R153" s="120"/>
      <c r="S153" s="120">
        <f>S151-S152</f>
        <v>0</v>
      </c>
      <c r="T153" s="120"/>
      <c r="U153" s="120">
        <f>U151-U152</f>
        <v>0</v>
      </c>
      <c r="V153" s="120"/>
      <c r="W153" s="120">
        <f>W151-W152</f>
        <v>0</v>
      </c>
      <c r="X153" s="120"/>
      <c r="Y153" s="120">
        <f>Y151-Y152</f>
        <v>0</v>
      </c>
      <c r="Z153" s="120"/>
      <c r="AA153" s="120">
        <f>AA151-AA152</f>
        <v>0</v>
      </c>
      <c r="AB153" s="120"/>
      <c r="AC153" s="120">
        <f>AC151-AC152</f>
        <v>0</v>
      </c>
      <c r="AD153" s="120"/>
      <c r="AE153" s="120">
        <f>AE151-AE152</f>
        <v>0</v>
      </c>
      <c r="AF153" s="120"/>
      <c r="AG153" s="120">
        <f>AG151-AG152</f>
        <v>0</v>
      </c>
      <c r="AH153" s="120"/>
      <c r="AI153" s="120">
        <f>AI151-AI152</f>
        <v>0</v>
      </c>
      <c r="AJ153" s="79"/>
      <c r="AK153" s="120">
        <f>AK151-AK152</f>
        <v>0</v>
      </c>
      <c r="AL153" s="79"/>
      <c r="AM153" s="120">
        <f>AM151-AM152</f>
        <v>0</v>
      </c>
      <c r="AN153" s="79"/>
      <c r="AO153" s="120">
        <f>AO151-AO152</f>
        <v>0</v>
      </c>
      <c r="AP153" s="79"/>
      <c r="AQ153" s="120">
        <f>AQ151-AQ152</f>
        <v>0</v>
      </c>
      <c r="AR153" s="79"/>
      <c r="AS153" s="120">
        <f>AS151-AS152</f>
        <v>0</v>
      </c>
      <c r="AT153" s="79"/>
      <c r="AU153" s="120">
        <f>AU151-AU152</f>
        <v>0</v>
      </c>
      <c r="AV153" s="79"/>
      <c r="AW153" s="120">
        <f>AW151-AW152</f>
        <v>0</v>
      </c>
      <c r="AX153" s="79"/>
      <c r="AY153" s="79"/>
      <c r="AZ153" s="79"/>
      <c r="BA153" s="79"/>
      <c r="BB153" s="79"/>
    </row>
    <row r="154" spans="1:57">
      <c r="A154" s="79"/>
      <c r="B154" s="90" t="s">
        <v>192</v>
      </c>
      <c r="C154" s="79"/>
      <c r="D154" s="79"/>
      <c r="E154" s="6">
        <f>IF($B150-E$9&lt;0,0,LOOKUP($B150-(E$9-1),$C$377:$C$398,$E$377:$E$398))</f>
        <v>6.1769999999999999E-2</v>
      </c>
      <c r="F154" s="7"/>
      <c r="G154" s="6">
        <f>IF($B150-G$9&lt;0,0,LOOKUP($B150-(G$9-1),$C$377:$C$398,$E$377:$E$398))</f>
        <v>6.6769999999999996E-2</v>
      </c>
      <c r="H154" s="8"/>
      <c r="I154" s="6">
        <f>IF($B150-I$9&lt;0,0,LOOKUP($B150-(I$9-1),$C$377:$C$398,$E$377:$E$398))</f>
        <v>7.2190000000000004E-2</v>
      </c>
      <c r="J154" s="8"/>
      <c r="K154" s="6">
        <f>IF($B150-K$9&lt;0,0,LOOKUP($B150-(K$9-1),$C$377:$C$398,$E$377:$E$398))</f>
        <v>3.7499999999999999E-2</v>
      </c>
      <c r="L154" s="8"/>
      <c r="M154" s="6">
        <f>IF($B150-M$9&lt;0,0,LOOKUP($B150-(M$9-1),$C$377:$C$398,$E$377:$E$398))</f>
        <v>0</v>
      </c>
      <c r="N154" s="7"/>
      <c r="O154" s="6">
        <f>IF($B150-O$9&lt;0,0,LOOKUP($B150-(O$9-1),$C$377:$C$398,$E$377:$E$398))</f>
        <v>0</v>
      </c>
      <c r="P154" s="8"/>
      <c r="Q154" s="6">
        <f>IF($B150-Q$9&lt;0,0,LOOKUP($B150-(Q$9-1),$C$377:$C$398,$E$377:$E$398))</f>
        <v>0</v>
      </c>
      <c r="R154" s="8"/>
      <c r="S154" s="6">
        <f>IF($B150-S$9&lt;0,0,LOOKUP($B150-(S$9-1),$C$377:$C$398,$E$377:$E$398))</f>
        <v>0</v>
      </c>
      <c r="T154" s="8"/>
      <c r="U154" s="6">
        <f>IF($B150-U$9&lt;0,0,LOOKUP($B150-(U$9-1),$C$377:$C$398,$E$377:$E$398))</f>
        <v>0</v>
      </c>
      <c r="V154" s="8"/>
      <c r="W154" s="6">
        <f>IF($B150-W$9&lt;0,0,LOOKUP($B150-(W$9-1),$C$377:$C$398,$E$377:$E$398))</f>
        <v>0</v>
      </c>
      <c r="X154" s="7"/>
      <c r="Y154" s="6">
        <f>IF($B150-Y$9&lt;0,0,LOOKUP($B150-(Y$9-1),$C$377:$C$398,$E$377:$E$398))</f>
        <v>0</v>
      </c>
      <c r="Z154" s="8"/>
      <c r="AA154" s="6">
        <f>IF($B150-AA$9&lt;0,0,LOOKUP($B150-(AA$9-1),$C$377:$C$398,$E$377:$E$398))</f>
        <v>0</v>
      </c>
      <c r="AB154" s="8"/>
      <c r="AC154" s="6">
        <f>IF($B150-AC$9&lt;0,0,LOOKUP($B150-(AC$9-1),$C$377:$C$398,$E$377:$E$398))</f>
        <v>0</v>
      </c>
      <c r="AD154" s="8"/>
      <c r="AE154" s="6">
        <f>IF($B150-AE$9&lt;0,0,LOOKUP($B150-(AE$9-1),$C$377:$C$398,$E$377:$E$398))</f>
        <v>0</v>
      </c>
      <c r="AF154" s="8"/>
      <c r="AG154" s="6">
        <f>IF($B150-AG$9&lt;0,0,LOOKUP($B150-(AG$9-1),$C$377:$C$398,$E$377:$E$398))</f>
        <v>0</v>
      </c>
      <c r="AH154" s="7"/>
      <c r="AI154" s="6">
        <f>IF($B150-AI$9&lt;0,0,LOOKUP($B150-(AI$9-1),$C$377:$C$398,$E$377:$E$398))</f>
        <v>0</v>
      </c>
      <c r="AJ154" s="7"/>
      <c r="AK154" s="6">
        <f>IF($B150-AK$9&lt;0,0,LOOKUP($B150-(AK$9-1),$C$377:$C$398,$E$377:$E$398))</f>
        <v>0</v>
      </c>
      <c r="AL154" s="79"/>
      <c r="AM154" s="6">
        <f>IF($B150-AM$9&lt;0,0,LOOKUP($B150-(AM$9-1),$C$377:$C$398,$E$377:$E$398))</f>
        <v>0</v>
      </c>
      <c r="AN154" s="79"/>
      <c r="AO154" s="6">
        <f>IF($B150-AO$9&lt;0,0,LOOKUP($B150-(AO$9-1),$C$377:$C$398,$E$377:$E$398))</f>
        <v>0</v>
      </c>
      <c r="AP154" s="79"/>
      <c r="AQ154" s="6">
        <f>IF($B150-AQ$9&lt;0,0,LOOKUP($B150-(AQ$9-1),$C$377:$C$398,$E$377:$E$398))</f>
        <v>0</v>
      </c>
      <c r="AR154" s="79"/>
      <c r="AS154" s="6">
        <f>IF($B150-AS$9&lt;0,0,LOOKUP($B150-(AS$9-1),$C$377:$C$398,$E$377:$E$398))</f>
        <v>0</v>
      </c>
      <c r="AT154" s="79"/>
      <c r="AU154" s="6">
        <f>IF($B150-AU$9&lt;0,0,LOOKUP($B150-(AU$9-1),$C$377:$C$398,$E$377:$E$398))</f>
        <v>0</v>
      </c>
      <c r="AV154" s="79"/>
      <c r="AW154" s="6">
        <f>IF($B150-AW$9&lt;0,0,LOOKUP($B150-(AW$9-1),$C$377:$C$398,$E$377:$E$398))</f>
        <v>0</v>
      </c>
      <c r="AX154" s="79"/>
      <c r="AY154" s="79"/>
      <c r="AZ154" s="79"/>
      <c r="BA154" s="79"/>
      <c r="BB154" s="79"/>
    </row>
    <row r="155" spans="1:57">
      <c r="A155" s="79"/>
      <c r="B155" s="79"/>
      <c r="C155" s="79"/>
      <c r="D155" s="79"/>
      <c r="E155" s="122"/>
      <c r="F155" s="120"/>
      <c r="G155" s="122"/>
      <c r="I155" s="122"/>
      <c r="K155" s="122"/>
      <c r="L155" s="120"/>
      <c r="M155" s="122"/>
      <c r="N155" s="120"/>
      <c r="O155" s="122"/>
      <c r="P155" s="120"/>
      <c r="Q155" s="122"/>
      <c r="R155" s="120"/>
      <c r="S155" s="122"/>
      <c r="T155" s="120"/>
      <c r="U155" s="122"/>
      <c r="V155" s="120"/>
      <c r="W155" s="122"/>
      <c r="X155" s="120"/>
      <c r="Y155" s="122"/>
      <c r="Z155" s="120"/>
      <c r="AA155" s="122"/>
      <c r="AB155" s="120"/>
      <c r="AC155" s="122"/>
      <c r="AD155" s="120"/>
      <c r="AE155" s="122"/>
      <c r="AF155" s="120"/>
      <c r="AG155" s="122"/>
      <c r="AH155" s="120"/>
      <c r="AI155" s="122"/>
      <c r="AJ155" s="79"/>
      <c r="AK155" s="122"/>
      <c r="AL155" s="79"/>
      <c r="AM155" s="122"/>
      <c r="AN155" s="79"/>
      <c r="AO155" s="122"/>
      <c r="AP155" s="79"/>
      <c r="AQ155" s="122"/>
      <c r="AR155" s="79"/>
      <c r="AS155" s="122"/>
      <c r="AT155" s="79"/>
      <c r="AU155" s="122"/>
      <c r="AV155" s="79"/>
      <c r="AW155" s="122"/>
      <c r="AX155" s="79"/>
      <c r="AY155" s="79"/>
      <c r="AZ155" s="79"/>
      <c r="BA155" s="79"/>
      <c r="BB155" s="79"/>
    </row>
    <row r="156" spans="1:57" s="65" customFormat="1">
      <c r="A156" s="109"/>
      <c r="B156" s="123" t="s">
        <v>193</v>
      </c>
      <c r="C156" s="109"/>
      <c r="D156" s="109"/>
      <c r="E156" s="1">
        <f>ROUND((E151-E152)*E154,0)</f>
        <v>31544</v>
      </c>
      <c r="F156" s="1"/>
      <c r="G156" s="1">
        <f>ROUND((G151-G152)*G154,0)</f>
        <v>139036</v>
      </c>
      <c r="H156" s="9"/>
      <c r="I156" s="1">
        <f>ROUND((I151-I152)*I154,0)</f>
        <v>16665</v>
      </c>
      <c r="J156" s="9"/>
      <c r="K156" s="1">
        <f>ROUND((K151-K152)*K154,0)</f>
        <v>16288</v>
      </c>
      <c r="L156" s="1"/>
      <c r="M156" s="1">
        <f>ROUND((M151-M152)*M154,0)</f>
        <v>0</v>
      </c>
      <c r="N156" s="1"/>
      <c r="O156" s="1">
        <f>ROUND((O151-O152)*O154,0)</f>
        <v>0</v>
      </c>
      <c r="P156" s="1"/>
      <c r="Q156" s="1">
        <f>ROUND((Q151-Q152)*Q154,0)</f>
        <v>0</v>
      </c>
      <c r="R156" s="1"/>
      <c r="S156" s="1">
        <f>ROUND((S151-S152)*S154,0)</f>
        <v>0</v>
      </c>
      <c r="T156" s="1"/>
      <c r="U156" s="1">
        <f>ROUND((U151-U152)*U154,0)</f>
        <v>0</v>
      </c>
      <c r="V156" s="1"/>
      <c r="W156" s="1">
        <f>ROUND((W151-W152)*W154,0)</f>
        <v>0</v>
      </c>
      <c r="X156" s="1"/>
      <c r="Y156" s="1">
        <f>ROUND((Y151-Y152)*Y154,0)</f>
        <v>0</v>
      </c>
      <c r="Z156" s="1"/>
      <c r="AA156" s="1">
        <f>ROUND((AA151-AA152)*AA154,0)</f>
        <v>0</v>
      </c>
      <c r="AB156" s="1"/>
      <c r="AC156" s="1">
        <f>ROUND((AC151-AC152)*AC154,0)</f>
        <v>0</v>
      </c>
      <c r="AD156" s="1"/>
      <c r="AE156" s="1">
        <f>ROUND((AE151-AE152)*AE154,0)</f>
        <v>0</v>
      </c>
      <c r="AF156" s="1"/>
      <c r="AG156" s="1">
        <f>ROUND((AG151-AG152)*AG154,0)</f>
        <v>0</v>
      </c>
      <c r="AH156" s="1"/>
      <c r="AI156" s="1">
        <f>ROUND((AI151-AI152)*AI154,0)</f>
        <v>0</v>
      </c>
      <c r="AJ156" s="1"/>
      <c r="AK156" s="1">
        <f>ROUND((AK151-AK152)*AK154,0)</f>
        <v>0</v>
      </c>
      <c r="AL156" s="109"/>
      <c r="AM156" s="1">
        <f>ROUND((AM151-AM152)*AM154,0)</f>
        <v>0</v>
      </c>
      <c r="AN156" s="109"/>
      <c r="AO156" s="1">
        <f>ROUND((AO151-AO152)*AO154,0)</f>
        <v>0</v>
      </c>
      <c r="AP156" s="109"/>
      <c r="AQ156" s="1">
        <f>ROUND((AQ151-AQ152)*AQ154,0)</f>
        <v>0</v>
      </c>
      <c r="AR156" s="109"/>
      <c r="AS156" s="1">
        <f>ROUND((AS151-AS152)*AS154,0)</f>
        <v>0</v>
      </c>
      <c r="AT156" s="109"/>
      <c r="AU156" s="1">
        <f>ROUND((AU151-AU152)*AU154,0)</f>
        <v>0</v>
      </c>
      <c r="AV156" s="109"/>
      <c r="AW156" s="1">
        <f>ROUND((AW151-AW152)*AW154,0)</f>
        <v>0</v>
      </c>
      <c r="AX156" s="109"/>
      <c r="AY156" s="109"/>
      <c r="AZ156" s="109"/>
      <c r="BA156" s="109"/>
      <c r="BB156" s="109"/>
      <c r="BC156" s="124"/>
      <c r="BD156" s="124"/>
      <c r="BE156" s="124"/>
    </row>
    <row r="157" spans="1:57">
      <c r="A157" s="79"/>
      <c r="B157" s="90" t="s">
        <v>194</v>
      </c>
      <c r="C157" s="79"/>
      <c r="D157" s="79"/>
      <c r="E157" s="81">
        <f>IF(E$113=$B150,E152,0)</f>
        <v>0</v>
      </c>
      <c r="F157" s="120"/>
      <c r="G157" s="81">
        <f>IF(G$113=$B150,G152,0)</f>
        <v>0</v>
      </c>
      <c r="I157" s="81">
        <f>IF(I$113=$B150,I152,0)</f>
        <v>0</v>
      </c>
      <c r="K157" s="81">
        <f>IF(K$113=$B150,K152,0)</f>
        <v>186150</v>
      </c>
      <c r="L157" s="120"/>
      <c r="M157" s="81">
        <f>IF(M$113=$B150,M152,0)</f>
        <v>0</v>
      </c>
      <c r="N157" s="120"/>
      <c r="O157" s="81">
        <f>IF(O$113=$B150,O152,0)</f>
        <v>0</v>
      </c>
      <c r="P157" s="120"/>
      <c r="Q157" s="81">
        <f>IF(Q$113=$B150,Q152,0)</f>
        <v>0</v>
      </c>
      <c r="R157" s="120"/>
      <c r="S157" s="81">
        <f>IF(S$113=$B150,S152,0)</f>
        <v>0</v>
      </c>
      <c r="T157" s="120"/>
      <c r="U157" s="81">
        <f>IF(U$113=$B150,U152,0)</f>
        <v>0</v>
      </c>
      <c r="V157" s="120"/>
      <c r="W157" s="81">
        <f>IF(W$113=$B150,W152,0)</f>
        <v>0</v>
      </c>
      <c r="X157" s="120"/>
      <c r="Y157" s="81">
        <f>IF(Y$113=$B150,Y152,0)</f>
        <v>0</v>
      </c>
      <c r="Z157" s="120"/>
      <c r="AA157" s="81">
        <f>IF(AA$113=$B150,AA152,0)</f>
        <v>0</v>
      </c>
      <c r="AB157" s="120"/>
      <c r="AC157" s="81">
        <f>IF(AC$113=$B150,AC152,0)</f>
        <v>0</v>
      </c>
      <c r="AD157" s="120"/>
      <c r="AE157" s="81">
        <f>IF(AE$113=$B150,AE152,0)</f>
        <v>0</v>
      </c>
      <c r="AF157" s="120"/>
      <c r="AG157" s="81">
        <f>IF(AG$113=$B150,AG152,0)</f>
        <v>0</v>
      </c>
      <c r="AH157" s="120"/>
      <c r="AI157" s="81">
        <f>IF(AI$113=$B150,AI152,0)</f>
        <v>0</v>
      </c>
      <c r="AJ157" s="79"/>
      <c r="AK157" s="81">
        <f>IF(AK$113=$B150,AK152,0)</f>
        <v>0</v>
      </c>
      <c r="AL157" s="79"/>
      <c r="AM157" s="81">
        <f>IF(AM$113=$B150,AM152,0)</f>
        <v>0</v>
      </c>
      <c r="AN157" s="79"/>
      <c r="AO157" s="81">
        <f>IF(AO$113=$B150,AO152,0)</f>
        <v>0</v>
      </c>
      <c r="AP157" s="79"/>
      <c r="AQ157" s="81">
        <f>IF(AQ$113=$B150,AQ152,0)</f>
        <v>0</v>
      </c>
      <c r="AR157" s="79"/>
      <c r="AS157" s="81">
        <f>IF(AS$113=$B150,AS152,0)</f>
        <v>0</v>
      </c>
      <c r="AT157" s="79"/>
      <c r="AU157" s="81">
        <f>IF(AU$113=$B150,AU152,0)</f>
        <v>0</v>
      </c>
      <c r="AV157" s="79"/>
      <c r="AW157" s="81">
        <f>IF(AW$113=$B150,AW152,0)</f>
        <v>0</v>
      </c>
      <c r="AX157" s="79"/>
      <c r="AY157" s="79"/>
      <c r="AZ157" s="79"/>
      <c r="BA157" s="79"/>
      <c r="BB157" s="79"/>
    </row>
    <row r="158" spans="1:57" ht="13.5" thickBot="1">
      <c r="A158" s="79"/>
      <c r="B158" s="90" t="str">
        <f>"Total Tax Depreciation  -  "&amp;B150</f>
        <v>Total Tax Depreciation  -  2004</v>
      </c>
      <c r="C158" s="79"/>
      <c r="D158" s="79"/>
      <c r="E158" s="125">
        <f>E156+E157</f>
        <v>31544</v>
      </c>
      <c r="F158" s="120"/>
      <c r="G158" s="125">
        <f>G156+G157</f>
        <v>139036</v>
      </c>
      <c r="I158" s="125">
        <f>I156+I157</f>
        <v>16665</v>
      </c>
      <c r="K158" s="125">
        <f>K156+K157</f>
        <v>202438</v>
      </c>
      <c r="L158" s="120"/>
      <c r="M158" s="125">
        <f>M156+M157</f>
        <v>0</v>
      </c>
      <c r="N158" s="120"/>
      <c r="O158" s="125">
        <f>O156+O157</f>
        <v>0</v>
      </c>
      <c r="P158" s="120"/>
      <c r="Q158" s="125">
        <f>Q156+Q157</f>
        <v>0</v>
      </c>
      <c r="R158" s="120"/>
      <c r="S158" s="125">
        <f>S156+S157</f>
        <v>0</v>
      </c>
      <c r="T158" s="120"/>
      <c r="U158" s="125">
        <f>U156+U157</f>
        <v>0</v>
      </c>
      <c r="V158" s="120"/>
      <c r="W158" s="125">
        <f>W156+W157</f>
        <v>0</v>
      </c>
      <c r="X158" s="120"/>
      <c r="Y158" s="125">
        <f>Y156+Y157</f>
        <v>0</v>
      </c>
      <c r="Z158" s="120"/>
      <c r="AA158" s="125">
        <f>AA156+AA157</f>
        <v>0</v>
      </c>
      <c r="AB158" s="120"/>
      <c r="AC158" s="125">
        <f>AC156+AC157</f>
        <v>0</v>
      </c>
      <c r="AD158" s="120"/>
      <c r="AE158" s="125">
        <f>AE156+AE157</f>
        <v>0</v>
      </c>
      <c r="AF158" s="120"/>
      <c r="AG158" s="125">
        <f>AG156+AG157</f>
        <v>0</v>
      </c>
      <c r="AH158" s="120"/>
      <c r="AI158" s="125">
        <f>AI156+AI157</f>
        <v>0</v>
      </c>
      <c r="AJ158" s="79"/>
      <c r="AK158" s="125">
        <f>AK156+AK157</f>
        <v>0</v>
      </c>
      <c r="AL158" s="79"/>
      <c r="AM158" s="125">
        <f>AM156+AM157</f>
        <v>0</v>
      </c>
      <c r="AN158" s="79"/>
      <c r="AO158" s="125">
        <f>AO156+AO157</f>
        <v>0</v>
      </c>
      <c r="AP158" s="79"/>
      <c r="AQ158" s="125">
        <f>AQ156+AQ157</f>
        <v>0</v>
      </c>
      <c r="AR158" s="79"/>
      <c r="AS158" s="125">
        <f>AS156+AS157</f>
        <v>0</v>
      </c>
      <c r="AT158" s="79"/>
      <c r="AU158" s="125">
        <f>AU156+AU157</f>
        <v>0</v>
      </c>
      <c r="AV158" s="79"/>
      <c r="AW158" s="125">
        <f>AW156+AW157</f>
        <v>0</v>
      </c>
      <c r="AX158" s="79"/>
      <c r="AY158" s="79"/>
      <c r="AZ158" s="79"/>
      <c r="BA158" s="79"/>
      <c r="BB158" s="79"/>
      <c r="BC158" s="126"/>
    </row>
    <row r="159" spans="1:57" ht="13.5" thickTop="1">
      <c r="A159" s="79"/>
      <c r="B159" s="79"/>
      <c r="C159" s="79"/>
      <c r="D159" s="79"/>
      <c r="E159" s="120"/>
      <c r="F159" s="120"/>
      <c r="G159" s="120"/>
      <c r="I159" s="120"/>
      <c r="K159" s="120"/>
      <c r="L159" s="120"/>
      <c r="M159" s="120"/>
      <c r="N159" s="120"/>
      <c r="O159" s="120"/>
      <c r="P159" s="120"/>
      <c r="Q159" s="120"/>
      <c r="R159" s="120"/>
      <c r="S159" s="120"/>
      <c r="T159" s="120"/>
      <c r="U159" s="120"/>
      <c r="V159" s="120"/>
      <c r="W159" s="120"/>
      <c r="X159" s="120"/>
      <c r="Y159" s="120"/>
      <c r="Z159" s="120"/>
      <c r="AA159" s="120"/>
      <c r="AB159" s="120"/>
      <c r="AC159" s="120"/>
      <c r="AD159" s="120"/>
      <c r="AE159" s="120"/>
      <c r="AF159" s="120"/>
      <c r="AG159" s="120"/>
      <c r="AH159" s="120"/>
      <c r="AI159" s="120"/>
      <c r="AJ159" s="79"/>
      <c r="AK159" s="120"/>
      <c r="AL159" s="79"/>
      <c r="AM159" s="120"/>
      <c r="AN159" s="79"/>
      <c r="AO159" s="120"/>
      <c r="AP159" s="79"/>
      <c r="AQ159" s="120"/>
      <c r="AR159" s="79"/>
      <c r="AS159" s="120"/>
      <c r="AT159" s="79"/>
      <c r="AU159" s="120"/>
      <c r="AV159" s="79"/>
      <c r="AW159" s="120"/>
      <c r="AX159" s="79"/>
      <c r="AY159" s="79"/>
      <c r="AZ159" s="79"/>
      <c r="BA159" s="79"/>
      <c r="BB159" s="79"/>
    </row>
    <row r="160" spans="1:57">
      <c r="A160" s="79"/>
      <c r="B160" s="79"/>
      <c r="C160" s="79"/>
      <c r="D160" s="79"/>
      <c r="F160" s="120"/>
      <c r="G160" s="120"/>
      <c r="I160" s="120"/>
      <c r="K160" s="120"/>
      <c r="L160" s="120"/>
      <c r="M160" s="120"/>
      <c r="N160" s="120"/>
      <c r="O160" s="120"/>
      <c r="P160" s="120"/>
      <c r="Q160" s="120"/>
      <c r="R160" s="120"/>
      <c r="S160" s="120"/>
      <c r="T160" s="120"/>
      <c r="U160" s="120"/>
      <c r="V160" s="120"/>
      <c r="W160" s="120"/>
      <c r="X160" s="120"/>
      <c r="Y160" s="120"/>
      <c r="Z160" s="120"/>
      <c r="AA160" s="120"/>
      <c r="AB160" s="120"/>
      <c r="AC160" s="120"/>
      <c r="AD160" s="120"/>
      <c r="AE160" s="120"/>
      <c r="AF160" s="120"/>
      <c r="AG160" s="120"/>
      <c r="AH160" s="120"/>
      <c r="AI160" s="120"/>
      <c r="AJ160" s="79"/>
      <c r="AK160" s="120"/>
      <c r="AL160" s="79"/>
      <c r="AM160" s="120"/>
      <c r="AN160" s="79"/>
      <c r="AO160" s="120"/>
      <c r="AP160" s="79"/>
      <c r="AQ160" s="120"/>
      <c r="AR160" s="79"/>
      <c r="AS160" s="120"/>
      <c r="AT160" s="79"/>
      <c r="AU160" s="120"/>
      <c r="AV160" s="79"/>
      <c r="AW160" s="120"/>
      <c r="AX160" s="79"/>
      <c r="AY160" s="79"/>
      <c r="AZ160" s="79"/>
      <c r="BA160" s="79"/>
      <c r="BB160" s="79"/>
    </row>
    <row r="161" spans="1:57">
      <c r="A161" s="79"/>
      <c r="B161" s="119">
        <v>2005</v>
      </c>
      <c r="C161" s="79"/>
      <c r="D161" s="79"/>
      <c r="E161" s="120"/>
      <c r="F161" s="120"/>
      <c r="G161" s="120"/>
      <c r="I161" s="120"/>
      <c r="K161" s="120"/>
      <c r="L161" s="120"/>
      <c r="M161" s="120"/>
      <c r="N161" s="120"/>
      <c r="O161" s="120"/>
      <c r="P161" s="120"/>
      <c r="Q161" s="120"/>
      <c r="R161" s="120"/>
      <c r="S161" s="120"/>
      <c r="T161" s="120"/>
      <c r="U161" s="120"/>
      <c r="V161" s="120"/>
      <c r="W161" s="120"/>
      <c r="X161" s="120"/>
      <c r="Y161" s="120"/>
      <c r="Z161" s="120"/>
      <c r="AA161" s="120"/>
      <c r="AB161" s="120"/>
      <c r="AC161" s="120"/>
      <c r="AD161" s="120"/>
      <c r="AE161" s="120"/>
      <c r="AF161" s="120"/>
      <c r="AG161" s="120"/>
      <c r="AH161" s="120"/>
      <c r="AI161" s="120"/>
      <c r="AJ161" s="79"/>
      <c r="AK161" s="120"/>
      <c r="AL161" s="79"/>
      <c r="AM161" s="120"/>
      <c r="AN161" s="79"/>
      <c r="AO161" s="120"/>
      <c r="AP161" s="79"/>
      <c r="AQ161" s="120"/>
      <c r="AR161" s="79"/>
      <c r="AS161" s="120"/>
      <c r="AT161" s="79"/>
      <c r="AU161" s="120"/>
      <c r="AV161" s="79"/>
      <c r="AW161" s="120"/>
      <c r="AX161" s="79"/>
      <c r="AY161" s="79"/>
      <c r="AZ161" s="79"/>
      <c r="BA161" s="79"/>
      <c r="BB161" s="79"/>
    </row>
    <row r="162" spans="1:57">
      <c r="A162" s="79"/>
      <c r="B162" s="90" t="s">
        <v>167</v>
      </c>
      <c r="C162" s="79"/>
      <c r="D162" s="79"/>
      <c r="E162" s="120">
        <f>IF(E$113&lt;=$B161,E$25,0)</f>
        <v>510665.11</v>
      </c>
      <c r="F162" s="120"/>
      <c r="G162" s="120">
        <f>IF(G$113&lt;=$B161,G$25,0)</f>
        <v>2082311.7650000001</v>
      </c>
      <c r="I162" s="120">
        <f>IF(I$113&lt;=$B161,I$25,0)</f>
        <v>329777.47000000003</v>
      </c>
      <c r="K162" s="120">
        <f>IF(K$113&lt;=$B161,K$25,0)</f>
        <v>620501.30999999971</v>
      </c>
      <c r="L162" s="120"/>
      <c r="M162" s="120">
        <f>IF(M$113&lt;=$B161,M$25,0)</f>
        <v>14920259.805000002</v>
      </c>
      <c r="N162" s="120"/>
      <c r="O162" s="120">
        <f>IF(O$113&lt;=$B161,O$25,0)</f>
        <v>0</v>
      </c>
      <c r="P162" s="120"/>
      <c r="Q162" s="120">
        <f>IF(Q$113&lt;=$B161,Q$25,0)</f>
        <v>0</v>
      </c>
      <c r="R162" s="120"/>
      <c r="S162" s="120">
        <f>IF(S$113&lt;=$B161,S$25,0)</f>
        <v>0</v>
      </c>
      <c r="T162" s="120"/>
      <c r="U162" s="120">
        <f>IF(U$113&lt;=$B161,U$25,0)</f>
        <v>0</v>
      </c>
      <c r="V162" s="120"/>
      <c r="W162" s="120">
        <f>IF(W$113&lt;=$B161,W$25,0)</f>
        <v>0</v>
      </c>
      <c r="X162" s="120"/>
      <c r="Y162" s="120">
        <f>IF(Y$113&lt;=$B161,Y$25,0)</f>
        <v>0</v>
      </c>
      <c r="Z162" s="120"/>
      <c r="AA162" s="120">
        <f>IF(AA$113&lt;=$B161,AA$25,0)</f>
        <v>0</v>
      </c>
      <c r="AB162" s="120"/>
      <c r="AC162" s="120">
        <f>IF(AC$113&lt;=$B161,AC$25,0)</f>
        <v>0</v>
      </c>
      <c r="AD162" s="120"/>
      <c r="AE162" s="120">
        <f>IF(AE$113&lt;=$B161,AE$25,0)</f>
        <v>0</v>
      </c>
      <c r="AF162" s="120"/>
      <c r="AG162" s="120">
        <f>IF(AG$113&lt;=$B161,AG$25,0)</f>
        <v>0</v>
      </c>
      <c r="AH162" s="120"/>
      <c r="AI162" s="120">
        <f>IF(AI$113&lt;=$B161,AI$25,0)</f>
        <v>0</v>
      </c>
      <c r="AJ162" s="79"/>
      <c r="AK162" s="120">
        <f>IF(AK$113&lt;=$B161,AK$25,0)</f>
        <v>0</v>
      </c>
      <c r="AL162" s="79"/>
      <c r="AM162" s="120">
        <f>IF(AM$113&lt;=$B161,AM$25,0)</f>
        <v>0</v>
      </c>
      <c r="AN162" s="79"/>
      <c r="AO162" s="120">
        <f>IF(AO$113&lt;=$B161,AO$25,0)</f>
        <v>0</v>
      </c>
      <c r="AP162" s="79"/>
      <c r="AQ162" s="120">
        <f>IF(AQ$113&lt;=$B161,AQ$25,0)</f>
        <v>0</v>
      </c>
      <c r="AR162" s="79"/>
      <c r="AS162" s="120">
        <f>IF(AS$113&lt;=$B161,AS$25,0)</f>
        <v>0</v>
      </c>
      <c r="AT162" s="79"/>
      <c r="AU162" s="120">
        <f>IF(AU$113&lt;=$B161,AU$25,0)</f>
        <v>0</v>
      </c>
      <c r="AV162" s="79"/>
      <c r="AW162" s="120">
        <f>IF(AW$113&lt;=$B161,AW$25,0)</f>
        <v>0</v>
      </c>
      <c r="AX162" s="79"/>
      <c r="AY162" s="79"/>
      <c r="AZ162" s="79"/>
      <c r="BA162" s="79"/>
      <c r="BB162" s="79"/>
    </row>
    <row r="163" spans="1:57">
      <c r="A163" s="79"/>
      <c r="B163" s="90" t="s">
        <v>190</v>
      </c>
      <c r="C163" s="79"/>
      <c r="D163" s="79"/>
      <c r="E163" s="121">
        <f>ROUND(E162*E$13,0)</f>
        <v>0</v>
      </c>
      <c r="F163" s="120"/>
      <c r="G163" s="121">
        <f>ROUND(G162*G$13,0)</f>
        <v>0</v>
      </c>
      <c r="I163" s="121">
        <f>ROUND(I162*I$13,0)</f>
        <v>98933</v>
      </c>
      <c r="K163" s="121">
        <f>ROUND(K162*K$13,0)</f>
        <v>186150</v>
      </c>
      <c r="L163" s="120"/>
      <c r="M163" s="121">
        <f>ROUND(M162*M$13,0)</f>
        <v>0</v>
      </c>
      <c r="N163" s="120"/>
      <c r="O163" s="121">
        <f>ROUND(O162*O$13,0)</f>
        <v>0</v>
      </c>
      <c r="P163" s="120"/>
      <c r="Q163" s="121">
        <f>ROUND(Q162*Q$13,0)</f>
        <v>0</v>
      </c>
      <c r="R163" s="120"/>
      <c r="S163" s="121">
        <f>ROUND(S162*S$13,0)</f>
        <v>0</v>
      </c>
      <c r="T163" s="120"/>
      <c r="U163" s="121">
        <f>ROUND(U162*U$13,0)</f>
        <v>0</v>
      </c>
      <c r="V163" s="120"/>
      <c r="W163" s="121">
        <f>ROUND(W162*W$13,0)</f>
        <v>0</v>
      </c>
      <c r="X163" s="120"/>
      <c r="Y163" s="121">
        <f>ROUND(Y162*Y$13,0)</f>
        <v>0</v>
      </c>
      <c r="Z163" s="120"/>
      <c r="AA163" s="121">
        <f>ROUND(AA162*AA$13,0)</f>
        <v>0</v>
      </c>
      <c r="AB163" s="120"/>
      <c r="AC163" s="121">
        <f>ROUND(AC162*AC$13,0)</f>
        <v>0</v>
      </c>
      <c r="AD163" s="120"/>
      <c r="AE163" s="121">
        <f>ROUND(AE162*AE$13,0)</f>
        <v>0</v>
      </c>
      <c r="AF163" s="120"/>
      <c r="AG163" s="121">
        <f>ROUND(AG162*AG$13,0)</f>
        <v>0</v>
      </c>
      <c r="AH163" s="120"/>
      <c r="AI163" s="121">
        <f>ROUND(AI162*AI$13,0)</f>
        <v>0</v>
      </c>
      <c r="AJ163" s="79"/>
      <c r="AK163" s="121">
        <f>ROUND(AK162*AK$13,0)</f>
        <v>0</v>
      </c>
      <c r="AL163" s="79"/>
      <c r="AM163" s="121">
        <f>ROUND(AM162*AM$13,0)</f>
        <v>0</v>
      </c>
      <c r="AN163" s="79"/>
      <c r="AO163" s="121">
        <f>ROUND(AO162*AO$13,0)</f>
        <v>0</v>
      </c>
      <c r="AP163" s="79"/>
      <c r="AQ163" s="121">
        <f>ROUND(AQ162*AQ$13,0)</f>
        <v>0</v>
      </c>
      <c r="AR163" s="79"/>
      <c r="AS163" s="121">
        <f>ROUND(AS162*AS$13,0)</f>
        <v>0</v>
      </c>
      <c r="AT163" s="79"/>
      <c r="AU163" s="121">
        <f>ROUND(AU162*AU$13,0)</f>
        <v>0</v>
      </c>
      <c r="AV163" s="79"/>
      <c r="AW163" s="121">
        <f>ROUND(AW162*AW$13,0)</f>
        <v>0</v>
      </c>
      <c r="AX163" s="79"/>
      <c r="AY163" s="79"/>
      <c r="AZ163" s="79"/>
      <c r="BA163" s="79"/>
      <c r="BB163" s="79"/>
    </row>
    <row r="164" spans="1:57">
      <c r="A164" s="79"/>
      <c r="B164" s="90" t="s">
        <v>191</v>
      </c>
      <c r="C164" s="79"/>
      <c r="D164" s="79"/>
      <c r="E164" s="120">
        <f>E162-E163</f>
        <v>510665.11</v>
      </c>
      <c r="F164" s="120"/>
      <c r="G164" s="120">
        <f>G162-G163</f>
        <v>2082311.7650000001</v>
      </c>
      <c r="I164" s="120">
        <f>I162-I163</f>
        <v>230844.47000000003</v>
      </c>
      <c r="K164" s="120">
        <f>K162-K163</f>
        <v>434351.30999999971</v>
      </c>
      <c r="L164" s="120"/>
      <c r="M164" s="120">
        <f>M162-M163</f>
        <v>14920259.805000002</v>
      </c>
      <c r="N164" s="120"/>
      <c r="O164" s="120">
        <f>O162-O163</f>
        <v>0</v>
      </c>
      <c r="P164" s="120"/>
      <c r="Q164" s="120">
        <f>Q162-Q163</f>
        <v>0</v>
      </c>
      <c r="R164" s="120"/>
      <c r="S164" s="120">
        <f>S162-S163</f>
        <v>0</v>
      </c>
      <c r="T164" s="120"/>
      <c r="U164" s="120">
        <f>U162-U163</f>
        <v>0</v>
      </c>
      <c r="V164" s="120"/>
      <c r="W164" s="120">
        <f>W162-W163</f>
        <v>0</v>
      </c>
      <c r="X164" s="120"/>
      <c r="Y164" s="120">
        <f>Y162-Y163</f>
        <v>0</v>
      </c>
      <c r="Z164" s="120"/>
      <c r="AA164" s="120">
        <f>AA162-AA163</f>
        <v>0</v>
      </c>
      <c r="AB164" s="120"/>
      <c r="AC164" s="120">
        <f>AC162-AC163</f>
        <v>0</v>
      </c>
      <c r="AD164" s="120"/>
      <c r="AE164" s="120">
        <f>AE162-AE163</f>
        <v>0</v>
      </c>
      <c r="AF164" s="120"/>
      <c r="AG164" s="120">
        <f>AG162-AG163</f>
        <v>0</v>
      </c>
      <c r="AH164" s="120"/>
      <c r="AI164" s="120">
        <f>AI162-AI163</f>
        <v>0</v>
      </c>
      <c r="AJ164" s="79"/>
      <c r="AK164" s="120">
        <f>AK162-AK163</f>
        <v>0</v>
      </c>
      <c r="AL164" s="79"/>
      <c r="AM164" s="120">
        <f>AM162-AM163</f>
        <v>0</v>
      </c>
      <c r="AN164" s="79"/>
      <c r="AO164" s="120">
        <f>AO162-AO163</f>
        <v>0</v>
      </c>
      <c r="AP164" s="79"/>
      <c r="AQ164" s="120">
        <f>AQ162-AQ163</f>
        <v>0</v>
      </c>
      <c r="AR164" s="79"/>
      <c r="AS164" s="120">
        <f>AS162-AS163</f>
        <v>0</v>
      </c>
      <c r="AT164" s="79"/>
      <c r="AU164" s="120">
        <f>AU162-AU163</f>
        <v>0</v>
      </c>
      <c r="AV164" s="79"/>
      <c r="AW164" s="120">
        <f>AW162-AW163</f>
        <v>0</v>
      </c>
      <c r="AX164" s="79"/>
      <c r="AY164" s="79"/>
      <c r="AZ164" s="79"/>
      <c r="BA164" s="79"/>
      <c r="BB164" s="79"/>
    </row>
    <row r="165" spans="1:57" s="65" customFormat="1">
      <c r="A165" s="109"/>
      <c r="B165" s="123" t="s">
        <v>192</v>
      </c>
      <c r="C165" s="109"/>
      <c r="D165" s="109"/>
      <c r="E165" s="128">
        <f>IF($B161-E$9&lt;0,0,LOOKUP($B161-(E$9-1),$C$377:$C$398,$E$377:$E$398))</f>
        <v>5.713E-2</v>
      </c>
      <c r="F165" s="109"/>
      <c r="G165" s="128">
        <f>IF($B161-G$9&lt;0,0,LOOKUP($B161-(G$9-1),$C$377:$C$398,$E$377:$E$398))</f>
        <v>6.1769999999999999E-2</v>
      </c>
      <c r="H165" s="124"/>
      <c r="I165" s="128">
        <f>IF($B161-I$9&lt;0,0,LOOKUP($B161-(I$9-1),$C$377:$C$398,$E$377:$E$398))</f>
        <v>6.6769999999999996E-2</v>
      </c>
      <c r="J165" s="124"/>
      <c r="K165" s="128">
        <f>IF($B161-K$9&lt;0,0,LOOKUP($B161-(K$9-1),$C$377:$C$398,$E$377:$E$398))</f>
        <v>7.2190000000000004E-2</v>
      </c>
      <c r="L165" s="124"/>
      <c r="M165" s="128">
        <f>IF($B161-M$9&lt;0,0,LOOKUP($B161-(M$9-1),$C$377:$C$398,$E$377:$E$398))</f>
        <v>3.7499999999999999E-2</v>
      </c>
      <c r="N165" s="109"/>
      <c r="O165" s="128">
        <f>IF($B161-O$9&lt;0,0,LOOKUP($B161-(O$9-1),$C$377:$C$398,$E$377:$E$398))</f>
        <v>0</v>
      </c>
      <c r="P165" s="124"/>
      <c r="Q165" s="128">
        <f>IF($B161-Q$9&lt;0,0,LOOKUP($B161-(Q$9-1),$C$377:$C$398,$E$377:$E$398))</f>
        <v>0</v>
      </c>
      <c r="R165" s="124"/>
      <c r="S165" s="128">
        <f>IF($B161-S$9&lt;0,0,LOOKUP($B161-(S$9-1),$C$377:$C$398,$E$377:$E$398))</f>
        <v>0</v>
      </c>
      <c r="T165" s="124"/>
      <c r="U165" s="128">
        <f>IF($B161-U$9&lt;0,0,LOOKUP($B161-(U$9-1),$C$377:$C$398,$E$377:$E$398))</f>
        <v>0</v>
      </c>
      <c r="V165" s="124"/>
      <c r="W165" s="128">
        <f>IF($B161-W$9&lt;0,0,LOOKUP($B161-(W$9-1),$C$377:$C$398,$E$377:$E$398))</f>
        <v>0</v>
      </c>
      <c r="X165" s="109"/>
      <c r="Y165" s="128">
        <f>IF($B161-Y$9&lt;0,0,LOOKUP($B161-(Y$9-1),$C$377:$C$398,$E$377:$E$398))</f>
        <v>0</v>
      </c>
      <c r="Z165" s="124"/>
      <c r="AA165" s="128">
        <f>IF($B161-AA$9&lt;0,0,LOOKUP($B161-(AA$9-1),$C$377:$C$398,$E$377:$E$398))</f>
        <v>0</v>
      </c>
      <c r="AB165" s="124"/>
      <c r="AC165" s="128">
        <f>IF($B161-AC$9&lt;0,0,LOOKUP($B161-(AC$9-1),$C$377:$C$398,$E$377:$E$398))</f>
        <v>0</v>
      </c>
      <c r="AD165" s="124"/>
      <c r="AE165" s="128">
        <f>IF($B161-AE$9&lt;0,0,LOOKUP($B161-(AE$9-1),$C$377:$C$398,$E$377:$E$398))</f>
        <v>0</v>
      </c>
      <c r="AF165" s="124"/>
      <c r="AG165" s="128">
        <f>IF($B161-AG$9&lt;0,0,LOOKUP($B161-(AG$9-1),$C$377:$C$398,$E$377:$E$398))</f>
        <v>0</v>
      </c>
      <c r="AH165" s="109"/>
      <c r="AI165" s="128">
        <f>IF($B161-AI$9&lt;0,0,LOOKUP($B161-(AI$9-1),$C$377:$C$398,$E$377:$E$398))</f>
        <v>0</v>
      </c>
      <c r="AJ165" s="109"/>
      <c r="AK165" s="128">
        <f>IF($B161-AK$9&lt;0,0,LOOKUP($B161-(AK$9-1),$C$377:$C$398,$E$377:$E$398))</f>
        <v>0</v>
      </c>
      <c r="AL165" s="109"/>
      <c r="AM165" s="128">
        <f>IF($B161-AM$9&lt;0,0,LOOKUP($B161-(AM$9-1),$C$377:$C$398,$E$377:$E$398))</f>
        <v>0</v>
      </c>
      <c r="AN165" s="109"/>
      <c r="AO165" s="128">
        <f>IF($B161-AO$9&lt;0,0,LOOKUP($B161-(AO$9-1),$C$377:$C$398,$E$377:$E$398))</f>
        <v>0</v>
      </c>
      <c r="AP165" s="109"/>
      <c r="AQ165" s="128">
        <f>IF($B161-AQ$9&lt;0,0,LOOKUP($B161-(AQ$9-1),$C$377:$C$398,$E$377:$E$398))</f>
        <v>0</v>
      </c>
      <c r="AR165" s="109"/>
      <c r="AS165" s="128">
        <f>IF($B161-AS$9&lt;0,0,LOOKUP($B161-(AS$9-1),$C$377:$C$398,$E$377:$E$398))</f>
        <v>0</v>
      </c>
      <c r="AT165" s="109"/>
      <c r="AU165" s="128">
        <f>IF($B161-AU$9&lt;0,0,LOOKUP($B161-(AU$9-1),$C$377:$C$398,$E$377:$E$398))</f>
        <v>0</v>
      </c>
      <c r="AV165" s="109"/>
      <c r="AW165" s="128">
        <f>IF($B161-AW$9&lt;0,0,LOOKUP($B161-(AW$9-1),$C$377:$C$398,$E$377:$E$398))</f>
        <v>0</v>
      </c>
      <c r="AX165" s="109"/>
      <c r="AY165" s="109"/>
      <c r="AZ165" s="109"/>
      <c r="BA165" s="109"/>
      <c r="BB165" s="109"/>
      <c r="BC165" s="124"/>
      <c r="BD165" s="124"/>
      <c r="BE165" s="124"/>
    </row>
    <row r="166" spans="1:57">
      <c r="A166" s="79"/>
      <c r="B166" s="79"/>
      <c r="C166" s="79"/>
      <c r="D166" s="79"/>
      <c r="E166" s="122"/>
      <c r="F166" s="120"/>
      <c r="G166" s="122"/>
      <c r="I166" s="122"/>
      <c r="K166" s="122"/>
      <c r="L166" s="120"/>
      <c r="M166" s="122"/>
      <c r="N166" s="120"/>
      <c r="O166" s="122"/>
      <c r="P166" s="120"/>
      <c r="Q166" s="122"/>
      <c r="R166" s="120"/>
      <c r="S166" s="122"/>
      <c r="T166" s="120"/>
      <c r="U166" s="122"/>
      <c r="V166" s="120"/>
      <c r="W166" s="122"/>
      <c r="X166" s="120"/>
      <c r="Y166" s="122"/>
      <c r="Z166" s="120"/>
      <c r="AA166" s="122"/>
      <c r="AB166" s="120"/>
      <c r="AC166" s="122"/>
      <c r="AD166" s="120"/>
      <c r="AE166" s="122"/>
      <c r="AF166" s="120"/>
      <c r="AG166" s="122"/>
      <c r="AH166" s="120"/>
      <c r="AI166" s="122"/>
      <c r="AJ166" s="79"/>
      <c r="AK166" s="122"/>
      <c r="AL166" s="79"/>
      <c r="AM166" s="122"/>
      <c r="AN166" s="79"/>
      <c r="AO166" s="122"/>
      <c r="AP166" s="79"/>
      <c r="AQ166" s="122"/>
      <c r="AR166" s="79"/>
      <c r="AS166" s="122"/>
      <c r="AT166" s="79"/>
      <c r="AU166" s="122"/>
      <c r="AV166" s="79"/>
      <c r="AW166" s="122"/>
      <c r="AX166" s="79"/>
      <c r="AY166" s="79"/>
      <c r="AZ166" s="79"/>
      <c r="BA166" s="79"/>
      <c r="BB166" s="79"/>
    </row>
    <row r="167" spans="1:57">
      <c r="A167" s="79"/>
      <c r="B167" s="90" t="s">
        <v>193</v>
      </c>
      <c r="C167" s="79"/>
      <c r="D167" s="79"/>
      <c r="E167" s="120">
        <f>ROUND((E162-E163)*E165,0)</f>
        <v>29174</v>
      </c>
      <c r="F167" s="120"/>
      <c r="G167" s="120">
        <f>ROUND((G162-G163)*G165,0)</f>
        <v>128624</v>
      </c>
      <c r="I167" s="120">
        <f>ROUND((I162-I163)*I165,0)</f>
        <v>15413</v>
      </c>
      <c r="K167" s="120">
        <f>ROUND((K162-K163)*K165,0)</f>
        <v>31356</v>
      </c>
      <c r="L167" s="120"/>
      <c r="M167" s="120">
        <f>ROUND((M162-M163)*M165,0)</f>
        <v>559510</v>
      </c>
      <c r="N167" s="120"/>
      <c r="O167" s="120">
        <f>ROUND((O162-O163)*O165,0)</f>
        <v>0</v>
      </c>
      <c r="P167" s="120"/>
      <c r="Q167" s="120">
        <f>ROUND((Q162-Q163)*Q165,0)</f>
        <v>0</v>
      </c>
      <c r="R167" s="120"/>
      <c r="S167" s="120">
        <f>ROUND((S162-S163)*S165,0)</f>
        <v>0</v>
      </c>
      <c r="T167" s="120"/>
      <c r="U167" s="120">
        <f>ROUND((U162-U163)*U165,0)</f>
        <v>0</v>
      </c>
      <c r="V167" s="120"/>
      <c r="W167" s="120">
        <f>ROUND((W162-W163)*W165,0)</f>
        <v>0</v>
      </c>
      <c r="X167" s="120"/>
      <c r="Y167" s="120">
        <f>ROUND((Y162-Y163)*Y165,0)</f>
        <v>0</v>
      </c>
      <c r="Z167" s="120"/>
      <c r="AA167" s="120">
        <f>ROUND((AA162-AA163)*AA165,0)</f>
        <v>0</v>
      </c>
      <c r="AB167" s="120"/>
      <c r="AC167" s="120">
        <f>ROUND((AC162-AC163)*AC165,0)</f>
        <v>0</v>
      </c>
      <c r="AD167" s="120"/>
      <c r="AE167" s="120">
        <f>ROUND((AE162-AE163)*AE165,0)</f>
        <v>0</v>
      </c>
      <c r="AF167" s="120"/>
      <c r="AG167" s="120">
        <f>ROUND((AG162-AG163)*AG165,0)</f>
        <v>0</v>
      </c>
      <c r="AH167" s="120"/>
      <c r="AI167" s="120">
        <f>ROUND((AI162-AI163)*AI165,0)</f>
        <v>0</v>
      </c>
      <c r="AJ167" s="79"/>
      <c r="AK167" s="120">
        <f>ROUND((AK162-AK163)*AK165,0)</f>
        <v>0</v>
      </c>
      <c r="AL167" s="79"/>
      <c r="AM167" s="120">
        <f>ROUND((AM162-AM163)*AM165,0)</f>
        <v>0</v>
      </c>
      <c r="AN167" s="79"/>
      <c r="AO167" s="120">
        <f>ROUND((AO162-AO163)*AO165,0)</f>
        <v>0</v>
      </c>
      <c r="AP167" s="79"/>
      <c r="AQ167" s="120">
        <f>ROUND((AQ162-AQ163)*AQ165,0)</f>
        <v>0</v>
      </c>
      <c r="AR167" s="79"/>
      <c r="AS167" s="120">
        <f>ROUND((AS162-AS163)*AS165,0)</f>
        <v>0</v>
      </c>
      <c r="AT167" s="79"/>
      <c r="AU167" s="120">
        <f>ROUND((AU162-AU163)*AU165,0)</f>
        <v>0</v>
      </c>
      <c r="AV167" s="79"/>
      <c r="AW167" s="120">
        <f>ROUND((AW162-AW163)*AW165,0)</f>
        <v>0</v>
      </c>
      <c r="AX167" s="79"/>
      <c r="AY167" s="79"/>
      <c r="AZ167" s="79"/>
      <c r="BA167" s="79"/>
      <c r="BB167" s="79"/>
    </row>
    <row r="168" spans="1:57">
      <c r="A168" s="79"/>
      <c r="B168" s="90" t="s">
        <v>194</v>
      </c>
      <c r="C168" s="79"/>
      <c r="D168" s="79"/>
      <c r="E168" s="81">
        <f>IF(E$113=$B161,E163,0)</f>
        <v>0</v>
      </c>
      <c r="F168" s="120"/>
      <c r="G168" s="81">
        <f>IF(G$113=$B161,G163,0)</f>
        <v>0</v>
      </c>
      <c r="I168" s="81">
        <f>IF(I$113=$B161,I163,0)</f>
        <v>0</v>
      </c>
      <c r="K168" s="81">
        <f>IF(K$113=$B161,K163,0)</f>
        <v>0</v>
      </c>
      <c r="L168" s="120"/>
      <c r="M168" s="81">
        <f>IF(M$113=$B161,M163,0)</f>
        <v>0</v>
      </c>
      <c r="N168" s="120"/>
      <c r="O168" s="81">
        <f>IF(O$113=$B161,O163,0)</f>
        <v>0</v>
      </c>
      <c r="P168" s="120"/>
      <c r="Q168" s="81">
        <f>IF(Q$113=$B161,Q163,0)</f>
        <v>0</v>
      </c>
      <c r="R168" s="120"/>
      <c r="S168" s="81">
        <f>IF(S$113=$B161,S163,0)</f>
        <v>0</v>
      </c>
      <c r="T168" s="120"/>
      <c r="U168" s="81">
        <f>IF(U$113=$B161,U163,0)</f>
        <v>0</v>
      </c>
      <c r="V168" s="120"/>
      <c r="W168" s="81">
        <f>IF(W$113=$B161,W163,0)</f>
        <v>0</v>
      </c>
      <c r="X168" s="120"/>
      <c r="Y168" s="81">
        <f>IF(Y$113=$B161,Y163,0)</f>
        <v>0</v>
      </c>
      <c r="Z168" s="120"/>
      <c r="AA168" s="81">
        <f>IF(AA$113=$B161,AA163,0)</f>
        <v>0</v>
      </c>
      <c r="AB168" s="120"/>
      <c r="AC168" s="81">
        <f>IF(AC$113=$B161,AC163,0)</f>
        <v>0</v>
      </c>
      <c r="AD168" s="120"/>
      <c r="AE168" s="81">
        <f>IF(AE$113=$B161,AE163,0)</f>
        <v>0</v>
      </c>
      <c r="AF168" s="120"/>
      <c r="AG168" s="81">
        <f>IF(AG$113=$B161,AG163,0)</f>
        <v>0</v>
      </c>
      <c r="AH168" s="120"/>
      <c r="AI168" s="81">
        <f>IF(AI$113=$B161,AI163,0)</f>
        <v>0</v>
      </c>
      <c r="AJ168" s="79"/>
      <c r="AK168" s="81">
        <f>IF(AK$113=$B161,AK163,0)</f>
        <v>0</v>
      </c>
      <c r="AL168" s="79"/>
      <c r="AM168" s="81">
        <f>IF(AM$113=$B161,AM163,0)</f>
        <v>0</v>
      </c>
      <c r="AN168" s="79"/>
      <c r="AO168" s="81">
        <f>IF(AO$113=$B161,AO163,0)</f>
        <v>0</v>
      </c>
      <c r="AP168" s="79"/>
      <c r="AQ168" s="81">
        <f>IF(AQ$113=$B161,AQ163,0)</f>
        <v>0</v>
      </c>
      <c r="AR168" s="79"/>
      <c r="AS168" s="81">
        <f>IF(AS$113=$B161,AS163,0)</f>
        <v>0</v>
      </c>
      <c r="AT168" s="79"/>
      <c r="AU168" s="81">
        <f>IF(AU$113=$B161,AU163,0)</f>
        <v>0</v>
      </c>
      <c r="AV168" s="79"/>
      <c r="AW168" s="81">
        <f>IF(AW$113=$B161,AW163,0)</f>
        <v>0</v>
      </c>
      <c r="AX168" s="79"/>
      <c r="AY168" s="79"/>
      <c r="AZ168" s="79"/>
      <c r="BA168" s="79"/>
      <c r="BB168" s="79"/>
    </row>
    <row r="169" spans="1:57" ht="13.5" thickBot="1">
      <c r="A169" s="79"/>
      <c r="B169" s="90" t="str">
        <f>"Total Tax Depreciation  -  "&amp;B161</f>
        <v>Total Tax Depreciation  -  2005</v>
      </c>
      <c r="C169" s="79"/>
      <c r="D169" s="79"/>
      <c r="E169" s="125">
        <f>E167+E168</f>
        <v>29174</v>
      </c>
      <c r="F169" s="120"/>
      <c r="G169" s="125">
        <f>G167+G168</f>
        <v>128624</v>
      </c>
      <c r="I169" s="125">
        <f>I167+I168</f>
        <v>15413</v>
      </c>
      <c r="K169" s="125">
        <f>K167+K168</f>
        <v>31356</v>
      </c>
      <c r="L169" s="120"/>
      <c r="M169" s="125">
        <f>M167+M168</f>
        <v>559510</v>
      </c>
      <c r="N169" s="120"/>
      <c r="O169" s="125">
        <f>O167+O168</f>
        <v>0</v>
      </c>
      <c r="P169" s="120"/>
      <c r="Q169" s="125">
        <f>Q167+Q168</f>
        <v>0</v>
      </c>
      <c r="R169" s="120"/>
      <c r="S169" s="125">
        <f>S167+S168</f>
        <v>0</v>
      </c>
      <c r="T169" s="120"/>
      <c r="U169" s="125">
        <f>U167+U168</f>
        <v>0</v>
      </c>
      <c r="V169" s="120"/>
      <c r="W169" s="125">
        <f>W167+W168</f>
        <v>0</v>
      </c>
      <c r="X169" s="120"/>
      <c r="Y169" s="125">
        <f>Y167+Y168</f>
        <v>0</v>
      </c>
      <c r="Z169" s="120"/>
      <c r="AA169" s="125">
        <f>AA167+AA168</f>
        <v>0</v>
      </c>
      <c r="AB169" s="120"/>
      <c r="AC169" s="125">
        <f>AC167+AC168</f>
        <v>0</v>
      </c>
      <c r="AD169" s="120"/>
      <c r="AE169" s="125">
        <f>AE167+AE168</f>
        <v>0</v>
      </c>
      <c r="AF169" s="120"/>
      <c r="AG169" s="125">
        <f>AG167+AG168</f>
        <v>0</v>
      </c>
      <c r="AH169" s="120"/>
      <c r="AI169" s="125">
        <f>AI167+AI168</f>
        <v>0</v>
      </c>
      <c r="AJ169" s="79"/>
      <c r="AK169" s="125">
        <f>AK167+AK168</f>
        <v>0</v>
      </c>
      <c r="AL169" s="79"/>
      <c r="AM169" s="125">
        <f>AM167+AM168</f>
        <v>0</v>
      </c>
      <c r="AN169" s="79"/>
      <c r="AO169" s="125">
        <f>AO167+AO168</f>
        <v>0</v>
      </c>
      <c r="AP169" s="79"/>
      <c r="AQ169" s="125">
        <f>AQ167+AQ168</f>
        <v>0</v>
      </c>
      <c r="AR169" s="79"/>
      <c r="AS169" s="125">
        <f>AS167+AS168</f>
        <v>0</v>
      </c>
      <c r="AT169" s="79"/>
      <c r="AU169" s="125">
        <f>AU167+AU168</f>
        <v>0</v>
      </c>
      <c r="AV169" s="79"/>
      <c r="AW169" s="125">
        <f>AW167+AW168</f>
        <v>0</v>
      </c>
      <c r="AX169" s="79"/>
      <c r="AY169" s="79"/>
      <c r="AZ169" s="79"/>
      <c r="BA169" s="79"/>
      <c r="BB169" s="79"/>
      <c r="BC169" s="126"/>
    </row>
    <row r="170" spans="1:57" ht="13.5" thickTop="1">
      <c r="A170" s="79"/>
      <c r="B170" s="79"/>
      <c r="C170" s="79"/>
      <c r="D170" s="79"/>
      <c r="E170" s="120"/>
      <c r="F170" s="120"/>
      <c r="G170" s="120"/>
      <c r="I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20"/>
      <c r="AH170" s="120"/>
      <c r="AI170" s="120"/>
      <c r="AJ170" s="79"/>
      <c r="AK170" s="120"/>
      <c r="AL170" s="79"/>
      <c r="AM170" s="120"/>
      <c r="AN170" s="79"/>
      <c r="AO170" s="120"/>
      <c r="AP170" s="79"/>
      <c r="AQ170" s="120"/>
      <c r="AR170" s="79"/>
      <c r="AS170" s="120"/>
      <c r="AT170" s="79"/>
      <c r="AU170" s="120"/>
      <c r="AV170" s="79"/>
      <c r="AW170" s="120"/>
      <c r="AX170" s="79"/>
      <c r="AY170" s="79"/>
      <c r="AZ170" s="79"/>
      <c r="BA170" s="79"/>
      <c r="BB170" s="79"/>
    </row>
    <row r="171" spans="1:57">
      <c r="A171" s="79"/>
      <c r="B171" s="90"/>
      <c r="C171" s="79"/>
      <c r="D171" s="79"/>
      <c r="E171" s="120"/>
      <c r="F171" s="120"/>
      <c r="G171" s="120"/>
      <c r="I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20"/>
      <c r="AH171" s="120"/>
      <c r="AI171" s="120"/>
      <c r="AJ171" s="79"/>
      <c r="AK171" s="120"/>
      <c r="AL171" s="79"/>
      <c r="AM171" s="120"/>
      <c r="AN171" s="79"/>
      <c r="AO171" s="120"/>
      <c r="AP171" s="79"/>
      <c r="AQ171" s="120"/>
      <c r="AR171" s="79"/>
      <c r="AS171" s="120"/>
      <c r="AT171" s="79"/>
      <c r="AU171" s="120"/>
      <c r="AV171" s="79"/>
      <c r="AW171" s="120"/>
      <c r="AX171" s="79"/>
      <c r="AY171" s="79"/>
      <c r="AZ171" s="79"/>
      <c r="BA171" s="79"/>
      <c r="BB171" s="79"/>
    </row>
    <row r="172" spans="1:57">
      <c r="A172" s="79"/>
      <c r="B172" s="119">
        <v>2006</v>
      </c>
      <c r="C172" s="79"/>
      <c r="D172" s="79"/>
      <c r="E172" s="120"/>
      <c r="F172" s="120"/>
      <c r="G172" s="120"/>
      <c r="I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20"/>
      <c r="AH172" s="120"/>
      <c r="AI172" s="120"/>
      <c r="AJ172" s="79"/>
      <c r="AK172" s="120"/>
      <c r="AL172" s="79"/>
      <c r="AM172" s="120"/>
      <c r="AN172" s="79"/>
      <c r="AO172" s="120"/>
      <c r="AP172" s="79"/>
      <c r="AQ172" s="120"/>
      <c r="AR172" s="79"/>
      <c r="AS172" s="120"/>
      <c r="AT172" s="79"/>
      <c r="AU172" s="120"/>
      <c r="AV172" s="79"/>
      <c r="AW172" s="120"/>
      <c r="AX172" s="79"/>
      <c r="AY172" s="79"/>
      <c r="AZ172" s="79"/>
      <c r="BA172" s="79"/>
      <c r="BB172" s="79"/>
    </row>
    <row r="173" spans="1:57">
      <c r="A173" s="79"/>
      <c r="B173" s="90" t="s">
        <v>167</v>
      </c>
      <c r="C173" s="79"/>
      <c r="D173" s="79"/>
      <c r="E173" s="120">
        <f>IF(E$113&lt;=$B172,E$25,0)</f>
        <v>510665.11</v>
      </c>
      <c r="F173" s="120"/>
      <c r="G173" s="120">
        <f>IF(G$113&lt;=$B172,G$25,0)</f>
        <v>2082311.7650000001</v>
      </c>
      <c r="I173" s="120">
        <f>IF(I$113&lt;=$B172,I$25,0)</f>
        <v>329777.47000000003</v>
      </c>
      <c r="K173" s="120">
        <f>IF(K$113&lt;=$B172,K$25,0)</f>
        <v>620501.30999999971</v>
      </c>
      <c r="L173" s="120"/>
      <c r="M173" s="120">
        <f>IF(M$113&lt;=$B172,M$25,0)</f>
        <v>14920259.805000002</v>
      </c>
      <c r="N173" s="120"/>
      <c r="O173" s="120">
        <f>IF(O$113&lt;=$B172,O$25,0)</f>
        <v>9988375.7000000011</v>
      </c>
      <c r="P173" s="120"/>
      <c r="Q173" s="120">
        <f>IF(Q$113&lt;=$B172,Q$25,0)</f>
        <v>0</v>
      </c>
      <c r="R173" s="120"/>
      <c r="S173" s="120">
        <f>IF(S$113&lt;=$B172,S$25,0)</f>
        <v>0</v>
      </c>
      <c r="T173" s="120"/>
      <c r="U173" s="120">
        <f>IF(U$113&lt;=$B172,U$25,0)</f>
        <v>0</v>
      </c>
      <c r="V173" s="120"/>
      <c r="W173" s="120">
        <f>IF(W$113&lt;=$B172,W$25,0)</f>
        <v>0</v>
      </c>
      <c r="X173" s="120"/>
      <c r="Y173" s="120">
        <f>IF(Y$113&lt;=$B172,Y$25,0)</f>
        <v>0</v>
      </c>
      <c r="Z173" s="120"/>
      <c r="AA173" s="120">
        <f>IF(AA$113&lt;=$B172,AA$25,0)</f>
        <v>0</v>
      </c>
      <c r="AB173" s="120"/>
      <c r="AC173" s="120">
        <f>IF(AC$113&lt;=$B172,AC$25,0)</f>
        <v>0</v>
      </c>
      <c r="AD173" s="120"/>
      <c r="AE173" s="120">
        <f>IF(AE$113&lt;=$B172,AE$25,0)</f>
        <v>0</v>
      </c>
      <c r="AF173" s="120"/>
      <c r="AG173" s="120">
        <f>IF(AG$113&lt;=$B172,AG$25,0)</f>
        <v>0</v>
      </c>
      <c r="AH173" s="120"/>
      <c r="AI173" s="120">
        <f>IF(AI$113&lt;=$B172,AI$25,0)</f>
        <v>0</v>
      </c>
      <c r="AJ173" s="79"/>
      <c r="AK173" s="120">
        <f>IF(AK$113&lt;=$B172,AK$25,0)</f>
        <v>0</v>
      </c>
      <c r="AL173" s="79"/>
      <c r="AM173" s="120">
        <f>IF(AM$113&lt;=$B172,AM$25,0)</f>
        <v>0</v>
      </c>
      <c r="AN173" s="79"/>
      <c r="AO173" s="120">
        <f>IF(AO$113&lt;=$B172,AO$25,0)</f>
        <v>0</v>
      </c>
      <c r="AP173" s="79"/>
      <c r="AQ173" s="120">
        <f>IF(AQ$113&lt;=$B172,AQ$25,0)</f>
        <v>0</v>
      </c>
      <c r="AR173" s="79"/>
      <c r="AS173" s="120">
        <f>IF(AS$113&lt;=$B172,AS$25,0)</f>
        <v>0</v>
      </c>
      <c r="AT173" s="79"/>
      <c r="AU173" s="120">
        <f>IF(AU$113&lt;=$B172,AU$25,0)</f>
        <v>0</v>
      </c>
      <c r="AV173" s="79"/>
      <c r="AW173" s="120">
        <f>IF(AW$113&lt;=$B172,AW$25,0)</f>
        <v>0</v>
      </c>
      <c r="AX173" s="79"/>
      <c r="AY173" s="79"/>
      <c r="AZ173" s="79"/>
      <c r="BA173" s="79"/>
      <c r="BB173" s="79"/>
    </row>
    <row r="174" spans="1:57">
      <c r="A174" s="79"/>
      <c r="B174" s="90" t="s">
        <v>190</v>
      </c>
      <c r="C174" s="79"/>
      <c r="D174" s="79"/>
      <c r="E174" s="121">
        <f>ROUND(E173*E$13,0)</f>
        <v>0</v>
      </c>
      <c r="F174" s="120"/>
      <c r="G174" s="121">
        <f>ROUND(G173*G$13,0)</f>
        <v>0</v>
      </c>
      <c r="I174" s="121">
        <f>ROUND(I173*I$13,0)</f>
        <v>98933</v>
      </c>
      <c r="K174" s="121">
        <f>ROUND(K173*K$13,0)</f>
        <v>186150</v>
      </c>
      <c r="L174" s="120"/>
      <c r="M174" s="121">
        <f>ROUND(M173*M$13,0)</f>
        <v>0</v>
      </c>
      <c r="N174" s="120"/>
      <c r="O174" s="121">
        <f>ROUND(O173*O$13,0)</f>
        <v>0</v>
      </c>
      <c r="P174" s="120"/>
      <c r="Q174" s="121">
        <f>ROUND(Q173*Q$13,0)</f>
        <v>0</v>
      </c>
      <c r="R174" s="120"/>
      <c r="S174" s="121">
        <f>ROUND(S173*S$13,0)</f>
        <v>0</v>
      </c>
      <c r="T174" s="120"/>
      <c r="U174" s="121">
        <f>ROUND(U173*U$13,0)</f>
        <v>0</v>
      </c>
      <c r="V174" s="120"/>
      <c r="W174" s="121">
        <f>ROUND(W173*W$13,0)</f>
        <v>0</v>
      </c>
      <c r="X174" s="120"/>
      <c r="Y174" s="121">
        <f>ROUND(Y173*Y$13,0)</f>
        <v>0</v>
      </c>
      <c r="Z174" s="120"/>
      <c r="AA174" s="121">
        <f>ROUND(AA173*AA$13,0)</f>
        <v>0</v>
      </c>
      <c r="AB174" s="120"/>
      <c r="AC174" s="121">
        <f>ROUND(AC173*AC$13,0)</f>
        <v>0</v>
      </c>
      <c r="AD174" s="120"/>
      <c r="AE174" s="121">
        <f>ROUND(AE173*AE$13,0)</f>
        <v>0</v>
      </c>
      <c r="AF174" s="120"/>
      <c r="AG174" s="121">
        <f>ROUND(AG173*AG$13,0)</f>
        <v>0</v>
      </c>
      <c r="AH174" s="120"/>
      <c r="AI174" s="121">
        <f>ROUND(AI173*AI$13,0)</f>
        <v>0</v>
      </c>
      <c r="AJ174" s="79"/>
      <c r="AK174" s="121">
        <f>ROUND(AK173*AK$13,0)</f>
        <v>0</v>
      </c>
      <c r="AL174" s="79"/>
      <c r="AM174" s="121">
        <f>ROUND(AM173*AM$13,0)</f>
        <v>0</v>
      </c>
      <c r="AN174" s="79"/>
      <c r="AO174" s="121">
        <f>ROUND(AO173*AO$13,0)</f>
        <v>0</v>
      </c>
      <c r="AP174" s="79"/>
      <c r="AQ174" s="121">
        <f>ROUND(AQ173*AQ$13,0)</f>
        <v>0</v>
      </c>
      <c r="AR174" s="79"/>
      <c r="AS174" s="121">
        <f>ROUND(AS173*AS$13,0)</f>
        <v>0</v>
      </c>
      <c r="AT174" s="79"/>
      <c r="AU174" s="121">
        <f>ROUND(AU173*AU$13,0)</f>
        <v>0</v>
      </c>
      <c r="AV174" s="79"/>
      <c r="AW174" s="121">
        <f>ROUND(AW173*AW$13,0)</f>
        <v>0</v>
      </c>
      <c r="AX174" s="79"/>
      <c r="AY174" s="79"/>
      <c r="AZ174" s="79"/>
      <c r="BA174" s="79"/>
      <c r="BB174" s="79"/>
    </row>
    <row r="175" spans="1:57">
      <c r="A175" s="79"/>
      <c r="B175" s="90" t="s">
        <v>191</v>
      </c>
      <c r="C175" s="79"/>
      <c r="D175" s="79"/>
      <c r="E175" s="120">
        <f>E173-E174</f>
        <v>510665.11</v>
      </c>
      <c r="F175" s="120"/>
      <c r="G175" s="120">
        <f>G173-G174</f>
        <v>2082311.7650000001</v>
      </c>
      <c r="I175" s="120">
        <f>I173-I174</f>
        <v>230844.47000000003</v>
      </c>
      <c r="K175" s="120">
        <f>K173-K174</f>
        <v>434351.30999999971</v>
      </c>
      <c r="L175" s="120"/>
      <c r="M175" s="120">
        <f>M173-M174</f>
        <v>14920259.805000002</v>
      </c>
      <c r="N175" s="120"/>
      <c r="O175" s="120">
        <f>O173-O174</f>
        <v>9988375.7000000011</v>
      </c>
      <c r="P175" s="120"/>
      <c r="Q175" s="120">
        <f>Q173-Q174</f>
        <v>0</v>
      </c>
      <c r="R175" s="120"/>
      <c r="S175" s="120">
        <f>S173-S174</f>
        <v>0</v>
      </c>
      <c r="T175" s="120"/>
      <c r="U175" s="120">
        <f>U173-U174</f>
        <v>0</v>
      </c>
      <c r="V175" s="120"/>
      <c r="W175" s="120">
        <f>W173-W174</f>
        <v>0</v>
      </c>
      <c r="X175" s="120"/>
      <c r="Y175" s="120">
        <f>Y173-Y174</f>
        <v>0</v>
      </c>
      <c r="Z175" s="120"/>
      <c r="AA175" s="120">
        <f>AA173-AA174</f>
        <v>0</v>
      </c>
      <c r="AB175" s="120"/>
      <c r="AC175" s="120">
        <f>AC173-AC174</f>
        <v>0</v>
      </c>
      <c r="AD175" s="120"/>
      <c r="AE175" s="120">
        <f>AE173-AE174</f>
        <v>0</v>
      </c>
      <c r="AF175" s="120"/>
      <c r="AG175" s="120">
        <f>AG173-AG174</f>
        <v>0</v>
      </c>
      <c r="AH175" s="120"/>
      <c r="AI175" s="120">
        <f>AI173-AI174</f>
        <v>0</v>
      </c>
      <c r="AJ175" s="79"/>
      <c r="AK175" s="120">
        <f>AK173-AK174</f>
        <v>0</v>
      </c>
      <c r="AL175" s="79"/>
      <c r="AM175" s="120">
        <f>AM173-AM174</f>
        <v>0</v>
      </c>
      <c r="AN175" s="79"/>
      <c r="AO175" s="120">
        <f>AO173-AO174</f>
        <v>0</v>
      </c>
      <c r="AP175" s="79"/>
      <c r="AQ175" s="120">
        <f>AQ173-AQ174</f>
        <v>0</v>
      </c>
      <c r="AR175" s="79"/>
      <c r="AS175" s="120">
        <f>AS173-AS174</f>
        <v>0</v>
      </c>
      <c r="AT175" s="79"/>
      <c r="AU175" s="120">
        <f>AU173-AU174</f>
        <v>0</v>
      </c>
      <c r="AV175" s="79"/>
      <c r="AW175" s="120">
        <f>AW173-AW174</f>
        <v>0</v>
      </c>
      <c r="AX175" s="79"/>
      <c r="AY175" s="79"/>
      <c r="AZ175" s="79"/>
      <c r="BA175" s="79"/>
      <c r="BB175" s="79"/>
    </row>
    <row r="176" spans="1:57" s="65" customFormat="1">
      <c r="A176" s="109"/>
      <c r="B176" s="123" t="s">
        <v>192</v>
      </c>
      <c r="C176" s="109"/>
      <c r="D176" s="109"/>
      <c r="E176" s="128">
        <f>IF($B172-E$9&lt;0,0,LOOKUP($B172-(E$9-1),$C$377:$C$398,$E$377:$E$398))</f>
        <v>5.2850000000000001E-2</v>
      </c>
      <c r="F176" s="109"/>
      <c r="G176" s="128">
        <f>IF($B172-G$9&lt;0,0,LOOKUP($B172-(G$9-1),$C$377:$C$398,$E$377:$E$398))</f>
        <v>5.713E-2</v>
      </c>
      <c r="H176" s="124"/>
      <c r="I176" s="128">
        <f>IF($B172-I$9&lt;0,0,LOOKUP($B172-(I$9-1),$C$377:$C$398,$E$377:$E$398))</f>
        <v>6.1769999999999999E-2</v>
      </c>
      <c r="J176" s="124"/>
      <c r="K176" s="128">
        <f>IF($B172-K$9&lt;0,0,LOOKUP($B172-(K$9-1),$C$377:$C$398,$E$377:$E$398))</f>
        <v>6.6769999999999996E-2</v>
      </c>
      <c r="L176" s="124"/>
      <c r="M176" s="128">
        <f>IF($B172-M$9&lt;0,0,LOOKUP($B172-(M$9-1),$C$377:$C$398,$E$377:$E$398))</f>
        <v>7.2190000000000004E-2</v>
      </c>
      <c r="N176" s="109"/>
      <c r="O176" s="128">
        <f>IF($B172-O$9&lt;0,0,LOOKUP($B172-(O$9-1),$C$377:$C$398,$E$377:$E$398))</f>
        <v>3.7499999999999999E-2</v>
      </c>
      <c r="P176" s="124"/>
      <c r="Q176" s="128">
        <f>IF($B172-Q$9&lt;0,0,LOOKUP($B172-(Q$9-1),$C$377:$C$398,$E$377:$E$398))</f>
        <v>0</v>
      </c>
      <c r="R176" s="124"/>
      <c r="S176" s="128">
        <f>IF($B172-S$9&lt;0,0,LOOKUP($B172-(S$9-1),$C$377:$C$398,$E$377:$E$398))</f>
        <v>0</v>
      </c>
      <c r="T176" s="124"/>
      <c r="U176" s="128">
        <f>IF($B172-U$9&lt;0,0,LOOKUP($B172-(U$9-1),$C$377:$C$398,$E$377:$E$398))</f>
        <v>0</v>
      </c>
      <c r="V176" s="124"/>
      <c r="W176" s="128">
        <f>IF($B172-W$9&lt;0,0,LOOKUP($B172-(W$9-1),$C$377:$C$398,$E$377:$E$398))</f>
        <v>0</v>
      </c>
      <c r="X176" s="109"/>
      <c r="Y176" s="128">
        <f>IF($B172-Y$9&lt;0,0,LOOKUP($B172-(Y$9-1),$C$377:$C$398,$E$377:$E$398))</f>
        <v>0</v>
      </c>
      <c r="Z176" s="124"/>
      <c r="AA176" s="128">
        <f>IF($B172-AA$9&lt;0,0,LOOKUP($B172-(AA$9-1),$C$377:$C$398,$E$377:$E$398))</f>
        <v>0</v>
      </c>
      <c r="AB176" s="124"/>
      <c r="AC176" s="128">
        <f>IF($B172-AC$9&lt;0,0,LOOKUP($B172-(AC$9-1),$C$377:$C$398,$E$377:$E$398))</f>
        <v>0</v>
      </c>
      <c r="AD176" s="124"/>
      <c r="AE176" s="128">
        <f>IF($B172-AE$9&lt;0,0,LOOKUP($B172-(AE$9-1),$C$377:$C$398,$E$377:$E$398))</f>
        <v>0</v>
      </c>
      <c r="AF176" s="124"/>
      <c r="AG176" s="128">
        <f>IF($B172-AG$9&lt;0,0,LOOKUP($B172-(AG$9-1),$C$377:$C$398,$E$377:$E$398))</f>
        <v>0</v>
      </c>
      <c r="AH176" s="109"/>
      <c r="AI176" s="128">
        <f>IF($B172-AI$9&lt;0,0,LOOKUP($B172-(AI$9-1),$C$377:$C$398,$E$377:$E$398))</f>
        <v>0</v>
      </c>
      <c r="AJ176" s="109"/>
      <c r="AK176" s="128">
        <f>IF($B172-AK$9&lt;0,0,LOOKUP($B172-(AK$9-1),$C$377:$C$398,$E$377:$E$398))</f>
        <v>0</v>
      </c>
      <c r="AL176" s="109"/>
      <c r="AM176" s="128">
        <f>IF($B172-AM$9&lt;0,0,LOOKUP($B172-(AM$9-1),$C$377:$C$398,$E$377:$E$398))</f>
        <v>0</v>
      </c>
      <c r="AN176" s="109"/>
      <c r="AO176" s="128">
        <f>IF($B172-AO$9&lt;0,0,LOOKUP($B172-(AO$9-1),$C$377:$C$398,$E$377:$E$398))</f>
        <v>0</v>
      </c>
      <c r="AP176" s="109"/>
      <c r="AQ176" s="128">
        <f>IF($B172-AQ$9&lt;0,0,LOOKUP($B172-(AQ$9-1),$C$377:$C$398,$E$377:$E$398))</f>
        <v>0</v>
      </c>
      <c r="AR176" s="109"/>
      <c r="AS176" s="128">
        <f>IF($B172-AS$9&lt;0,0,LOOKUP($B172-(AS$9-1),$C$377:$C$398,$E$377:$E$398))</f>
        <v>0</v>
      </c>
      <c r="AT176" s="109"/>
      <c r="AU176" s="128">
        <f>IF($B172-AU$9&lt;0,0,LOOKUP($B172-(AU$9-1),$C$377:$C$398,$E$377:$E$398))</f>
        <v>0</v>
      </c>
      <c r="AV176" s="109"/>
      <c r="AW176" s="128">
        <f>IF($B172-AW$9&lt;0,0,LOOKUP($B172-(AW$9-1),$C$377:$C$398,$E$377:$E$398))</f>
        <v>0</v>
      </c>
      <c r="AX176" s="109"/>
      <c r="AY176" s="109"/>
      <c r="AZ176" s="109"/>
      <c r="BA176" s="109"/>
      <c r="BB176" s="109"/>
      <c r="BC176" s="124"/>
      <c r="BD176" s="124"/>
      <c r="BE176" s="124"/>
    </row>
    <row r="177" spans="1:57">
      <c r="A177" s="79"/>
      <c r="B177" s="79"/>
      <c r="C177" s="79"/>
      <c r="D177" s="79"/>
      <c r="E177" s="122"/>
      <c r="F177" s="120"/>
      <c r="G177" s="122"/>
      <c r="I177" s="122"/>
      <c r="K177" s="122"/>
      <c r="L177" s="120"/>
      <c r="M177" s="122"/>
      <c r="N177" s="120"/>
      <c r="O177" s="122"/>
      <c r="P177" s="120"/>
      <c r="Q177" s="122"/>
      <c r="R177" s="120"/>
      <c r="S177" s="122"/>
      <c r="T177" s="120"/>
      <c r="U177" s="122"/>
      <c r="V177" s="120"/>
      <c r="W177" s="122"/>
      <c r="X177" s="120"/>
      <c r="Y177" s="122"/>
      <c r="Z177" s="120"/>
      <c r="AA177" s="122"/>
      <c r="AB177" s="120"/>
      <c r="AC177" s="122"/>
      <c r="AD177" s="120"/>
      <c r="AE177" s="122"/>
      <c r="AF177" s="120"/>
      <c r="AG177" s="122"/>
      <c r="AH177" s="120"/>
      <c r="AI177" s="122"/>
      <c r="AJ177" s="79"/>
      <c r="AK177" s="122"/>
      <c r="AL177" s="79"/>
      <c r="AM177" s="122"/>
      <c r="AN177" s="79"/>
      <c r="AO177" s="122"/>
      <c r="AP177" s="79"/>
      <c r="AQ177" s="122"/>
      <c r="AR177" s="79"/>
      <c r="AS177" s="122"/>
      <c r="AT177" s="79"/>
      <c r="AU177" s="122"/>
      <c r="AV177" s="79"/>
      <c r="AW177" s="122"/>
      <c r="AX177" s="79"/>
      <c r="AY177" s="79"/>
      <c r="AZ177" s="79"/>
      <c r="BA177" s="79"/>
      <c r="BB177" s="79"/>
    </row>
    <row r="178" spans="1:57">
      <c r="A178" s="79"/>
      <c r="B178" s="90" t="s">
        <v>193</v>
      </c>
      <c r="C178" s="79"/>
      <c r="D178" s="79"/>
      <c r="E178" s="120">
        <f>ROUND((E173-E174)*E176,0)</f>
        <v>26989</v>
      </c>
      <c r="F178" s="120"/>
      <c r="G178" s="120">
        <f>ROUND((G173-G174)*G176,0)</f>
        <v>118962</v>
      </c>
      <c r="I178" s="120">
        <f>ROUND((I173-I174)*I176,0)</f>
        <v>14259</v>
      </c>
      <c r="K178" s="120">
        <f>ROUND((K173-K174)*K176,0)</f>
        <v>29002</v>
      </c>
      <c r="L178" s="120"/>
      <c r="M178" s="120">
        <f>ROUND((M173-M174)*M176,0)</f>
        <v>1077094</v>
      </c>
      <c r="N178" s="120"/>
      <c r="O178" s="120">
        <f>ROUND((O173-O174)*O176,0)</f>
        <v>374564</v>
      </c>
      <c r="P178" s="120"/>
      <c r="Q178" s="120">
        <f>ROUND((Q173-Q174)*Q176,0)</f>
        <v>0</v>
      </c>
      <c r="R178" s="120"/>
      <c r="S178" s="120">
        <f>ROUND((S173-S174)*S176,0)</f>
        <v>0</v>
      </c>
      <c r="T178" s="120"/>
      <c r="U178" s="120">
        <f>ROUND((U173-U174)*U176,0)</f>
        <v>0</v>
      </c>
      <c r="V178" s="120"/>
      <c r="W178" s="120">
        <f>ROUND((W173-W174)*W176,0)</f>
        <v>0</v>
      </c>
      <c r="X178" s="120"/>
      <c r="Y178" s="120">
        <f>ROUND((Y173-Y174)*Y176,0)</f>
        <v>0</v>
      </c>
      <c r="Z178" s="120"/>
      <c r="AA178" s="120">
        <f>ROUND((AA173-AA174)*AA176,0)</f>
        <v>0</v>
      </c>
      <c r="AB178" s="120"/>
      <c r="AC178" s="120">
        <f>ROUND((AC173-AC174)*AC176,0)</f>
        <v>0</v>
      </c>
      <c r="AD178" s="120"/>
      <c r="AE178" s="120">
        <f>ROUND((AE173-AE174)*AE176,0)</f>
        <v>0</v>
      </c>
      <c r="AF178" s="120"/>
      <c r="AG178" s="120">
        <f>ROUND((AG173-AG174)*AG176,0)</f>
        <v>0</v>
      </c>
      <c r="AH178" s="120"/>
      <c r="AI178" s="120">
        <f>ROUND((AI173-AI174)*AI176,0)</f>
        <v>0</v>
      </c>
      <c r="AJ178" s="79"/>
      <c r="AK178" s="120">
        <f>ROUND((AK173-AK174)*AK176,0)</f>
        <v>0</v>
      </c>
      <c r="AL178" s="79"/>
      <c r="AM178" s="120">
        <f>ROUND((AM173-AM174)*AM176,0)</f>
        <v>0</v>
      </c>
      <c r="AN178" s="79"/>
      <c r="AO178" s="120">
        <f>ROUND((AO173-AO174)*AO176,0)</f>
        <v>0</v>
      </c>
      <c r="AP178" s="79"/>
      <c r="AQ178" s="120">
        <f>ROUND((AQ173-AQ174)*AQ176,0)</f>
        <v>0</v>
      </c>
      <c r="AR178" s="79"/>
      <c r="AS178" s="120">
        <f>ROUND((AS173-AS174)*AS176,0)</f>
        <v>0</v>
      </c>
      <c r="AT178" s="79"/>
      <c r="AU178" s="120">
        <f>ROUND((AU173-AU174)*AU176,0)</f>
        <v>0</v>
      </c>
      <c r="AV178" s="79"/>
      <c r="AW178" s="120">
        <f>ROUND((AW173-AW174)*AW176,0)</f>
        <v>0</v>
      </c>
      <c r="AX178" s="79"/>
      <c r="AY178" s="79"/>
      <c r="AZ178" s="79"/>
      <c r="BA178" s="79"/>
      <c r="BB178" s="79"/>
    </row>
    <row r="179" spans="1:57">
      <c r="A179" s="79"/>
      <c r="B179" s="90" t="s">
        <v>194</v>
      </c>
      <c r="C179" s="79"/>
      <c r="D179" s="79"/>
      <c r="E179" s="81">
        <f>IF(E$113=$B172,E174,0)</f>
        <v>0</v>
      </c>
      <c r="F179" s="120"/>
      <c r="G179" s="81">
        <f>IF(G$113=$B172,G174,0)</f>
        <v>0</v>
      </c>
      <c r="I179" s="81">
        <f>IF(I$113=$B172,I174,0)</f>
        <v>0</v>
      </c>
      <c r="K179" s="81">
        <f>IF(K$113=$B172,K174,0)</f>
        <v>0</v>
      </c>
      <c r="L179" s="120"/>
      <c r="M179" s="81">
        <f>IF(M$113=$B172,M174,0)</f>
        <v>0</v>
      </c>
      <c r="N179" s="120"/>
      <c r="O179" s="81">
        <f>IF(O$113=$B172,O174,0)</f>
        <v>0</v>
      </c>
      <c r="P179" s="120"/>
      <c r="Q179" s="81">
        <f>IF(Q$113=$B172,Q174,0)</f>
        <v>0</v>
      </c>
      <c r="R179" s="120"/>
      <c r="S179" s="81">
        <f>IF(S$113=$B172,S174,0)</f>
        <v>0</v>
      </c>
      <c r="T179" s="120"/>
      <c r="U179" s="81">
        <f>IF(U$113=$B172,U174,0)</f>
        <v>0</v>
      </c>
      <c r="V179" s="120"/>
      <c r="W179" s="81">
        <f>IF(W$113=$B172,W174,0)</f>
        <v>0</v>
      </c>
      <c r="X179" s="120"/>
      <c r="Y179" s="81">
        <f>IF(Y$113=$B172,Y174,0)</f>
        <v>0</v>
      </c>
      <c r="Z179" s="120"/>
      <c r="AA179" s="81">
        <f>IF(AA$113=$B172,AA174,0)</f>
        <v>0</v>
      </c>
      <c r="AB179" s="120"/>
      <c r="AC179" s="81">
        <f>IF(AC$113=$B172,AC174,0)</f>
        <v>0</v>
      </c>
      <c r="AD179" s="120"/>
      <c r="AE179" s="81">
        <f>IF(AE$113=$B172,AE174,0)</f>
        <v>0</v>
      </c>
      <c r="AF179" s="120"/>
      <c r="AG179" s="81">
        <f>IF(AG$113=$B172,AG174,0)</f>
        <v>0</v>
      </c>
      <c r="AH179" s="120"/>
      <c r="AI179" s="81">
        <f>IF(AI$113=$B172,AI174,0)</f>
        <v>0</v>
      </c>
      <c r="AJ179" s="79"/>
      <c r="AK179" s="81">
        <f>IF(AK$113=$B172,AK174,0)</f>
        <v>0</v>
      </c>
      <c r="AL179" s="79"/>
      <c r="AM179" s="81">
        <f>IF(AM$113=$B172,AM174,0)</f>
        <v>0</v>
      </c>
      <c r="AN179" s="79"/>
      <c r="AO179" s="81">
        <f>IF(AO$113=$B172,AO174,0)</f>
        <v>0</v>
      </c>
      <c r="AP179" s="79"/>
      <c r="AQ179" s="81">
        <f>IF(AQ$113=$B172,AQ174,0)</f>
        <v>0</v>
      </c>
      <c r="AR179" s="79"/>
      <c r="AS179" s="81">
        <f>IF(AS$113=$B172,AS174,0)</f>
        <v>0</v>
      </c>
      <c r="AT179" s="79"/>
      <c r="AU179" s="81">
        <f>IF(AU$113=$B172,AU174,0)</f>
        <v>0</v>
      </c>
      <c r="AV179" s="79"/>
      <c r="AW179" s="81">
        <f>IF(AW$113=$B172,AW174,0)</f>
        <v>0</v>
      </c>
      <c r="AX179" s="79"/>
      <c r="AY179" s="79"/>
      <c r="AZ179" s="79"/>
      <c r="BA179" s="79"/>
      <c r="BB179" s="79"/>
    </row>
    <row r="180" spans="1:57" ht="13.5" thickBot="1">
      <c r="A180" s="79"/>
      <c r="B180" s="90" t="str">
        <f>"Total Tax Depreciation  -  "&amp;B172</f>
        <v>Total Tax Depreciation  -  2006</v>
      </c>
      <c r="C180" s="79"/>
      <c r="D180" s="79"/>
      <c r="E180" s="125">
        <f>E178+E179</f>
        <v>26989</v>
      </c>
      <c r="F180" s="120"/>
      <c r="G180" s="125">
        <f>G178+G179</f>
        <v>118962</v>
      </c>
      <c r="I180" s="125">
        <f>I178+I179</f>
        <v>14259</v>
      </c>
      <c r="K180" s="125">
        <f>K178+K179</f>
        <v>29002</v>
      </c>
      <c r="L180" s="120"/>
      <c r="M180" s="125">
        <f>M178+M179</f>
        <v>1077094</v>
      </c>
      <c r="N180" s="120"/>
      <c r="O180" s="125">
        <f>O178+O179</f>
        <v>374564</v>
      </c>
      <c r="P180" s="120"/>
      <c r="Q180" s="125">
        <f>Q178+Q179</f>
        <v>0</v>
      </c>
      <c r="R180" s="120"/>
      <c r="S180" s="125">
        <f>S178+S179</f>
        <v>0</v>
      </c>
      <c r="T180" s="120"/>
      <c r="U180" s="125">
        <f>U178+U179</f>
        <v>0</v>
      </c>
      <c r="V180" s="120"/>
      <c r="W180" s="125">
        <f>W178+W179</f>
        <v>0</v>
      </c>
      <c r="X180" s="120"/>
      <c r="Y180" s="125">
        <f>Y178+Y179</f>
        <v>0</v>
      </c>
      <c r="Z180" s="120"/>
      <c r="AA180" s="125">
        <f>AA178+AA179</f>
        <v>0</v>
      </c>
      <c r="AB180" s="120"/>
      <c r="AC180" s="125">
        <f>AC178+AC179</f>
        <v>0</v>
      </c>
      <c r="AD180" s="120"/>
      <c r="AE180" s="125">
        <f>AE178+AE179</f>
        <v>0</v>
      </c>
      <c r="AF180" s="120"/>
      <c r="AG180" s="125">
        <f>AG178+AG179</f>
        <v>0</v>
      </c>
      <c r="AH180" s="120"/>
      <c r="AI180" s="125">
        <f>AI178+AI179</f>
        <v>0</v>
      </c>
      <c r="AJ180" s="79"/>
      <c r="AK180" s="125">
        <f>AK178+AK179</f>
        <v>0</v>
      </c>
      <c r="AL180" s="79"/>
      <c r="AM180" s="125">
        <f>AM178+AM179</f>
        <v>0</v>
      </c>
      <c r="AN180" s="79"/>
      <c r="AO180" s="125">
        <f>AO178+AO179</f>
        <v>0</v>
      </c>
      <c r="AP180" s="79"/>
      <c r="AQ180" s="125">
        <f>AQ178+AQ179</f>
        <v>0</v>
      </c>
      <c r="AR180" s="79"/>
      <c r="AS180" s="125">
        <f>AS178+AS179</f>
        <v>0</v>
      </c>
      <c r="AT180" s="79"/>
      <c r="AU180" s="125">
        <f>AU178+AU179</f>
        <v>0</v>
      </c>
      <c r="AV180" s="79"/>
      <c r="AW180" s="125">
        <f>AW178+AW179</f>
        <v>0</v>
      </c>
      <c r="AX180" s="79"/>
      <c r="AY180" s="79"/>
      <c r="AZ180" s="79"/>
      <c r="BA180" s="79"/>
      <c r="BB180" s="79"/>
      <c r="BC180" s="126"/>
    </row>
    <row r="181" spans="1:57" ht="13.5" thickTop="1">
      <c r="A181" s="79"/>
      <c r="B181" s="79"/>
      <c r="C181" s="79"/>
      <c r="D181" s="79"/>
      <c r="E181" s="122"/>
      <c r="F181" s="120"/>
      <c r="G181" s="122"/>
      <c r="I181" s="122"/>
      <c r="K181" s="120"/>
      <c r="L181" s="120"/>
      <c r="M181" s="120"/>
      <c r="N181" s="120"/>
      <c r="O181" s="120"/>
      <c r="P181" s="120"/>
      <c r="Q181" s="120"/>
      <c r="R181" s="120"/>
      <c r="S181" s="120"/>
      <c r="T181" s="120"/>
      <c r="U181" s="120"/>
      <c r="V181" s="120"/>
      <c r="W181" s="120"/>
      <c r="X181" s="120"/>
      <c r="Y181" s="120"/>
      <c r="Z181" s="120"/>
      <c r="AA181" s="120"/>
      <c r="AB181" s="120"/>
      <c r="AC181" s="120"/>
      <c r="AD181" s="120"/>
      <c r="AE181" s="120"/>
      <c r="AF181" s="120"/>
      <c r="AG181" s="120"/>
      <c r="AH181" s="120"/>
      <c r="AI181" s="120"/>
      <c r="AJ181" s="79"/>
      <c r="AK181" s="120"/>
      <c r="AL181" s="79"/>
      <c r="AM181" s="120"/>
      <c r="AN181" s="79"/>
      <c r="AO181" s="120"/>
      <c r="AP181" s="79"/>
      <c r="AQ181" s="120"/>
      <c r="AR181" s="79"/>
      <c r="AS181" s="120"/>
      <c r="AT181" s="79"/>
      <c r="AU181" s="120"/>
      <c r="AV181" s="79"/>
      <c r="AW181" s="120"/>
      <c r="AX181" s="79"/>
      <c r="AY181" s="79"/>
      <c r="AZ181" s="79"/>
      <c r="BA181" s="79"/>
      <c r="BB181" s="79"/>
    </row>
    <row r="182" spans="1:57">
      <c r="A182" s="79"/>
      <c r="B182" s="90"/>
      <c r="C182" s="79"/>
      <c r="D182" s="79"/>
      <c r="E182" s="120"/>
      <c r="F182" s="120"/>
      <c r="G182" s="120"/>
      <c r="I182" s="120"/>
      <c r="K182" s="120"/>
      <c r="L182" s="120"/>
      <c r="M182" s="120"/>
      <c r="N182" s="120"/>
      <c r="O182" s="120"/>
      <c r="P182" s="120"/>
      <c r="Q182" s="120"/>
      <c r="R182" s="120"/>
      <c r="S182" s="120"/>
      <c r="T182" s="120"/>
      <c r="U182" s="120"/>
      <c r="V182" s="120"/>
      <c r="W182" s="120"/>
      <c r="X182" s="120"/>
      <c r="Y182" s="120"/>
      <c r="Z182" s="120"/>
      <c r="AA182" s="120"/>
      <c r="AB182" s="120"/>
      <c r="AC182" s="120"/>
      <c r="AD182" s="120"/>
      <c r="AE182" s="120"/>
      <c r="AF182" s="120"/>
      <c r="AG182" s="120"/>
      <c r="AH182" s="120"/>
      <c r="AI182" s="120"/>
      <c r="AJ182" s="79"/>
      <c r="AK182" s="120"/>
      <c r="AL182" s="79"/>
      <c r="AM182" s="120"/>
      <c r="AN182" s="79"/>
      <c r="AO182" s="120"/>
      <c r="AP182" s="79"/>
      <c r="AQ182" s="120"/>
      <c r="AR182" s="79"/>
      <c r="AS182" s="120"/>
      <c r="AT182" s="79"/>
      <c r="AU182" s="120"/>
      <c r="AV182" s="79"/>
      <c r="AW182" s="120"/>
      <c r="AX182" s="79"/>
      <c r="AY182" s="79"/>
      <c r="AZ182" s="79"/>
      <c r="BA182" s="79"/>
      <c r="BB182" s="79"/>
    </row>
    <row r="183" spans="1:57">
      <c r="A183" s="79"/>
      <c r="B183" s="119">
        <v>2007</v>
      </c>
      <c r="C183" s="79"/>
      <c r="D183" s="79"/>
      <c r="E183" s="120"/>
      <c r="F183" s="120"/>
      <c r="G183" s="120"/>
      <c r="I183" s="120"/>
      <c r="K183" s="120"/>
      <c r="L183" s="120"/>
      <c r="M183" s="120"/>
      <c r="N183" s="120"/>
      <c r="O183" s="120"/>
      <c r="P183" s="120"/>
      <c r="Q183" s="120"/>
      <c r="R183" s="120"/>
      <c r="S183" s="120"/>
      <c r="T183" s="120"/>
      <c r="U183" s="120"/>
      <c r="V183" s="120"/>
      <c r="W183" s="120"/>
      <c r="X183" s="120"/>
      <c r="Y183" s="120"/>
      <c r="Z183" s="120"/>
      <c r="AA183" s="120"/>
      <c r="AB183" s="120"/>
      <c r="AC183" s="120"/>
      <c r="AD183" s="120"/>
      <c r="AE183" s="120"/>
      <c r="AF183" s="120"/>
      <c r="AG183" s="120"/>
      <c r="AH183" s="120"/>
      <c r="AI183" s="120"/>
      <c r="AJ183" s="79"/>
      <c r="AK183" s="120"/>
      <c r="AL183" s="79"/>
      <c r="AM183" s="120"/>
      <c r="AN183" s="79"/>
      <c r="AO183" s="120"/>
      <c r="AP183" s="79"/>
      <c r="AQ183" s="120"/>
      <c r="AR183" s="79"/>
      <c r="AS183" s="120"/>
      <c r="AT183" s="79"/>
      <c r="AU183" s="120"/>
      <c r="AV183" s="79"/>
      <c r="AW183" s="120"/>
      <c r="AX183" s="79"/>
      <c r="AY183" s="79"/>
      <c r="AZ183" s="79"/>
      <c r="BA183" s="79"/>
      <c r="BB183" s="79"/>
    </row>
    <row r="184" spans="1:57">
      <c r="A184" s="79"/>
      <c r="B184" s="90" t="s">
        <v>167</v>
      </c>
      <c r="C184" s="79"/>
      <c r="D184" s="79"/>
      <c r="E184" s="120">
        <f>IF(E$113&lt;=$B183,E$25,0)</f>
        <v>510665.11</v>
      </c>
      <c r="F184" s="120"/>
      <c r="G184" s="120">
        <f>IF(G$113&lt;=$B183,G$25,0)</f>
        <v>2082311.7650000001</v>
      </c>
      <c r="I184" s="120">
        <f>IF(I$113&lt;=$B183,I$25,0)</f>
        <v>329777.47000000003</v>
      </c>
      <c r="K184" s="120">
        <f>IF(K$113&lt;=$B183,K$25,0)</f>
        <v>620501.30999999971</v>
      </c>
      <c r="L184" s="120"/>
      <c r="M184" s="120">
        <f>IF(M$113&lt;=$B183,M$25,0)</f>
        <v>14920259.805000002</v>
      </c>
      <c r="N184" s="120"/>
      <c r="O184" s="120">
        <f>IF(O$113&lt;=$B183,O$25,0)</f>
        <v>9988375.7000000011</v>
      </c>
      <c r="P184" s="120"/>
      <c r="Q184" s="120">
        <f>IF(Q$113&lt;=$B183,Q$25,0)</f>
        <v>214879808.19000003</v>
      </c>
      <c r="R184" s="120"/>
      <c r="S184" s="120">
        <f>IF(S$113&lt;=$B183,S$25,0)</f>
        <v>0</v>
      </c>
      <c r="T184" s="120"/>
      <c r="U184" s="120">
        <f>IF(U$113&lt;=$B183,U$25,0)</f>
        <v>0</v>
      </c>
      <c r="V184" s="120"/>
      <c r="W184" s="120">
        <f>IF(W$113&lt;=$B183,W$25,0)</f>
        <v>0</v>
      </c>
      <c r="X184" s="120"/>
      <c r="Y184" s="120">
        <f>IF(Y$113&lt;=$B183,Y$25,0)</f>
        <v>0</v>
      </c>
      <c r="Z184" s="120"/>
      <c r="AA184" s="120">
        <f>IF(AA$113&lt;=$B183,AA$25,0)</f>
        <v>0</v>
      </c>
      <c r="AB184" s="120"/>
      <c r="AC184" s="120">
        <f>IF(AC$113&lt;=$B183,AC$25,0)</f>
        <v>0</v>
      </c>
      <c r="AD184" s="120"/>
      <c r="AE184" s="120">
        <f>IF(AE$113&lt;=$B183,AE$25,0)</f>
        <v>0</v>
      </c>
      <c r="AF184" s="120"/>
      <c r="AG184" s="120">
        <f>IF(AG$113&lt;=$B183,AG$25,0)</f>
        <v>0</v>
      </c>
      <c r="AH184" s="120"/>
      <c r="AI184" s="120">
        <f>IF(AI$113&lt;=$B183,AI$25,0)</f>
        <v>0</v>
      </c>
      <c r="AJ184" s="79"/>
      <c r="AK184" s="120">
        <f>IF(AK$113&lt;=$B183,AK$25,0)</f>
        <v>0</v>
      </c>
      <c r="AL184" s="79"/>
      <c r="AM184" s="120">
        <f>IF(AM$113&lt;=$B183,AM$25,0)</f>
        <v>0</v>
      </c>
      <c r="AN184" s="79"/>
      <c r="AO184" s="120">
        <f>IF(AO$113&lt;=$B183,AO$25,0)</f>
        <v>0</v>
      </c>
      <c r="AP184" s="79"/>
      <c r="AQ184" s="120">
        <f>IF(AQ$113&lt;=$B183,AQ$25,0)</f>
        <v>0</v>
      </c>
      <c r="AR184" s="79"/>
      <c r="AS184" s="120">
        <f>IF(AS$113&lt;=$B183,AS$25,0)</f>
        <v>0</v>
      </c>
      <c r="AT184" s="79"/>
      <c r="AU184" s="120">
        <f>IF(AU$113&lt;=$B183,AU$25,0)</f>
        <v>0</v>
      </c>
      <c r="AV184" s="79"/>
      <c r="AW184" s="120">
        <f>IF(AW$113&lt;=$B183,AW$25,0)</f>
        <v>0</v>
      </c>
      <c r="AX184" s="79"/>
      <c r="AY184" s="79"/>
      <c r="AZ184" s="79"/>
      <c r="BA184" s="79"/>
      <c r="BB184" s="79"/>
    </row>
    <row r="185" spans="1:57">
      <c r="A185" s="79"/>
      <c r="B185" s="90" t="s">
        <v>190</v>
      </c>
      <c r="C185" s="79"/>
      <c r="D185" s="79"/>
      <c r="E185" s="121">
        <f>ROUND(E184*E$13,0)</f>
        <v>0</v>
      </c>
      <c r="F185" s="120"/>
      <c r="G185" s="121">
        <f>ROUND(G184*G$13,0)</f>
        <v>0</v>
      </c>
      <c r="I185" s="121">
        <f>ROUND(I184*I$13,0)</f>
        <v>98933</v>
      </c>
      <c r="K185" s="121">
        <f>ROUND(K184*K$13,0)</f>
        <v>186150</v>
      </c>
      <c r="L185" s="120"/>
      <c r="M185" s="121">
        <f>ROUND(M184*M$13,0)</f>
        <v>0</v>
      </c>
      <c r="N185" s="120"/>
      <c r="O185" s="121">
        <f>ROUND(O184*O$13,0)</f>
        <v>0</v>
      </c>
      <c r="P185" s="120"/>
      <c r="Q185" s="121">
        <f>ROUND(Q184*Q$13,0)</f>
        <v>0</v>
      </c>
      <c r="R185" s="120"/>
      <c r="S185" s="121">
        <f>ROUND(S184*S$13,0)</f>
        <v>0</v>
      </c>
      <c r="T185" s="120"/>
      <c r="U185" s="121">
        <f>ROUND(U184*U$13,0)</f>
        <v>0</v>
      </c>
      <c r="V185" s="120"/>
      <c r="W185" s="121">
        <f>ROUND(W184*W$13,0)</f>
        <v>0</v>
      </c>
      <c r="X185" s="120"/>
      <c r="Y185" s="121">
        <f>ROUND(Y184*Y$13,0)</f>
        <v>0</v>
      </c>
      <c r="Z185" s="120"/>
      <c r="AA185" s="121">
        <f>ROUND(AA184*AA$13,0)</f>
        <v>0</v>
      </c>
      <c r="AB185" s="120"/>
      <c r="AC185" s="121">
        <f>ROUND(AC184*AC$13,0)</f>
        <v>0</v>
      </c>
      <c r="AD185" s="120"/>
      <c r="AE185" s="121">
        <f>ROUND(AE184*AE$13,0)</f>
        <v>0</v>
      </c>
      <c r="AF185" s="120"/>
      <c r="AG185" s="121">
        <f>ROUND(AG184*AG$13,0)</f>
        <v>0</v>
      </c>
      <c r="AH185" s="120"/>
      <c r="AI185" s="121">
        <f>ROUND(AI184*AI$13,0)</f>
        <v>0</v>
      </c>
      <c r="AJ185" s="79"/>
      <c r="AK185" s="121">
        <f>ROUND(AK184*AK$13,0)</f>
        <v>0</v>
      </c>
      <c r="AL185" s="79"/>
      <c r="AM185" s="121">
        <f>ROUND(AM184*AM$13,0)</f>
        <v>0</v>
      </c>
      <c r="AN185" s="79"/>
      <c r="AO185" s="121">
        <f>ROUND(AO184*AO$13,0)</f>
        <v>0</v>
      </c>
      <c r="AP185" s="79"/>
      <c r="AQ185" s="121">
        <f>ROUND(AQ184*AQ$13,0)</f>
        <v>0</v>
      </c>
      <c r="AR185" s="79"/>
      <c r="AS185" s="121">
        <f>ROUND(AS184*AS$13,0)</f>
        <v>0</v>
      </c>
      <c r="AT185" s="79"/>
      <c r="AU185" s="121">
        <f>ROUND(AU184*AU$13,0)</f>
        <v>0</v>
      </c>
      <c r="AV185" s="79"/>
      <c r="AW185" s="121">
        <f>ROUND(AW184*AW$13,0)</f>
        <v>0</v>
      </c>
      <c r="AX185" s="79"/>
      <c r="AY185" s="79"/>
      <c r="AZ185" s="79"/>
      <c r="BA185" s="79"/>
      <c r="BB185" s="79"/>
    </row>
    <row r="186" spans="1:57">
      <c r="A186" s="79"/>
      <c r="B186" s="90" t="s">
        <v>191</v>
      </c>
      <c r="C186" s="79"/>
      <c r="D186" s="79"/>
      <c r="E186" s="120">
        <f>E184-E185</f>
        <v>510665.11</v>
      </c>
      <c r="F186" s="120"/>
      <c r="G186" s="120">
        <f>G184-G185</f>
        <v>2082311.7650000001</v>
      </c>
      <c r="I186" s="120">
        <f>I184-I185</f>
        <v>230844.47000000003</v>
      </c>
      <c r="K186" s="120">
        <f>K184-K185</f>
        <v>434351.30999999971</v>
      </c>
      <c r="L186" s="120"/>
      <c r="M186" s="120">
        <f>M184-M185</f>
        <v>14920259.805000002</v>
      </c>
      <c r="N186" s="120"/>
      <c r="O186" s="120">
        <f>O184-O185</f>
        <v>9988375.7000000011</v>
      </c>
      <c r="P186" s="120"/>
      <c r="Q186" s="120">
        <f>Q184-Q185</f>
        <v>214879808.19000003</v>
      </c>
      <c r="R186" s="120"/>
      <c r="S186" s="120">
        <f>S184-S185</f>
        <v>0</v>
      </c>
      <c r="T186" s="120"/>
      <c r="U186" s="120">
        <f>U184-U185</f>
        <v>0</v>
      </c>
      <c r="V186" s="120"/>
      <c r="W186" s="120">
        <f>W184-W185</f>
        <v>0</v>
      </c>
      <c r="X186" s="120"/>
      <c r="Y186" s="120">
        <f>Y184-Y185</f>
        <v>0</v>
      </c>
      <c r="Z186" s="120"/>
      <c r="AA186" s="120">
        <f>AA184-AA185</f>
        <v>0</v>
      </c>
      <c r="AB186" s="120"/>
      <c r="AC186" s="120">
        <f>AC184-AC185</f>
        <v>0</v>
      </c>
      <c r="AD186" s="120"/>
      <c r="AE186" s="120">
        <f>AE184-AE185</f>
        <v>0</v>
      </c>
      <c r="AF186" s="120"/>
      <c r="AG186" s="120">
        <f>AG184-AG185</f>
        <v>0</v>
      </c>
      <c r="AH186" s="120"/>
      <c r="AI186" s="120">
        <f>AI184-AI185</f>
        <v>0</v>
      </c>
      <c r="AJ186" s="79"/>
      <c r="AK186" s="120">
        <f>AK184-AK185</f>
        <v>0</v>
      </c>
      <c r="AL186" s="79"/>
      <c r="AM186" s="120">
        <f>AM184-AM185</f>
        <v>0</v>
      </c>
      <c r="AN186" s="79"/>
      <c r="AO186" s="120">
        <f>AO184-AO185</f>
        <v>0</v>
      </c>
      <c r="AP186" s="79"/>
      <c r="AQ186" s="120">
        <f>AQ184-AQ185</f>
        <v>0</v>
      </c>
      <c r="AR186" s="79"/>
      <c r="AS186" s="120">
        <f>AS184-AS185</f>
        <v>0</v>
      </c>
      <c r="AT186" s="79"/>
      <c r="AU186" s="120">
        <f>AU184-AU185</f>
        <v>0</v>
      </c>
      <c r="AV186" s="79"/>
      <c r="AW186" s="120">
        <f>AW184-AW185</f>
        <v>0</v>
      </c>
      <c r="AX186" s="79"/>
      <c r="AY186" s="79"/>
      <c r="AZ186" s="79"/>
      <c r="BA186" s="79"/>
      <c r="BB186" s="79"/>
    </row>
    <row r="187" spans="1:57" s="65" customFormat="1">
      <c r="A187" s="109"/>
      <c r="B187" s="123" t="s">
        <v>192</v>
      </c>
      <c r="C187" s="109"/>
      <c r="D187" s="109"/>
      <c r="E187" s="128">
        <f>IF($B183-E$9&lt;0,0,LOOKUP($B183-(E$9-1),$C$377:$C$398,$E$377:$E$398))</f>
        <v>4.888E-2</v>
      </c>
      <c r="F187" s="109"/>
      <c r="G187" s="128">
        <f>IF($B183-G$9&lt;0,0,LOOKUP($B183-(G$9-1),$C$377:$C$398,$E$377:$E$398))</f>
        <v>5.2850000000000001E-2</v>
      </c>
      <c r="H187" s="124"/>
      <c r="I187" s="128">
        <f>IF($B183-I$9&lt;0,0,LOOKUP($B183-(I$9-1),$C$377:$C$398,$E$377:$E$398))</f>
        <v>5.713E-2</v>
      </c>
      <c r="J187" s="124"/>
      <c r="K187" s="128">
        <f>IF($B183-K$9&lt;0,0,LOOKUP($B183-(K$9-1),$C$377:$C$398,$E$377:$E$398))</f>
        <v>6.1769999999999999E-2</v>
      </c>
      <c r="L187" s="124"/>
      <c r="M187" s="128">
        <f>IF($B183-M$9&lt;0,0,LOOKUP($B183-(M$9-1),$C$377:$C$398,$E$377:$E$398))</f>
        <v>6.6769999999999996E-2</v>
      </c>
      <c r="N187" s="109"/>
      <c r="O187" s="128">
        <f>IF($B183-O$9&lt;0,0,LOOKUP($B183-(O$9-1),$C$377:$C$398,$E$377:$E$398))</f>
        <v>7.2190000000000004E-2</v>
      </c>
      <c r="P187" s="124"/>
      <c r="Q187" s="128">
        <f>IF($B183-Q$9&lt;0,0,LOOKUP($B183-(Q$9-1),$C$377:$C$398,$E$377:$E$398))</f>
        <v>3.7499999999999999E-2</v>
      </c>
      <c r="R187" s="124"/>
      <c r="S187" s="128">
        <f>IF($B183-S$9&lt;0,0,LOOKUP($B183-(S$9-1),$C$377:$C$398,$E$377:$E$398))</f>
        <v>0</v>
      </c>
      <c r="T187" s="124"/>
      <c r="U187" s="128">
        <f>IF($B183-U$9&lt;0,0,LOOKUP($B183-(U$9-1),$C$377:$C$398,$E$377:$E$398))</f>
        <v>0</v>
      </c>
      <c r="V187" s="124"/>
      <c r="W187" s="128">
        <f>IF($B183-W$9&lt;0,0,LOOKUP($B183-(W$9-1),$C$377:$C$398,$E$377:$E$398))</f>
        <v>0</v>
      </c>
      <c r="X187" s="109"/>
      <c r="Y187" s="128">
        <f>IF($B183-Y$9&lt;0,0,LOOKUP($B183-(Y$9-1),$C$377:$C$398,$E$377:$E$398))</f>
        <v>0</v>
      </c>
      <c r="Z187" s="124"/>
      <c r="AA187" s="128">
        <f>IF($B183-AA$9&lt;0,0,LOOKUP($B183-(AA$9-1),$C$377:$C$398,$E$377:$E$398))</f>
        <v>0</v>
      </c>
      <c r="AB187" s="124"/>
      <c r="AC187" s="128">
        <f>IF($B183-AC$9&lt;0,0,LOOKUP($B183-(AC$9-1),$C$377:$C$398,$E$377:$E$398))</f>
        <v>0</v>
      </c>
      <c r="AD187" s="124"/>
      <c r="AE187" s="128">
        <f>IF($B183-AE$9&lt;0,0,LOOKUP($B183-(AE$9-1),$C$377:$C$398,$E$377:$E$398))</f>
        <v>0</v>
      </c>
      <c r="AF187" s="124"/>
      <c r="AG187" s="128">
        <f>IF($B183-AG$9&lt;0,0,LOOKUP($B183-(AG$9-1),$C$377:$C$398,$E$377:$E$398))</f>
        <v>0</v>
      </c>
      <c r="AH187" s="109"/>
      <c r="AI187" s="128">
        <f>IF($B183-AI$9&lt;0,0,LOOKUP($B183-(AI$9-1),$C$377:$C$398,$E$377:$E$398))</f>
        <v>0</v>
      </c>
      <c r="AJ187" s="109"/>
      <c r="AK187" s="128">
        <f>IF($B183-AK$9&lt;0,0,LOOKUP($B183-(AK$9-1),$C$377:$C$398,$E$377:$E$398))</f>
        <v>0</v>
      </c>
      <c r="AL187" s="109"/>
      <c r="AM187" s="128">
        <f>IF($B183-AM$9&lt;0,0,LOOKUP($B183-(AM$9-1),$C$377:$C$398,$E$377:$E$398))</f>
        <v>0</v>
      </c>
      <c r="AN187" s="109"/>
      <c r="AO187" s="128">
        <f>IF($B183-AO$9&lt;0,0,LOOKUP($B183-(AO$9-1),$C$377:$C$398,$E$377:$E$398))</f>
        <v>0</v>
      </c>
      <c r="AP187" s="109"/>
      <c r="AQ187" s="128">
        <f>IF($B183-AQ$9&lt;0,0,LOOKUP($B183-(AQ$9-1),$C$377:$C$398,$E$377:$E$398))</f>
        <v>0</v>
      </c>
      <c r="AR187" s="109"/>
      <c r="AS187" s="128">
        <f>IF($B183-AS$9&lt;0,0,LOOKUP($B183-(AS$9-1),$C$377:$C$398,$E$377:$E$398))</f>
        <v>0</v>
      </c>
      <c r="AT187" s="109"/>
      <c r="AU187" s="128">
        <f>IF($B183-AU$9&lt;0,0,LOOKUP($B183-(AU$9-1),$C$377:$C$398,$E$377:$E$398))</f>
        <v>0</v>
      </c>
      <c r="AV187" s="109"/>
      <c r="AW187" s="128">
        <f>IF($B183-AW$9&lt;0,0,LOOKUP($B183-(AW$9-1),$C$377:$C$398,$E$377:$E$398))</f>
        <v>0</v>
      </c>
      <c r="AX187" s="109"/>
      <c r="AY187" s="109"/>
      <c r="AZ187" s="109"/>
      <c r="BA187" s="109"/>
      <c r="BB187" s="109"/>
      <c r="BC187" s="124"/>
      <c r="BD187" s="124"/>
      <c r="BE187" s="124"/>
    </row>
    <row r="188" spans="1:57">
      <c r="A188" s="79"/>
      <c r="B188" s="79"/>
      <c r="C188" s="79"/>
      <c r="D188" s="79"/>
      <c r="E188" s="122"/>
      <c r="F188" s="120"/>
      <c r="G188" s="122"/>
      <c r="I188" s="122"/>
      <c r="K188" s="122"/>
      <c r="L188" s="120"/>
      <c r="M188" s="122"/>
      <c r="N188" s="120"/>
      <c r="O188" s="122"/>
      <c r="P188" s="120"/>
      <c r="Q188" s="122"/>
      <c r="R188" s="120"/>
      <c r="S188" s="122"/>
      <c r="T188" s="120"/>
      <c r="U188" s="122"/>
      <c r="V188" s="120"/>
      <c r="W188" s="122"/>
      <c r="X188" s="120"/>
      <c r="Y188" s="122"/>
      <c r="Z188" s="120"/>
      <c r="AA188" s="122"/>
      <c r="AB188" s="120"/>
      <c r="AC188" s="122"/>
      <c r="AD188" s="120"/>
      <c r="AE188" s="122"/>
      <c r="AF188" s="120"/>
      <c r="AG188" s="122"/>
      <c r="AH188" s="120"/>
      <c r="AI188" s="122"/>
      <c r="AJ188" s="79"/>
      <c r="AK188" s="122"/>
      <c r="AL188" s="79"/>
      <c r="AM188" s="122"/>
      <c r="AN188" s="79"/>
      <c r="AO188" s="122"/>
      <c r="AP188" s="79"/>
      <c r="AQ188" s="122"/>
      <c r="AR188" s="79"/>
      <c r="AS188" s="122"/>
      <c r="AT188" s="79"/>
      <c r="AU188" s="122"/>
      <c r="AV188" s="79"/>
      <c r="AW188" s="122"/>
      <c r="AX188" s="79"/>
      <c r="AY188" s="79"/>
      <c r="AZ188" s="79"/>
      <c r="BA188" s="79"/>
      <c r="BB188" s="79"/>
    </row>
    <row r="189" spans="1:57">
      <c r="A189" s="79"/>
      <c r="B189" s="90" t="s">
        <v>193</v>
      </c>
      <c r="C189" s="79"/>
      <c r="D189" s="79"/>
      <c r="E189" s="120">
        <f>ROUND((E184-E185)*E187,0)</f>
        <v>24961</v>
      </c>
      <c r="F189" s="120"/>
      <c r="G189" s="120">
        <f>ROUND((G184-G185)*G187,0)</f>
        <v>110050</v>
      </c>
      <c r="I189" s="120">
        <f>ROUND((I184-I185)*I187,0)</f>
        <v>13188</v>
      </c>
      <c r="K189" s="120">
        <f>ROUND((K184-K185)*K187,0)</f>
        <v>26830</v>
      </c>
      <c r="L189" s="120"/>
      <c r="M189" s="120">
        <f>ROUND((M184-M185)*M187,0)</f>
        <v>996226</v>
      </c>
      <c r="N189" s="120"/>
      <c r="O189" s="120">
        <f>ROUND((O184-O185)*O187,0)</f>
        <v>721061</v>
      </c>
      <c r="P189" s="120"/>
      <c r="Q189" s="120">
        <f>ROUND((Q184-Q185)*Q187,0)</f>
        <v>8057993</v>
      </c>
      <c r="R189" s="120"/>
      <c r="S189" s="120">
        <f>ROUND((S184-S185)*S187,0)</f>
        <v>0</v>
      </c>
      <c r="T189" s="120"/>
      <c r="U189" s="120">
        <f>ROUND((U184-U185)*U187,0)</f>
        <v>0</v>
      </c>
      <c r="V189" s="120"/>
      <c r="W189" s="120">
        <f>ROUND((W184-W185)*W187,0)</f>
        <v>0</v>
      </c>
      <c r="X189" s="120"/>
      <c r="Y189" s="120">
        <f>ROUND((Y184-Y185)*Y187,0)</f>
        <v>0</v>
      </c>
      <c r="Z189" s="120"/>
      <c r="AA189" s="120">
        <f>ROUND((AA184-AA185)*AA187,0)</f>
        <v>0</v>
      </c>
      <c r="AB189" s="120"/>
      <c r="AC189" s="120">
        <f>ROUND((AC184-AC185)*AC187,0)</f>
        <v>0</v>
      </c>
      <c r="AD189" s="120"/>
      <c r="AE189" s="120">
        <f>ROUND((AE184-AE185)*AE187,0)</f>
        <v>0</v>
      </c>
      <c r="AF189" s="120"/>
      <c r="AG189" s="120">
        <f>ROUND((AG184-AG185)*AG187,0)</f>
        <v>0</v>
      </c>
      <c r="AH189" s="120"/>
      <c r="AI189" s="120">
        <f>ROUND((AI184-AI185)*AI187,0)</f>
        <v>0</v>
      </c>
      <c r="AJ189" s="79"/>
      <c r="AK189" s="120">
        <f>ROUND((AK184-AK185)*AK187,0)</f>
        <v>0</v>
      </c>
      <c r="AL189" s="79"/>
      <c r="AM189" s="120">
        <f>ROUND((AM184-AM185)*AM187,0)</f>
        <v>0</v>
      </c>
      <c r="AN189" s="79"/>
      <c r="AO189" s="120">
        <f>ROUND((AO184-AO185)*AO187,0)</f>
        <v>0</v>
      </c>
      <c r="AP189" s="79"/>
      <c r="AQ189" s="120">
        <f>ROUND((AQ184-AQ185)*AQ187,0)</f>
        <v>0</v>
      </c>
      <c r="AR189" s="79"/>
      <c r="AS189" s="120">
        <f>ROUND((AS184-AS185)*AS187,0)</f>
        <v>0</v>
      </c>
      <c r="AT189" s="79"/>
      <c r="AU189" s="120">
        <f>ROUND((AU184-AU185)*AU187,0)</f>
        <v>0</v>
      </c>
      <c r="AV189" s="79"/>
      <c r="AW189" s="120">
        <f>ROUND((AW184-AW185)*AW187,0)</f>
        <v>0</v>
      </c>
      <c r="AX189" s="79"/>
      <c r="AY189" s="79"/>
      <c r="AZ189" s="79"/>
      <c r="BA189" s="79"/>
      <c r="BB189" s="79"/>
    </row>
    <row r="190" spans="1:57">
      <c r="A190" s="79"/>
      <c r="B190" s="90" t="s">
        <v>194</v>
      </c>
      <c r="C190" s="79"/>
      <c r="D190" s="79"/>
      <c r="E190" s="81">
        <f>IF(E$113=$B183,E185,0)</f>
        <v>0</v>
      </c>
      <c r="F190" s="120"/>
      <c r="G190" s="81">
        <f>IF(G$113=$B183,G185,0)</f>
        <v>0</v>
      </c>
      <c r="I190" s="81">
        <f>IF(I$113=$B183,I185,0)</f>
        <v>0</v>
      </c>
      <c r="K190" s="81">
        <f>IF(K$113=$B183,K185,0)</f>
        <v>0</v>
      </c>
      <c r="L190" s="120"/>
      <c r="M190" s="81">
        <f>IF(M$113=$B183,M185,0)</f>
        <v>0</v>
      </c>
      <c r="N190" s="120"/>
      <c r="O190" s="81">
        <f>IF(O$113=$B183,O185,0)</f>
        <v>0</v>
      </c>
      <c r="P190" s="120"/>
      <c r="Q190" s="81">
        <f>IF(Q$113=$B183,Q185,0)</f>
        <v>0</v>
      </c>
      <c r="R190" s="120"/>
      <c r="S190" s="81">
        <f>IF(S$113=$B183,S185,0)</f>
        <v>0</v>
      </c>
      <c r="T190" s="120"/>
      <c r="U190" s="81">
        <f>IF(U$113=$B183,U185,0)</f>
        <v>0</v>
      </c>
      <c r="V190" s="120"/>
      <c r="W190" s="81">
        <f>IF(W$113=$B183,W185,0)</f>
        <v>0</v>
      </c>
      <c r="X190" s="120"/>
      <c r="Y190" s="81">
        <f>IF(Y$113=$B183,Y185,0)</f>
        <v>0</v>
      </c>
      <c r="Z190" s="120"/>
      <c r="AA190" s="81">
        <f>IF(AA$113=$B183,AA185,0)</f>
        <v>0</v>
      </c>
      <c r="AB190" s="120"/>
      <c r="AC190" s="81">
        <f>IF(AC$113=$B183,AC185,0)</f>
        <v>0</v>
      </c>
      <c r="AD190" s="120"/>
      <c r="AE190" s="81">
        <f>IF(AE$113=$B183,AE185,0)</f>
        <v>0</v>
      </c>
      <c r="AF190" s="120"/>
      <c r="AG190" s="81">
        <f>IF(AG$113=$B183,AG185,0)</f>
        <v>0</v>
      </c>
      <c r="AH190" s="120"/>
      <c r="AI190" s="81">
        <f>IF(AI$113=$B183,AI185,0)</f>
        <v>0</v>
      </c>
      <c r="AJ190" s="79"/>
      <c r="AK190" s="81">
        <f>IF(AK$113=$B183,AK185,0)</f>
        <v>0</v>
      </c>
      <c r="AL190" s="79"/>
      <c r="AM190" s="81">
        <f>IF(AM$113=$B183,AM185,0)</f>
        <v>0</v>
      </c>
      <c r="AN190" s="79"/>
      <c r="AO190" s="81">
        <f>IF(AO$113=$B183,AO185,0)</f>
        <v>0</v>
      </c>
      <c r="AP190" s="79"/>
      <c r="AQ190" s="81">
        <f>IF(AQ$113=$B183,AQ185,0)</f>
        <v>0</v>
      </c>
      <c r="AR190" s="79"/>
      <c r="AS190" s="81">
        <f>IF(AS$113=$B183,AS185,0)</f>
        <v>0</v>
      </c>
      <c r="AT190" s="79"/>
      <c r="AU190" s="81">
        <f>IF(AU$113=$B183,AU185,0)</f>
        <v>0</v>
      </c>
      <c r="AV190" s="79"/>
      <c r="AW190" s="81">
        <f>IF(AW$113=$B183,AW185,0)</f>
        <v>0</v>
      </c>
      <c r="AX190" s="79"/>
      <c r="AY190" s="79"/>
      <c r="AZ190" s="79"/>
      <c r="BA190" s="79"/>
      <c r="BB190" s="79"/>
    </row>
    <row r="191" spans="1:57" ht="13.5" thickBot="1">
      <c r="A191" s="79"/>
      <c r="B191" s="90" t="str">
        <f>"Total Tax Depreciation  -  "&amp;B183</f>
        <v>Total Tax Depreciation  -  2007</v>
      </c>
      <c r="C191" s="79"/>
      <c r="D191" s="79"/>
      <c r="E191" s="125">
        <f>E189+E190</f>
        <v>24961</v>
      </c>
      <c r="F191" s="120"/>
      <c r="G191" s="125">
        <f>G189+G190</f>
        <v>110050</v>
      </c>
      <c r="I191" s="125">
        <f>I189+I190</f>
        <v>13188</v>
      </c>
      <c r="K191" s="125">
        <f>K189+K190</f>
        <v>26830</v>
      </c>
      <c r="L191" s="120"/>
      <c r="M191" s="125">
        <f>M189+M190</f>
        <v>996226</v>
      </c>
      <c r="N191" s="120"/>
      <c r="O191" s="125">
        <f>O189+O190</f>
        <v>721061</v>
      </c>
      <c r="P191" s="120"/>
      <c r="Q191" s="125">
        <f>Q189+Q190</f>
        <v>8057993</v>
      </c>
      <c r="R191" s="120"/>
      <c r="S191" s="125">
        <f>S189+S190</f>
        <v>0</v>
      </c>
      <c r="T191" s="120"/>
      <c r="U191" s="125">
        <f>U189+U190</f>
        <v>0</v>
      </c>
      <c r="V191" s="120"/>
      <c r="W191" s="125">
        <f>W189+W190</f>
        <v>0</v>
      </c>
      <c r="X191" s="120"/>
      <c r="Y191" s="125">
        <f>Y189+Y190</f>
        <v>0</v>
      </c>
      <c r="Z191" s="120"/>
      <c r="AA191" s="125">
        <f>AA189+AA190</f>
        <v>0</v>
      </c>
      <c r="AB191" s="120"/>
      <c r="AC191" s="125">
        <f>AC189+AC190</f>
        <v>0</v>
      </c>
      <c r="AD191" s="120"/>
      <c r="AE191" s="125">
        <f>AE189+AE190</f>
        <v>0</v>
      </c>
      <c r="AF191" s="120"/>
      <c r="AG191" s="125">
        <f>AG189+AG190</f>
        <v>0</v>
      </c>
      <c r="AH191" s="120"/>
      <c r="AI191" s="125">
        <f>AI189+AI190</f>
        <v>0</v>
      </c>
      <c r="AJ191" s="79"/>
      <c r="AK191" s="125">
        <f>AK189+AK190</f>
        <v>0</v>
      </c>
      <c r="AL191" s="79"/>
      <c r="AM191" s="125">
        <f>AM189+AM190</f>
        <v>0</v>
      </c>
      <c r="AN191" s="79"/>
      <c r="AO191" s="125">
        <f>AO189+AO190</f>
        <v>0</v>
      </c>
      <c r="AP191" s="79"/>
      <c r="AQ191" s="125">
        <f>AQ189+AQ190</f>
        <v>0</v>
      </c>
      <c r="AR191" s="79"/>
      <c r="AS191" s="125">
        <f>AS189+AS190</f>
        <v>0</v>
      </c>
      <c r="AT191" s="79"/>
      <c r="AU191" s="125">
        <f>AU189+AU190</f>
        <v>0</v>
      </c>
      <c r="AV191" s="79"/>
      <c r="AW191" s="125">
        <f>AW189+AW190</f>
        <v>0</v>
      </c>
      <c r="AX191" s="79"/>
      <c r="AY191" s="79"/>
      <c r="AZ191" s="79"/>
      <c r="BA191" s="79"/>
      <c r="BB191" s="79"/>
      <c r="BC191" s="126"/>
    </row>
    <row r="192" spans="1:57" ht="13.5" thickTop="1">
      <c r="A192" s="79"/>
      <c r="B192" s="79"/>
      <c r="C192" s="79"/>
      <c r="D192" s="79"/>
      <c r="E192" s="122"/>
      <c r="F192" s="120"/>
      <c r="G192" s="122"/>
      <c r="I192" s="122"/>
      <c r="K192" s="120"/>
      <c r="L192" s="120"/>
      <c r="M192" s="120"/>
      <c r="N192" s="120"/>
      <c r="O192" s="120"/>
      <c r="P192" s="120"/>
      <c r="Q192" s="120"/>
      <c r="R192" s="120"/>
      <c r="S192" s="120"/>
      <c r="T192" s="120"/>
      <c r="U192" s="120"/>
      <c r="V192" s="120"/>
      <c r="W192" s="120"/>
      <c r="X192" s="120"/>
      <c r="Y192" s="120"/>
      <c r="Z192" s="120"/>
      <c r="AA192" s="120"/>
      <c r="AB192" s="120"/>
      <c r="AC192" s="120"/>
      <c r="AD192" s="120"/>
      <c r="AE192" s="120"/>
      <c r="AF192" s="120"/>
      <c r="AG192" s="120"/>
      <c r="AH192" s="120"/>
      <c r="AI192" s="120"/>
      <c r="AJ192" s="79"/>
      <c r="AK192" s="120"/>
      <c r="AL192" s="79"/>
      <c r="AM192" s="120"/>
      <c r="AN192" s="79"/>
      <c r="AO192" s="120"/>
      <c r="AP192" s="79"/>
      <c r="AQ192" s="120"/>
      <c r="AR192" s="79"/>
      <c r="AS192" s="120"/>
      <c r="AT192" s="79"/>
      <c r="AU192" s="120"/>
      <c r="AV192" s="79"/>
      <c r="AW192" s="120"/>
      <c r="AX192" s="79"/>
      <c r="AY192" s="79"/>
      <c r="AZ192" s="79"/>
      <c r="BA192" s="79"/>
      <c r="BB192" s="79"/>
    </row>
    <row r="193" spans="1:57">
      <c r="A193" s="79"/>
      <c r="B193" s="79"/>
      <c r="C193" s="79"/>
      <c r="D193" s="79"/>
      <c r="E193" s="122"/>
      <c r="F193" s="120"/>
      <c r="G193" s="122"/>
      <c r="I193" s="122"/>
      <c r="K193" s="120"/>
      <c r="L193" s="120"/>
      <c r="M193" s="120"/>
      <c r="N193" s="120"/>
      <c r="O193" s="120"/>
      <c r="P193" s="120"/>
      <c r="Q193" s="120"/>
      <c r="R193" s="120"/>
      <c r="S193" s="120"/>
      <c r="T193" s="120"/>
      <c r="U193" s="120"/>
      <c r="V193" s="120"/>
      <c r="W193" s="120"/>
      <c r="X193" s="120"/>
      <c r="Y193" s="120"/>
      <c r="Z193" s="120"/>
      <c r="AA193" s="120"/>
      <c r="AB193" s="120"/>
      <c r="AC193" s="120"/>
      <c r="AD193" s="120"/>
      <c r="AE193" s="120"/>
      <c r="AF193" s="120"/>
      <c r="AG193" s="120"/>
      <c r="AH193" s="120"/>
      <c r="AI193" s="120"/>
      <c r="AJ193" s="79"/>
      <c r="AK193" s="120"/>
      <c r="AL193" s="79"/>
      <c r="AM193" s="120"/>
      <c r="AN193" s="79"/>
      <c r="AO193" s="120"/>
      <c r="AP193" s="79"/>
      <c r="AQ193" s="120"/>
      <c r="AR193" s="79"/>
      <c r="AS193" s="120"/>
      <c r="AT193" s="79"/>
      <c r="AU193" s="120"/>
      <c r="AV193" s="79"/>
      <c r="AW193" s="120"/>
      <c r="AX193" s="79"/>
      <c r="AY193" s="79"/>
      <c r="AZ193" s="79"/>
      <c r="BA193" s="79"/>
      <c r="BB193" s="79"/>
    </row>
    <row r="194" spans="1:57">
      <c r="A194" s="79"/>
      <c r="B194" s="119">
        <v>2008</v>
      </c>
      <c r="C194" s="79"/>
      <c r="D194" s="79"/>
      <c r="E194" s="120"/>
      <c r="F194" s="120"/>
      <c r="G194" s="120"/>
      <c r="I194" s="120"/>
      <c r="K194" s="120"/>
      <c r="L194" s="120"/>
      <c r="M194" s="120"/>
      <c r="N194" s="120"/>
      <c r="O194" s="120"/>
      <c r="P194" s="120"/>
      <c r="Q194" s="120"/>
      <c r="R194" s="120"/>
      <c r="S194" s="120"/>
      <c r="T194" s="120"/>
      <c r="U194" s="120"/>
      <c r="V194" s="120"/>
      <c r="W194" s="120"/>
      <c r="X194" s="120"/>
      <c r="Y194" s="120"/>
      <c r="Z194" s="120"/>
      <c r="AA194" s="120"/>
      <c r="AB194" s="120"/>
      <c r="AC194" s="120"/>
      <c r="AD194" s="120"/>
      <c r="AE194" s="120"/>
      <c r="AF194" s="120"/>
      <c r="AG194" s="120"/>
      <c r="AH194" s="120"/>
      <c r="AI194" s="120"/>
      <c r="AJ194" s="79"/>
      <c r="AK194" s="120"/>
      <c r="AL194" s="79"/>
      <c r="AM194" s="120"/>
      <c r="AN194" s="79"/>
      <c r="AO194" s="120"/>
      <c r="AP194" s="79"/>
      <c r="AQ194" s="120"/>
      <c r="AR194" s="79"/>
      <c r="AS194" s="120"/>
      <c r="AT194" s="79"/>
      <c r="AU194" s="120"/>
      <c r="AV194" s="79"/>
      <c r="AW194" s="120"/>
      <c r="AX194" s="79"/>
      <c r="AY194" s="79"/>
      <c r="AZ194" s="79"/>
      <c r="BA194" s="79"/>
      <c r="BB194" s="79"/>
    </row>
    <row r="195" spans="1:57">
      <c r="A195" s="79"/>
      <c r="B195" s="90" t="s">
        <v>167</v>
      </c>
      <c r="C195" s="79"/>
      <c r="D195" s="79"/>
      <c r="E195" s="120">
        <f>IF(E$113&lt;=$B194,E$25,0)</f>
        <v>510665.11</v>
      </c>
      <c r="F195" s="120"/>
      <c r="G195" s="120">
        <f>IF(G$113&lt;=$B194,G$25,0)</f>
        <v>2082311.7650000001</v>
      </c>
      <c r="I195" s="120">
        <f>IF(I$113&lt;=$B194,I$25,0)</f>
        <v>329777.47000000003</v>
      </c>
      <c r="K195" s="120">
        <f>IF(K$113&lt;=$B194,K$25,0)</f>
        <v>620501.30999999971</v>
      </c>
      <c r="L195" s="120"/>
      <c r="M195" s="120">
        <f>IF(M$113&lt;=$B194,M$25,0)</f>
        <v>14920259.805000002</v>
      </c>
      <c r="N195" s="120"/>
      <c r="O195" s="120">
        <f>IF(O$113&lt;=$B194,O$25,0)</f>
        <v>9988375.7000000011</v>
      </c>
      <c r="P195" s="120"/>
      <c r="Q195" s="120">
        <f>IF(Q$113&lt;=$B194,Q$25,0)</f>
        <v>214879808.19000003</v>
      </c>
      <c r="R195" s="120"/>
      <c r="S195" s="120">
        <f>IF(S$113&lt;=$B194,S$25,0)</f>
        <v>11373829.760000002</v>
      </c>
      <c r="T195" s="120"/>
      <c r="U195" s="120">
        <f>IF(U$113&lt;=$B194,U$25,0)</f>
        <v>0</v>
      </c>
      <c r="V195" s="120"/>
      <c r="W195" s="120">
        <f>IF(W$113&lt;=$B194,W$25,0)</f>
        <v>0</v>
      </c>
      <c r="X195" s="120"/>
      <c r="Y195" s="120">
        <f>IF(Y$113&lt;=$B194,Y$25,0)</f>
        <v>0</v>
      </c>
      <c r="Z195" s="120"/>
      <c r="AA195" s="120">
        <f>IF(AA$113&lt;=$B194,AA$25,0)</f>
        <v>0</v>
      </c>
      <c r="AB195" s="120"/>
      <c r="AC195" s="120">
        <f>IF(AC$113&lt;=$B194,AC$25,0)</f>
        <v>0</v>
      </c>
      <c r="AD195" s="120"/>
      <c r="AE195" s="120">
        <f>IF(AE$113&lt;=$B194,AE$25,0)</f>
        <v>0</v>
      </c>
      <c r="AF195" s="120"/>
      <c r="AG195" s="120">
        <f>IF(AG$113&lt;=$B194,AG$25,0)</f>
        <v>0</v>
      </c>
      <c r="AH195" s="120"/>
      <c r="AI195" s="120">
        <f>IF(AI$113&lt;=$B194,AI$25,0)</f>
        <v>0</v>
      </c>
      <c r="AJ195" s="79"/>
      <c r="AK195" s="120">
        <f>IF(AK$113&lt;=$B194,AK$25,0)</f>
        <v>0</v>
      </c>
      <c r="AL195" s="79"/>
      <c r="AM195" s="120">
        <f>IF(AM$113&lt;=$B194,AM$25,0)</f>
        <v>0</v>
      </c>
      <c r="AN195" s="79"/>
      <c r="AO195" s="120">
        <f>IF(AO$113&lt;=$B194,AO$25,0)</f>
        <v>0</v>
      </c>
      <c r="AP195" s="79"/>
      <c r="AQ195" s="120">
        <f>IF(AQ$113&lt;=$B194,AQ$25,0)</f>
        <v>0</v>
      </c>
      <c r="AR195" s="79"/>
      <c r="AS195" s="120">
        <f>IF(AS$113&lt;=$B194,AS$25,0)</f>
        <v>0</v>
      </c>
      <c r="AT195" s="79"/>
      <c r="AU195" s="120">
        <f>IF(AU$113&lt;=$B194,AU$25,0)</f>
        <v>0</v>
      </c>
      <c r="AV195" s="79"/>
      <c r="AW195" s="120">
        <f>IF(AW$113&lt;=$B194,AW$25,0)</f>
        <v>0</v>
      </c>
      <c r="AX195" s="79"/>
      <c r="AY195" s="79"/>
      <c r="AZ195" s="79"/>
      <c r="BA195" s="79"/>
      <c r="BB195" s="79"/>
    </row>
    <row r="196" spans="1:57">
      <c r="A196" s="79"/>
      <c r="B196" s="90" t="s">
        <v>190</v>
      </c>
      <c r="C196" s="79"/>
      <c r="D196" s="79"/>
      <c r="E196" s="121">
        <f>ROUND(E195*E$13,0)</f>
        <v>0</v>
      </c>
      <c r="F196" s="120"/>
      <c r="G196" s="121">
        <f>ROUND(G195*G$13,0)</f>
        <v>0</v>
      </c>
      <c r="I196" s="121">
        <f>ROUND(I195*I$13,0)</f>
        <v>98933</v>
      </c>
      <c r="K196" s="121">
        <f>ROUND(K195*K$13,0)</f>
        <v>186150</v>
      </c>
      <c r="L196" s="120"/>
      <c r="M196" s="121">
        <f>ROUND(M195*M$13,0)</f>
        <v>0</v>
      </c>
      <c r="N196" s="120"/>
      <c r="O196" s="121">
        <f>ROUND(O195*O$13,0)</f>
        <v>0</v>
      </c>
      <c r="P196" s="120"/>
      <c r="Q196" s="121">
        <f>ROUND(Q195*Q$13,0)</f>
        <v>0</v>
      </c>
      <c r="R196" s="120"/>
      <c r="S196" s="121">
        <f>ROUND(S195*S$13,0)</f>
        <v>5686915</v>
      </c>
      <c r="T196" s="120"/>
      <c r="U196" s="121">
        <f>ROUND(U195*U$13,0)</f>
        <v>0</v>
      </c>
      <c r="V196" s="120"/>
      <c r="W196" s="121">
        <f>ROUND(W195*W$13,0)</f>
        <v>0</v>
      </c>
      <c r="X196" s="120"/>
      <c r="Y196" s="121">
        <f>ROUND(Y195*Y$13,0)</f>
        <v>0</v>
      </c>
      <c r="Z196" s="120"/>
      <c r="AA196" s="121">
        <f>ROUND(AA195*AA$13,0)</f>
        <v>0</v>
      </c>
      <c r="AB196" s="120"/>
      <c r="AC196" s="121">
        <f>ROUND(AC195*AC$13,0)</f>
        <v>0</v>
      </c>
      <c r="AD196" s="120"/>
      <c r="AE196" s="121">
        <f>ROUND(AE195*AE$13,0)</f>
        <v>0</v>
      </c>
      <c r="AF196" s="120"/>
      <c r="AG196" s="121">
        <f>ROUND(AG195*AG$13,0)</f>
        <v>0</v>
      </c>
      <c r="AH196" s="120"/>
      <c r="AI196" s="121">
        <f>ROUND(AI195*AI$13,0)</f>
        <v>0</v>
      </c>
      <c r="AJ196" s="79"/>
      <c r="AK196" s="121">
        <f>ROUND(AK195*AK$13,0)</f>
        <v>0</v>
      </c>
      <c r="AL196" s="79"/>
      <c r="AM196" s="121">
        <f>ROUND(AM195*AM$13,0)</f>
        <v>0</v>
      </c>
      <c r="AN196" s="79"/>
      <c r="AO196" s="121">
        <f>ROUND(AO195*AO$13,0)</f>
        <v>0</v>
      </c>
      <c r="AP196" s="79"/>
      <c r="AQ196" s="121">
        <f>ROUND(AQ195*AQ$13,0)</f>
        <v>0</v>
      </c>
      <c r="AR196" s="79"/>
      <c r="AS196" s="121">
        <f>ROUND(AS195*AS$13,0)</f>
        <v>0</v>
      </c>
      <c r="AT196" s="79"/>
      <c r="AU196" s="121">
        <f>ROUND(AU195*AU$13,0)</f>
        <v>0</v>
      </c>
      <c r="AV196" s="79"/>
      <c r="AW196" s="121">
        <f>ROUND(AW195*AW$13,0)</f>
        <v>0</v>
      </c>
      <c r="AX196" s="79"/>
      <c r="AY196" s="79"/>
      <c r="AZ196" s="79"/>
      <c r="BA196" s="79"/>
      <c r="BB196" s="79"/>
    </row>
    <row r="197" spans="1:57">
      <c r="A197" s="79"/>
      <c r="B197" s="90" t="s">
        <v>191</v>
      </c>
      <c r="C197" s="79"/>
      <c r="D197" s="79"/>
      <c r="E197" s="120">
        <f>E195-E196</f>
        <v>510665.11</v>
      </c>
      <c r="F197" s="120"/>
      <c r="G197" s="120">
        <f>G195-G196</f>
        <v>2082311.7650000001</v>
      </c>
      <c r="I197" s="120">
        <f>I195-I196</f>
        <v>230844.47000000003</v>
      </c>
      <c r="K197" s="120">
        <f>K195-K196</f>
        <v>434351.30999999971</v>
      </c>
      <c r="L197" s="120"/>
      <c r="M197" s="120">
        <f>M195-M196</f>
        <v>14920259.805000002</v>
      </c>
      <c r="N197" s="120"/>
      <c r="O197" s="120">
        <f>O195-O196</f>
        <v>9988375.7000000011</v>
      </c>
      <c r="P197" s="120"/>
      <c r="Q197" s="120">
        <f>Q195-Q196</f>
        <v>214879808.19000003</v>
      </c>
      <c r="R197" s="120"/>
      <c r="S197" s="120">
        <f>S195-S196</f>
        <v>5686914.7600000016</v>
      </c>
      <c r="T197" s="120"/>
      <c r="U197" s="120">
        <f>U195-U196</f>
        <v>0</v>
      </c>
      <c r="V197" s="120"/>
      <c r="W197" s="120">
        <f>W195-W196</f>
        <v>0</v>
      </c>
      <c r="X197" s="120"/>
      <c r="Y197" s="120">
        <f>Y195-Y196</f>
        <v>0</v>
      </c>
      <c r="Z197" s="120"/>
      <c r="AA197" s="120">
        <f>AA195-AA196</f>
        <v>0</v>
      </c>
      <c r="AB197" s="120"/>
      <c r="AC197" s="120">
        <f>AC195-AC196</f>
        <v>0</v>
      </c>
      <c r="AD197" s="120"/>
      <c r="AE197" s="120">
        <f>AE195-AE196</f>
        <v>0</v>
      </c>
      <c r="AF197" s="120"/>
      <c r="AG197" s="120">
        <f>AG195-AG196</f>
        <v>0</v>
      </c>
      <c r="AH197" s="120"/>
      <c r="AI197" s="120">
        <f>AI195-AI196</f>
        <v>0</v>
      </c>
      <c r="AJ197" s="79"/>
      <c r="AK197" s="120">
        <f>AK195-AK196</f>
        <v>0</v>
      </c>
      <c r="AL197" s="79"/>
      <c r="AM197" s="120">
        <f>AM195-AM196</f>
        <v>0</v>
      </c>
      <c r="AN197" s="79"/>
      <c r="AO197" s="120">
        <f>AO195-AO196</f>
        <v>0</v>
      </c>
      <c r="AP197" s="79"/>
      <c r="AQ197" s="120">
        <f>AQ195-AQ196</f>
        <v>0</v>
      </c>
      <c r="AR197" s="79"/>
      <c r="AS197" s="120">
        <f>AS195-AS196</f>
        <v>0</v>
      </c>
      <c r="AT197" s="79"/>
      <c r="AU197" s="120">
        <f>AU195-AU196</f>
        <v>0</v>
      </c>
      <c r="AV197" s="79"/>
      <c r="AW197" s="120">
        <f>AW195-AW196</f>
        <v>0</v>
      </c>
      <c r="AX197" s="79"/>
      <c r="AY197" s="79"/>
      <c r="AZ197" s="79"/>
      <c r="BA197" s="79"/>
      <c r="BB197" s="79"/>
    </row>
    <row r="198" spans="1:57" s="65" customFormat="1">
      <c r="A198" s="109"/>
      <c r="B198" s="123" t="s">
        <v>192</v>
      </c>
      <c r="C198" s="109"/>
      <c r="D198" s="109"/>
      <c r="E198" s="128">
        <f>IF($B194-E$9&lt;0,0,LOOKUP($B194-(E$9-1),$C$377:$C$398,$E$377:$E$398))</f>
        <v>4.5220000000000003E-2</v>
      </c>
      <c r="F198" s="109"/>
      <c r="G198" s="128">
        <f>IF($B194-G$9&lt;0,0,LOOKUP($B194-(G$9-1),$C$377:$C$398,$E$377:$E$398))</f>
        <v>4.888E-2</v>
      </c>
      <c r="H198" s="124"/>
      <c r="I198" s="128">
        <f>IF($B194-I$9&lt;0,0,LOOKUP($B194-(I$9-1),$C$377:$C$398,$E$377:$E$398))</f>
        <v>5.2850000000000001E-2</v>
      </c>
      <c r="J198" s="124"/>
      <c r="K198" s="128">
        <f>IF($B194-K$9&lt;0,0,LOOKUP($B194-(K$9-1),$C$377:$C$398,$E$377:$E$398))</f>
        <v>5.713E-2</v>
      </c>
      <c r="L198" s="124"/>
      <c r="M198" s="128">
        <f>IF($B194-M$9&lt;0,0,LOOKUP($B194-(M$9-1),$C$377:$C$398,$E$377:$E$398))</f>
        <v>6.1769999999999999E-2</v>
      </c>
      <c r="N198" s="109"/>
      <c r="O198" s="128">
        <f>IF($B194-O$9&lt;0,0,LOOKUP($B194-(O$9-1),$C$377:$C$398,$E$377:$E$398))</f>
        <v>6.6769999999999996E-2</v>
      </c>
      <c r="P198" s="124"/>
      <c r="Q198" s="128">
        <f>IF($B194-Q$9&lt;0,0,LOOKUP($B194-(Q$9-1),$C$377:$C$398,$E$377:$E$398))</f>
        <v>7.2190000000000004E-2</v>
      </c>
      <c r="R198" s="124"/>
      <c r="S198" s="128">
        <f>IF($B194-S$9&lt;0,0,LOOKUP($B194-(S$9-1),$C$377:$C$398,$E$377:$E$398))</f>
        <v>3.7499999999999999E-2</v>
      </c>
      <c r="T198" s="124"/>
      <c r="U198" s="128">
        <f>IF($B194-U$9&lt;0,0,LOOKUP($B194-(U$9-1),$C$377:$C$398,$E$377:$E$398))</f>
        <v>0</v>
      </c>
      <c r="V198" s="124"/>
      <c r="W198" s="128">
        <f>IF($B194-W$9&lt;0,0,LOOKUP($B194-(W$9-1),$C$377:$C$398,$E$377:$E$398))</f>
        <v>0</v>
      </c>
      <c r="X198" s="109"/>
      <c r="Y198" s="128">
        <f>IF($B194-Y$9&lt;0,0,LOOKUP($B194-(Y$9-1),$C$377:$C$398,$E$377:$E$398))</f>
        <v>0</v>
      </c>
      <c r="Z198" s="124"/>
      <c r="AA198" s="128">
        <f>IF($B194-AA$9&lt;0,0,LOOKUP($B194-(AA$9-1),$C$377:$C$398,$E$377:$E$398))</f>
        <v>0</v>
      </c>
      <c r="AB198" s="124"/>
      <c r="AC198" s="128">
        <f>IF($B194-AC$9&lt;0,0,LOOKUP($B194-(AC$9-1),$C$377:$C$398,$E$377:$E$398))</f>
        <v>0</v>
      </c>
      <c r="AD198" s="124"/>
      <c r="AE198" s="128">
        <f>IF($B194-AE$9&lt;0,0,LOOKUP($B194-(AE$9-1),$C$377:$C$398,$E$377:$E$398))</f>
        <v>0</v>
      </c>
      <c r="AF198" s="124"/>
      <c r="AG198" s="128">
        <f>IF($B194-AG$9&lt;0,0,LOOKUP($B194-(AG$9-1),$C$377:$C$398,$E$377:$E$398))</f>
        <v>0</v>
      </c>
      <c r="AH198" s="109"/>
      <c r="AI198" s="128">
        <f>IF($B194-AI$9&lt;0,0,LOOKUP($B194-(AI$9-1),$C$377:$C$398,$E$377:$E$398))</f>
        <v>0</v>
      </c>
      <c r="AJ198" s="109"/>
      <c r="AK198" s="128">
        <f>IF($B194-AK$9&lt;0,0,LOOKUP($B194-(AK$9-1),$C$377:$C$398,$E$377:$E$398))</f>
        <v>0</v>
      </c>
      <c r="AL198" s="109"/>
      <c r="AM198" s="128">
        <f>IF($B194-AM$9&lt;0,0,LOOKUP($B194-(AM$9-1),$C$377:$C$398,$E$377:$E$398))</f>
        <v>0</v>
      </c>
      <c r="AN198" s="109"/>
      <c r="AO198" s="128">
        <f>IF($B194-AO$9&lt;0,0,LOOKUP($B194-(AO$9-1),$C$377:$C$398,$E$377:$E$398))</f>
        <v>0</v>
      </c>
      <c r="AP198" s="109"/>
      <c r="AQ198" s="128">
        <f>IF($B194-AQ$9&lt;0,0,LOOKUP($B194-(AQ$9-1),$C$377:$C$398,$E$377:$E$398))</f>
        <v>0</v>
      </c>
      <c r="AR198" s="109"/>
      <c r="AS198" s="128">
        <f>IF($B194-AS$9&lt;0,0,LOOKUP($B194-(AS$9-1),$C$377:$C$398,$E$377:$E$398))</f>
        <v>0</v>
      </c>
      <c r="AT198" s="109"/>
      <c r="AU198" s="128">
        <f>IF($B194-AU$9&lt;0,0,LOOKUP($B194-(AU$9-1),$C$377:$C$398,$E$377:$E$398))</f>
        <v>0</v>
      </c>
      <c r="AV198" s="109"/>
      <c r="AW198" s="128">
        <f>IF($B194-AW$9&lt;0,0,LOOKUP($B194-(AW$9-1),$C$377:$C$398,$E$377:$E$398))</f>
        <v>0</v>
      </c>
      <c r="AX198" s="109"/>
      <c r="AY198" s="109"/>
      <c r="AZ198" s="109"/>
      <c r="BA198" s="109"/>
      <c r="BB198" s="109"/>
      <c r="BC198" s="124"/>
      <c r="BD198" s="124"/>
      <c r="BE198" s="124"/>
    </row>
    <row r="199" spans="1:57">
      <c r="A199" s="79"/>
      <c r="B199" s="79"/>
      <c r="C199" s="79"/>
      <c r="D199" s="79"/>
      <c r="E199" s="122"/>
      <c r="F199" s="120"/>
      <c r="G199" s="122"/>
      <c r="I199" s="122"/>
      <c r="K199" s="122"/>
      <c r="L199" s="120"/>
      <c r="M199" s="122"/>
      <c r="N199" s="120"/>
      <c r="O199" s="122"/>
      <c r="P199" s="120"/>
      <c r="Q199" s="122"/>
      <c r="R199" s="120"/>
      <c r="S199" s="122"/>
      <c r="T199" s="120"/>
      <c r="U199" s="122"/>
      <c r="V199" s="120"/>
      <c r="W199" s="122"/>
      <c r="X199" s="120"/>
      <c r="Y199" s="122"/>
      <c r="Z199" s="120"/>
      <c r="AA199" s="122"/>
      <c r="AB199" s="120"/>
      <c r="AC199" s="122"/>
      <c r="AD199" s="120"/>
      <c r="AE199" s="122"/>
      <c r="AF199" s="120"/>
      <c r="AG199" s="122"/>
      <c r="AH199" s="120"/>
      <c r="AI199" s="122"/>
      <c r="AJ199" s="79"/>
      <c r="AK199" s="122"/>
      <c r="AL199" s="79"/>
      <c r="AM199" s="122"/>
      <c r="AN199" s="79"/>
      <c r="AO199" s="122"/>
      <c r="AP199" s="79"/>
      <c r="AQ199" s="122"/>
      <c r="AR199" s="79"/>
      <c r="AS199" s="122"/>
      <c r="AT199" s="79"/>
      <c r="AU199" s="122"/>
      <c r="AV199" s="79"/>
      <c r="AW199" s="122"/>
      <c r="AX199" s="79"/>
      <c r="AY199" s="79"/>
      <c r="AZ199" s="79"/>
      <c r="BA199" s="79"/>
      <c r="BB199" s="79"/>
    </row>
    <row r="200" spans="1:57">
      <c r="A200" s="79"/>
      <c r="B200" s="90" t="s">
        <v>193</v>
      </c>
      <c r="C200" s="79"/>
      <c r="D200" s="79"/>
      <c r="E200" s="120">
        <f>ROUND((E195-E196)*E198,0)</f>
        <v>23092</v>
      </c>
      <c r="F200" s="120"/>
      <c r="G200" s="120">
        <f>ROUND((G195-G196)*G198,0)</f>
        <v>101783</v>
      </c>
      <c r="I200" s="120">
        <f>ROUND((I195-I196)*I198,0)</f>
        <v>12200</v>
      </c>
      <c r="K200" s="120">
        <f>ROUND((K195-K196)*K198,0)</f>
        <v>24814</v>
      </c>
      <c r="L200" s="120"/>
      <c r="M200" s="120">
        <f>ROUND((M195-M196)*M198,0)</f>
        <v>921624</v>
      </c>
      <c r="N200" s="120"/>
      <c r="O200" s="120">
        <f>ROUND((O195-O196)*O198,0)</f>
        <v>666924</v>
      </c>
      <c r="P200" s="120"/>
      <c r="Q200" s="120">
        <f>ROUND((Q195-Q196)*Q198,0)</f>
        <v>15512173</v>
      </c>
      <c r="R200" s="120"/>
      <c r="S200" s="120">
        <f>ROUND((S195-S196)*S198,0)</f>
        <v>213259</v>
      </c>
      <c r="T200" s="120"/>
      <c r="U200" s="120">
        <f>ROUND((U195-U196)*U198,0)</f>
        <v>0</v>
      </c>
      <c r="V200" s="120"/>
      <c r="W200" s="120">
        <f>ROUND((W195-W196)*W198,0)</f>
        <v>0</v>
      </c>
      <c r="X200" s="120"/>
      <c r="Y200" s="120">
        <f>ROUND((Y195-Y196)*Y198,0)</f>
        <v>0</v>
      </c>
      <c r="Z200" s="120"/>
      <c r="AA200" s="120">
        <f>ROUND((AA195-AA196)*AA198,0)</f>
        <v>0</v>
      </c>
      <c r="AB200" s="120"/>
      <c r="AC200" s="120">
        <f>ROUND((AC195-AC196)*AC198,0)</f>
        <v>0</v>
      </c>
      <c r="AD200" s="120"/>
      <c r="AE200" s="120">
        <f>ROUND((AE195-AE196)*AE198,0)</f>
        <v>0</v>
      </c>
      <c r="AF200" s="120"/>
      <c r="AG200" s="120">
        <f>ROUND((AG195-AG196)*AG198,0)</f>
        <v>0</v>
      </c>
      <c r="AH200" s="120"/>
      <c r="AI200" s="120">
        <f>ROUND((AI195-AI196)*AI198,0)</f>
        <v>0</v>
      </c>
      <c r="AJ200" s="79"/>
      <c r="AK200" s="120">
        <f>ROUND((AK195-AK196)*AK198,0)</f>
        <v>0</v>
      </c>
      <c r="AL200" s="79"/>
      <c r="AM200" s="120">
        <f>ROUND((AM195-AM196)*AM198,0)</f>
        <v>0</v>
      </c>
      <c r="AN200" s="79"/>
      <c r="AO200" s="120">
        <f>ROUND((AO195-AO196)*AO198,0)</f>
        <v>0</v>
      </c>
      <c r="AP200" s="79"/>
      <c r="AQ200" s="120">
        <f>ROUND((AQ195-AQ196)*AQ198,0)</f>
        <v>0</v>
      </c>
      <c r="AR200" s="79"/>
      <c r="AS200" s="120">
        <f>ROUND((AS195-AS196)*AS198,0)</f>
        <v>0</v>
      </c>
      <c r="AT200" s="79"/>
      <c r="AU200" s="120">
        <f>ROUND((AU195-AU196)*AU198,0)</f>
        <v>0</v>
      </c>
      <c r="AV200" s="79"/>
      <c r="AW200" s="120">
        <f>ROUND((AW195-AW196)*AW198,0)</f>
        <v>0</v>
      </c>
      <c r="AX200" s="79"/>
      <c r="AY200" s="79"/>
      <c r="AZ200" s="79"/>
      <c r="BA200" s="79"/>
      <c r="BB200" s="79"/>
    </row>
    <row r="201" spans="1:57">
      <c r="A201" s="79"/>
      <c r="B201" s="90" t="s">
        <v>194</v>
      </c>
      <c r="C201" s="79"/>
      <c r="D201" s="79"/>
      <c r="E201" s="81">
        <f>IF(E$113=$B194,E196,0)</f>
        <v>0</v>
      </c>
      <c r="F201" s="120"/>
      <c r="G201" s="81">
        <f>IF(G$113=$B194,G196,0)</f>
        <v>0</v>
      </c>
      <c r="I201" s="81">
        <f>IF(I$113=$B194,I196,0)</f>
        <v>0</v>
      </c>
      <c r="K201" s="81">
        <f>IF(K$113=$B194,K196,0)</f>
        <v>0</v>
      </c>
      <c r="L201" s="120"/>
      <c r="M201" s="81">
        <f>IF(M$113=$B194,M196,0)</f>
        <v>0</v>
      </c>
      <c r="N201" s="120"/>
      <c r="O201" s="81">
        <f>IF(O$113=$B194,O196,0)</f>
        <v>0</v>
      </c>
      <c r="P201" s="120"/>
      <c r="Q201" s="81">
        <f>IF(Q$113=$B194,Q196,0)</f>
        <v>0</v>
      </c>
      <c r="R201" s="120"/>
      <c r="S201" s="81">
        <f>IF(S$113=$B194,S196,0)</f>
        <v>5686915</v>
      </c>
      <c r="T201" s="120"/>
      <c r="U201" s="81">
        <f>IF(U$113=$B194,U196,0)</f>
        <v>0</v>
      </c>
      <c r="V201" s="120"/>
      <c r="W201" s="81">
        <f>IF(W$113=$B194,W196,0)</f>
        <v>0</v>
      </c>
      <c r="X201" s="120"/>
      <c r="Y201" s="81">
        <f>IF(Y$113=$B194,Y196,0)</f>
        <v>0</v>
      </c>
      <c r="Z201" s="120"/>
      <c r="AA201" s="81">
        <f>IF(AA$113=$B194,AA196,0)</f>
        <v>0</v>
      </c>
      <c r="AB201" s="120"/>
      <c r="AC201" s="81">
        <f>IF(AC$113=$B194,AC196,0)</f>
        <v>0</v>
      </c>
      <c r="AD201" s="120"/>
      <c r="AE201" s="81">
        <f>IF(AE$113=$B194,AE196,0)</f>
        <v>0</v>
      </c>
      <c r="AF201" s="120"/>
      <c r="AG201" s="81">
        <f>IF(AG$113=$B194,AG196,0)</f>
        <v>0</v>
      </c>
      <c r="AH201" s="120"/>
      <c r="AI201" s="81">
        <f>IF(AI$113=$B194,AI196,0)</f>
        <v>0</v>
      </c>
      <c r="AJ201" s="79"/>
      <c r="AK201" s="81">
        <f>IF(AK$113=$B194,AK196,0)</f>
        <v>0</v>
      </c>
      <c r="AL201" s="79"/>
      <c r="AM201" s="81">
        <f>IF(AM$113=$B194,AM196,0)</f>
        <v>0</v>
      </c>
      <c r="AN201" s="79"/>
      <c r="AO201" s="81">
        <f>IF(AO$113=$B194,AO196,0)</f>
        <v>0</v>
      </c>
      <c r="AP201" s="79"/>
      <c r="AQ201" s="81">
        <f>IF(AQ$113=$B194,AQ196,0)</f>
        <v>0</v>
      </c>
      <c r="AR201" s="79"/>
      <c r="AS201" s="81">
        <f>IF(AS$113=$B194,AS196,0)</f>
        <v>0</v>
      </c>
      <c r="AT201" s="79"/>
      <c r="AU201" s="81">
        <f>IF(AU$113=$B194,AU196,0)</f>
        <v>0</v>
      </c>
      <c r="AV201" s="79"/>
      <c r="AW201" s="81">
        <f>IF(AW$113=$B194,AW196,0)</f>
        <v>0</v>
      </c>
      <c r="AX201" s="79"/>
      <c r="AY201" s="79"/>
      <c r="AZ201" s="79"/>
      <c r="BA201" s="79"/>
      <c r="BB201" s="79"/>
    </row>
    <row r="202" spans="1:57" ht="13.5" thickBot="1">
      <c r="A202" s="79"/>
      <c r="B202" s="90" t="str">
        <f>"Total Tax Depreciation  -  "&amp;B194</f>
        <v>Total Tax Depreciation  -  2008</v>
      </c>
      <c r="C202" s="79"/>
      <c r="D202" s="79"/>
      <c r="E202" s="125">
        <f>E200+E201</f>
        <v>23092</v>
      </c>
      <c r="F202" s="120"/>
      <c r="G202" s="125">
        <f>G200+G201</f>
        <v>101783</v>
      </c>
      <c r="I202" s="125">
        <f>I200+I201</f>
        <v>12200</v>
      </c>
      <c r="K202" s="125">
        <f>K200+K201</f>
        <v>24814</v>
      </c>
      <c r="L202" s="120"/>
      <c r="M202" s="125">
        <f>M200+M201</f>
        <v>921624</v>
      </c>
      <c r="N202" s="120"/>
      <c r="O202" s="125">
        <f>O200+O201</f>
        <v>666924</v>
      </c>
      <c r="P202" s="120"/>
      <c r="Q202" s="125">
        <f>Q200+Q201</f>
        <v>15512173</v>
      </c>
      <c r="R202" s="120"/>
      <c r="S202" s="125">
        <f>S200+S201</f>
        <v>5900174</v>
      </c>
      <c r="T202" s="120"/>
      <c r="U202" s="125">
        <f>U200+U201</f>
        <v>0</v>
      </c>
      <c r="V202" s="120"/>
      <c r="W202" s="125">
        <f>W200+W201</f>
        <v>0</v>
      </c>
      <c r="X202" s="120"/>
      <c r="Y202" s="125">
        <f>Y200+Y201</f>
        <v>0</v>
      </c>
      <c r="Z202" s="120"/>
      <c r="AA202" s="125">
        <f>AA200+AA201</f>
        <v>0</v>
      </c>
      <c r="AB202" s="120"/>
      <c r="AC202" s="125">
        <f>AC200+AC201</f>
        <v>0</v>
      </c>
      <c r="AD202" s="120"/>
      <c r="AE202" s="125">
        <f>AE200+AE201</f>
        <v>0</v>
      </c>
      <c r="AF202" s="120"/>
      <c r="AG202" s="125">
        <f>AG200+AG201</f>
        <v>0</v>
      </c>
      <c r="AH202" s="120"/>
      <c r="AI202" s="125">
        <f>AI200+AI201</f>
        <v>0</v>
      </c>
      <c r="AJ202" s="79"/>
      <c r="AK202" s="125">
        <f>AK200+AK201</f>
        <v>0</v>
      </c>
      <c r="AL202" s="79"/>
      <c r="AM202" s="125">
        <f>AM200+AM201</f>
        <v>0</v>
      </c>
      <c r="AN202" s="79"/>
      <c r="AO202" s="125">
        <f>AO200+AO201</f>
        <v>0</v>
      </c>
      <c r="AP202" s="79"/>
      <c r="AQ202" s="125">
        <f>AQ200+AQ201</f>
        <v>0</v>
      </c>
      <c r="AR202" s="79"/>
      <c r="AS202" s="125">
        <f>AS200+AS201</f>
        <v>0</v>
      </c>
      <c r="AT202" s="79"/>
      <c r="AU202" s="125">
        <f>AU200+AU201</f>
        <v>0</v>
      </c>
      <c r="AV202" s="79"/>
      <c r="AW202" s="125">
        <f>AW200+AW201</f>
        <v>0</v>
      </c>
      <c r="AX202" s="79"/>
      <c r="AY202" s="79"/>
      <c r="AZ202" s="79"/>
      <c r="BA202" s="79"/>
      <c r="BB202" s="79"/>
      <c r="BC202" s="126"/>
    </row>
    <row r="203" spans="1:57" ht="13.5" thickTop="1">
      <c r="A203" s="79"/>
      <c r="B203" s="79"/>
      <c r="C203" s="79"/>
      <c r="D203" s="79"/>
      <c r="E203" s="122"/>
      <c r="F203" s="120"/>
      <c r="G203" s="122"/>
      <c r="I203" s="122"/>
      <c r="K203" s="120"/>
      <c r="L203" s="120"/>
      <c r="M203" s="120"/>
      <c r="N203" s="120"/>
      <c r="O203" s="120"/>
      <c r="P203" s="120"/>
      <c r="Q203" s="120"/>
      <c r="R203" s="120"/>
      <c r="S203" s="120"/>
      <c r="T203" s="120"/>
      <c r="U203" s="120"/>
      <c r="V203" s="120"/>
      <c r="W203" s="120"/>
      <c r="X203" s="120"/>
      <c r="Y203" s="120"/>
      <c r="Z203" s="120"/>
      <c r="AA203" s="120"/>
      <c r="AB203" s="120"/>
      <c r="AC203" s="120"/>
      <c r="AD203" s="120"/>
      <c r="AE203" s="120"/>
      <c r="AF203" s="120"/>
      <c r="AG203" s="120"/>
      <c r="AH203" s="120"/>
      <c r="AI203" s="120"/>
      <c r="AJ203" s="79"/>
      <c r="AK203" s="120"/>
      <c r="AL203" s="79"/>
      <c r="AM203" s="120"/>
      <c r="AN203" s="79"/>
      <c r="AO203" s="120"/>
      <c r="AP203" s="79"/>
      <c r="AQ203" s="120"/>
      <c r="AR203" s="79"/>
      <c r="AS203" s="120"/>
      <c r="AT203" s="79"/>
      <c r="AU203" s="120"/>
      <c r="AV203" s="79"/>
      <c r="AW203" s="120"/>
      <c r="AX203" s="79"/>
      <c r="AY203" s="79"/>
      <c r="AZ203" s="79"/>
      <c r="BA203" s="79"/>
      <c r="BB203" s="79"/>
    </row>
    <row r="204" spans="1:57">
      <c r="A204" s="79"/>
      <c r="B204" s="79"/>
      <c r="C204" s="79"/>
      <c r="D204" s="79"/>
      <c r="E204" s="122"/>
      <c r="F204" s="120"/>
      <c r="G204" s="122"/>
      <c r="I204" s="122"/>
      <c r="K204" s="120"/>
      <c r="L204" s="120"/>
      <c r="M204" s="120"/>
      <c r="N204" s="120"/>
      <c r="O204" s="120"/>
      <c r="P204" s="120"/>
      <c r="Q204" s="120"/>
      <c r="R204" s="120"/>
      <c r="S204" s="120"/>
      <c r="T204" s="120"/>
      <c r="U204" s="120"/>
      <c r="V204" s="120"/>
      <c r="W204" s="120"/>
      <c r="X204" s="120"/>
      <c r="Y204" s="120"/>
      <c r="Z204" s="120"/>
      <c r="AA204" s="120"/>
      <c r="AB204" s="120"/>
      <c r="AC204" s="120"/>
      <c r="AD204" s="120"/>
      <c r="AE204" s="120"/>
      <c r="AF204" s="120"/>
      <c r="AG204" s="120"/>
      <c r="AH204" s="120"/>
      <c r="AI204" s="120"/>
      <c r="AJ204" s="79"/>
      <c r="AK204" s="120"/>
      <c r="AL204" s="79"/>
      <c r="AM204" s="120"/>
      <c r="AN204" s="79"/>
      <c r="AO204" s="120"/>
      <c r="AP204" s="79"/>
      <c r="AQ204" s="120"/>
      <c r="AR204" s="79"/>
      <c r="AS204" s="120"/>
      <c r="AT204" s="79"/>
      <c r="AU204" s="120"/>
      <c r="AV204" s="79"/>
      <c r="AW204" s="120"/>
      <c r="AX204" s="79"/>
      <c r="AY204" s="79"/>
      <c r="AZ204" s="79"/>
      <c r="BA204" s="79"/>
      <c r="BB204" s="79"/>
    </row>
    <row r="205" spans="1:57">
      <c r="A205" s="79"/>
      <c r="B205" s="119">
        <v>2009</v>
      </c>
      <c r="C205" s="79"/>
      <c r="D205" s="79"/>
      <c r="E205" s="120"/>
      <c r="F205" s="120"/>
      <c r="G205" s="120"/>
      <c r="I205" s="120"/>
      <c r="K205" s="120"/>
      <c r="L205" s="120"/>
      <c r="M205" s="120"/>
      <c r="N205" s="120"/>
      <c r="O205" s="120"/>
      <c r="P205" s="120"/>
      <c r="Q205" s="120"/>
      <c r="R205" s="120"/>
      <c r="S205" s="120"/>
      <c r="T205" s="120"/>
      <c r="U205" s="120"/>
      <c r="V205" s="120"/>
      <c r="W205" s="120"/>
      <c r="X205" s="120"/>
      <c r="Y205" s="120"/>
      <c r="Z205" s="120"/>
      <c r="AA205" s="120"/>
      <c r="AB205" s="120"/>
      <c r="AC205" s="120"/>
      <c r="AD205" s="120"/>
      <c r="AE205" s="120"/>
      <c r="AF205" s="120"/>
      <c r="AG205" s="120"/>
      <c r="AH205" s="120"/>
      <c r="AI205" s="120"/>
      <c r="AJ205" s="79"/>
      <c r="AK205" s="120"/>
      <c r="AL205" s="79"/>
      <c r="AM205" s="120"/>
      <c r="AN205" s="79"/>
      <c r="AO205" s="120"/>
      <c r="AP205" s="79"/>
      <c r="AQ205" s="120"/>
      <c r="AR205" s="79"/>
      <c r="AS205" s="120"/>
      <c r="AT205" s="79"/>
      <c r="AU205" s="120"/>
      <c r="AV205" s="79"/>
      <c r="AW205" s="120"/>
      <c r="AX205" s="79"/>
      <c r="AY205" s="79"/>
      <c r="AZ205" s="79"/>
      <c r="BA205" s="79"/>
      <c r="BB205" s="79"/>
    </row>
    <row r="206" spans="1:57">
      <c r="A206" s="79"/>
      <c r="B206" s="90" t="s">
        <v>167</v>
      </c>
      <c r="C206" s="79"/>
      <c r="D206" s="79"/>
      <c r="E206" s="120">
        <f>IF(E$113&lt;=$B205,E$25,0)</f>
        <v>510665.11</v>
      </c>
      <c r="F206" s="120"/>
      <c r="G206" s="120">
        <f>IF(G$113&lt;=$B205,G$25,0)</f>
        <v>2082311.7650000001</v>
      </c>
      <c r="I206" s="120">
        <f>IF(I$113&lt;=$B205,I$25,0)</f>
        <v>329777.47000000003</v>
      </c>
      <c r="K206" s="120">
        <f>IF(K$113&lt;=$B205,K$25,0)</f>
        <v>620501.30999999971</v>
      </c>
      <c r="L206" s="120"/>
      <c r="M206" s="120">
        <f>IF(M$113&lt;=$B205,M$25,0)</f>
        <v>14920259.805000002</v>
      </c>
      <c r="N206" s="120"/>
      <c r="O206" s="120">
        <f>IF(O$113&lt;=$B205,O$25,0)</f>
        <v>9988375.7000000011</v>
      </c>
      <c r="P206" s="120"/>
      <c r="Q206" s="120">
        <f>IF(Q$113&lt;=$B205,Q$25,0)</f>
        <v>214879808.19000003</v>
      </c>
      <c r="R206" s="120"/>
      <c r="S206" s="120">
        <f>IF(S$113&lt;=$B205,S$25,0)</f>
        <v>11373829.760000002</v>
      </c>
      <c r="T206" s="120"/>
      <c r="U206" s="120">
        <f>IF(U$113&lt;=$B205,U$25,0)</f>
        <v>4955799.3949999996</v>
      </c>
      <c r="V206" s="120"/>
      <c r="W206" s="120">
        <f>IF(W$113&lt;=$B205,W$25,0)</f>
        <v>0</v>
      </c>
      <c r="X206" s="120"/>
      <c r="Y206" s="120">
        <f>IF(Y$113&lt;=$B205,Y$25,0)</f>
        <v>0</v>
      </c>
      <c r="Z206" s="120"/>
      <c r="AA206" s="120">
        <f>IF(AA$113&lt;=$B205,AA$25,0)</f>
        <v>0</v>
      </c>
      <c r="AB206" s="120"/>
      <c r="AC206" s="120">
        <f>IF(AC$113&lt;=$B205,AC$25,0)</f>
        <v>0</v>
      </c>
      <c r="AD206" s="120"/>
      <c r="AE206" s="120">
        <f>IF(AE$113&lt;=$B205,AE$25,0)</f>
        <v>0</v>
      </c>
      <c r="AF206" s="120"/>
      <c r="AG206" s="120">
        <f>IF(AG$113&lt;=$B205,AG$25,0)</f>
        <v>0</v>
      </c>
      <c r="AH206" s="120"/>
      <c r="AI206" s="120">
        <f>IF(AI$113&lt;=$B205,AI$25,0)</f>
        <v>0</v>
      </c>
      <c r="AJ206" s="79"/>
      <c r="AK206" s="120">
        <f>IF(AK$113&lt;=$B205,AK$25,0)</f>
        <v>0</v>
      </c>
      <c r="AL206" s="79"/>
      <c r="AM206" s="120">
        <f>IF(AM$113&lt;=$B205,AM$25,0)</f>
        <v>0</v>
      </c>
      <c r="AN206" s="79"/>
      <c r="AO206" s="120">
        <f>IF(AO$113&lt;=$B205,AO$25,0)</f>
        <v>0</v>
      </c>
      <c r="AP206" s="79"/>
      <c r="AQ206" s="120">
        <f>IF(AQ$113&lt;=$B205,AQ$25,0)</f>
        <v>0</v>
      </c>
      <c r="AR206" s="79"/>
      <c r="AS206" s="120">
        <f>IF(AS$113&lt;=$B205,AS$25,0)</f>
        <v>0</v>
      </c>
      <c r="AT206" s="79"/>
      <c r="AU206" s="120">
        <f>IF(AU$113&lt;=$B205,AU$25,0)</f>
        <v>0</v>
      </c>
      <c r="AV206" s="79"/>
      <c r="AW206" s="120">
        <f>IF(AW$113&lt;=$B205,AW$25,0)</f>
        <v>0</v>
      </c>
      <c r="AX206" s="79"/>
      <c r="AY206" s="79"/>
      <c r="AZ206" s="79"/>
      <c r="BA206" s="79"/>
      <c r="BB206" s="79"/>
    </row>
    <row r="207" spans="1:57">
      <c r="A207" s="79"/>
      <c r="B207" s="90" t="s">
        <v>190</v>
      </c>
      <c r="C207" s="79"/>
      <c r="D207" s="79"/>
      <c r="E207" s="121">
        <f>ROUND(E206*E$13,0)</f>
        <v>0</v>
      </c>
      <c r="F207" s="120"/>
      <c r="G207" s="121">
        <f>ROUND(G206*G$13,0)</f>
        <v>0</v>
      </c>
      <c r="I207" s="121">
        <f>ROUND(I206*I$13,0)</f>
        <v>98933</v>
      </c>
      <c r="K207" s="121">
        <f>ROUND(K206*K$13,0)</f>
        <v>186150</v>
      </c>
      <c r="L207" s="120"/>
      <c r="M207" s="121">
        <f>ROUND(M206*M$13,0)</f>
        <v>0</v>
      </c>
      <c r="N207" s="120"/>
      <c r="O207" s="121">
        <f>ROUND(O206*O$13,0)</f>
        <v>0</v>
      </c>
      <c r="P207" s="120"/>
      <c r="Q207" s="121">
        <f>ROUND(Q206*Q$13,0)</f>
        <v>0</v>
      </c>
      <c r="R207" s="120"/>
      <c r="S207" s="121">
        <f>ROUND(S206*S$13,0)</f>
        <v>5686915</v>
      </c>
      <c r="T207" s="120"/>
      <c r="U207" s="121">
        <f>ROUND(U206*U$13,0)</f>
        <v>2477900</v>
      </c>
      <c r="V207" s="120"/>
      <c r="W207" s="121">
        <f>ROUND(W206*W$13,0)</f>
        <v>0</v>
      </c>
      <c r="X207" s="120"/>
      <c r="Y207" s="121">
        <f>ROUND(Y206*Y$13,0)</f>
        <v>0</v>
      </c>
      <c r="Z207" s="120"/>
      <c r="AA207" s="121">
        <f>ROUND(AA206*AA$13,0)</f>
        <v>0</v>
      </c>
      <c r="AB207" s="120"/>
      <c r="AC207" s="121">
        <f>ROUND(AC206*AC$13,0)</f>
        <v>0</v>
      </c>
      <c r="AD207" s="120"/>
      <c r="AE207" s="121">
        <f>ROUND(AE206*AE$13,0)</f>
        <v>0</v>
      </c>
      <c r="AF207" s="120"/>
      <c r="AG207" s="121">
        <f>ROUND(AG206*AG$13,0)</f>
        <v>0</v>
      </c>
      <c r="AH207" s="120"/>
      <c r="AI207" s="121">
        <f>ROUND(AI206*AI$13,0)</f>
        <v>0</v>
      </c>
      <c r="AJ207" s="79"/>
      <c r="AK207" s="121">
        <f>ROUND(AK206*AK$13,0)</f>
        <v>0</v>
      </c>
      <c r="AL207" s="79"/>
      <c r="AM207" s="121">
        <f>ROUND(AM206*AM$13,0)</f>
        <v>0</v>
      </c>
      <c r="AN207" s="79"/>
      <c r="AO207" s="121">
        <f>ROUND(AO206*AO$13,0)</f>
        <v>0</v>
      </c>
      <c r="AP207" s="79"/>
      <c r="AQ207" s="121">
        <f>ROUND(AQ206*AQ$13,0)</f>
        <v>0</v>
      </c>
      <c r="AR207" s="79"/>
      <c r="AS207" s="121">
        <f>ROUND(AS206*AS$13,0)</f>
        <v>0</v>
      </c>
      <c r="AT207" s="79"/>
      <c r="AU207" s="121">
        <f>ROUND(AU206*AU$13,0)</f>
        <v>0</v>
      </c>
      <c r="AV207" s="79"/>
      <c r="AW207" s="121">
        <f>ROUND(AW206*AW$13,0)</f>
        <v>0</v>
      </c>
      <c r="AX207" s="79"/>
      <c r="AY207" s="79"/>
      <c r="AZ207" s="79"/>
      <c r="BA207" s="79"/>
      <c r="BB207" s="79"/>
    </row>
    <row r="208" spans="1:57">
      <c r="A208" s="79"/>
      <c r="B208" s="90" t="s">
        <v>191</v>
      </c>
      <c r="C208" s="79"/>
      <c r="D208" s="79"/>
      <c r="E208" s="120">
        <f>E206-E207</f>
        <v>510665.11</v>
      </c>
      <c r="F208" s="120"/>
      <c r="G208" s="120">
        <f>G206-G207</f>
        <v>2082311.7650000001</v>
      </c>
      <c r="I208" s="120">
        <f>I206-I207</f>
        <v>230844.47000000003</v>
      </c>
      <c r="K208" s="120">
        <f>K206-K207</f>
        <v>434351.30999999971</v>
      </c>
      <c r="L208" s="120"/>
      <c r="M208" s="120">
        <f>M206-M207</f>
        <v>14920259.805000002</v>
      </c>
      <c r="N208" s="120"/>
      <c r="O208" s="120">
        <f>O206-O207</f>
        <v>9988375.7000000011</v>
      </c>
      <c r="P208" s="120"/>
      <c r="Q208" s="120">
        <f>Q206-Q207</f>
        <v>214879808.19000003</v>
      </c>
      <c r="R208" s="120"/>
      <c r="S208" s="120">
        <f>S206-S207</f>
        <v>5686914.7600000016</v>
      </c>
      <c r="T208" s="120"/>
      <c r="U208" s="120">
        <f>U206-U207</f>
        <v>2477899.3949999996</v>
      </c>
      <c r="V208" s="120"/>
      <c r="W208" s="120">
        <f>W206-W207</f>
        <v>0</v>
      </c>
      <c r="X208" s="120"/>
      <c r="Y208" s="120">
        <f>Y206-Y207</f>
        <v>0</v>
      </c>
      <c r="Z208" s="120"/>
      <c r="AA208" s="120">
        <f>AA206-AA207</f>
        <v>0</v>
      </c>
      <c r="AB208" s="120"/>
      <c r="AC208" s="120">
        <f>AC206-AC207</f>
        <v>0</v>
      </c>
      <c r="AD208" s="120"/>
      <c r="AE208" s="120">
        <f>AE206-AE207</f>
        <v>0</v>
      </c>
      <c r="AF208" s="120"/>
      <c r="AG208" s="120">
        <f>AG206-AG207</f>
        <v>0</v>
      </c>
      <c r="AH208" s="120"/>
      <c r="AI208" s="120">
        <f>AI206-AI207</f>
        <v>0</v>
      </c>
      <c r="AJ208" s="79"/>
      <c r="AK208" s="120">
        <f>AK206-AK207</f>
        <v>0</v>
      </c>
      <c r="AL208" s="79"/>
      <c r="AM208" s="120">
        <f>AM206-AM207</f>
        <v>0</v>
      </c>
      <c r="AN208" s="79"/>
      <c r="AO208" s="120">
        <f>AO206-AO207</f>
        <v>0</v>
      </c>
      <c r="AP208" s="79"/>
      <c r="AQ208" s="120">
        <f>AQ206-AQ207</f>
        <v>0</v>
      </c>
      <c r="AR208" s="79"/>
      <c r="AS208" s="120">
        <f>AS206-AS207</f>
        <v>0</v>
      </c>
      <c r="AT208" s="79"/>
      <c r="AU208" s="120">
        <f>AU206-AU207</f>
        <v>0</v>
      </c>
      <c r="AV208" s="79"/>
      <c r="AW208" s="120">
        <f>AW206-AW207</f>
        <v>0</v>
      </c>
      <c r="AX208" s="79"/>
      <c r="AY208" s="79"/>
      <c r="AZ208" s="79"/>
      <c r="BA208" s="79"/>
      <c r="BB208" s="79"/>
    </row>
    <row r="209" spans="1:57" s="65" customFormat="1">
      <c r="A209" s="109"/>
      <c r="B209" s="123" t="s">
        <v>192</v>
      </c>
      <c r="C209" s="109"/>
      <c r="D209" s="109"/>
      <c r="E209" s="128">
        <f>IF($B205-E$9&lt;0,0,LOOKUP($B205-(E$9-1),$C$377:$C$398,$E$377:$E$398))</f>
        <v>4.462E-2</v>
      </c>
      <c r="F209" s="109"/>
      <c r="G209" s="128">
        <f>IF($B205-G$9&lt;0,0,LOOKUP($B205-(G$9-1),$C$377:$C$398,$E$377:$E$398))</f>
        <v>4.5220000000000003E-2</v>
      </c>
      <c r="H209" s="124"/>
      <c r="I209" s="128">
        <f>IF($B205-I$9&lt;0,0,LOOKUP($B205-(I$9-1),$C$377:$C$398,$E$377:$E$398))</f>
        <v>4.888E-2</v>
      </c>
      <c r="J209" s="124"/>
      <c r="K209" s="128">
        <f>IF($B205-K$9&lt;0,0,LOOKUP($B205-(K$9-1),$C$377:$C$398,$E$377:$E$398))</f>
        <v>5.2850000000000001E-2</v>
      </c>
      <c r="L209" s="124"/>
      <c r="M209" s="128">
        <f>IF($B205-M$9&lt;0,0,LOOKUP($B205-(M$9-1),$C$377:$C$398,$E$377:$E$398))</f>
        <v>5.713E-2</v>
      </c>
      <c r="N209" s="109"/>
      <c r="O209" s="128">
        <f>IF($B205-O$9&lt;0,0,LOOKUP($B205-(O$9-1),$C$377:$C$398,$E$377:$E$398))</f>
        <v>6.1769999999999999E-2</v>
      </c>
      <c r="P209" s="124"/>
      <c r="Q209" s="128">
        <f>IF($B205-Q$9&lt;0,0,LOOKUP($B205-(Q$9-1),$C$377:$C$398,$E$377:$E$398))</f>
        <v>6.6769999999999996E-2</v>
      </c>
      <c r="R209" s="124"/>
      <c r="S209" s="128">
        <f>IF($B205-S$9&lt;0,0,LOOKUP($B205-(S$9-1),$C$377:$C$398,$E$377:$E$398))</f>
        <v>7.2190000000000004E-2</v>
      </c>
      <c r="T209" s="124"/>
      <c r="U209" s="128">
        <f>IF($B205-U$9&lt;0,0,LOOKUP($B205-(U$9-1),$C$377:$C$398,$E$377:$E$398))</f>
        <v>3.7499999999999999E-2</v>
      </c>
      <c r="V209" s="124"/>
      <c r="W209" s="128">
        <f>IF($B205-W$9&lt;0,0,LOOKUP($B205-(W$9-1),$C$377:$C$398,$E$377:$E$398))</f>
        <v>0</v>
      </c>
      <c r="X209" s="109"/>
      <c r="Y209" s="128">
        <f>IF($B205-Y$9&lt;0,0,LOOKUP($B205-(Y$9-1),$C$377:$C$398,$E$377:$E$398))</f>
        <v>0</v>
      </c>
      <c r="Z209" s="124"/>
      <c r="AA209" s="128">
        <f>IF($B205-AA$9&lt;0,0,LOOKUP($B205-(AA$9-1),$C$377:$C$398,$E$377:$E$398))</f>
        <v>0</v>
      </c>
      <c r="AB209" s="124"/>
      <c r="AC209" s="128">
        <f>IF($B205-AC$9&lt;0,0,LOOKUP($B205-(AC$9-1),$C$377:$C$398,$E$377:$E$398))</f>
        <v>0</v>
      </c>
      <c r="AD209" s="124"/>
      <c r="AE209" s="128">
        <f>IF($B205-AE$9&lt;0,0,LOOKUP($B205-(AE$9-1),$C$377:$C$398,$E$377:$E$398))</f>
        <v>0</v>
      </c>
      <c r="AF209" s="124"/>
      <c r="AG209" s="128">
        <f>IF($B205-AG$9&lt;0,0,LOOKUP($B205-(AG$9-1),$C$377:$C$398,$E$377:$E$398))</f>
        <v>0</v>
      </c>
      <c r="AH209" s="109"/>
      <c r="AI209" s="128">
        <f>IF($B205-AI$9&lt;0,0,LOOKUP($B205-(AI$9-1),$C$377:$C$398,$E$377:$E$398))</f>
        <v>0</v>
      </c>
      <c r="AJ209" s="109"/>
      <c r="AK209" s="128">
        <f>IF($B205-AK$9&lt;0,0,LOOKUP($B205-(AK$9-1),$C$377:$C$398,$E$377:$E$398))</f>
        <v>0</v>
      </c>
      <c r="AL209" s="109"/>
      <c r="AM209" s="128">
        <f>IF($B205-AM$9&lt;0,0,LOOKUP($B205-(AM$9-1),$C$377:$C$398,$E$377:$E$398))</f>
        <v>0</v>
      </c>
      <c r="AN209" s="109"/>
      <c r="AO209" s="128">
        <f>IF($B205-AO$9&lt;0,0,LOOKUP($B205-(AO$9-1),$C$377:$C$398,$E$377:$E$398))</f>
        <v>0</v>
      </c>
      <c r="AP209" s="109"/>
      <c r="AQ209" s="128">
        <f>IF($B205-AQ$9&lt;0,0,LOOKUP($B205-(AQ$9-1),$C$377:$C$398,$E$377:$E$398))</f>
        <v>0</v>
      </c>
      <c r="AR209" s="109"/>
      <c r="AS209" s="128">
        <f>IF($B205-AS$9&lt;0,0,LOOKUP($B205-(AS$9-1),$C$377:$C$398,$E$377:$E$398))</f>
        <v>0</v>
      </c>
      <c r="AT209" s="109"/>
      <c r="AU209" s="128">
        <f>IF($B205-AU$9&lt;0,0,LOOKUP($B205-(AU$9-1),$C$377:$C$398,$E$377:$E$398))</f>
        <v>0</v>
      </c>
      <c r="AV209" s="109"/>
      <c r="AW209" s="128">
        <f>IF($B205-AW$9&lt;0,0,LOOKUP($B205-(AW$9-1),$C$377:$C$398,$E$377:$E$398))</f>
        <v>0</v>
      </c>
      <c r="AX209" s="109"/>
      <c r="AY209" s="109"/>
      <c r="AZ209" s="109"/>
      <c r="BA209" s="109"/>
      <c r="BB209" s="109"/>
      <c r="BC209" s="124"/>
      <c r="BD209" s="124"/>
      <c r="BE209" s="124"/>
    </row>
    <row r="210" spans="1:57">
      <c r="A210" s="79"/>
      <c r="B210" s="79"/>
      <c r="C210" s="79"/>
      <c r="D210" s="79"/>
      <c r="E210" s="122"/>
      <c r="F210" s="120"/>
      <c r="G210" s="122"/>
      <c r="I210" s="122"/>
      <c r="K210" s="122"/>
      <c r="L210" s="120"/>
      <c r="M210" s="122"/>
      <c r="N210" s="120"/>
      <c r="O210" s="122"/>
      <c r="P210" s="120"/>
      <c r="Q210" s="122"/>
      <c r="R210" s="120"/>
      <c r="S210" s="122"/>
      <c r="T210" s="120"/>
      <c r="U210" s="122"/>
      <c r="V210" s="120"/>
      <c r="W210" s="122"/>
      <c r="X210" s="120"/>
      <c r="Y210" s="122"/>
      <c r="Z210" s="120"/>
      <c r="AA210" s="122"/>
      <c r="AB210" s="120"/>
      <c r="AC210" s="122"/>
      <c r="AD210" s="120"/>
      <c r="AE210" s="122"/>
      <c r="AF210" s="120"/>
      <c r="AG210" s="122"/>
      <c r="AH210" s="120"/>
      <c r="AI210" s="122"/>
      <c r="AJ210" s="79"/>
      <c r="AK210" s="122"/>
      <c r="AL210" s="79"/>
      <c r="AM210" s="122"/>
      <c r="AN210" s="79"/>
      <c r="AO210" s="122"/>
      <c r="AP210" s="79"/>
      <c r="AQ210" s="122"/>
      <c r="AR210" s="79"/>
      <c r="AS210" s="122"/>
      <c r="AT210" s="79"/>
      <c r="AU210" s="122"/>
      <c r="AV210" s="79"/>
      <c r="AW210" s="122"/>
      <c r="AX210" s="79"/>
      <c r="AY210" s="79"/>
      <c r="AZ210" s="79"/>
      <c r="BA210" s="79"/>
      <c r="BB210" s="79"/>
    </row>
    <row r="211" spans="1:57">
      <c r="A211" s="79"/>
      <c r="B211" s="90" t="s">
        <v>193</v>
      </c>
      <c r="C211" s="79"/>
      <c r="D211" s="79"/>
      <c r="E211" s="120">
        <f>ROUND((E206-E207)*E209,0)</f>
        <v>22786</v>
      </c>
      <c r="F211" s="120"/>
      <c r="G211" s="120">
        <f>ROUND((G206-G207)*G209,0)</f>
        <v>94162</v>
      </c>
      <c r="I211" s="120">
        <f>ROUND((I206-I207)*I209,0)</f>
        <v>11284</v>
      </c>
      <c r="K211" s="120">
        <f>ROUND((K206-K207)*K209,0)</f>
        <v>22955</v>
      </c>
      <c r="L211" s="120"/>
      <c r="M211" s="120">
        <f>ROUND((M206-M207)*M209,0)</f>
        <v>852394</v>
      </c>
      <c r="N211" s="120"/>
      <c r="O211" s="120">
        <f>ROUND((O206-O207)*O209,0)</f>
        <v>616982</v>
      </c>
      <c r="P211" s="120"/>
      <c r="Q211" s="120">
        <f>ROUND((Q206-Q207)*Q209,0)</f>
        <v>14347525</v>
      </c>
      <c r="R211" s="120"/>
      <c r="S211" s="120">
        <f>ROUND((S206-S207)*S209,0)</f>
        <v>410538</v>
      </c>
      <c r="T211" s="120"/>
      <c r="U211" s="120">
        <f>ROUND((U206-U207)*U209,0)</f>
        <v>92921</v>
      </c>
      <c r="V211" s="120"/>
      <c r="W211" s="120">
        <f>ROUND((W206-W207)*W209,0)</f>
        <v>0</v>
      </c>
      <c r="X211" s="120"/>
      <c r="Y211" s="120">
        <f>ROUND((Y206-Y207)*Y209,0)</f>
        <v>0</v>
      </c>
      <c r="Z211" s="120"/>
      <c r="AA211" s="120">
        <f>ROUND((AA206-AA207)*AA209,0)</f>
        <v>0</v>
      </c>
      <c r="AB211" s="120"/>
      <c r="AC211" s="120">
        <f>ROUND((AC206-AC207)*AC209,0)</f>
        <v>0</v>
      </c>
      <c r="AD211" s="120"/>
      <c r="AE211" s="120">
        <f>ROUND((AE206-AE207)*AE209,0)</f>
        <v>0</v>
      </c>
      <c r="AF211" s="120"/>
      <c r="AG211" s="120">
        <f>ROUND((AG206-AG207)*AG209,0)</f>
        <v>0</v>
      </c>
      <c r="AH211" s="120"/>
      <c r="AI211" s="120">
        <f>ROUND((AI206-AI207)*AI209,0)</f>
        <v>0</v>
      </c>
      <c r="AJ211" s="79"/>
      <c r="AK211" s="120">
        <f>ROUND((AK206-AK207)*AK209,0)</f>
        <v>0</v>
      </c>
      <c r="AL211" s="79"/>
      <c r="AM211" s="120">
        <f>ROUND((AM206-AM207)*AM209,0)</f>
        <v>0</v>
      </c>
      <c r="AN211" s="79"/>
      <c r="AO211" s="120">
        <f>ROUND((AO206-AO207)*AO209,0)</f>
        <v>0</v>
      </c>
      <c r="AP211" s="79"/>
      <c r="AQ211" s="120">
        <f>ROUND((AQ206-AQ207)*AQ209,0)</f>
        <v>0</v>
      </c>
      <c r="AR211" s="79"/>
      <c r="AS211" s="120">
        <f>ROUND((AS206-AS207)*AS209,0)</f>
        <v>0</v>
      </c>
      <c r="AT211" s="79"/>
      <c r="AU211" s="120">
        <f>ROUND((AU206-AU207)*AU209,0)</f>
        <v>0</v>
      </c>
      <c r="AV211" s="79"/>
      <c r="AW211" s="120">
        <f>ROUND((AW206-AW207)*AW209,0)</f>
        <v>0</v>
      </c>
      <c r="AX211" s="79"/>
      <c r="AY211" s="79"/>
      <c r="AZ211" s="79"/>
      <c r="BA211" s="79"/>
      <c r="BB211" s="79"/>
    </row>
    <row r="212" spans="1:57">
      <c r="A212" s="79"/>
      <c r="B212" s="90" t="s">
        <v>194</v>
      </c>
      <c r="C212" s="79"/>
      <c r="D212" s="79"/>
      <c r="E212" s="81">
        <f>IF(E$113=$B205,E207,0)</f>
        <v>0</v>
      </c>
      <c r="F212" s="120"/>
      <c r="G212" s="81">
        <f>IF(G$113=$B205,G207,0)</f>
        <v>0</v>
      </c>
      <c r="I212" s="81">
        <f>IF(I$113=$B205,I207,0)</f>
        <v>0</v>
      </c>
      <c r="K212" s="81">
        <f>IF(K$113=$B205,K207,0)</f>
        <v>0</v>
      </c>
      <c r="L212" s="120"/>
      <c r="M212" s="81">
        <f>IF(M$113=$B205,M207,0)</f>
        <v>0</v>
      </c>
      <c r="N212" s="120"/>
      <c r="O212" s="81">
        <f>IF(O$113=$B205,O207,0)</f>
        <v>0</v>
      </c>
      <c r="P212" s="120"/>
      <c r="Q212" s="81">
        <f>IF(Q$113=$B205,Q207,0)</f>
        <v>0</v>
      </c>
      <c r="R212" s="120"/>
      <c r="S212" s="81">
        <f>IF(S$113=$B205,S207,0)</f>
        <v>0</v>
      </c>
      <c r="T212" s="120"/>
      <c r="U212" s="81">
        <f>IF(U$113=$B205,U207,0)</f>
        <v>2477900</v>
      </c>
      <c r="V212" s="120"/>
      <c r="W212" s="81">
        <f>IF(W$113=$B205,W207,0)</f>
        <v>0</v>
      </c>
      <c r="X212" s="120"/>
      <c r="Y212" s="81">
        <f>IF(Y$113=$B205,Y207,0)</f>
        <v>0</v>
      </c>
      <c r="Z212" s="120"/>
      <c r="AA212" s="81">
        <f>IF(AA$113=$B205,AA207,0)</f>
        <v>0</v>
      </c>
      <c r="AB212" s="120"/>
      <c r="AC212" s="81">
        <f>IF(AC$113=$B205,AC207,0)</f>
        <v>0</v>
      </c>
      <c r="AD212" s="120"/>
      <c r="AE212" s="81">
        <f>IF(AE$113=$B205,AE207,0)</f>
        <v>0</v>
      </c>
      <c r="AF212" s="120"/>
      <c r="AG212" s="81">
        <f>IF(AG$113=$B205,AG207,0)</f>
        <v>0</v>
      </c>
      <c r="AH212" s="120"/>
      <c r="AI212" s="81">
        <f>IF(AI$113=$B205,AI207,0)</f>
        <v>0</v>
      </c>
      <c r="AJ212" s="79"/>
      <c r="AK212" s="81">
        <f>IF(AK$113=$B205,AK207,0)</f>
        <v>0</v>
      </c>
      <c r="AL212" s="79"/>
      <c r="AM212" s="81">
        <f>IF(AM$113=$B205,AM207,0)</f>
        <v>0</v>
      </c>
      <c r="AN212" s="79"/>
      <c r="AO212" s="81">
        <f>IF(AO$113=$B205,AO207,0)</f>
        <v>0</v>
      </c>
      <c r="AP212" s="79"/>
      <c r="AQ212" s="81">
        <f>IF(AQ$113=$B205,AQ207,0)</f>
        <v>0</v>
      </c>
      <c r="AR212" s="79"/>
      <c r="AS212" s="81">
        <f>IF(AS$113=$B205,AS207,0)</f>
        <v>0</v>
      </c>
      <c r="AT212" s="79"/>
      <c r="AU212" s="81">
        <f>IF(AU$113=$B205,AU207,0)</f>
        <v>0</v>
      </c>
      <c r="AV212" s="79"/>
      <c r="AW212" s="81">
        <f>IF(AW$113=$B205,AW207,0)</f>
        <v>0</v>
      </c>
      <c r="AX212" s="79"/>
      <c r="AY212" s="79"/>
      <c r="AZ212" s="79"/>
      <c r="BA212" s="79"/>
      <c r="BB212" s="79"/>
    </row>
    <row r="213" spans="1:57" ht="13.5" thickBot="1">
      <c r="A213" s="79"/>
      <c r="B213" s="90" t="str">
        <f>"Total Tax Depreciation  -  "&amp;B205</f>
        <v>Total Tax Depreciation  -  2009</v>
      </c>
      <c r="C213" s="79"/>
      <c r="D213" s="79"/>
      <c r="E213" s="125">
        <f>E211+E212</f>
        <v>22786</v>
      </c>
      <c r="F213" s="120"/>
      <c r="G213" s="125">
        <f>G211+G212</f>
        <v>94162</v>
      </c>
      <c r="I213" s="125">
        <f>I211+I212</f>
        <v>11284</v>
      </c>
      <c r="K213" s="125">
        <f>K211+K212</f>
        <v>22955</v>
      </c>
      <c r="L213" s="120"/>
      <c r="M213" s="125">
        <f>M211+M212</f>
        <v>852394</v>
      </c>
      <c r="N213" s="120"/>
      <c r="O213" s="125">
        <f>O211+O212</f>
        <v>616982</v>
      </c>
      <c r="P213" s="120"/>
      <c r="Q213" s="125">
        <f>Q211+Q212</f>
        <v>14347525</v>
      </c>
      <c r="R213" s="120"/>
      <c r="S213" s="125">
        <f>S211+S212</f>
        <v>410538</v>
      </c>
      <c r="T213" s="120"/>
      <c r="U213" s="125">
        <f>U211+U212</f>
        <v>2570821</v>
      </c>
      <c r="V213" s="120"/>
      <c r="W213" s="125">
        <f>W211+W212</f>
        <v>0</v>
      </c>
      <c r="X213" s="120"/>
      <c r="Y213" s="125">
        <f>Y211+Y212</f>
        <v>0</v>
      </c>
      <c r="Z213" s="120"/>
      <c r="AA213" s="125">
        <f>AA211+AA212</f>
        <v>0</v>
      </c>
      <c r="AB213" s="120"/>
      <c r="AC213" s="125">
        <f>AC211+AC212</f>
        <v>0</v>
      </c>
      <c r="AD213" s="120"/>
      <c r="AE213" s="125">
        <f>AE211+AE212</f>
        <v>0</v>
      </c>
      <c r="AF213" s="120"/>
      <c r="AG213" s="125">
        <f>AG211+AG212</f>
        <v>0</v>
      </c>
      <c r="AH213" s="120"/>
      <c r="AI213" s="125">
        <f>AI211+AI212</f>
        <v>0</v>
      </c>
      <c r="AJ213" s="79"/>
      <c r="AK213" s="125">
        <f>AK211+AK212</f>
        <v>0</v>
      </c>
      <c r="AL213" s="79"/>
      <c r="AM213" s="125">
        <f>AM211+AM212</f>
        <v>0</v>
      </c>
      <c r="AN213" s="79"/>
      <c r="AO213" s="125">
        <f>AO211+AO212</f>
        <v>0</v>
      </c>
      <c r="AP213" s="79"/>
      <c r="AQ213" s="125">
        <f>AQ211+AQ212</f>
        <v>0</v>
      </c>
      <c r="AR213" s="79"/>
      <c r="AS213" s="125">
        <f>AS211+AS212</f>
        <v>0</v>
      </c>
      <c r="AT213" s="79"/>
      <c r="AU213" s="125">
        <f>AU211+AU212</f>
        <v>0</v>
      </c>
      <c r="AV213" s="79"/>
      <c r="AW213" s="125">
        <f>AW211+AW212</f>
        <v>0</v>
      </c>
      <c r="AX213" s="79"/>
      <c r="AY213" s="79"/>
      <c r="AZ213" s="79"/>
      <c r="BA213" s="79"/>
      <c r="BB213" s="79"/>
      <c r="BC213" s="126"/>
    </row>
    <row r="214" spans="1:57" ht="13.5" thickTop="1">
      <c r="A214" s="79"/>
      <c r="B214" s="79"/>
      <c r="C214" s="79"/>
      <c r="D214" s="79"/>
      <c r="E214" s="122"/>
      <c r="F214" s="120"/>
      <c r="G214" s="122"/>
      <c r="I214" s="122"/>
      <c r="K214" s="120"/>
      <c r="L214" s="120"/>
      <c r="M214" s="120"/>
      <c r="N214" s="120"/>
      <c r="O214" s="120"/>
      <c r="P214" s="120"/>
      <c r="Q214" s="120"/>
      <c r="R214" s="120"/>
      <c r="S214" s="120"/>
      <c r="T214" s="120"/>
      <c r="U214" s="120"/>
      <c r="V214" s="120"/>
      <c r="W214" s="120"/>
      <c r="X214" s="120"/>
      <c r="Y214" s="120"/>
      <c r="Z214" s="120"/>
      <c r="AA214" s="120"/>
      <c r="AB214" s="120"/>
      <c r="AC214" s="120"/>
      <c r="AD214" s="120"/>
      <c r="AE214" s="120"/>
      <c r="AF214" s="120"/>
      <c r="AG214" s="120"/>
      <c r="AH214" s="120"/>
      <c r="AI214" s="120"/>
      <c r="AJ214" s="79"/>
      <c r="AK214" s="120"/>
      <c r="AL214" s="79"/>
      <c r="AM214" s="120"/>
      <c r="AN214" s="79"/>
      <c r="AO214" s="120"/>
      <c r="AP214" s="79"/>
      <c r="AQ214" s="120"/>
      <c r="AR214" s="79"/>
      <c r="AS214" s="120"/>
      <c r="AT214" s="79"/>
      <c r="AU214" s="120"/>
      <c r="AV214" s="79"/>
      <c r="AW214" s="120"/>
      <c r="AX214" s="79"/>
      <c r="AY214" s="79"/>
      <c r="AZ214" s="79"/>
      <c r="BA214" s="79"/>
      <c r="BB214" s="79"/>
    </row>
    <row r="215" spans="1:57">
      <c r="A215" s="79"/>
      <c r="B215" s="79"/>
      <c r="C215" s="79"/>
      <c r="D215" s="79"/>
      <c r="E215" s="122"/>
      <c r="F215" s="120"/>
      <c r="G215" s="122"/>
      <c r="I215" s="122"/>
      <c r="K215" s="120"/>
      <c r="L215" s="120"/>
      <c r="M215" s="120"/>
      <c r="N215" s="120"/>
      <c r="O215" s="120"/>
      <c r="P215" s="120"/>
      <c r="Q215" s="120"/>
      <c r="R215" s="120"/>
      <c r="S215" s="120"/>
      <c r="T215" s="120"/>
      <c r="U215" s="120"/>
      <c r="V215" s="120"/>
      <c r="W215" s="120"/>
      <c r="X215" s="120"/>
      <c r="Y215" s="120"/>
      <c r="Z215" s="120"/>
      <c r="AA215" s="120"/>
      <c r="AB215" s="120"/>
      <c r="AC215" s="120"/>
      <c r="AD215" s="120"/>
      <c r="AE215" s="120"/>
      <c r="AF215" s="120"/>
      <c r="AG215" s="120"/>
      <c r="AH215" s="120"/>
      <c r="AI215" s="120"/>
      <c r="AJ215" s="79"/>
      <c r="AK215" s="120"/>
      <c r="AL215" s="79"/>
      <c r="AM215" s="120"/>
      <c r="AN215" s="79"/>
      <c r="AO215" s="120"/>
      <c r="AP215" s="79"/>
      <c r="AQ215" s="120"/>
      <c r="AR215" s="79"/>
      <c r="AS215" s="120"/>
      <c r="AT215" s="79"/>
      <c r="AU215" s="120"/>
      <c r="AV215" s="79"/>
      <c r="AW215" s="120"/>
      <c r="AX215" s="79"/>
      <c r="AY215" s="79"/>
      <c r="AZ215" s="79"/>
      <c r="BA215" s="79"/>
      <c r="BB215" s="79"/>
    </row>
    <row r="216" spans="1:57">
      <c r="A216" s="79"/>
      <c r="B216" s="119">
        <v>2010</v>
      </c>
      <c r="C216" s="79"/>
      <c r="D216" s="79"/>
      <c r="E216" s="129"/>
      <c r="F216" s="120"/>
      <c r="G216" s="129"/>
      <c r="I216" s="129"/>
      <c r="K216" s="120"/>
      <c r="L216" s="120"/>
      <c r="M216" s="120"/>
      <c r="N216" s="120"/>
      <c r="O216" s="120"/>
      <c r="P216" s="120"/>
      <c r="Q216" s="120"/>
      <c r="R216" s="120"/>
      <c r="S216" s="120"/>
      <c r="T216" s="120"/>
      <c r="U216" s="120"/>
      <c r="V216" s="120"/>
      <c r="W216" s="120"/>
      <c r="X216" s="120"/>
      <c r="Y216" s="120"/>
      <c r="Z216" s="120"/>
      <c r="AA216" s="120"/>
      <c r="AB216" s="120"/>
      <c r="AC216" s="120"/>
      <c r="AD216" s="120"/>
      <c r="AE216" s="120"/>
      <c r="AF216" s="120"/>
      <c r="AG216" s="120"/>
      <c r="AH216" s="120"/>
      <c r="AI216" s="120"/>
      <c r="AJ216" s="79"/>
      <c r="AK216" s="120"/>
      <c r="AL216" s="79"/>
      <c r="AM216" s="120"/>
      <c r="AN216" s="79"/>
      <c r="AO216" s="120"/>
      <c r="AP216" s="79"/>
      <c r="AQ216" s="120"/>
      <c r="AR216" s="79"/>
      <c r="AS216" s="120"/>
      <c r="AT216" s="79"/>
      <c r="AU216" s="120"/>
      <c r="AV216" s="79"/>
      <c r="AW216" s="120"/>
      <c r="AX216" s="79"/>
      <c r="AY216" s="79"/>
      <c r="AZ216" s="79"/>
      <c r="BA216" s="79"/>
      <c r="BB216" s="79"/>
    </row>
    <row r="217" spans="1:57">
      <c r="A217" s="79"/>
      <c r="B217" s="90" t="s">
        <v>167</v>
      </c>
      <c r="C217" s="79"/>
      <c r="D217" s="79"/>
      <c r="E217" s="120">
        <f>IF(E$113&lt;=$B216,E$25,0)</f>
        <v>510665.11</v>
      </c>
      <c r="F217" s="120"/>
      <c r="G217" s="120">
        <f>IF(G$113&lt;=$B216,G$25,0)</f>
        <v>2082311.7650000001</v>
      </c>
      <c r="I217" s="120">
        <f>IF(I$113&lt;=$B216,I$25,0)</f>
        <v>329777.47000000003</v>
      </c>
      <c r="K217" s="120">
        <f>IF(K$113&lt;=$B216,K$25,0)</f>
        <v>620501.30999999971</v>
      </c>
      <c r="L217" s="120"/>
      <c r="M217" s="120">
        <f>IF(M$113&lt;=$B216,M$25,0)</f>
        <v>14920259.805000002</v>
      </c>
      <c r="N217" s="120"/>
      <c r="O217" s="120">
        <f>IF(O$113&lt;=$B216,O$25,0)</f>
        <v>9988375.7000000011</v>
      </c>
      <c r="P217" s="120"/>
      <c r="Q217" s="120">
        <f>IF(Q$113&lt;=$B216,Q$25,0)</f>
        <v>214879808.19000003</v>
      </c>
      <c r="R217" s="120"/>
      <c r="S217" s="120">
        <f>IF(S$113&lt;=$B216,S$25,0)</f>
        <v>11373829.760000002</v>
      </c>
      <c r="T217" s="120"/>
      <c r="U217" s="120">
        <f>IF(U$113&lt;=$B216,U$25,0)</f>
        <v>4955799.3949999996</v>
      </c>
      <c r="V217" s="120"/>
      <c r="W217" s="120">
        <f>IF(W$113&lt;=$B216,W$25,0)</f>
        <v>2430372.75</v>
      </c>
      <c r="X217" s="120"/>
      <c r="Y217" s="120">
        <f>IF(Y$113&lt;=$B216,Y$25,0)</f>
        <v>0</v>
      </c>
      <c r="Z217" s="120"/>
      <c r="AA217" s="120">
        <f>IF(AA$113&lt;=$B216,AA$25,0)</f>
        <v>0</v>
      </c>
      <c r="AB217" s="120"/>
      <c r="AC217" s="120">
        <f>IF(AC$113&lt;=$B216,AC$25,0)</f>
        <v>0</v>
      </c>
      <c r="AD217" s="120"/>
      <c r="AE217" s="120">
        <f>IF(AE$113&lt;=$B216,AE$25,0)</f>
        <v>0</v>
      </c>
      <c r="AF217" s="120"/>
      <c r="AG217" s="120">
        <f>IF(AG$113&lt;=$B216,AG$25,0)</f>
        <v>0</v>
      </c>
      <c r="AH217" s="120"/>
      <c r="AI217" s="120">
        <f>IF(AI$113&lt;=$B216,AI$25,0)</f>
        <v>0</v>
      </c>
      <c r="AJ217" s="79"/>
      <c r="AK217" s="120">
        <f>IF(AK$113&lt;=$B216,AK$25,0)</f>
        <v>0</v>
      </c>
      <c r="AL217" s="79"/>
      <c r="AM217" s="120">
        <f>IF(AM$113&lt;=$B216,AM$25,0)</f>
        <v>0</v>
      </c>
      <c r="AN217" s="79"/>
      <c r="AO217" s="120">
        <f>IF(AO$113&lt;=$B216,AO$25,0)</f>
        <v>0</v>
      </c>
      <c r="AP217" s="79"/>
      <c r="AQ217" s="120">
        <f>IF(AQ$113&lt;=$B216,AQ$25,0)</f>
        <v>0</v>
      </c>
      <c r="AR217" s="79"/>
      <c r="AS217" s="120">
        <f>IF(AS$113&lt;=$B216,AS$25,0)</f>
        <v>0</v>
      </c>
      <c r="AT217" s="79"/>
      <c r="AU217" s="120">
        <f>IF(AU$113&lt;=$B216,AU$25,0)</f>
        <v>0</v>
      </c>
      <c r="AV217" s="79"/>
      <c r="AW217" s="120">
        <f>IF(AW$113&lt;=$B216,AW$25,0)</f>
        <v>0</v>
      </c>
      <c r="AX217" s="79"/>
      <c r="AY217" s="79"/>
      <c r="AZ217" s="79"/>
      <c r="BA217" s="79"/>
      <c r="BB217" s="79"/>
    </row>
    <row r="218" spans="1:57">
      <c r="A218" s="79"/>
      <c r="B218" s="90" t="s">
        <v>190</v>
      </c>
      <c r="C218" s="79"/>
      <c r="D218" s="79"/>
      <c r="E218" s="121">
        <f>ROUND(E217*E$13,0)</f>
        <v>0</v>
      </c>
      <c r="F218" s="120"/>
      <c r="G218" s="121">
        <f>ROUND(G217*G$13,0)</f>
        <v>0</v>
      </c>
      <c r="I218" s="121">
        <f>ROUND(I217*I$13,0)</f>
        <v>98933</v>
      </c>
      <c r="K218" s="121">
        <f>ROUND(K217*K$13,0)</f>
        <v>186150</v>
      </c>
      <c r="L218" s="120"/>
      <c r="M218" s="121">
        <f>ROUND(M217*M$13,0)</f>
        <v>0</v>
      </c>
      <c r="N218" s="120"/>
      <c r="O218" s="121">
        <f>ROUND(O217*O$13,0)</f>
        <v>0</v>
      </c>
      <c r="P218" s="120"/>
      <c r="Q218" s="121">
        <f>ROUND(Q217*Q$13,0)</f>
        <v>0</v>
      </c>
      <c r="R218" s="120"/>
      <c r="S218" s="121">
        <f>ROUND(S217*S$13,0)</f>
        <v>5686915</v>
      </c>
      <c r="T218" s="120"/>
      <c r="U218" s="121">
        <f>ROUND(U217*U$13,0)</f>
        <v>2477900</v>
      </c>
      <c r="V218" s="120"/>
      <c r="W218" s="121">
        <f>ROUND(W217*W$13,0)</f>
        <v>1215186</v>
      </c>
      <c r="X218" s="120"/>
      <c r="Y218" s="121">
        <f>ROUND(Y217*Y$13,0)</f>
        <v>0</v>
      </c>
      <c r="Z218" s="120"/>
      <c r="AA218" s="121">
        <f>ROUND(AA217*AA$13,0)</f>
        <v>0</v>
      </c>
      <c r="AB218" s="120"/>
      <c r="AC218" s="121">
        <f>ROUND(AC217*AC$13,0)</f>
        <v>0</v>
      </c>
      <c r="AD218" s="120"/>
      <c r="AE218" s="121">
        <f>ROUND(AE217*AE$13,0)</f>
        <v>0</v>
      </c>
      <c r="AF218" s="120"/>
      <c r="AG218" s="121">
        <f>ROUND(AG217*AG$13,0)</f>
        <v>0</v>
      </c>
      <c r="AH218" s="120"/>
      <c r="AI218" s="121">
        <f>ROUND(AI217*AI$13,0)</f>
        <v>0</v>
      </c>
      <c r="AJ218" s="79"/>
      <c r="AK218" s="121">
        <f>ROUND(AK217*AK$13,0)</f>
        <v>0</v>
      </c>
      <c r="AL218" s="79"/>
      <c r="AM218" s="121">
        <f>ROUND(AM217*AM$13,0)</f>
        <v>0</v>
      </c>
      <c r="AN218" s="79"/>
      <c r="AO218" s="121">
        <f>ROUND(AO217*AO$13,0)</f>
        <v>0</v>
      </c>
      <c r="AP218" s="79"/>
      <c r="AQ218" s="121">
        <f>ROUND(AQ217*AQ$13,0)</f>
        <v>0</v>
      </c>
      <c r="AR218" s="79"/>
      <c r="AS218" s="121">
        <f>ROUND(AS217*AS$13,0)</f>
        <v>0</v>
      </c>
      <c r="AT218" s="79"/>
      <c r="AU218" s="121">
        <f>ROUND(AU217*AU$13,0)</f>
        <v>0</v>
      </c>
      <c r="AV218" s="79"/>
      <c r="AW218" s="121">
        <f>ROUND(AW217*AW$13,0)</f>
        <v>0</v>
      </c>
      <c r="AX218" s="79"/>
      <c r="AY218" s="79"/>
      <c r="AZ218" s="79"/>
      <c r="BA218" s="79"/>
      <c r="BB218" s="79"/>
    </row>
    <row r="219" spans="1:57">
      <c r="A219" s="79"/>
      <c r="B219" s="90" t="s">
        <v>191</v>
      </c>
      <c r="C219" s="79"/>
      <c r="D219" s="79"/>
      <c r="E219" s="120">
        <f>E217-E218</f>
        <v>510665.11</v>
      </c>
      <c r="F219" s="120"/>
      <c r="G219" s="120">
        <f>G217-G218</f>
        <v>2082311.7650000001</v>
      </c>
      <c r="I219" s="120">
        <f>I217-I218</f>
        <v>230844.47000000003</v>
      </c>
      <c r="K219" s="120">
        <f>K217-K218</f>
        <v>434351.30999999971</v>
      </c>
      <c r="L219" s="120"/>
      <c r="M219" s="120">
        <f>M217-M218</f>
        <v>14920259.805000002</v>
      </c>
      <c r="N219" s="120"/>
      <c r="O219" s="120">
        <f>O217-O218</f>
        <v>9988375.7000000011</v>
      </c>
      <c r="P219" s="120"/>
      <c r="Q219" s="120">
        <f>Q217-Q218</f>
        <v>214879808.19000003</v>
      </c>
      <c r="R219" s="120"/>
      <c r="S219" s="120">
        <f>S217-S218</f>
        <v>5686914.7600000016</v>
      </c>
      <c r="T219" s="120"/>
      <c r="U219" s="120">
        <f>U217-U218</f>
        <v>2477899.3949999996</v>
      </c>
      <c r="V219" s="120"/>
      <c r="W219" s="120">
        <f>W217-W218</f>
        <v>1215186.75</v>
      </c>
      <c r="X219" s="120"/>
      <c r="Y219" s="120">
        <f>Y217-Y218</f>
        <v>0</v>
      </c>
      <c r="Z219" s="120"/>
      <c r="AA219" s="120">
        <f>AA217-AA218</f>
        <v>0</v>
      </c>
      <c r="AB219" s="120"/>
      <c r="AC219" s="120">
        <f>AC217-AC218</f>
        <v>0</v>
      </c>
      <c r="AD219" s="120"/>
      <c r="AE219" s="120">
        <f>AE217-AE218</f>
        <v>0</v>
      </c>
      <c r="AF219" s="120"/>
      <c r="AG219" s="120">
        <f>AG217-AG218</f>
        <v>0</v>
      </c>
      <c r="AH219" s="120"/>
      <c r="AI219" s="120">
        <f>AI217-AI218</f>
        <v>0</v>
      </c>
      <c r="AJ219" s="79"/>
      <c r="AK219" s="120">
        <f>AK217-AK218</f>
        <v>0</v>
      </c>
      <c r="AL219" s="79"/>
      <c r="AM219" s="120">
        <f>AM217-AM218</f>
        <v>0</v>
      </c>
      <c r="AN219" s="79"/>
      <c r="AO219" s="120">
        <f>AO217-AO218</f>
        <v>0</v>
      </c>
      <c r="AP219" s="79"/>
      <c r="AQ219" s="120">
        <f>AQ217-AQ218</f>
        <v>0</v>
      </c>
      <c r="AR219" s="79"/>
      <c r="AS219" s="120">
        <f>AS217-AS218</f>
        <v>0</v>
      </c>
      <c r="AT219" s="79"/>
      <c r="AU219" s="120">
        <f>AU217-AU218</f>
        <v>0</v>
      </c>
      <c r="AV219" s="79"/>
      <c r="AW219" s="120">
        <f>AW217-AW218</f>
        <v>0</v>
      </c>
      <c r="AX219" s="79"/>
      <c r="AY219" s="79"/>
      <c r="AZ219" s="79"/>
      <c r="BA219" s="79"/>
      <c r="BB219" s="79"/>
    </row>
    <row r="220" spans="1:57" s="65" customFormat="1">
      <c r="A220" s="109"/>
      <c r="B220" s="123" t="s">
        <v>192</v>
      </c>
      <c r="C220" s="109"/>
      <c r="D220" s="109"/>
      <c r="E220" s="128">
        <f>IF($B216-E$9&lt;0,0,LOOKUP($B216-(E$9-1),$C$377:$C$398,$E$377:$E$398))</f>
        <v>4.4609999999999997E-2</v>
      </c>
      <c r="F220" s="109"/>
      <c r="G220" s="128">
        <f>IF($B216-G$9&lt;0,0,LOOKUP($B216-(G$9-1),$C$377:$C$398,$E$377:$E$398))</f>
        <v>4.462E-2</v>
      </c>
      <c r="H220" s="124"/>
      <c r="I220" s="128">
        <f>IF($B216-I$9&lt;0,0,LOOKUP($B216-(I$9-1),$C$377:$C$398,$E$377:$E$398))</f>
        <v>4.5220000000000003E-2</v>
      </c>
      <c r="J220" s="124"/>
      <c r="K220" s="128">
        <f>IF($B216-K$9&lt;0,0,LOOKUP($B216-(K$9-1),$C$377:$C$398,$E$377:$E$398))</f>
        <v>4.888E-2</v>
      </c>
      <c r="L220" s="124"/>
      <c r="M220" s="128">
        <f>IF($B216-M$9&lt;0,0,LOOKUP($B216-(M$9-1),$C$377:$C$398,$E$377:$E$398))</f>
        <v>5.2850000000000001E-2</v>
      </c>
      <c r="N220" s="109"/>
      <c r="O220" s="128">
        <f>IF($B216-O$9&lt;0,0,LOOKUP($B216-(O$9-1),$C$377:$C$398,$E$377:$E$398))</f>
        <v>5.713E-2</v>
      </c>
      <c r="P220" s="124"/>
      <c r="Q220" s="128">
        <f>IF($B216-Q$9&lt;0,0,LOOKUP($B216-(Q$9-1),$C$377:$C$398,$E$377:$E$398))</f>
        <v>6.1769999999999999E-2</v>
      </c>
      <c r="R220" s="124"/>
      <c r="S220" s="128">
        <f>IF($B216-S$9&lt;0,0,LOOKUP($B216-(S$9-1),$C$377:$C$398,$E$377:$E$398))</f>
        <v>6.6769999999999996E-2</v>
      </c>
      <c r="T220" s="124"/>
      <c r="U220" s="128">
        <f>IF($B216-U$9&lt;0,0,LOOKUP($B216-(U$9-1),$C$377:$C$398,$E$377:$E$398))</f>
        <v>7.2190000000000004E-2</v>
      </c>
      <c r="V220" s="124"/>
      <c r="W220" s="128">
        <f>IF($B216-W$9&lt;0,0,LOOKUP($B216-(W$9-1),$C$377:$C$398,$E$377:$E$398))</f>
        <v>3.7499999999999999E-2</v>
      </c>
      <c r="X220" s="109"/>
      <c r="Y220" s="128">
        <f>IF($B216-Y$9&lt;0,0,LOOKUP($B216-(Y$9-1),$C$377:$C$398,$E$377:$E$398))</f>
        <v>0</v>
      </c>
      <c r="Z220" s="124"/>
      <c r="AA220" s="128">
        <f>IF($B216-AA$9&lt;0,0,LOOKUP($B216-(AA$9-1),$C$377:$C$398,$E$377:$E$398))</f>
        <v>0</v>
      </c>
      <c r="AB220" s="124"/>
      <c r="AC220" s="128">
        <f>IF($B216-AC$9&lt;0,0,LOOKUP($B216-(AC$9-1),$C$377:$C$398,$E$377:$E$398))</f>
        <v>0</v>
      </c>
      <c r="AD220" s="124"/>
      <c r="AE220" s="128">
        <f>IF($B216-AE$9&lt;0,0,LOOKUP($B216-(AE$9-1),$C$377:$C$398,$E$377:$E$398))</f>
        <v>0</v>
      </c>
      <c r="AF220" s="124"/>
      <c r="AG220" s="128">
        <f>IF($B216-AG$9&lt;0,0,LOOKUP($B216-(AG$9-1),$C$377:$C$398,$E$377:$E$398))</f>
        <v>0</v>
      </c>
      <c r="AH220" s="109"/>
      <c r="AI220" s="128">
        <f>IF($B216-AI$9&lt;0,0,LOOKUP($B216-(AI$9-1),$C$377:$C$398,$E$377:$E$398))</f>
        <v>0</v>
      </c>
      <c r="AJ220" s="109"/>
      <c r="AK220" s="128">
        <f>IF($B216-AK$9&lt;0,0,LOOKUP($B216-(AK$9-1),$C$377:$C$398,$E$377:$E$398))</f>
        <v>0</v>
      </c>
      <c r="AL220" s="109"/>
      <c r="AM220" s="128">
        <f>IF($B216-AM$9&lt;0,0,LOOKUP($B216-(AM$9-1),$C$377:$C$398,$E$377:$E$398))</f>
        <v>0</v>
      </c>
      <c r="AN220" s="109"/>
      <c r="AO220" s="128">
        <f>IF($B216-AO$9&lt;0,0,LOOKUP($B216-(AO$9-1),$C$377:$C$398,$E$377:$E$398))</f>
        <v>0</v>
      </c>
      <c r="AP220" s="109"/>
      <c r="AQ220" s="128">
        <f>IF($B216-AQ$9&lt;0,0,LOOKUP($B216-(AQ$9-1),$C$377:$C$398,$E$377:$E$398))</f>
        <v>0</v>
      </c>
      <c r="AR220" s="109"/>
      <c r="AS220" s="128">
        <f>IF($B216-AS$9&lt;0,0,LOOKUP($B216-(AS$9-1),$C$377:$C$398,$E$377:$E$398))</f>
        <v>0</v>
      </c>
      <c r="AT220" s="109"/>
      <c r="AU220" s="128">
        <f>IF($B216-AU$9&lt;0,0,LOOKUP($B216-(AU$9-1),$C$377:$C$398,$E$377:$E$398))</f>
        <v>0</v>
      </c>
      <c r="AV220" s="109"/>
      <c r="AW220" s="128">
        <f>IF($B216-AW$9&lt;0,0,LOOKUP($B216-(AW$9-1),$C$377:$C$398,$E$377:$E$398))</f>
        <v>0</v>
      </c>
      <c r="AX220" s="109"/>
      <c r="AY220" s="109"/>
      <c r="AZ220" s="109"/>
      <c r="BA220" s="109"/>
      <c r="BB220" s="109"/>
      <c r="BC220" s="124"/>
      <c r="BD220" s="124"/>
      <c r="BE220" s="124"/>
    </row>
    <row r="221" spans="1:57">
      <c r="A221" s="79"/>
      <c r="B221" s="79"/>
      <c r="C221" s="79"/>
      <c r="D221" s="79"/>
      <c r="E221" s="122"/>
      <c r="F221" s="120"/>
      <c r="G221" s="122"/>
      <c r="I221" s="122"/>
      <c r="K221" s="122"/>
      <c r="L221" s="120"/>
      <c r="M221" s="122"/>
      <c r="N221" s="120"/>
      <c r="O221" s="122"/>
      <c r="P221" s="120"/>
      <c r="Q221" s="122"/>
      <c r="R221" s="120"/>
      <c r="S221" s="122"/>
      <c r="T221" s="120"/>
      <c r="U221" s="122"/>
      <c r="V221" s="120"/>
      <c r="W221" s="122"/>
      <c r="X221" s="120"/>
      <c r="Y221" s="122"/>
      <c r="Z221" s="120"/>
      <c r="AA221" s="122"/>
      <c r="AB221" s="120"/>
      <c r="AC221" s="122"/>
      <c r="AD221" s="120"/>
      <c r="AE221" s="122"/>
      <c r="AF221" s="120"/>
      <c r="AG221" s="122"/>
      <c r="AH221" s="120"/>
      <c r="AI221" s="122"/>
      <c r="AJ221" s="79"/>
      <c r="AK221" s="122"/>
      <c r="AL221" s="79"/>
      <c r="AM221" s="122"/>
      <c r="AN221" s="79"/>
      <c r="AO221" s="122"/>
      <c r="AP221" s="79"/>
      <c r="AQ221" s="122"/>
      <c r="AR221" s="79"/>
      <c r="AS221" s="122"/>
      <c r="AT221" s="79"/>
      <c r="AU221" s="122"/>
      <c r="AV221" s="79"/>
      <c r="AW221" s="122"/>
      <c r="AX221" s="79"/>
      <c r="AY221" s="79"/>
      <c r="AZ221" s="79"/>
      <c r="BA221" s="79"/>
      <c r="BB221" s="79"/>
    </row>
    <row r="222" spans="1:57">
      <c r="A222" s="79"/>
      <c r="B222" s="90" t="s">
        <v>193</v>
      </c>
      <c r="C222" s="79"/>
      <c r="D222" s="79"/>
      <c r="E222" s="120">
        <f>ROUND((E217-E218)*E220,0)</f>
        <v>22781</v>
      </c>
      <c r="F222" s="120"/>
      <c r="G222" s="120">
        <f>ROUND((G217-G218)*G220,0)</f>
        <v>92913</v>
      </c>
      <c r="I222" s="120">
        <f>ROUND((I217-I218)*I220,0)</f>
        <v>10439</v>
      </c>
      <c r="K222" s="120">
        <f>ROUND((K217-K218)*K220,0)</f>
        <v>21231</v>
      </c>
      <c r="L222" s="120"/>
      <c r="M222" s="120">
        <f>ROUND((M217-M218)*M220,0)</f>
        <v>788536</v>
      </c>
      <c r="N222" s="120"/>
      <c r="O222" s="120">
        <f>ROUND((O217-O218)*O220,0)</f>
        <v>570636</v>
      </c>
      <c r="P222" s="120"/>
      <c r="Q222" s="120">
        <f>ROUND((Q217-Q218)*Q220,0)</f>
        <v>13273126</v>
      </c>
      <c r="R222" s="120"/>
      <c r="S222" s="120">
        <f>ROUND((S217-S218)*S220,0)</f>
        <v>379715</v>
      </c>
      <c r="T222" s="120"/>
      <c r="U222" s="120">
        <f>ROUND((U217-U218)*U220,0)</f>
        <v>178880</v>
      </c>
      <c r="V222" s="120"/>
      <c r="W222" s="120">
        <f>ROUND((W217-W218)*W220,0)</f>
        <v>45570</v>
      </c>
      <c r="X222" s="120"/>
      <c r="Y222" s="120">
        <f>ROUND((Y217-Y218)*Y220,0)</f>
        <v>0</v>
      </c>
      <c r="Z222" s="120"/>
      <c r="AA222" s="120">
        <f>ROUND((AA217-AA218)*AA220,0)</f>
        <v>0</v>
      </c>
      <c r="AB222" s="120"/>
      <c r="AC222" s="120">
        <f>ROUND((AC217-AC218)*AC220,0)</f>
        <v>0</v>
      </c>
      <c r="AD222" s="120"/>
      <c r="AE222" s="120">
        <f>ROUND((AE217-AE218)*AE220,0)</f>
        <v>0</v>
      </c>
      <c r="AF222" s="120"/>
      <c r="AG222" s="120">
        <f>ROUND((AG217-AG218)*AG220,0)</f>
        <v>0</v>
      </c>
      <c r="AH222" s="120"/>
      <c r="AI222" s="120">
        <f>ROUND((AI217-AI218)*AI220,0)</f>
        <v>0</v>
      </c>
      <c r="AJ222" s="79"/>
      <c r="AK222" s="120">
        <f>ROUND((AK217-AK218)*AK220,0)</f>
        <v>0</v>
      </c>
      <c r="AL222" s="79"/>
      <c r="AM222" s="120">
        <f>ROUND((AM217-AM218)*AM220,0)</f>
        <v>0</v>
      </c>
      <c r="AN222" s="79"/>
      <c r="AO222" s="120">
        <f>ROUND((AO217-AO218)*AO220,0)</f>
        <v>0</v>
      </c>
      <c r="AP222" s="79"/>
      <c r="AQ222" s="120">
        <f>ROUND((AQ217-AQ218)*AQ220,0)</f>
        <v>0</v>
      </c>
      <c r="AR222" s="79"/>
      <c r="AS222" s="120">
        <f>ROUND((AS217-AS218)*AS220,0)</f>
        <v>0</v>
      </c>
      <c r="AT222" s="79"/>
      <c r="AU222" s="120">
        <f>ROUND((AU217-AU218)*AU220,0)</f>
        <v>0</v>
      </c>
      <c r="AV222" s="79"/>
      <c r="AW222" s="120">
        <f>ROUND((AW217-AW218)*AW220,0)</f>
        <v>0</v>
      </c>
      <c r="AX222" s="79"/>
      <c r="AY222" s="79"/>
      <c r="AZ222" s="79"/>
      <c r="BA222" s="79"/>
      <c r="BB222" s="79"/>
    </row>
    <row r="223" spans="1:57">
      <c r="A223" s="79"/>
      <c r="B223" s="90" t="s">
        <v>194</v>
      </c>
      <c r="C223" s="79"/>
      <c r="D223" s="79"/>
      <c r="E223" s="81">
        <f>IF(E$113=$B216,E218,0)</f>
        <v>0</v>
      </c>
      <c r="F223" s="120"/>
      <c r="G223" s="81">
        <f>IF(G$113=$B216,G218,0)</f>
        <v>0</v>
      </c>
      <c r="I223" s="81">
        <f>IF(I$113=$B216,I218,0)</f>
        <v>0</v>
      </c>
      <c r="K223" s="81">
        <f>IF(K$113=$B216,K218,0)</f>
        <v>0</v>
      </c>
      <c r="L223" s="120"/>
      <c r="M223" s="81">
        <f>IF(M$113=$B216,M218,0)</f>
        <v>0</v>
      </c>
      <c r="N223" s="120"/>
      <c r="O223" s="81">
        <f>IF(O$113=$B216,O218,0)</f>
        <v>0</v>
      </c>
      <c r="P223" s="120"/>
      <c r="Q223" s="81">
        <f>IF(Q$113=$B216,Q218,0)</f>
        <v>0</v>
      </c>
      <c r="R223" s="120"/>
      <c r="S223" s="81">
        <f>IF(S$113=$B216,S218,0)</f>
        <v>0</v>
      </c>
      <c r="T223" s="120"/>
      <c r="U223" s="81">
        <f>IF(U$113=$B216,U218,0)</f>
        <v>0</v>
      </c>
      <c r="V223" s="120"/>
      <c r="W223" s="81">
        <f>IF(W$113=$B216,W218,0)</f>
        <v>1215186</v>
      </c>
      <c r="X223" s="120"/>
      <c r="Y223" s="81">
        <f>IF(Y$113=$B216,Y218,0)</f>
        <v>0</v>
      </c>
      <c r="Z223" s="120"/>
      <c r="AA223" s="81">
        <f>IF(AA$113=$B216,AA218,0)</f>
        <v>0</v>
      </c>
      <c r="AB223" s="120"/>
      <c r="AC223" s="81">
        <f>IF(AC$113=$B216,AC218,0)</f>
        <v>0</v>
      </c>
      <c r="AD223" s="120"/>
      <c r="AE223" s="81">
        <f>IF(AE$113=$B216,AE218,0)</f>
        <v>0</v>
      </c>
      <c r="AF223" s="120"/>
      <c r="AG223" s="81">
        <f>IF(AG$113=$B216,AG218,0)</f>
        <v>0</v>
      </c>
      <c r="AH223" s="120"/>
      <c r="AI223" s="81">
        <f>IF(AI$113=$B216,AI218,0)</f>
        <v>0</v>
      </c>
      <c r="AJ223" s="79"/>
      <c r="AK223" s="81">
        <f>IF(AK$113=$B216,AK218,0)</f>
        <v>0</v>
      </c>
      <c r="AL223" s="79"/>
      <c r="AM223" s="81">
        <f>IF(AM$113=$B216,AM218,0)</f>
        <v>0</v>
      </c>
      <c r="AN223" s="79"/>
      <c r="AO223" s="81">
        <f>IF(AO$113=$B216,AO218,0)</f>
        <v>0</v>
      </c>
      <c r="AP223" s="79"/>
      <c r="AQ223" s="81">
        <f>IF(AQ$113=$B216,AQ218,0)</f>
        <v>0</v>
      </c>
      <c r="AR223" s="79"/>
      <c r="AS223" s="81">
        <f>IF(AS$113=$B216,AS218,0)</f>
        <v>0</v>
      </c>
      <c r="AT223" s="79"/>
      <c r="AU223" s="81">
        <f>IF(AU$113=$B216,AU218,0)</f>
        <v>0</v>
      </c>
      <c r="AV223" s="79"/>
      <c r="AW223" s="81">
        <f>IF(AW$113=$B216,AW218,0)</f>
        <v>0</v>
      </c>
      <c r="AX223" s="79"/>
      <c r="AY223" s="79"/>
      <c r="AZ223" s="79"/>
      <c r="BA223" s="79"/>
      <c r="BB223" s="79"/>
    </row>
    <row r="224" spans="1:57" ht="13.5" thickBot="1">
      <c r="A224" s="79"/>
      <c r="B224" s="90" t="str">
        <f>"Total Tax Depreciation  -  "&amp;B216</f>
        <v>Total Tax Depreciation  -  2010</v>
      </c>
      <c r="C224" s="79"/>
      <c r="D224" s="79"/>
      <c r="E224" s="125">
        <f>E222+E223</f>
        <v>22781</v>
      </c>
      <c r="F224" s="120"/>
      <c r="G224" s="125">
        <f>G222+G223</f>
        <v>92913</v>
      </c>
      <c r="I224" s="125">
        <f>I222+I223</f>
        <v>10439</v>
      </c>
      <c r="K224" s="125">
        <f>K222+K223</f>
        <v>21231</v>
      </c>
      <c r="L224" s="120"/>
      <c r="M224" s="125">
        <f>M222+M223</f>
        <v>788536</v>
      </c>
      <c r="N224" s="120"/>
      <c r="O224" s="125">
        <f>O222+O223</f>
        <v>570636</v>
      </c>
      <c r="P224" s="120"/>
      <c r="Q224" s="125">
        <f>Q222+Q223</f>
        <v>13273126</v>
      </c>
      <c r="R224" s="120"/>
      <c r="S224" s="125">
        <f>S222+S223</f>
        <v>379715</v>
      </c>
      <c r="T224" s="120"/>
      <c r="U224" s="125">
        <f>U222+U223</f>
        <v>178880</v>
      </c>
      <c r="V224" s="120"/>
      <c r="W224" s="125">
        <f>W222+W223</f>
        <v>1260756</v>
      </c>
      <c r="X224" s="120"/>
      <c r="Y224" s="125">
        <f>Y222+Y223</f>
        <v>0</v>
      </c>
      <c r="Z224" s="120"/>
      <c r="AA224" s="125">
        <f>AA222+AA223</f>
        <v>0</v>
      </c>
      <c r="AB224" s="120"/>
      <c r="AC224" s="125">
        <f>AC222+AC223</f>
        <v>0</v>
      </c>
      <c r="AD224" s="120"/>
      <c r="AE224" s="125">
        <f>AE222+AE223</f>
        <v>0</v>
      </c>
      <c r="AF224" s="120"/>
      <c r="AG224" s="125">
        <f>AG222+AG223</f>
        <v>0</v>
      </c>
      <c r="AH224" s="120"/>
      <c r="AI224" s="125">
        <f>AI222+AI223</f>
        <v>0</v>
      </c>
      <c r="AJ224" s="79"/>
      <c r="AK224" s="125">
        <f>AK222+AK223</f>
        <v>0</v>
      </c>
      <c r="AL224" s="79"/>
      <c r="AM224" s="125">
        <f>AM222+AM223</f>
        <v>0</v>
      </c>
      <c r="AN224" s="79"/>
      <c r="AO224" s="125">
        <f>AO222+AO223</f>
        <v>0</v>
      </c>
      <c r="AP224" s="79"/>
      <c r="AQ224" s="125">
        <f>AQ222+AQ223</f>
        <v>0</v>
      </c>
      <c r="AR224" s="79"/>
      <c r="AS224" s="125">
        <f>AS222+AS223</f>
        <v>0</v>
      </c>
      <c r="AT224" s="79"/>
      <c r="AU224" s="125">
        <f>AU222+AU223</f>
        <v>0</v>
      </c>
      <c r="AV224" s="79"/>
      <c r="AW224" s="125">
        <f>AW222+AW223</f>
        <v>0</v>
      </c>
      <c r="AX224" s="79"/>
      <c r="AY224" s="79"/>
      <c r="AZ224" s="79"/>
      <c r="BA224" s="79"/>
      <c r="BB224" s="79"/>
      <c r="BC224" s="126"/>
    </row>
    <row r="225" spans="1:57" ht="13.5" thickTop="1">
      <c r="A225" s="79"/>
      <c r="B225" s="79"/>
      <c r="C225" s="79"/>
      <c r="D225" s="79"/>
      <c r="E225" s="122"/>
      <c r="F225" s="120"/>
      <c r="G225" s="122"/>
      <c r="I225" s="122"/>
      <c r="K225" s="120"/>
      <c r="L225" s="120"/>
      <c r="M225" s="120"/>
      <c r="N225" s="120"/>
      <c r="O225" s="120"/>
      <c r="P225" s="120"/>
      <c r="Q225" s="120"/>
      <c r="R225" s="120"/>
      <c r="S225" s="120"/>
      <c r="T225" s="120"/>
      <c r="U225" s="120"/>
      <c r="V225" s="120"/>
      <c r="W225" s="120"/>
      <c r="X225" s="120"/>
      <c r="Y225" s="120"/>
      <c r="Z225" s="120"/>
      <c r="AA225" s="120"/>
      <c r="AB225" s="120"/>
      <c r="AC225" s="120"/>
      <c r="AD225" s="120"/>
      <c r="AE225" s="120"/>
      <c r="AF225" s="120"/>
      <c r="AG225" s="120"/>
      <c r="AH225" s="120"/>
      <c r="AI225" s="120"/>
      <c r="AJ225" s="79"/>
      <c r="AK225" s="120"/>
      <c r="AL225" s="79"/>
      <c r="AM225" s="120"/>
      <c r="AN225" s="79"/>
      <c r="AO225" s="120"/>
      <c r="AP225" s="79"/>
      <c r="AQ225" s="120"/>
      <c r="AR225" s="79"/>
      <c r="AS225" s="120"/>
      <c r="AT225" s="79"/>
      <c r="AU225" s="120"/>
      <c r="AV225" s="79"/>
      <c r="AW225" s="120"/>
      <c r="AX225" s="79"/>
      <c r="AY225" s="79"/>
      <c r="AZ225" s="79"/>
      <c r="BA225" s="79"/>
      <c r="BB225" s="79"/>
    </row>
    <row r="226" spans="1:57">
      <c r="A226" s="79"/>
      <c r="B226" s="79"/>
      <c r="C226" s="79"/>
      <c r="D226" s="79"/>
      <c r="E226" s="122"/>
      <c r="F226" s="120"/>
      <c r="G226" s="122"/>
      <c r="I226" s="122"/>
      <c r="K226" s="120"/>
      <c r="L226" s="120"/>
      <c r="M226" s="120"/>
      <c r="N226" s="120"/>
      <c r="O226" s="120"/>
      <c r="P226" s="120"/>
      <c r="Q226" s="120"/>
      <c r="R226" s="120"/>
      <c r="S226" s="120"/>
      <c r="T226" s="120"/>
      <c r="U226" s="120"/>
      <c r="V226" s="120"/>
      <c r="W226" s="120"/>
      <c r="X226" s="120"/>
      <c r="Y226" s="120"/>
      <c r="Z226" s="120"/>
      <c r="AA226" s="120"/>
      <c r="AB226" s="120"/>
      <c r="AC226" s="120"/>
      <c r="AD226" s="120"/>
      <c r="AE226" s="120"/>
      <c r="AF226" s="120"/>
      <c r="AG226" s="120"/>
      <c r="AH226" s="120"/>
      <c r="AI226" s="120"/>
      <c r="AJ226" s="79"/>
      <c r="AK226" s="120"/>
      <c r="AL226" s="79"/>
      <c r="AM226" s="120"/>
      <c r="AN226" s="79"/>
      <c r="AO226" s="120"/>
      <c r="AP226" s="79"/>
      <c r="AQ226" s="120"/>
      <c r="AR226" s="79"/>
      <c r="AS226" s="120"/>
      <c r="AT226" s="79"/>
      <c r="AU226" s="120"/>
      <c r="AV226" s="79"/>
      <c r="AW226" s="120"/>
      <c r="AX226" s="79"/>
      <c r="AY226" s="79"/>
      <c r="AZ226" s="79"/>
      <c r="BA226" s="79"/>
      <c r="BB226" s="79"/>
    </row>
    <row r="227" spans="1:57">
      <c r="A227" s="79"/>
      <c r="B227" s="119">
        <v>2011</v>
      </c>
      <c r="C227" s="79"/>
      <c r="D227" s="79"/>
      <c r="E227" s="129"/>
      <c r="F227" s="120"/>
      <c r="G227" s="129"/>
      <c r="I227" s="129"/>
      <c r="K227" s="120"/>
      <c r="L227" s="120"/>
      <c r="M227" s="120"/>
      <c r="N227" s="120"/>
      <c r="O227" s="120"/>
      <c r="P227" s="120"/>
      <c r="Q227" s="120"/>
      <c r="R227" s="120"/>
      <c r="S227" s="120"/>
      <c r="T227" s="120"/>
      <c r="U227" s="120"/>
      <c r="V227" s="120"/>
      <c r="W227" s="120"/>
      <c r="X227" s="120"/>
      <c r="Y227" s="120"/>
      <c r="Z227" s="120"/>
      <c r="AA227" s="120"/>
      <c r="AB227" s="120"/>
      <c r="AC227" s="120"/>
      <c r="AD227" s="120"/>
      <c r="AE227" s="120"/>
      <c r="AF227" s="120"/>
      <c r="AG227" s="120"/>
      <c r="AH227" s="120"/>
      <c r="AI227" s="120"/>
      <c r="AJ227" s="79"/>
      <c r="AK227" s="120"/>
      <c r="AL227" s="79"/>
      <c r="AM227" s="120"/>
      <c r="AN227" s="79"/>
      <c r="AO227" s="120"/>
      <c r="AP227" s="79"/>
      <c r="AQ227" s="120"/>
      <c r="AR227" s="79"/>
      <c r="AS227" s="120"/>
      <c r="AT227" s="79"/>
      <c r="AU227" s="120"/>
      <c r="AV227" s="79"/>
      <c r="AW227" s="120"/>
      <c r="AX227" s="79"/>
      <c r="AY227" s="79"/>
      <c r="AZ227" s="79"/>
      <c r="BA227" s="79"/>
      <c r="BB227" s="79"/>
    </row>
    <row r="228" spans="1:57">
      <c r="A228" s="79"/>
      <c r="B228" s="90" t="s">
        <v>167</v>
      </c>
      <c r="C228" s="79"/>
      <c r="D228" s="79"/>
      <c r="E228" s="120">
        <f>IF(E$113&lt;=$B227,E$25,0)</f>
        <v>510665.11</v>
      </c>
      <c r="F228" s="120"/>
      <c r="G228" s="120">
        <f>IF(G$113&lt;=$B227,G$25,0)</f>
        <v>2082311.7650000001</v>
      </c>
      <c r="I228" s="120">
        <f>IF(I$113&lt;=$B227,I$25,0)</f>
        <v>329777.47000000003</v>
      </c>
      <c r="K228" s="120">
        <f>IF(K$113&lt;=$B227,K$25,0)</f>
        <v>620501.30999999971</v>
      </c>
      <c r="L228" s="120"/>
      <c r="M228" s="120">
        <f>IF(M$113&lt;=$B227,M$25,0)</f>
        <v>14920259.805000002</v>
      </c>
      <c r="N228" s="120"/>
      <c r="O228" s="120">
        <f>IF(O$113&lt;=$B227,O$25,0)</f>
        <v>9988375.7000000011</v>
      </c>
      <c r="P228" s="120"/>
      <c r="Q228" s="120">
        <f>IF(Q$113&lt;=$B227,Q$25,0)</f>
        <v>214879808.19000003</v>
      </c>
      <c r="R228" s="120"/>
      <c r="S228" s="120">
        <f>IF(S$113&lt;=$B227,S$25,0)</f>
        <v>11373829.760000002</v>
      </c>
      <c r="T228" s="120"/>
      <c r="U228" s="120">
        <f>IF(U$113&lt;=$B227,U$25,0)</f>
        <v>4955799.3949999996</v>
      </c>
      <c r="V228" s="120"/>
      <c r="W228" s="120">
        <f>IF(W$113&lt;=$B227,W$25,0)</f>
        <v>2430372.75</v>
      </c>
      <c r="X228" s="120"/>
      <c r="Y228" s="120">
        <f>IF(Y$113&lt;=$B227,Y$25,0)</f>
        <v>1753974.9050000003</v>
      </c>
      <c r="Z228" s="120"/>
      <c r="AA228" s="120">
        <f>IF(AA$113&lt;=$B227,AA$25,0)</f>
        <v>0</v>
      </c>
      <c r="AB228" s="120"/>
      <c r="AC228" s="120">
        <f>IF(AC$113&lt;=$B227,AC$25,0)</f>
        <v>0</v>
      </c>
      <c r="AD228" s="120"/>
      <c r="AE228" s="120">
        <f>IF(AE$113&lt;=$B227,AE$25,0)</f>
        <v>0</v>
      </c>
      <c r="AF228" s="120"/>
      <c r="AG228" s="120">
        <f>IF(AG$113&lt;=$B227,AG$25,0)</f>
        <v>0</v>
      </c>
      <c r="AH228" s="120"/>
      <c r="AI228" s="120">
        <f>IF(AI$113&lt;=$B227,AI$25,0)</f>
        <v>0</v>
      </c>
      <c r="AJ228" s="79"/>
      <c r="AK228" s="120">
        <f>IF(AK$113&lt;=$B227,AK$25,0)</f>
        <v>0</v>
      </c>
      <c r="AL228" s="79"/>
      <c r="AM228" s="120">
        <f>IF(AM$113&lt;=$B227,AM$25,0)</f>
        <v>0</v>
      </c>
      <c r="AN228" s="79"/>
      <c r="AO228" s="120">
        <f>IF(AO$113&lt;=$B227,AO$25,0)</f>
        <v>0</v>
      </c>
      <c r="AP228" s="79"/>
      <c r="AQ228" s="120">
        <f>IF(AQ$113&lt;=$B227,AQ$25,0)</f>
        <v>0</v>
      </c>
      <c r="AR228" s="79"/>
      <c r="AS228" s="120">
        <f>IF(AS$113&lt;=$B227,AS$25,0)</f>
        <v>0</v>
      </c>
      <c r="AT228" s="79"/>
      <c r="AU228" s="120">
        <f>IF(AU$113&lt;=$B227,AU$25,0)</f>
        <v>0</v>
      </c>
      <c r="AV228" s="79"/>
      <c r="AW228" s="120">
        <f>IF(AW$113&lt;=$B227,AW$25,0)</f>
        <v>0</v>
      </c>
      <c r="AX228" s="79"/>
      <c r="AY228" s="79"/>
      <c r="AZ228" s="79"/>
      <c r="BA228" s="79"/>
      <c r="BB228" s="79"/>
    </row>
    <row r="229" spans="1:57">
      <c r="A229" s="79"/>
      <c r="B229" s="90" t="s">
        <v>190</v>
      </c>
      <c r="C229" s="79"/>
      <c r="D229" s="79"/>
      <c r="E229" s="121">
        <f>ROUND(E228*E$13,0)</f>
        <v>0</v>
      </c>
      <c r="F229" s="120"/>
      <c r="G229" s="121">
        <f>ROUND(G228*G$13,0)</f>
        <v>0</v>
      </c>
      <c r="I229" s="121">
        <f>ROUND(I228*I$13,0)</f>
        <v>98933</v>
      </c>
      <c r="K229" s="121">
        <f>ROUND(K228*K$13,0)</f>
        <v>186150</v>
      </c>
      <c r="L229" s="120"/>
      <c r="M229" s="121">
        <f>ROUND(M228*M$13,0)</f>
        <v>0</v>
      </c>
      <c r="N229" s="120"/>
      <c r="O229" s="121">
        <f>ROUND(O228*O$13,0)</f>
        <v>0</v>
      </c>
      <c r="P229" s="120"/>
      <c r="Q229" s="121">
        <f>ROUND(Q228*Q$13,0)</f>
        <v>0</v>
      </c>
      <c r="R229" s="120"/>
      <c r="S229" s="121">
        <f>ROUND(S228*S$13,0)</f>
        <v>5686915</v>
      </c>
      <c r="T229" s="120"/>
      <c r="U229" s="121">
        <f>ROUND(U228*U$13,0)</f>
        <v>2477900</v>
      </c>
      <c r="V229" s="120"/>
      <c r="W229" s="121">
        <f>ROUND(W228*W$13,0)</f>
        <v>1215186</v>
      </c>
      <c r="X229" s="120"/>
      <c r="Y229" s="121">
        <f>ROUND(Y228*Y$13,0)</f>
        <v>1753975</v>
      </c>
      <c r="Z229" s="120"/>
      <c r="AA229" s="121">
        <f>ROUND(AA228*AA$13,0)</f>
        <v>0</v>
      </c>
      <c r="AB229" s="120"/>
      <c r="AC229" s="121">
        <f>ROUND(AC228*AC$13,0)</f>
        <v>0</v>
      </c>
      <c r="AD229" s="120"/>
      <c r="AE229" s="121">
        <f>ROUND(AE228*AE$13,0)</f>
        <v>0</v>
      </c>
      <c r="AF229" s="120"/>
      <c r="AG229" s="121">
        <f>ROUND(AG228*AG$13,0)</f>
        <v>0</v>
      </c>
      <c r="AH229" s="120"/>
      <c r="AI229" s="121">
        <f>ROUND(AI228*AI$13,0)</f>
        <v>0</v>
      </c>
      <c r="AJ229" s="79"/>
      <c r="AK229" s="121">
        <f>ROUND(AK228*AK$13,0)</f>
        <v>0</v>
      </c>
      <c r="AL229" s="79"/>
      <c r="AM229" s="121">
        <f>ROUND(AM228*AM$13,0)</f>
        <v>0</v>
      </c>
      <c r="AN229" s="79"/>
      <c r="AO229" s="121">
        <f>ROUND(AO228*AO$13,0)</f>
        <v>0</v>
      </c>
      <c r="AP229" s="79"/>
      <c r="AQ229" s="121">
        <f>ROUND(AQ228*AQ$13,0)</f>
        <v>0</v>
      </c>
      <c r="AR229" s="79"/>
      <c r="AS229" s="121">
        <f>ROUND(AS228*AS$13,0)</f>
        <v>0</v>
      </c>
      <c r="AT229" s="79"/>
      <c r="AU229" s="121">
        <f>ROUND(AU228*AU$13,0)</f>
        <v>0</v>
      </c>
      <c r="AV229" s="79"/>
      <c r="AW229" s="121">
        <f>ROUND(AW228*AW$13,0)</f>
        <v>0</v>
      </c>
      <c r="AX229" s="79"/>
      <c r="AY229" s="79"/>
      <c r="AZ229" s="79"/>
      <c r="BA229" s="79"/>
      <c r="BB229" s="79"/>
    </row>
    <row r="230" spans="1:57">
      <c r="A230" s="79"/>
      <c r="B230" s="90" t="s">
        <v>191</v>
      </c>
      <c r="C230" s="79"/>
      <c r="D230" s="79"/>
      <c r="E230" s="120">
        <f>E228-E229</f>
        <v>510665.11</v>
      </c>
      <c r="F230" s="120"/>
      <c r="G230" s="120">
        <f>G228-G229</f>
        <v>2082311.7650000001</v>
      </c>
      <c r="I230" s="120">
        <f>I228-I229</f>
        <v>230844.47000000003</v>
      </c>
      <c r="K230" s="120">
        <f>K228-K229</f>
        <v>434351.30999999971</v>
      </c>
      <c r="L230" s="120"/>
      <c r="M230" s="120">
        <f>M228-M229</f>
        <v>14920259.805000002</v>
      </c>
      <c r="N230" s="120"/>
      <c r="O230" s="120">
        <f>O228-O229</f>
        <v>9988375.7000000011</v>
      </c>
      <c r="P230" s="120"/>
      <c r="Q230" s="120">
        <f>Q228-Q229</f>
        <v>214879808.19000003</v>
      </c>
      <c r="R230" s="120"/>
      <c r="S230" s="120">
        <f>S228-S229</f>
        <v>5686914.7600000016</v>
      </c>
      <c r="T230" s="120"/>
      <c r="U230" s="120">
        <f>U228-U229</f>
        <v>2477899.3949999996</v>
      </c>
      <c r="V230" s="120"/>
      <c r="W230" s="120">
        <f>W228-W229</f>
        <v>1215186.75</v>
      </c>
      <c r="X230" s="120"/>
      <c r="Y230" s="120">
        <f>Y228-Y229</f>
        <v>-9.4999999739229679E-2</v>
      </c>
      <c r="Z230" s="120"/>
      <c r="AA230" s="120">
        <f>AA228-AA229</f>
        <v>0</v>
      </c>
      <c r="AB230" s="120"/>
      <c r="AC230" s="120">
        <f>AC228-AC229</f>
        <v>0</v>
      </c>
      <c r="AD230" s="120"/>
      <c r="AE230" s="120">
        <f>AE228-AE229</f>
        <v>0</v>
      </c>
      <c r="AF230" s="120"/>
      <c r="AG230" s="120">
        <f>AG228-AG229</f>
        <v>0</v>
      </c>
      <c r="AH230" s="120"/>
      <c r="AI230" s="120">
        <f>AI228-AI229</f>
        <v>0</v>
      </c>
      <c r="AJ230" s="79"/>
      <c r="AK230" s="120">
        <f>AK228-AK229</f>
        <v>0</v>
      </c>
      <c r="AL230" s="79"/>
      <c r="AM230" s="120">
        <f>AM228-AM229</f>
        <v>0</v>
      </c>
      <c r="AN230" s="79"/>
      <c r="AO230" s="120">
        <f>AO228-AO229</f>
        <v>0</v>
      </c>
      <c r="AP230" s="79"/>
      <c r="AQ230" s="120">
        <f>AQ228-AQ229</f>
        <v>0</v>
      </c>
      <c r="AR230" s="79"/>
      <c r="AS230" s="120">
        <f>AS228-AS229</f>
        <v>0</v>
      </c>
      <c r="AT230" s="79"/>
      <c r="AU230" s="120">
        <f>AU228-AU229</f>
        <v>0</v>
      </c>
      <c r="AV230" s="79"/>
      <c r="AW230" s="120">
        <f>AW228-AW229</f>
        <v>0</v>
      </c>
      <c r="AX230" s="79"/>
      <c r="AY230" s="79"/>
      <c r="AZ230" s="79"/>
      <c r="BA230" s="79"/>
      <c r="BB230" s="79"/>
    </row>
    <row r="231" spans="1:57" s="65" customFormat="1">
      <c r="A231" s="109"/>
      <c r="B231" s="123" t="s">
        <v>192</v>
      </c>
      <c r="C231" s="109"/>
      <c r="D231" s="109"/>
      <c r="E231" s="128">
        <f>IF($B227-E$9&lt;0,0,LOOKUP($B227-(E$9-1),$C$377:$C$398,$E$377:$E$398))</f>
        <v>4.462E-2</v>
      </c>
      <c r="F231" s="109"/>
      <c r="G231" s="128">
        <f>IF($B227-G$9&lt;0,0,LOOKUP($B227-(G$9-1),$C$377:$C$398,$E$377:$E$398))</f>
        <v>4.4609999999999997E-2</v>
      </c>
      <c r="H231" s="124"/>
      <c r="I231" s="128">
        <f>IF($B227-I$9&lt;0,0,LOOKUP($B227-(I$9-1),$C$377:$C$398,$E$377:$E$398))</f>
        <v>4.462E-2</v>
      </c>
      <c r="J231" s="124"/>
      <c r="K231" s="128">
        <f>IF($B227-K$9&lt;0,0,LOOKUP($B227-(K$9-1),$C$377:$C$398,$E$377:$E$398))</f>
        <v>4.5220000000000003E-2</v>
      </c>
      <c r="L231" s="124"/>
      <c r="M231" s="128">
        <f>IF($B227-M$9&lt;0,0,LOOKUP($B227-(M$9-1),$C$377:$C$398,$E$377:$E$398))</f>
        <v>4.888E-2</v>
      </c>
      <c r="N231" s="109"/>
      <c r="O231" s="128">
        <f>IF($B227-O$9&lt;0,0,LOOKUP($B227-(O$9-1),$C$377:$C$398,$E$377:$E$398))</f>
        <v>5.2850000000000001E-2</v>
      </c>
      <c r="P231" s="124"/>
      <c r="Q231" s="128">
        <f>IF($B227-Q$9&lt;0,0,LOOKUP($B227-(Q$9-1),$C$377:$C$398,$E$377:$E$398))</f>
        <v>5.713E-2</v>
      </c>
      <c r="R231" s="124"/>
      <c r="S231" s="128">
        <f>IF($B227-S$9&lt;0,0,LOOKUP($B227-(S$9-1),$C$377:$C$398,$E$377:$E$398))</f>
        <v>6.1769999999999999E-2</v>
      </c>
      <c r="T231" s="124"/>
      <c r="U231" s="128">
        <f>IF($B227-U$9&lt;0,0,LOOKUP($B227-(U$9-1),$C$377:$C$398,$E$377:$E$398))</f>
        <v>6.6769999999999996E-2</v>
      </c>
      <c r="V231" s="124"/>
      <c r="W231" s="128">
        <f>IF($B227-W$9&lt;0,0,LOOKUP($B227-(W$9-1),$C$377:$C$398,$E$377:$E$398))</f>
        <v>7.2190000000000004E-2</v>
      </c>
      <c r="X231" s="109"/>
      <c r="Y231" s="128">
        <f>IF($B227-Y$9&lt;0,0,LOOKUP($B227-(Y$9-1),$C$377:$C$398,$E$377:$E$398))</f>
        <v>3.7499999999999999E-2</v>
      </c>
      <c r="Z231" s="124"/>
      <c r="AA231" s="128">
        <f>IF($B227-AA$9&lt;0,0,LOOKUP($B227-(AA$9-1),$C$377:$C$398,$E$377:$E$398))</f>
        <v>0</v>
      </c>
      <c r="AB231" s="124"/>
      <c r="AC231" s="128">
        <f>IF($B227-AC$9&lt;0,0,LOOKUP($B227-(AC$9-1),$C$377:$C$398,$E$377:$E$398))</f>
        <v>0</v>
      </c>
      <c r="AD231" s="124"/>
      <c r="AE231" s="128">
        <f>IF($B227-AE$9&lt;0,0,LOOKUP($B227-(AE$9-1),$C$377:$C$398,$E$377:$E$398))</f>
        <v>0</v>
      </c>
      <c r="AF231" s="124"/>
      <c r="AG231" s="128">
        <f>IF($B227-AG$9&lt;0,0,LOOKUP($B227-(AG$9-1),$C$377:$C$398,$E$377:$E$398))</f>
        <v>0</v>
      </c>
      <c r="AH231" s="109"/>
      <c r="AI231" s="128">
        <f>IF($B227-AI$9&lt;0,0,LOOKUP($B227-(AI$9-1),$C$377:$C$398,$E$377:$E$398))</f>
        <v>0</v>
      </c>
      <c r="AJ231" s="109"/>
      <c r="AK231" s="128">
        <f>IF($B227-AK$9&lt;0,0,LOOKUP($B227-(AK$9-1),$C$377:$C$398,$E$377:$E$398))</f>
        <v>0</v>
      </c>
      <c r="AL231" s="109"/>
      <c r="AM231" s="128">
        <f>IF($B227-AM$9&lt;0,0,LOOKUP($B227-(AM$9-1),$C$377:$C$398,$E$377:$E$398))</f>
        <v>0</v>
      </c>
      <c r="AN231" s="109"/>
      <c r="AO231" s="128">
        <f>IF($B227-AO$9&lt;0,0,LOOKUP($B227-(AO$9-1),$C$377:$C$398,$E$377:$E$398))</f>
        <v>0</v>
      </c>
      <c r="AP231" s="109"/>
      <c r="AQ231" s="128">
        <f>IF($B227-AQ$9&lt;0,0,LOOKUP($B227-(AQ$9-1),$C$377:$C$398,$E$377:$E$398))</f>
        <v>0</v>
      </c>
      <c r="AR231" s="109"/>
      <c r="AS231" s="128">
        <f>IF($B227-AS$9&lt;0,0,LOOKUP($B227-(AS$9-1),$C$377:$C$398,$E$377:$E$398))</f>
        <v>0</v>
      </c>
      <c r="AT231" s="109"/>
      <c r="AU231" s="128">
        <f>IF($B227-AU$9&lt;0,0,LOOKUP($B227-(AU$9-1),$C$377:$C$398,$E$377:$E$398))</f>
        <v>0</v>
      </c>
      <c r="AV231" s="109"/>
      <c r="AW231" s="128">
        <f>IF($B227-AW$9&lt;0,0,LOOKUP($B227-(AW$9-1),$C$377:$C$398,$E$377:$E$398))</f>
        <v>0</v>
      </c>
      <c r="AX231" s="109"/>
      <c r="AY231" s="109"/>
      <c r="AZ231" s="109"/>
      <c r="BA231" s="109"/>
      <c r="BB231" s="109"/>
      <c r="BC231" s="124"/>
      <c r="BD231" s="124"/>
      <c r="BE231" s="124"/>
    </row>
    <row r="232" spans="1:57">
      <c r="A232" s="79"/>
      <c r="B232" s="79"/>
      <c r="C232" s="79"/>
      <c r="D232" s="79"/>
      <c r="E232" s="122"/>
      <c r="F232" s="120"/>
      <c r="G232" s="122"/>
      <c r="I232" s="122"/>
      <c r="K232" s="122"/>
      <c r="L232" s="120"/>
      <c r="M232" s="122"/>
      <c r="N232" s="120"/>
      <c r="O232" s="122"/>
      <c r="P232" s="120"/>
      <c r="Q232" s="122"/>
      <c r="R232" s="120"/>
      <c r="S232" s="122"/>
      <c r="T232" s="120"/>
      <c r="U232" s="122"/>
      <c r="V232" s="120"/>
      <c r="W232" s="122"/>
      <c r="X232" s="120"/>
      <c r="Y232" s="122"/>
      <c r="Z232" s="120"/>
      <c r="AA232" s="122"/>
      <c r="AB232" s="120"/>
      <c r="AC232" s="122"/>
      <c r="AD232" s="120"/>
      <c r="AE232" s="122"/>
      <c r="AF232" s="120"/>
      <c r="AG232" s="122"/>
      <c r="AH232" s="120"/>
      <c r="AI232" s="122"/>
      <c r="AJ232" s="79"/>
      <c r="AK232" s="122"/>
      <c r="AL232" s="79"/>
      <c r="AM232" s="122"/>
      <c r="AN232" s="79"/>
      <c r="AO232" s="122"/>
      <c r="AP232" s="79"/>
      <c r="AQ232" s="122"/>
      <c r="AR232" s="79"/>
      <c r="AS232" s="122"/>
      <c r="AT232" s="79"/>
      <c r="AU232" s="122"/>
      <c r="AV232" s="79"/>
      <c r="AW232" s="122"/>
      <c r="AX232" s="79"/>
      <c r="AY232" s="79"/>
      <c r="AZ232" s="79"/>
      <c r="BA232" s="79"/>
      <c r="BB232" s="79"/>
    </row>
    <row r="233" spans="1:57">
      <c r="A233" s="79"/>
      <c r="B233" s="90" t="s">
        <v>193</v>
      </c>
      <c r="C233" s="79"/>
      <c r="D233" s="79"/>
      <c r="E233" s="120">
        <f>ROUND((E228-E229)*E231,0)</f>
        <v>22786</v>
      </c>
      <c r="F233" s="120"/>
      <c r="G233" s="120">
        <f>ROUND((G228-G229)*G231,0)</f>
        <v>92892</v>
      </c>
      <c r="I233" s="120">
        <f>ROUND((I228-I229)*I231,0)</f>
        <v>10300</v>
      </c>
      <c r="K233" s="120">
        <f>ROUND((K228-K229)*K231,0)</f>
        <v>19641</v>
      </c>
      <c r="L233" s="120"/>
      <c r="M233" s="120">
        <f>ROUND((M228-M229)*M231,0)</f>
        <v>729302</v>
      </c>
      <c r="N233" s="120"/>
      <c r="O233" s="120">
        <f>ROUND((O228-O229)*O231,0)</f>
        <v>527886</v>
      </c>
      <c r="P233" s="120"/>
      <c r="Q233" s="120">
        <f>ROUND((Q228-Q229)*Q231,0)</f>
        <v>12276083</v>
      </c>
      <c r="R233" s="120"/>
      <c r="S233" s="120">
        <f>ROUND((S228-S229)*S231,0)</f>
        <v>351281</v>
      </c>
      <c r="T233" s="120"/>
      <c r="U233" s="120">
        <f>ROUND((U228-U229)*U231,0)</f>
        <v>165449</v>
      </c>
      <c r="V233" s="120"/>
      <c r="W233" s="120">
        <f>ROUND((W228-W229)*W231,0)</f>
        <v>87724</v>
      </c>
      <c r="X233" s="120"/>
      <c r="Y233" s="120">
        <f>ROUND((Y228-Y229)*Y231,0)</f>
        <v>0</v>
      </c>
      <c r="Z233" s="120"/>
      <c r="AA233" s="120">
        <f>ROUND((AA228-AA229)*AA231,0)</f>
        <v>0</v>
      </c>
      <c r="AB233" s="120"/>
      <c r="AC233" s="120">
        <f>ROUND((AC228-AC229)*AC231,0)</f>
        <v>0</v>
      </c>
      <c r="AD233" s="120"/>
      <c r="AE233" s="120">
        <f>ROUND((AE228-AE229)*AE231,0)</f>
        <v>0</v>
      </c>
      <c r="AF233" s="120"/>
      <c r="AG233" s="120">
        <f>ROUND((AG228-AG229)*AG231,0)</f>
        <v>0</v>
      </c>
      <c r="AH233" s="120"/>
      <c r="AI233" s="120">
        <f>ROUND((AI228-AI229)*AI231,0)</f>
        <v>0</v>
      </c>
      <c r="AJ233" s="79"/>
      <c r="AK233" s="120">
        <f>ROUND((AK228-AK229)*AK231,0)</f>
        <v>0</v>
      </c>
      <c r="AL233" s="79"/>
      <c r="AM233" s="120">
        <f>ROUND((AM228-AM229)*AM231,0)</f>
        <v>0</v>
      </c>
      <c r="AN233" s="79"/>
      <c r="AO233" s="120">
        <f>ROUND((AO228-AO229)*AO231,0)</f>
        <v>0</v>
      </c>
      <c r="AP233" s="79"/>
      <c r="AQ233" s="120">
        <f>ROUND((AQ228-AQ229)*AQ231,0)</f>
        <v>0</v>
      </c>
      <c r="AR233" s="79"/>
      <c r="AS233" s="120">
        <f>ROUND((AS228-AS229)*AS231,0)</f>
        <v>0</v>
      </c>
      <c r="AT233" s="79"/>
      <c r="AU233" s="120">
        <f>ROUND((AU228-AU229)*AU231,0)</f>
        <v>0</v>
      </c>
      <c r="AV233" s="79"/>
      <c r="AW233" s="120">
        <f>ROUND((AW228-AW229)*AW231,0)</f>
        <v>0</v>
      </c>
      <c r="AX233" s="79"/>
      <c r="AY233" s="79"/>
      <c r="AZ233" s="79"/>
      <c r="BA233" s="79"/>
      <c r="BB233" s="79"/>
    </row>
    <row r="234" spans="1:57">
      <c r="A234" s="79"/>
      <c r="B234" s="90" t="s">
        <v>194</v>
      </c>
      <c r="C234" s="79"/>
      <c r="D234" s="79"/>
      <c r="E234" s="81">
        <f>IF(E$113=$B227,E229,0)</f>
        <v>0</v>
      </c>
      <c r="F234" s="120"/>
      <c r="G234" s="81">
        <f>IF(G$113=$B227,G229,0)</f>
        <v>0</v>
      </c>
      <c r="I234" s="81">
        <f>IF(I$113=$B227,I229,0)</f>
        <v>0</v>
      </c>
      <c r="K234" s="81">
        <f>IF(K$113=$B227,K229,0)</f>
        <v>0</v>
      </c>
      <c r="L234" s="120"/>
      <c r="M234" s="81">
        <f>IF(M$113=$B227,M229,0)</f>
        <v>0</v>
      </c>
      <c r="N234" s="120"/>
      <c r="O234" s="81">
        <f>IF(O$113=$B227,O229,0)</f>
        <v>0</v>
      </c>
      <c r="P234" s="120"/>
      <c r="Q234" s="81">
        <f>IF(Q$113=$B227,Q229,0)</f>
        <v>0</v>
      </c>
      <c r="R234" s="120"/>
      <c r="S234" s="81">
        <f>IF(S$113=$B227,S229,0)</f>
        <v>0</v>
      </c>
      <c r="T234" s="120"/>
      <c r="U234" s="81">
        <f>IF(U$113=$B227,U229,0)</f>
        <v>0</v>
      </c>
      <c r="V234" s="120"/>
      <c r="W234" s="81">
        <f>IF(W$113=$B227,W229,0)</f>
        <v>0</v>
      </c>
      <c r="X234" s="120"/>
      <c r="Y234" s="81">
        <f>IF(Y$113=$B227,Y229,0)</f>
        <v>1753975</v>
      </c>
      <c r="Z234" s="120"/>
      <c r="AA234" s="81">
        <f>IF(AA$113=$B227,AA229,0)</f>
        <v>0</v>
      </c>
      <c r="AB234" s="120"/>
      <c r="AC234" s="81">
        <f>IF(AC$113=$B227,AC229,0)</f>
        <v>0</v>
      </c>
      <c r="AD234" s="120"/>
      <c r="AE234" s="81">
        <f>IF(AE$113=$B227,AE229,0)</f>
        <v>0</v>
      </c>
      <c r="AF234" s="120"/>
      <c r="AG234" s="81">
        <f>IF(AG$113=$B227,AG229,0)</f>
        <v>0</v>
      </c>
      <c r="AH234" s="120"/>
      <c r="AI234" s="81">
        <f>IF(AI$113=$B227,AI229,0)</f>
        <v>0</v>
      </c>
      <c r="AJ234" s="79"/>
      <c r="AK234" s="81">
        <f>IF(AK$113=$B227,AK229,0)</f>
        <v>0</v>
      </c>
      <c r="AL234" s="79"/>
      <c r="AM234" s="81">
        <f>IF(AM$113=$B227,AM229,0)</f>
        <v>0</v>
      </c>
      <c r="AN234" s="79"/>
      <c r="AO234" s="81">
        <f>IF(AO$113=$B227,AO229,0)</f>
        <v>0</v>
      </c>
      <c r="AP234" s="79"/>
      <c r="AQ234" s="81">
        <f>IF(AQ$113=$B227,AQ229,0)</f>
        <v>0</v>
      </c>
      <c r="AR234" s="79"/>
      <c r="AS234" s="81">
        <f>IF(AS$113=$B227,AS229,0)</f>
        <v>0</v>
      </c>
      <c r="AT234" s="79"/>
      <c r="AU234" s="81">
        <f>IF(AU$113=$B227,AU229,0)</f>
        <v>0</v>
      </c>
      <c r="AV234" s="79"/>
      <c r="AW234" s="81">
        <f>IF(AW$113=$B227,AW229,0)</f>
        <v>0</v>
      </c>
      <c r="AX234" s="79"/>
      <c r="AY234" s="79"/>
      <c r="AZ234" s="79"/>
      <c r="BA234" s="79"/>
      <c r="BB234" s="79"/>
    </row>
    <row r="235" spans="1:57" ht="13.5" thickBot="1">
      <c r="A235" s="79"/>
      <c r="B235" s="90" t="str">
        <f>"Total Tax Depreciation  -  "&amp;B227</f>
        <v>Total Tax Depreciation  -  2011</v>
      </c>
      <c r="C235" s="79"/>
      <c r="D235" s="79"/>
      <c r="E235" s="125">
        <f>E233+E234</f>
        <v>22786</v>
      </c>
      <c r="F235" s="120"/>
      <c r="G235" s="125">
        <f>G233+G234</f>
        <v>92892</v>
      </c>
      <c r="I235" s="125">
        <f>I233+I234</f>
        <v>10300</v>
      </c>
      <c r="K235" s="125">
        <f>K233+K234</f>
        <v>19641</v>
      </c>
      <c r="L235" s="120"/>
      <c r="M235" s="125">
        <f>M233+M234</f>
        <v>729302</v>
      </c>
      <c r="N235" s="120"/>
      <c r="O235" s="125">
        <f>O233+O234</f>
        <v>527886</v>
      </c>
      <c r="P235" s="120"/>
      <c r="Q235" s="125">
        <f>Q233+Q234</f>
        <v>12276083</v>
      </c>
      <c r="R235" s="120"/>
      <c r="S235" s="125">
        <f>S233+S234</f>
        <v>351281</v>
      </c>
      <c r="T235" s="120"/>
      <c r="U235" s="125">
        <f>U233+U234</f>
        <v>165449</v>
      </c>
      <c r="V235" s="120"/>
      <c r="W235" s="125">
        <f>W233+W234</f>
        <v>87724</v>
      </c>
      <c r="X235" s="120"/>
      <c r="Y235" s="125">
        <f>Y233+Y234</f>
        <v>1753975</v>
      </c>
      <c r="Z235" s="120"/>
      <c r="AA235" s="125">
        <f>AA233+AA234</f>
        <v>0</v>
      </c>
      <c r="AB235" s="120"/>
      <c r="AC235" s="125">
        <f>AC233+AC234</f>
        <v>0</v>
      </c>
      <c r="AD235" s="120"/>
      <c r="AE235" s="125">
        <f>AE233+AE234</f>
        <v>0</v>
      </c>
      <c r="AF235" s="120"/>
      <c r="AG235" s="125">
        <f>AG233+AG234</f>
        <v>0</v>
      </c>
      <c r="AH235" s="120"/>
      <c r="AI235" s="125">
        <f>AI233+AI234</f>
        <v>0</v>
      </c>
      <c r="AJ235" s="79"/>
      <c r="AK235" s="125">
        <f>AK233+AK234</f>
        <v>0</v>
      </c>
      <c r="AL235" s="79"/>
      <c r="AM235" s="125">
        <f>AM233+AM234</f>
        <v>0</v>
      </c>
      <c r="AN235" s="79"/>
      <c r="AO235" s="125">
        <f>AO233+AO234</f>
        <v>0</v>
      </c>
      <c r="AP235" s="79"/>
      <c r="AQ235" s="125">
        <f>AQ233+AQ234</f>
        <v>0</v>
      </c>
      <c r="AR235" s="79"/>
      <c r="AS235" s="125">
        <f>AS233+AS234</f>
        <v>0</v>
      </c>
      <c r="AT235" s="79"/>
      <c r="AU235" s="125">
        <f>AU233+AU234</f>
        <v>0</v>
      </c>
      <c r="AV235" s="79"/>
      <c r="AW235" s="125">
        <f>AW233+AW234</f>
        <v>0</v>
      </c>
      <c r="AX235" s="79"/>
      <c r="AY235" s="79"/>
      <c r="AZ235" s="79"/>
      <c r="BA235" s="79"/>
      <c r="BB235" s="79"/>
      <c r="BC235" s="126"/>
    </row>
    <row r="236" spans="1:57" ht="13.5" thickTop="1">
      <c r="A236" s="79"/>
      <c r="B236" s="79"/>
      <c r="C236" s="79"/>
      <c r="D236" s="79"/>
      <c r="E236" s="122"/>
      <c r="F236" s="120"/>
      <c r="G236" s="122"/>
      <c r="I236" s="122"/>
      <c r="K236" s="120"/>
      <c r="L236" s="120"/>
      <c r="M236" s="120"/>
      <c r="N236" s="120"/>
      <c r="O236" s="120"/>
      <c r="P236" s="120"/>
      <c r="Q236" s="120"/>
      <c r="R236" s="120"/>
      <c r="S236" s="120"/>
      <c r="T236" s="120"/>
      <c r="U236" s="120"/>
      <c r="V236" s="120"/>
      <c r="W236" s="120"/>
      <c r="X236" s="120"/>
      <c r="Y236" s="120"/>
      <c r="Z236" s="120"/>
      <c r="AA236" s="120"/>
      <c r="AB236" s="120"/>
      <c r="AC236" s="120"/>
      <c r="AD236" s="120"/>
      <c r="AE236" s="120"/>
      <c r="AF236" s="120"/>
      <c r="AG236" s="120"/>
      <c r="AH236" s="120"/>
      <c r="AI236" s="120"/>
      <c r="AJ236" s="79"/>
      <c r="AK236" s="120"/>
      <c r="AL236" s="79"/>
      <c r="AM236" s="120"/>
      <c r="AN236" s="79"/>
      <c r="AO236" s="120"/>
      <c r="AP236" s="79"/>
      <c r="AQ236" s="120"/>
      <c r="AR236" s="79"/>
      <c r="AS236" s="120"/>
      <c r="AT236" s="79"/>
      <c r="AU236" s="120"/>
      <c r="AV236" s="79"/>
      <c r="AW236" s="120"/>
      <c r="AX236" s="79"/>
      <c r="AY236" s="79"/>
      <c r="AZ236" s="79"/>
      <c r="BA236" s="79"/>
      <c r="BB236" s="79"/>
    </row>
    <row r="237" spans="1:57">
      <c r="A237" s="79"/>
      <c r="B237" s="79"/>
      <c r="C237" s="79"/>
      <c r="D237" s="79"/>
      <c r="E237" s="122"/>
      <c r="F237" s="120"/>
      <c r="G237" s="122"/>
      <c r="I237" s="122"/>
      <c r="K237" s="120"/>
      <c r="L237" s="120"/>
      <c r="M237" s="120"/>
      <c r="N237" s="120"/>
      <c r="O237" s="120"/>
      <c r="P237" s="120"/>
      <c r="Q237" s="120"/>
      <c r="R237" s="120"/>
      <c r="S237" s="120"/>
      <c r="T237" s="120"/>
      <c r="U237" s="120"/>
      <c r="V237" s="120"/>
      <c r="W237" s="120"/>
      <c r="X237" s="120"/>
      <c r="Y237" s="120"/>
      <c r="Z237" s="120"/>
      <c r="AA237" s="120"/>
      <c r="AB237" s="120"/>
      <c r="AC237" s="120"/>
      <c r="AD237" s="120"/>
      <c r="AE237" s="120"/>
      <c r="AF237" s="120"/>
      <c r="AG237" s="120"/>
      <c r="AH237" s="120"/>
      <c r="AI237" s="120"/>
      <c r="AJ237" s="79"/>
      <c r="AK237" s="120"/>
      <c r="AL237" s="79"/>
      <c r="AM237" s="120"/>
      <c r="AN237" s="79"/>
      <c r="AO237" s="120"/>
      <c r="AP237" s="79"/>
      <c r="AQ237" s="120"/>
      <c r="AR237" s="79"/>
      <c r="AS237" s="120"/>
      <c r="AT237" s="79"/>
      <c r="AU237" s="120"/>
      <c r="AV237" s="79"/>
      <c r="AW237" s="120"/>
      <c r="AX237" s="79"/>
      <c r="AY237" s="79"/>
      <c r="AZ237" s="79"/>
      <c r="BA237" s="79"/>
      <c r="BB237" s="79"/>
    </row>
    <row r="238" spans="1:57">
      <c r="A238" s="79"/>
      <c r="B238" s="119">
        <v>2012</v>
      </c>
      <c r="C238" s="79"/>
      <c r="D238" s="79"/>
      <c r="E238" s="129"/>
      <c r="F238" s="120"/>
      <c r="G238" s="129"/>
      <c r="I238" s="129"/>
      <c r="K238" s="120"/>
      <c r="L238" s="120"/>
      <c r="M238" s="120"/>
      <c r="N238" s="120"/>
      <c r="O238" s="120"/>
      <c r="P238" s="120"/>
      <c r="Q238" s="120"/>
      <c r="R238" s="120"/>
      <c r="S238" s="120"/>
      <c r="T238" s="120"/>
      <c r="U238" s="120"/>
      <c r="V238" s="120"/>
      <c r="W238" s="120"/>
      <c r="X238" s="120"/>
      <c r="Y238" s="120"/>
      <c r="Z238" s="120"/>
      <c r="AA238" s="120"/>
      <c r="AB238" s="120"/>
      <c r="AC238" s="120"/>
      <c r="AD238" s="120"/>
      <c r="AE238" s="120"/>
      <c r="AF238" s="120"/>
      <c r="AG238" s="120"/>
      <c r="AH238" s="120"/>
      <c r="AI238" s="120"/>
      <c r="AJ238" s="79"/>
      <c r="AK238" s="120"/>
      <c r="AL238" s="79"/>
      <c r="AM238" s="120"/>
      <c r="AN238" s="79"/>
      <c r="AO238" s="120"/>
      <c r="AP238" s="79"/>
      <c r="AQ238" s="120"/>
      <c r="AR238" s="79"/>
      <c r="AS238" s="120"/>
      <c r="AT238" s="79"/>
      <c r="AU238" s="120"/>
      <c r="AV238" s="79"/>
      <c r="AW238" s="120"/>
      <c r="AX238" s="79"/>
      <c r="AY238" s="79"/>
      <c r="AZ238" s="79"/>
      <c r="BA238" s="79"/>
      <c r="BB238" s="79"/>
    </row>
    <row r="239" spans="1:57">
      <c r="A239" s="79"/>
      <c r="B239" s="90" t="s">
        <v>167</v>
      </c>
      <c r="C239" s="79"/>
      <c r="D239" s="79"/>
      <c r="E239" s="120">
        <f>IF(E$113&lt;=$B238,E$25,0)</f>
        <v>510665.11</v>
      </c>
      <c r="F239" s="120"/>
      <c r="G239" s="120">
        <f>IF(G$113&lt;=$B238,G$25,0)</f>
        <v>2082311.7650000001</v>
      </c>
      <c r="I239" s="120">
        <f>IF(I$113&lt;=$B238,I$25,0)</f>
        <v>329777.47000000003</v>
      </c>
      <c r="K239" s="120">
        <f>IF(K$113&lt;=$B238,K$25,0)</f>
        <v>620501.30999999971</v>
      </c>
      <c r="L239" s="120"/>
      <c r="M239" s="120">
        <f>IF(M$113&lt;=$B238,M$25,0)</f>
        <v>14920259.805000002</v>
      </c>
      <c r="N239" s="120"/>
      <c r="O239" s="120">
        <f>IF(O$113&lt;=$B238,O$25,0)</f>
        <v>9988375.7000000011</v>
      </c>
      <c r="P239" s="120"/>
      <c r="Q239" s="120">
        <f>IF(Q$113&lt;=$B238,Q$25,0)</f>
        <v>214879808.19000003</v>
      </c>
      <c r="R239" s="120"/>
      <c r="S239" s="120">
        <f>IF(S$113&lt;=$B238,S$25,0)</f>
        <v>11373829.760000002</v>
      </c>
      <c r="T239" s="120"/>
      <c r="U239" s="120">
        <f>IF(U$113&lt;=$B238,U$25,0)</f>
        <v>4955799.3949999996</v>
      </c>
      <c r="V239" s="120"/>
      <c r="W239" s="120">
        <f>IF(W$113&lt;=$B238,W$25,0)</f>
        <v>2430372.75</v>
      </c>
      <c r="X239" s="120"/>
      <c r="Y239" s="120">
        <f>IF(Y$113&lt;=$B238,Y$25,0)</f>
        <v>1753974.9050000003</v>
      </c>
      <c r="Z239" s="120"/>
      <c r="AA239" s="120">
        <f>IF(AA$113&lt;=$B238,AA$25,0)</f>
        <v>3232441.9049999993</v>
      </c>
      <c r="AB239" s="120"/>
      <c r="AC239" s="120">
        <f>IF(AC$113&lt;=$B238,AC$25,0)</f>
        <v>0</v>
      </c>
      <c r="AD239" s="120"/>
      <c r="AE239" s="120">
        <f>IF(AE$113&lt;=$B238,AE$25,0)</f>
        <v>0</v>
      </c>
      <c r="AF239" s="120"/>
      <c r="AG239" s="120">
        <f>IF(AG$113&lt;=$B238,AG$25,0)</f>
        <v>0</v>
      </c>
      <c r="AH239" s="120"/>
      <c r="AI239" s="120">
        <f>IF(AI$113&lt;=$B238,AI$25,0)</f>
        <v>0</v>
      </c>
      <c r="AJ239" s="79"/>
      <c r="AK239" s="120">
        <f>IF(AK$113&lt;=$B238,AK$25,0)</f>
        <v>0</v>
      </c>
      <c r="AL239" s="79"/>
      <c r="AM239" s="120">
        <f>IF(AM$113&lt;=$B238,AM$25,0)</f>
        <v>0</v>
      </c>
      <c r="AN239" s="79"/>
      <c r="AO239" s="120">
        <f>IF(AO$113&lt;=$B238,AO$25,0)</f>
        <v>0</v>
      </c>
      <c r="AP239" s="79"/>
      <c r="AQ239" s="120">
        <f>IF(AQ$113&lt;=$B238,AQ$25,0)</f>
        <v>0</v>
      </c>
      <c r="AR239" s="79"/>
      <c r="AS239" s="120">
        <f>IF(AS$113&lt;=$B238,AS$25,0)</f>
        <v>0</v>
      </c>
      <c r="AT239" s="79"/>
      <c r="AU239" s="120">
        <f>IF(AU$113&lt;=$B238,AU$25,0)</f>
        <v>0</v>
      </c>
      <c r="AV239" s="79"/>
      <c r="AW239" s="120">
        <f>IF(AW$113&lt;=$B238,AW$25,0)</f>
        <v>0</v>
      </c>
      <c r="AX239" s="79"/>
      <c r="AY239" s="79"/>
      <c r="AZ239" s="79"/>
      <c r="BA239" s="79"/>
      <c r="BB239" s="79"/>
    </row>
    <row r="240" spans="1:57">
      <c r="A240" s="79"/>
      <c r="B240" s="90" t="s">
        <v>190</v>
      </c>
      <c r="C240" s="79"/>
      <c r="D240" s="79"/>
      <c r="E240" s="121">
        <f>ROUND(E239*E$13,0)</f>
        <v>0</v>
      </c>
      <c r="F240" s="120"/>
      <c r="G240" s="121">
        <f>ROUND(G239*G$13,0)</f>
        <v>0</v>
      </c>
      <c r="I240" s="121">
        <f>ROUND(I239*I$13,0)</f>
        <v>98933</v>
      </c>
      <c r="K240" s="121">
        <f>ROUND(K239*K$13,0)</f>
        <v>186150</v>
      </c>
      <c r="L240" s="120"/>
      <c r="M240" s="121">
        <f>ROUND(M239*M$13,0)</f>
        <v>0</v>
      </c>
      <c r="N240" s="120"/>
      <c r="O240" s="121">
        <f>ROUND(O239*O$13,0)</f>
        <v>0</v>
      </c>
      <c r="P240" s="120"/>
      <c r="Q240" s="121">
        <f>ROUND(Q239*Q$13,0)</f>
        <v>0</v>
      </c>
      <c r="R240" s="120"/>
      <c r="S240" s="121">
        <f>ROUND(S239*S$13,0)</f>
        <v>5686915</v>
      </c>
      <c r="T240" s="120"/>
      <c r="U240" s="121">
        <f>ROUND(U239*U$13,0)</f>
        <v>2477900</v>
      </c>
      <c r="V240" s="120"/>
      <c r="W240" s="121">
        <f>ROUND(W239*W$13,0)</f>
        <v>1215186</v>
      </c>
      <c r="X240" s="120"/>
      <c r="Y240" s="121">
        <f>ROUND(Y239*Y$13,0)</f>
        <v>1753975</v>
      </c>
      <c r="Z240" s="120"/>
      <c r="AA240" s="121">
        <f>ROUND(AA239*AA$13,0)</f>
        <v>1616221</v>
      </c>
      <c r="AB240" s="120"/>
      <c r="AC240" s="121">
        <f>ROUND(AC239*AC$13,0)</f>
        <v>0</v>
      </c>
      <c r="AD240" s="120"/>
      <c r="AE240" s="121">
        <f>ROUND(AE239*AE$13,0)</f>
        <v>0</v>
      </c>
      <c r="AF240" s="120"/>
      <c r="AG240" s="121">
        <f>ROUND(AG239*AG$13,0)</f>
        <v>0</v>
      </c>
      <c r="AH240" s="120"/>
      <c r="AI240" s="121">
        <f>ROUND(AI239*AI$13,0)</f>
        <v>0</v>
      </c>
      <c r="AJ240" s="79"/>
      <c r="AK240" s="121">
        <f>ROUND(AK239*AK$13,0)</f>
        <v>0</v>
      </c>
      <c r="AL240" s="79"/>
      <c r="AM240" s="121">
        <f>ROUND(AM239*AM$13,0)</f>
        <v>0</v>
      </c>
      <c r="AN240" s="79"/>
      <c r="AO240" s="121">
        <f>ROUND(AO239*AO$13,0)</f>
        <v>0</v>
      </c>
      <c r="AP240" s="79"/>
      <c r="AQ240" s="121">
        <f>ROUND(AQ239*AQ$13,0)</f>
        <v>0</v>
      </c>
      <c r="AR240" s="79"/>
      <c r="AS240" s="121">
        <f>ROUND(AS239*AS$13,0)</f>
        <v>0</v>
      </c>
      <c r="AT240" s="79"/>
      <c r="AU240" s="121">
        <f>ROUND(AU239*AU$13,0)</f>
        <v>0</v>
      </c>
      <c r="AV240" s="79"/>
      <c r="AW240" s="121">
        <f>ROUND(AW239*AW$13,0)</f>
        <v>0</v>
      </c>
      <c r="AX240" s="79"/>
      <c r="AY240" s="79"/>
      <c r="AZ240" s="79"/>
      <c r="BA240" s="79"/>
      <c r="BB240" s="79"/>
    </row>
    <row r="241" spans="1:57">
      <c r="A241" s="79"/>
      <c r="B241" s="90" t="s">
        <v>191</v>
      </c>
      <c r="C241" s="79"/>
      <c r="D241" s="79"/>
      <c r="E241" s="120">
        <f>E239-E240</f>
        <v>510665.11</v>
      </c>
      <c r="F241" s="120"/>
      <c r="G241" s="120">
        <f>G239-G240</f>
        <v>2082311.7650000001</v>
      </c>
      <c r="I241" s="120">
        <f>I239-I240</f>
        <v>230844.47000000003</v>
      </c>
      <c r="K241" s="120">
        <f>K239-K240</f>
        <v>434351.30999999971</v>
      </c>
      <c r="L241" s="120"/>
      <c r="M241" s="120">
        <f>M239-M240</f>
        <v>14920259.805000002</v>
      </c>
      <c r="N241" s="120"/>
      <c r="O241" s="120">
        <f>O239-O240</f>
        <v>9988375.7000000011</v>
      </c>
      <c r="P241" s="120"/>
      <c r="Q241" s="120">
        <f>Q239-Q240</f>
        <v>214879808.19000003</v>
      </c>
      <c r="R241" s="120"/>
      <c r="S241" s="120">
        <f>S239-S240</f>
        <v>5686914.7600000016</v>
      </c>
      <c r="T241" s="120"/>
      <c r="U241" s="120">
        <f>U239-U240</f>
        <v>2477899.3949999996</v>
      </c>
      <c r="V241" s="120"/>
      <c r="W241" s="120">
        <f>W239-W240</f>
        <v>1215186.75</v>
      </c>
      <c r="X241" s="120"/>
      <c r="Y241" s="120">
        <f>Y239-Y240</f>
        <v>-9.4999999739229679E-2</v>
      </c>
      <c r="Z241" s="120"/>
      <c r="AA241" s="120">
        <f>AA239-AA240</f>
        <v>1616220.9049999993</v>
      </c>
      <c r="AB241" s="120"/>
      <c r="AC241" s="120">
        <f>AC239-AC240</f>
        <v>0</v>
      </c>
      <c r="AD241" s="120"/>
      <c r="AE241" s="120">
        <f>AE239-AE240</f>
        <v>0</v>
      </c>
      <c r="AF241" s="120"/>
      <c r="AG241" s="120">
        <f>AG239-AG240</f>
        <v>0</v>
      </c>
      <c r="AH241" s="120"/>
      <c r="AI241" s="120">
        <f>AI239-AI240</f>
        <v>0</v>
      </c>
      <c r="AJ241" s="79"/>
      <c r="AK241" s="120">
        <f>AK239-AK240</f>
        <v>0</v>
      </c>
      <c r="AL241" s="79"/>
      <c r="AM241" s="120">
        <f>AM239-AM240</f>
        <v>0</v>
      </c>
      <c r="AN241" s="79"/>
      <c r="AO241" s="120">
        <f>AO239-AO240</f>
        <v>0</v>
      </c>
      <c r="AP241" s="79"/>
      <c r="AQ241" s="120">
        <f>AQ239-AQ240</f>
        <v>0</v>
      </c>
      <c r="AR241" s="79"/>
      <c r="AS241" s="120">
        <f>AS239-AS240</f>
        <v>0</v>
      </c>
      <c r="AT241" s="79"/>
      <c r="AU241" s="120">
        <f>AU239-AU240</f>
        <v>0</v>
      </c>
      <c r="AV241" s="79"/>
      <c r="AW241" s="120">
        <f>AW239-AW240</f>
        <v>0</v>
      </c>
      <c r="AX241" s="79"/>
      <c r="AY241" s="79"/>
      <c r="AZ241" s="79"/>
      <c r="BA241" s="79"/>
      <c r="BB241" s="79"/>
    </row>
    <row r="242" spans="1:57" s="65" customFormat="1">
      <c r="A242" s="109"/>
      <c r="B242" s="123" t="s">
        <v>192</v>
      </c>
      <c r="C242" s="109"/>
      <c r="D242" s="109"/>
      <c r="E242" s="128">
        <f>IF($B238-E$9&lt;0,0,LOOKUP($B238-(E$9-1),$C$377:$C$398,$E$377:$E$398))</f>
        <v>4.4609999999999997E-2</v>
      </c>
      <c r="F242" s="109"/>
      <c r="G242" s="128">
        <f>IF($B238-G$9&lt;0,0,LOOKUP($B238-(G$9-1),$C$377:$C$398,$E$377:$E$398))</f>
        <v>4.462E-2</v>
      </c>
      <c r="H242" s="124"/>
      <c r="I242" s="128">
        <f>IF($B238-I$9&lt;0,0,LOOKUP($B238-(I$9-1),$C$377:$C$398,$E$377:$E$398))</f>
        <v>4.4609999999999997E-2</v>
      </c>
      <c r="J242" s="124"/>
      <c r="K242" s="128">
        <f>IF($B238-K$9&lt;0,0,LOOKUP($B238-(K$9-1),$C$377:$C$398,$E$377:$E$398))</f>
        <v>4.462E-2</v>
      </c>
      <c r="L242" s="124"/>
      <c r="M242" s="128">
        <f>IF($B238-M$9&lt;0,0,LOOKUP($B238-(M$9-1),$C$377:$C$398,$E$377:$E$398))</f>
        <v>4.5220000000000003E-2</v>
      </c>
      <c r="N242" s="109"/>
      <c r="O242" s="128">
        <f>IF($B238-O$9&lt;0,0,LOOKUP($B238-(O$9-1),$C$377:$C$398,$E$377:$E$398))</f>
        <v>4.888E-2</v>
      </c>
      <c r="P242" s="124"/>
      <c r="Q242" s="128">
        <f>IF($B238-Q$9&lt;0,0,LOOKUP($B238-(Q$9-1),$C$377:$C$398,$E$377:$E$398))</f>
        <v>5.2850000000000001E-2</v>
      </c>
      <c r="R242" s="124"/>
      <c r="S242" s="128">
        <f>IF($B238-S$9&lt;0,0,LOOKUP($B238-(S$9-1),$C$377:$C$398,$E$377:$E$398))</f>
        <v>5.713E-2</v>
      </c>
      <c r="T242" s="124"/>
      <c r="U242" s="128">
        <f>IF($B238-U$9&lt;0,0,LOOKUP($B238-(U$9-1),$C$377:$C$398,$E$377:$E$398))</f>
        <v>6.1769999999999999E-2</v>
      </c>
      <c r="V242" s="124"/>
      <c r="W242" s="128">
        <f>IF($B238-W$9&lt;0,0,LOOKUP($B238-(W$9-1),$C$377:$C$398,$E$377:$E$398))</f>
        <v>6.6769999999999996E-2</v>
      </c>
      <c r="X242" s="109"/>
      <c r="Y242" s="128">
        <f>IF($B238-Y$9&lt;0,0,LOOKUP($B238-(Y$9-1),$C$377:$C$398,$E$377:$E$398))</f>
        <v>7.2190000000000004E-2</v>
      </c>
      <c r="Z242" s="124"/>
      <c r="AA242" s="128">
        <f>IF($B238-AA$9&lt;0,0,LOOKUP($B238-(AA$9-1),$C$377:$C$398,$E$377:$E$398))</f>
        <v>3.7499999999999999E-2</v>
      </c>
      <c r="AB242" s="124"/>
      <c r="AC242" s="128">
        <f>IF($B238-AC$9&lt;0,0,LOOKUP($B238-(AC$9-1),$C$377:$C$398,$E$377:$E$398))</f>
        <v>0</v>
      </c>
      <c r="AD242" s="124"/>
      <c r="AE242" s="128">
        <f>IF($B238-AE$9&lt;0,0,LOOKUP($B238-(AE$9-1),$C$377:$C$398,$E$377:$E$398))</f>
        <v>0</v>
      </c>
      <c r="AF242" s="124"/>
      <c r="AG242" s="128">
        <f>IF($B238-AG$9&lt;0,0,LOOKUP($B238-(AG$9-1),$C$377:$C$398,$E$377:$E$398))</f>
        <v>0</v>
      </c>
      <c r="AH242" s="109"/>
      <c r="AI242" s="128">
        <f>IF($B238-AI$9&lt;0,0,LOOKUP($B238-(AI$9-1),$C$377:$C$398,$E$377:$E$398))</f>
        <v>0</v>
      </c>
      <c r="AJ242" s="109"/>
      <c r="AK242" s="128">
        <f>IF($B238-AK$9&lt;0,0,LOOKUP($B238-(AK$9-1),$C$377:$C$398,$E$377:$E$398))</f>
        <v>0</v>
      </c>
      <c r="AL242" s="109"/>
      <c r="AM242" s="128">
        <f>IF($B238-AM$9&lt;0,0,LOOKUP($B238-(AM$9-1),$C$377:$C$398,$E$377:$E$398))</f>
        <v>0</v>
      </c>
      <c r="AN242" s="109"/>
      <c r="AO242" s="128">
        <f>IF($B238-AO$9&lt;0,0,LOOKUP($B238-(AO$9-1),$C$377:$C$398,$E$377:$E$398))</f>
        <v>0</v>
      </c>
      <c r="AP242" s="109"/>
      <c r="AQ242" s="128">
        <f>IF($B238-AQ$9&lt;0,0,LOOKUP($B238-(AQ$9-1),$C$377:$C$398,$E$377:$E$398))</f>
        <v>0</v>
      </c>
      <c r="AR242" s="109"/>
      <c r="AS242" s="128">
        <f>IF($B238-AS$9&lt;0,0,LOOKUP($B238-(AS$9-1),$C$377:$C$398,$E$377:$E$398))</f>
        <v>0</v>
      </c>
      <c r="AT242" s="109"/>
      <c r="AU242" s="128">
        <f>IF($B238-AU$9&lt;0,0,LOOKUP($B238-(AU$9-1),$C$377:$C$398,$E$377:$E$398))</f>
        <v>0</v>
      </c>
      <c r="AV242" s="109"/>
      <c r="AW242" s="128">
        <f>IF($B238-AW$9&lt;0,0,LOOKUP($B238-(AW$9-1),$C$377:$C$398,$E$377:$E$398))</f>
        <v>0</v>
      </c>
      <c r="AX242" s="109"/>
      <c r="AY242" s="109"/>
      <c r="AZ242" s="109"/>
      <c r="BA242" s="109"/>
      <c r="BB242" s="109"/>
      <c r="BC242" s="124"/>
      <c r="BD242" s="124"/>
      <c r="BE242" s="124"/>
    </row>
    <row r="243" spans="1:57">
      <c r="A243" s="79"/>
      <c r="B243" s="79"/>
      <c r="C243" s="79"/>
      <c r="D243" s="79"/>
      <c r="E243" s="122"/>
      <c r="F243" s="120"/>
      <c r="G243" s="122"/>
      <c r="I243" s="122"/>
      <c r="K243" s="122"/>
      <c r="L243" s="120"/>
      <c r="M243" s="122"/>
      <c r="N243" s="120"/>
      <c r="O243" s="122"/>
      <c r="P243" s="120"/>
      <c r="Q243" s="122"/>
      <c r="R243" s="120"/>
      <c r="S243" s="122"/>
      <c r="T243" s="120"/>
      <c r="U243" s="122"/>
      <c r="V243" s="120"/>
      <c r="W243" s="122"/>
      <c r="X243" s="120"/>
      <c r="Y243" s="122"/>
      <c r="Z243" s="120"/>
      <c r="AA243" s="122"/>
      <c r="AB243" s="120"/>
      <c r="AC243" s="122"/>
      <c r="AD243" s="120"/>
      <c r="AE243" s="122"/>
      <c r="AF243" s="120"/>
      <c r="AG243" s="122"/>
      <c r="AH243" s="120"/>
      <c r="AI243" s="122"/>
      <c r="AJ243" s="79"/>
      <c r="AK243" s="122"/>
      <c r="AL243" s="79"/>
      <c r="AM243" s="122"/>
      <c r="AN243" s="79"/>
      <c r="AO243" s="122"/>
      <c r="AP243" s="79"/>
      <c r="AQ243" s="122"/>
      <c r="AR243" s="79"/>
      <c r="AS243" s="122"/>
      <c r="AT243" s="79"/>
      <c r="AU243" s="122"/>
      <c r="AV243" s="79"/>
      <c r="AW243" s="122"/>
      <c r="AX243" s="79"/>
      <c r="AY243" s="79"/>
      <c r="AZ243" s="79"/>
      <c r="BA243" s="79"/>
      <c r="BB243" s="79"/>
    </row>
    <row r="244" spans="1:57">
      <c r="A244" s="79"/>
      <c r="B244" s="90" t="s">
        <v>193</v>
      </c>
      <c r="C244" s="79"/>
      <c r="D244" s="79"/>
      <c r="E244" s="120">
        <f>ROUND((E239-E240)*E242,0)</f>
        <v>22781</v>
      </c>
      <c r="F244" s="120"/>
      <c r="G244" s="120">
        <f>ROUND((G239-G240)*G242,0)</f>
        <v>92913</v>
      </c>
      <c r="I244" s="120">
        <f>ROUND((I239-I240)*I242,0)</f>
        <v>10298</v>
      </c>
      <c r="K244" s="120">
        <f>ROUND((K239-K240)*K242,0)</f>
        <v>19381</v>
      </c>
      <c r="L244" s="120"/>
      <c r="M244" s="120">
        <f>ROUND((M239-M240)*M242,0)</f>
        <v>674694</v>
      </c>
      <c r="N244" s="120"/>
      <c r="O244" s="120">
        <f>ROUND((O239-O240)*O242,0)</f>
        <v>488232</v>
      </c>
      <c r="P244" s="120"/>
      <c r="Q244" s="120">
        <f>ROUND((Q239-Q240)*Q242,0)</f>
        <v>11356398</v>
      </c>
      <c r="R244" s="120"/>
      <c r="S244" s="120">
        <f>ROUND((S239-S240)*S242,0)</f>
        <v>324893</v>
      </c>
      <c r="T244" s="120"/>
      <c r="U244" s="120">
        <f>ROUND((U239-U240)*U242,0)</f>
        <v>153060</v>
      </c>
      <c r="V244" s="120"/>
      <c r="W244" s="120">
        <f>ROUND((W239-W240)*W242,0)</f>
        <v>81138</v>
      </c>
      <c r="X244" s="120"/>
      <c r="Y244" s="120">
        <f>ROUND((Y239-Y240)*Y242,0)</f>
        <v>0</v>
      </c>
      <c r="Z244" s="120"/>
      <c r="AA244" s="120">
        <f>ROUND((AA239-AA240)*AA242,0)</f>
        <v>60608</v>
      </c>
      <c r="AB244" s="120"/>
      <c r="AC244" s="120">
        <f>ROUND((AC239-AC240)*AC242,0)</f>
        <v>0</v>
      </c>
      <c r="AD244" s="120"/>
      <c r="AE244" s="120">
        <f>ROUND((AE239-AE240)*AE242,0)</f>
        <v>0</v>
      </c>
      <c r="AF244" s="120"/>
      <c r="AG244" s="120">
        <f>ROUND((AG239-AG240)*AG242,0)</f>
        <v>0</v>
      </c>
      <c r="AH244" s="120"/>
      <c r="AI244" s="120">
        <f>ROUND((AI239-AI240)*AI242,0)</f>
        <v>0</v>
      </c>
      <c r="AJ244" s="79"/>
      <c r="AK244" s="120">
        <f>ROUND((AK239-AK240)*AK242,0)</f>
        <v>0</v>
      </c>
      <c r="AL244" s="79"/>
      <c r="AM244" s="120">
        <f>ROUND((AM239-AM240)*AM242,0)</f>
        <v>0</v>
      </c>
      <c r="AN244" s="79"/>
      <c r="AO244" s="120">
        <f>ROUND((AO239-AO240)*AO242,0)</f>
        <v>0</v>
      </c>
      <c r="AP244" s="79"/>
      <c r="AQ244" s="120">
        <f>ROUND((AQ239-AQ240)*AQ242,0)</f>
        <v>0</v>
      </c>
      <c r="AR244" s="79"/>
      <c r="AS244" s="120">
        <f>ROUND((AS239-AS240)*AS242,0)</f>
        <v>0</v>
      </c>
      <c r="AT244" s="79"/>
      <c r="AU244" s="120">
        <f>ROUND((AU239-AU240)*AU242,0)</f>
        <v>0</v>
      </c>
      <c r="AV244" s="79"/>
      <c r="AW244" s="120">
        <f>ROUND((AW239-AW240)*AW242,0)</f>
        <v>0</v>
      </c>
      <c r="AX244" s="79"/>
      <c r="AY244" s="79"/>
      <c r="AZ244" s="79"/>
      <c r="BA244" s="79"/>
      <c r="BB244" s="79"/>
    </row>
    <row r="245" spans="1:57">
      <c r="A245" s="79"/>
      <c r="B245" s="90" t="s">
        <v>194</v>
      </c>
      <c r="C245" s="79"/>
      <c r="D245" s="79"/>
      <c r="E245" s="81">
        <f>IF(E$113=$B238,E240,0)</f>
        <v>0</v>
      </c>
      <c r="F245" s="120"/>
      <c r="G245" s="81">
        <f>IF(G$113=$B238,G240,0)</f>
        <v>0</v>
      </c>
      <c r="I245" s="81">
        <f>IF(I$113=$B238,I240,0)</f>
        <v>0</v>
      </c>
      <c r="K245" s="81">
        <f>IF(K$113=$B238,K240,0)</f>
        <v>0</v>
      </c>
      <c r="L245" s="120"/>
      <c r="M245" s="81">
        <f>IF(M$113=$B238,M240,0)</f>
        <v>0</v>
      </c>
      <c r="N245" s="120"/>
      <c r="O245" s="81">
        <f>IF(O$113=$B238,O240,0)</f>
        <v>0</v>
      </c>
      <c r="P245" s="120"/>
      <c r="Q245" s="81">
        <f>IF(Q$113=$B238,Q240,0)</f>
        <v>0</v>
      </c>
      <c r="R245" s="120"/>
      <c r="S245" s="81">
        <f>IF(S$113=$B238,S240,0)</f>
        <v>0</v>
      </c>
      <c r="T245" s="120"/>
      <c r="U245" s="81">
        <f>IF(U$113=$B238,U240,0)</f>
        <v>0</v>
      </c>
      <c r="V245" s="120"/>
      <c r="W245" s="81">
        <f>IF(W$113=$B238,W240,0)</f>
        <v>0</v>
      </c>
      <c r="X245" s="120"/>
      <c r="Y245" s="81">
        <f>IF(Y$113=$B238,Y240,0)</f>
        <v>0</v>
      </c>
      <c r="Z245" s="120"/>
      <c r="AA245" s="81">
        <f>IF(AA$113=$B238,AA240,0)</f>
        <v>1616221</v>
      </c>
      <c r="AB245" s="120"/>
      <c r="AC245" s="81">
        <f>IF(AC$113=$B238,AC240,0)</f>
        <v>0</v>
      </c>
      <c r="AD245" s="120"/>
      <c r="AE245" s="81">
        <f>IF(AE$113=$B238,AE240,0)</f>
        <v>0</v>
      </c>
      <c r="AF245" s="120"/>
      <c r="AG245" s="81">
        <f>IF(AG$113=$B238,AG240,0)</f>
        <v>0</v>
      </c>
      <c r="AH245" s="120"/>
      <c r="AI245" s="81">
        <f>IF(AI$113=$B238,AI240,0)</f>
        <v>0</v>
      </c>
      <c r="AJ245" s="79"/>
      <c r="AK245" s="81">
        <f>IF(AK$113=$B238,AK240,0)</f>
        <v>0</v>
      </c>
      <c r="AL245" s="79"/>
      <c r="AM245" s="81">
        <f>IF(AM$113=$B238,AM240,0)</f>
        <v>0</v>
      </c>
      <c r="AN245" s="79"/>
      <c r="AO245" s="81">
        <f>IF(AO$113=$B238,AO240,0)</f>
        <v>0</v>
      </c>
      <c r="AP245" s="79"/>
      <c r="AQ245" s="81">
        <f>IF(AQ$113=$B238,AQ240,0)</f>
        <v>0</v>
      </c>
      <c r="AR245" s="79"/>
      <c r="AS245" s="81">
        <f>IF(AS$113=$B238,AS240,0)</f>
        <v>0</v>
      </c>
      <c r="AT245" s="79"/>
      <c r="AU245" s="81">
        <f>IF(AU$113=$B238,AU240,0)</f>
        <v>0</v>
      </c>
      <c r="AV245" s="79"/>
      <c r="AW245" s="81">
        <f>IF(AW$113=$B238,AW240,0)</f>
        <v>0</v>
      </c>
      <c r="AX245" s="79"/>
      <c r="AY245" s="79"/>
      <c r="AZ245" s="79"/>
      <c r="BA245" s="79"/>
      <c r="BB245" s="79"/>
    </row>
    <row r="246" spans="1:57" ht="13.5" thickBot="1">
      <c r="A246" s="79"/>
      <c r="B246" s="90" t="str">
        <f>"Total Tax Depreciation  -  "&amp;B238</f>
        <v>Total Tax Depreciation  -  2012</v>
      </c>
      <c r="C246" s="79"/>
      <c r="D246" s="79"/>
      <c r="E246" s="125">
        <f>E244+E245</f>
        <v>22781</v>
      </c>
      <c r="F246" s="120"/>
      <c r="G246" s="125">
        <f>G244+G245</f>
        <v>92913</v>
      </c>
      <c r="I246" s="125">
        <f>I244+I245</f>
        <v>10298</v>
      </c>
      <c r="K246" s="125">
        <f>K244+K245</f>
        <v>19381</v>
      </c>
      <c r="L246" s="120"/>
      <c r="M246" s="125">
        <f>M244+M245</f>
        <v>674694</v>
      </c>
      <c r="N246" s="120"/>
      <c r="O246" s="125">
        <f>O244+O245</f>
        <v>488232</v>
      </c>
      <c r="P246" s="120"/>
      <c r="Q246" s="125">
        <f>Q244+Q245</f>
        <v>11356398</v>
      </c>
      <c r="R246" s="120"/>
      <c r="S246" s="125">
        <f>S244+S245</f>
        <v>324893</v>
      </c>
      <c r="T246" s="120"/>
      <c r="U246" s="125">
        <f>U244+U245</f>
        <v>153060</v>
      </c>
      <c r="V246" s="120"/>
      <c r="W246" s="125">
        <f>W244+W245</f>
        <v>81138</v>
      </c>
      <c r="X246" s="120"/>
      <c r="Y246" s="125">
        <f>Y244+Y245</f>
        <v>0</v>
      </c>
      <c r="Z246" s="120"/>
      <c r="AA246" s="125">
        <f>AA244+AA245</f>
        <v>1676829</v>
      </c>
      <c r="AB246" s="120"/>
      <c r="AC246" s="125">
        <f>AC244+AC245</f>
        <v>0</v>
      </c>
      <c r="AD246" s="120"/>
      <c r="AE246" s="125">
        <f>AE244+AE245</f>
        <v>0</v>
      </c>
      <c r="AF246" s="120"/>
      <c r="AG246" s="125">
        <f>AG244+AG245</f>
        <v>0</v>
      </c>
      <c r="AH246" s="120"/>
      <c r="AI246" s="125">
        <f>AI244+AI245</f>
        <v>0</v>
      </c>
      <c r="AJ246" s="79"/>
      <c r="AK246" s="125">
        <f>AK244+AK245</f>
        <v>0</v>
      </c>
      <c r="AL246" s="79"/>
      <c r="AM246" s="125">
        <f>AM244+AM245</f>
        <v>0</v>
      </c>
      <c r="AN246" s="79"/>
      <c r="AO246" s="125">
        <f>AO244+AO245</f>
        <v>0</v>
      </c>
      <c r="AP246" s="79"/>
      <c r="AQ246" s="125">
        <f>AQ244+AQ245</f>
        <v>0</v>
      </c>
      <c r="AR246" s="79"/>
      <c r="AS246" s="125">
        <f>AS244+AS245</f>
        <v>0</v>
      </c>
      <c r="AT246" s="79"/>
      <c r="AU246" s="125">
        <f>AU244+AU245</f>
        <v>0</v>
      </c>
      <c r="AV246" s="79"/>
      <c r="AW246" s="125">
        <f>AW244+AW245</f>
        <v>0</v>
      </c>
      <c r="AX246" s="79"/>
      <c r="AY246" s="79"/>
      <c r="AZ246" s="79"/>
      <c r="BA246" s="79"/>
      <c r="BB246" s="79"/>
      <c r="BC246" s="126"/>
    </row>
    <row r="247" spans="1:57" ht="13.5" thickTop="1">
      <c r="A247" s="79"/>
      <c r="B247" s="79"/>
      <c r="C247" s="79"/>
      <c r="D247" s="79"/>
      <c r="E247" s="122"/>
      <c r="F247" s="120"/>
      <c r="G247" s="122"/>
      <c r="I247" s="122"/>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79"/>
      <c r="AK247" s="120"/>
      <c r="AL247" s="79"/>
      <c r="AM247" s="120"/>
      <c r="AN247" s="79"/>
      <c r="AO247" s="120"/>
      <c r="AP247" s="79"/>
      <c r="AQ247" s="120"/>
      <c r="AR247" s="79"/>
      <c r="AS247" s="120"/>
      <c r="AT247" s="79"/>
      <c r="AU247" s="120"/>
      <c r="AV247" s="79"/>
      <c r="AW247" s="120"/>
      <c r="AX247" s="79"/>
      <c r="AY247" s="79"/>
      <c r="AZ247" s="79"/>
      <c r="BA247" s="79"/>
      <c r="BB247" s="79"/>
    </row>
    <row r="248" spans="1:57">
      <c r="A248" s="79"/>
      <c r="B248" s="79"/>
      <c r="C248" s="79"/>
      <c r="D248" s="79"/>
      <c r="E248" s="122"/>
      <c r="F248" s="120"/>
      <c r="G248" s="122"/>
      <c r="I248" s="122"/>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79"/>
      <c r="AK248" s="120"/>
      <c r="AL248" s="79"/>
      <c r="AM248" s="120"/>
      <c r="AN248" s="79"/>
      <c r="AO248" s="120"/>
      <c r="AP248" s="79"/>
      <c r="AQ248" s="120"/>
      <c r="AR248" s="79"/>
      <c r="AS248" s="120"/>
      <c r="AT248" s="79"/>
      <c r="AU248" s="120"/>
      <c r="AV248" s="79"/>
      <c r="AW248" s="120"/>
      <c r="AX248" s="79"/>
      <c r="AY248" s="79"/>
      <c r="AZ248" s="79"/>
      <c r="BA248" s="79"/>
      <c r="BB248" s="79"/>
    </row>
    <row r="249" spans="1:57">
      <c r="A249" s="79"/>
      <c r="B249" s="119">
        <v>2013</v>
      </c>
      <c r="C249" s="79"/>
      <c r="D249" s="79"/>
      <c r="E249" s="129"/>
      <c r="F249" s="120"/>
      <c r="G249" s="129"/>
      <c r="I249" s="129"/>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79"/>
      <c r="AK249" s="120"/>
      <c r="AL249" s="79"/>
      <c r="AM249" s="120"/>
      <c r="AN249" s="79"/>
      <c r="AO249" s="120"/>
      <c r="AP249" s="79"/>
      <c r="AQ249" s="120"/>
      <c r="AR249" s="79"/>
      <c r="AS249" s="120"/>
      <c r="AT249" s="79"/>
      <c r="AU249" s="120"/>
      <c r="AV249" s="79"/>
      <c r="AW249" s="120"/>
      <c r="AX249" s="79"/>
      <c r="AY249" s="79"/>
      <c r="AZ249" s="79"/>
      <c r="BA249" s="79"/>
      <c r="BB249" s="79"/>
    </row>
    <row r="250" spans="1:57">
      <c r="A250" s="79"/>
      <c r="B250" s="90" t="s">
        <v>167</v>
      </c>
      <c r="C250" s="79"/>
      <c r="D250" s="79"/>
      <c r="E250" s="120">
        <f>IF(E$113&lt;=$B249,E$25,0)</f>
        <v>510665.11</v>
      </c>
      <c r="F250" s="120"/>
      <c r="G250" s="120">
        <f>IF(G$113&lt;=$B249,G$25,0)</f>
        <v>2082311.7650000001</v>
      </c>
      <c r="I250" s="120">
        <f>IF(I$113&lt;=$B249,I$25,0)</f>
        <v>329777.47000000003</v>
      </c>
      <c r="K250" s="120">
        <f>IF(K$113&lt;=$B249,K$25,0)</f>
        <v>620501.30999999971</v>
      </c>
      <c r="L250" s="120"/>
      <c r="M250" s="120">
        <f>IF(M$113&lt;=$B249,M$25,0)</f>
        <v>14920259.805000002</v>
      </c>
      <c r="N250" s="120"/>
      <c r="O250" s="120">
        <f>IF(O$113&lt;=$B249,O$25,0)</f>
        <v>9988375.7000000011</v>
      </c>
      <c r="P250" s="120"/>
      <c r="Q250" s="120">
        <f>IF(Q$113&lt;=$B249,Q$25,0)</f>
        <v>214879808.19000003</v>
      </c>
      <c r="R250" s="120"/>
      <c r="S250" s="120">
        <f>IF(S$113&lt;=$B249,S$25,0)</f>
        <v>11373829.760000002</v>
      </c>
      <c r="T250" s="120"/>
      <c r="U250" s="120">
        <f>IF(U$113&lt;=$B249,U$25,0)</f>
        <v>4955799.3949999996</v>
      </c>
      <c r="V250" s="120"/>
      <c r="W250" s="120">
        <f>IF(W$113&lt;=$B249,W$25,0)</f>
        <v>2430372.75</v>
      </c>
      <c r="X250" s="120"/>
      <c r="Y250" s="120">
        <f>IF(Y$113&lt;=$B249,Y$25,0)</f>
        <v>1753974.9050000003</v>
      </c>
      <c r="Z250" s="120"/>
      <c r="AA250" s="120">
        <f>IF(AA$113&lt;=$B249,AA$25,0)</f>
        <v>3232441.9049999993</v>
      </c>
      <c r="AB250" s="120"/>
      <c r="AC250" s="120">
        <f>IF(AC$113&lt;=$B249,AC$25,0)</f>
        <v>2735390.790000001</v>
      </c>
      <c r="AD250" s="120"/>
      <c r="AE250" s="120">
        <f>IF(AE$113&lt;=$B249,AE$25,0)</f>
        <v>0</v>
      </c>
      <c r="AF250" s="120"/>
      <c r="AG250" s="120">
        <f>IF(AG$113&lt;=$B249,AG$25,0)</f>
        <v>0</v>
      </c>
      <c r="AH250" s="120"/>
      <c r="AI250" s="120">
        <f>IF(AI$113&lt;=$B249,AI$25,0)</f>
        <v>0</v>
      </c>
      <c r="AJ250" s="79"/>
      <c r="AK250" s="120">
        <f>IF(AK$113&lt;=$B249,AK$25,0)</f>
        <v>0</v>
      </c>
      <c r="AL250" s="79"/>
      <c r="AM250" s="120">
        <f>IF(AM$113&lt;=$B249,AM$25,0)</f>
        <v>0</v>
      </c>
      <c r="AN250" s="79"/>
      <c r="AO250" s="120">
        <f>IF(AO$113&lt;=$B249,AO$25,0)</f>
        <v>0</v>
      </c>
      <c r="AP250" s="79"/>
      <c r="AQ250" s="120">
        <f>IF(AQ$113&lt;=$B249,AQ$25,0)</f>
        <v>0</v>
      </c>
      <c r="AR250" s="79"/>
      <c r="AS250" s="120">
        <f>IF(AS$113&lt;=$B249,AS$25,0)</f>
        <v>0</v>
      </c>
      <c r="AT250" s="79"/>
      <c r="AU250" s="120">
        <f>IF(AU$113&lt;=$B249,AU$25,0)</f>
        <v>0</v>
      </c>
      <c r="AV250" s="79"/>
      <c r="AW250" s="120">
        <f>IF(AW$113&lt;=$B249,AW$25,0)</f>
        <v>0</v>
      </c>
      <c r="AX250" s="79"/>
      <c r="AY250" s="79"/>
      <c r="AZ250" s="79"/>
      <c r="BA250" s="79"/>
      <c r="BB250" s="79"/>
    </row>
    <row r="251" spans="1:57">
      <c r="A251" s="79"/>
      <c r="B251" s="90" t="s">
        <v>190</v>
      </c>
      <c r="C251" s="79"/>
      <c r="D251" s="79"/>
      <c r="E251" s="121">
        <f>ROUND(E250*E$13,0)</f>
        <v>0</v>
      </c>
      <c r="F251" s="120"/>
      <c r="G251" s="121">
        <f>ROUND(G250*G$13,0)</f>
        <v>0</v>
      </c>
      <c r="I251" s="121">
        <f>ROUND(I250*I$13,0)</f>
        <v>98933</v>
      </c>
      <c r="K251" s="121">
        <f>ROUND(K250*K$13,0)</f>
        <v>186150</v>
      </c>
      <c r="L251" s="120"/>
      <c r="M251" s="121">
        <f>ROUND(M250*M$13,0)</f>
        <v>0</v>
      </c>
      <c r="N251" s="120"/>
      <c r="O251" s="121">
        <f>ROUND(O250*O$13,0)</f>
        <v>0</v>
      </c>
      <c r="P251" s="120"/>
      <c r="Q251" s="121">
        <f>ROUND(Q250*Q$13,0)</f>
        <v>0</v>
      </c>
      <c r="R251" s="120"/>
      <c r="S251" s="121">
        <f>ROUND(S250*S$13,0)</f>
        <v>5686915</v>
      </c>
      <c r="T251" s="120"/>
      <c r="U251" s="121">
        <f>ROUND(U250*U$13,0)</f>
        <v>2477900</v>
      </c>
      <c r="V251" s="120"/>
      <c r="W251" s="121">
        <f>ROUND(W250*W$13,0)</f>
        <v>1215186</v>
      </c>
      <c r="X251" s="120"/>
      <c r="Y251" s="121">
        <f>ROUND(Y250*Y$13,0)</f>
        <v>1753975</v>
      </c>
      <c r="Z251" s="120"/>
      <c r="AA251" s="121">
        <f>ROUND(AA250*AA$13,0)</f>
        <v>1616221</v>
      </c>
      <c r="AB251" s="120"/>
      <c r="AC251" s="121">
        <f>ROUND(AC250*AC$13,0)</f>
        <v>1367695</v>
      </c>
      <c r="AD251" s="120"/>
      <c r="AE251" s="121">
        <f>ROUND(AE250*AE$13,0)</f>
        <v>0</v>
      </c>
      <c r="AF251" s="120"/>
      <c r="AG251" s="121">
        <f>ROUND(AG250*AG$13,0)</f>
        <v>0</v>
      </c>
      <c r="AH251" s="120"/>
      <c r="AI251" s="121">
        <f>ROUND(AI250*AI$13,0)</f>
        <v>0</v>
      </c>
      <c r="AJ251" s="79"/>
      <c r="AK251" s="121">
        <f>ROUND(AK250*AK$13,0)</f>
        <v>0</v>
      </c>
      <c r="AL251" s="79"/>
      <c r="AM251" s="121">
        <f>ROUND(AM250*AM$13,0)</f>
        <v>0</v>
      </c>
      <c r="AN251" s="79"/>
      <c r="AO251" s="121">
        <f>ROUND(AO250*AO$13,0)</f>
        <v>0</v>
      </c>
      <c r="AP251" s="79"/>
      <c r="AQ251" s="121">
        <f>ROUND(AQ250*AQ$13,0)</f>
        <v>0</v>
      </c>
      <c r="AR251" s="79"/>
      <c r="AS251" s="121">
        <f>ROUND(AS250*AS$13,0)</f>
        <v>0</v>
      </c>
      <c r="AT251" s="79"/>
      <c r="AU251" s="121">
        <f>ROUND(AU250*AU$13,0)</f>
        <v>0</v>
      </c>
      <c r="AV251" s="79"/>
      <c r="AW251" s="121">
        <f>ROUND(AW250*AW$13,0)</f>
        <v>0</v>
      </c>
      <c r="AX251" s="79"/>
      <c r="AY251" s="79"/>
      <c r="AZ251" s="79"/>
      <c r="BA251" s="79"/>
      <c r="BB251" s="79"/>
    </row>
    <row r="252" spans="1:57">
      <c r="A252" s="79"/>
      <c r="B252" s="90" t="s">
        <v>191</v>
      </c>
      <c r="C252" s="79"/>
      <c r="D252" s="79"/>
      <c r="E252" s="120">
        <f>E250-E251</f>
        <v>510665.11</v>
      </c>
      <c r="F252" s="120"/>
      <c r="G252" s="120">
        <f>G250-G251</f>
        <v>2082311.7650000001</v>
      </c>
      <c r="I252" s="120">
        <f>I250-I251</f>
        <v>230844.47000000003</v>
      </c>
      <c r="K252" s="120">
        <f>K250-K251</f>
        <v>434351.30999999971</v>
      </c>
      <c r="L252" s="120"/>
      <c r="M252" s="120">
        <f>M250-M251</f>
        <v>14920259.805000002</v>
      </c>
      <c r="N252" s="120"/>
      <c r="O252" s="120">
        <f>O250-O251</f>
        <v>9988375.7000000011</v>
      </c>
      <c r="P252" s="120"/>
      <c r="Q252" s="120">
        <f>Q250-Q251</f>
        <v>214879808.19000003</v>
      </c>
      <c r="R252" s="120"/>
      <c r="S252" s="120">
        <f>S250-S251</f>
        <v>5686914.7600000016</v>
      </c>
      <c r="T252" s="120"/>
      <c r="U252" s="120">
        <f>U250-U251</f>
        <v>2477899.3949999996</v>
      </c>
      <c r="V252" s="120"/>
      <c r="W252" s="120">
        <f>W250-W251</f>
        <v>1215186.75</v>
      </c>
      <c r="X252" s="120"/>
      <c r="Y252" s="120">
        <f>Y250-Y251</f>
        <v>-9.4999999739229679E-2</v>
      </c>
      <c r="Z252" s="120"/>
      <c r="AA252" s="120">
        <f>AA250-AA251</f>
        <v>1616220.9049999993</v>
      </c>
      <c r="AB252" s="120"/>
      <c r="AC252" s="120">
        <f>AC250-AC251</f>
        <v>1367695.790000001</v>
      </c>
      <c r="AD252" s="120"/>
      <c r="AE252" s="120">
        <f>AE250-AE251</f>
        <v>0</v>
      </c>
      <c r="AF252" s="120"/>
      <c r="AG252" s="120">
        <f>AG250-AG251</f>
        <v>0</v>
      </c>
      <c r="AH252" s="120"/>
      <c r="AI252" s="120">
        <f>AI250-AI251</f>
        <v>0</v>
      </c>
      <c r="AJ252" s="79"/>
      <c r="AK252" s="120">
        <f>AK250-AK251</f>
        <v>0</v>
      </c>
      <c r="AL252" s="79"/>
      <c r="AM252" s="120">
        <f>AM250-AM251</f>
        <v>0</v>
      </c>
      <c r="AN252" s="79"/>
      <c r="AO252" s="120">
        <f>AO250-AO251</f>
        <v>0</v>
      </c>
      <c r="AP252" s="79"/>
      <c r="AQ252" s="120">
        <f>AQ250-AQ251</f>
        <v>0</v>
      </c>
      <c r="AR252" s="79"/>
      <c r="AS252" s="120">
        <f>AS250-AS251</f>
        <v>0</v>
      </c>
      <c r="AT252" s="79"/>
      <c r="AU252" s="120">
        <f>AU250-AU251</f>
        <v>0</v>
      </c>
      <c r="AV252" s="79"/>
      <c r="AW252" s="120">
        <f>AW250-AW251</f>
        <v>0</v>
      </c>
      <c r="AX252" s="79"/>
      <c r="AY252" s="79"/>
      <c r="AZ252" s="79"/>
      <c r="BA252" s="79"/>
      <c r="BB252" s="79"/>
    </row>
    <row r="253" spans="1:57" s="65" customFormat="1">
      <c r="A253" s="109"/>
      <c r="B253" s="123" t="s">
        <v>192</v>
      </c>
      <c r="C253" s="109"/>
      <c r="D253" s="109"/>
      <c r="E253" s="128">
        <f>IF($B249-E$9&lt;0,0,LOOKUP($B249-(E$9-1),$C$377:$C$398,$E$377:$E$398))</f>
        <v>4.462E-2</v>
      </c>
      <c r="F253" s="109"/>
      <c r="G253" s="128">
        <f>IF($B249-G$9&lt;0,0,LOOKUP($B249-(G$9-1),$C$377:$C$398,$E$377:$E$398))</f>
        <v>4.4609999999999997E-2</v>
      </c>
      <c r="H253" s="124"/>
      <c r="I253" s="128">
        <f>IF($B249-I$9&lt;0,0,LOOKUP($B249-(I$9-1),$C$377:$C$398,$E$377:$E$398))</f>
        <v>4.462E-2</v>
      </c>
      <c r="J253" s="124"/>
      <c r="K253" s="128">
        <f>IF($B249-K$9&lt;0,0,LOOKUP($B249-(K$9-1),$C$377:$C$398,$E$377:$E$398))</f>
        <v>4.4609999999999997E-2</v>
      </c>
      <c r="L253" s="124"/>
      <c r="M253" s="128">
        <f>IF($B249-M$9&lt;0,0,LOOKUP($B249-(M$9-1),$C$377:$C$398,$E$377:$E$398))</f>
        <v>4.462E-2</v>
      </c>
      <c r="N253" s="109"/>
      <c r="O253" s="128">
        <f>IF($B249-O$9&lt;0,0,LOOKUP($B249-(O$9-1),$C$377:$C$398,$E$377:$E$398))</f>
        <v>4.5220000000000003E-2</v>
      </c>
      <c r="P253" s="124"/>
      <c r="Q253" s="128">
        <f>IF($B249-Q$9&lt;0,0,LOOKUP($B249-(Q$9-1),$C$377:$C$398,$E$377:$E$398))</f>
        <v>4.888E-2</v>
      </c>
      <c r="R253" s="124"/>
      <c r="S253" s="128">
        <f>IF($B249-S$9&lt;0,0,LOOKUP($B249-(S$9-1),$C$377:$C$398,$E$377:$E$398))</f>
        <v>5.2850000000000001E-2</v>
      </c>
      <c r="T253" s="124"/>
      <c r="U253" s="128">
        <f>IF($B249-U$9&lt;0,0,LOOKUP($B249-(U$9-1),$C$377:$C$398,$E$377:$E$398))</f>
        <v>5.713E-2</v>
      </c>
      <c r="V253" s="124"/>
      <c r="W253" s="128">
        <f>IF($B249-W$9&lt;0,0,LOOKUP($B249-(W$9-1),$C$377:$C$398,$E$377:$E$398))</f>
        <v>6.1769999999999999E-2</v>
      </c>
      <c r="X253" s="109"/>
      <c r="Y253" s="128">
        <f>IF($B249-Y$9&lt;0,0,LOOKUP($B249-(Y$9-1),$C$377:$C$398,$E$377:$E$398))</f>
        <v>6.6769999999999996E-2</v>
      </c>
      <c r="Z253" s="124"/>
      <c r="AA253" s="128">
        <f>IF($B249-AA$9&lt;0,0,LOOKUP($B249-(AA$9-1),$C$377:$C$398,$E$377:$E$398))</f>
        <v>7.2190000000000004E-2</v>
      </c>
      <c r="AB253" s="124"/>
      <c r="AC253" s="128">
        <f>IF($B249-AC$9&lt;0,0,LOOKUP($B249-(AC$9-1),$C$377:$C$398,$E$377:$E$398))</f>
        <v>3.7499999999999999E-2</v>
      </c>
      <c r="AD253" s="124"/>
      <c r="AE253" s="128">
        <f>IF($B249-AE$9&lt;0,0,LOOKUP($B249-(AE$9-1),$C$377:$C$398,$E$377:$E$398))</f>
        <v>0</v>
      </c>
      <c r="AF253" s="124"/>
      <c r="AG253" s="128">
        <f>IF($B249-AG$9&lt;0,0,LOOKUP($B249-(AG$9-1),$C$377:$C$398,$E$377:$E$398))</f>
        <v>0</v>
      </c>
      <c r="AH253" s="109"/>
      <c r="AI253" s="128">
        <f>IF($B249-AI$9&lt;0,0,LOOKUP($B249-(AI$9-1),$C$377:$C$398,$E$377:$E$398))</f>
        <v>0</v>
      </c>
      <c r="AJ253" s="109"/>
      <c r="AK253" s="128">
        <f>IF($B249-AK$9&lt;0,0,LOOKUP($B249-(AK$9-1),$C$377:$C$398,$E$377:$E$398))</f>
        <v>0</v>
      </c>
      <c r="AL253" s="109"/>
      <c r="AM253" s="128">
        <f>IF($B249-AM$9&lt;0,0,LOOKUP($B249-(AM$9-1),$C$377:$C$398,$E$377:$E$398))</f>
        <v>0</v>
      </c>
      <c r="AN253" s="109"/>
      <c r="AO253" s="128">
        <f>IF($B249-AO$9&lt;0,0,LOOKUP($B249-(AO$9-1),$C$377:$C$398,$E$377:$E$398))</f>
        <v>0</v>
      </c>
      <c r="AP253" s="109"/>
      <c r="AQ253" s="128">
        <f>IF($B249-AQ$9&lt;0,0,LOOKUP($B249-(AQ$9-1),$C$377:$C$398,$E$377:$E$398))</f>
        <v>0</v>
      </c>
      <c r="AR253" s="109"/>
      <c r="AS253" s="128">
        <f>IF($B249-AS$9&lt;0,0,LOOKUP($B249-(AS$9-1),$C$377:$C$398,$E$377:$E$398))</f>
        <v>0</v>
      </c>
      <c r="AT253" s="109"/>
      <c r="AU253" s="128">
        <f>IF($B249-AU$9&lt;0,0,LOOKUP($B249-(AU$9-1),$C$377:$C$398,$E$377:$E$398))</f>
        <v>0</v>
      </c>
      <c r="AV253" s="109"/>
      <c r="AW253" s="128">
        <f>IF($B249-AW$9&lt;0,0,LOOKUP($B249-(AW$9-1),$C$377:$C$398,$E$377:$E$398))</f>
        <v>0</v>
      </c>
      <c r="AX253" s="109"/>
      <c r="AY253" s="109"/>
      <c r="AZ253" s="109"/>
      <c r="BA253" s="109"/>
      <c r="BB253" s="109"/>
      <c r="BC253" s="124"/>
      <c r="BD253" s="124"/>
      <c r="BE253" s="124"/>
    </row>
    <row r="254" spans="1:57">
      <c r="A254" s="79"/>
      <c r="B254" s="79"/>
      <c r="C254" s="79"/>
      <c r="D254" s="79"/>
      <c r="E254" s="122"/>
      <c r="F254" s="120"/>
      <c r="G254" s="122"/>
      <c r="I254" s="122"/>
      <c r="K254" s="122"/>
      <c r="L254" s="120"/>
      <c r="M254" s="122"/>
      <c r="N254" s="120"/>
      <c r="O254" s="122"/>
      <c r="P254" s="120"/>
      <c r="Q254" s="122"/>
      <c r="R254" s="120"/>
      <c r="S254" s="122"/>
      <c r="T254" s="120"/>
      <c r="U254" s="122"/>
      <c r="V254" s="120"/>
      <c r="W254" s="122"/>
      <c r="X254" s="120"/>
      <c r="Y254" s="122"/>
      <c r="Z254" s="120"/>
      <c r="AA254" s="122"/>
      <c r="AB254" s="120"/>
      <c r="AC254" s="122"/>
      <c r="AD254" s="120"/>
      <c r="AE254" s="122"/>
      <c r="AF254" s="120"/>
      <c r="AG254" s="122"/>
      <c r="AH254" s="120"/>
      <c r="AI254" s="122"/>
      <c r="AJ254" s="79"/>
      <c r="AK254" s="122"/>
      <c r="AL254" s="79"/>
      <c r="AM254" s="122"/>
      <c r="AN254" s="79"/>
      <c r="AO254" s="122"/>
      <c r="AP254" s="79"/>
      <c r="AQ254" s="122"/>
      <c r="AR254" s="79"/>
      <c r="AS254" s="122"/>
      <c r="AT254" s="79"/>
      <c r="AU254" s="122"/>
      <c r="AV254" s="79"/>
      <c r="AW254" s="122"/>
      <c r="AX254" s="79"/>
      <c r="AY254" s="79"/>
      <c r="AZ254" s="79"/>
      <c r="BA254" s="79"/>
      <c r="BB254" s="79"/>
    </row>
    <row r="255" spans="1:57">
      <c r="A255" s="79"/>
      <c r="B255" s="90" t="s">
        <v>193</v>
      </c>
      <c r="C255" s="79"/>
      <c r="D255" s="79"/>
      <c r="E255" s="120">
        <f>ROUND((E250-E251)*E253,0)</f>
        <v>22786</v>
      </c>
      <c r="F255" s="120"/>
      <c r="G255" s="120">
        <f>ROUND((G250-G251)*G253,0)</f>
        <v>92892</v>
      </c>
      <c r="I255" s="120">
        <f>ROUND((I250-I251)*I253,0)</f>
        <v>10300</v>
      </c>
      <c r="K255" s="120">
        <f>ROUND((K250-K251)*K253,0)</f>
        <v>19376</v>
      </c>
      <c r="L255" s="120"/>
      <c r="M255" s="120">
        <f>ROUND((M250-M251)*M253,0)</f>
        <v>665742</v>
      </c>
      <c r="N255" s="120"/>
      <c r="O255" s="120">
        <f>ROUND((O250-O251)*O253,0)</f>
        <v>451674</v>
      </c>
      <c r="P255" s="120"/>
      <c r="Q255" s="120">
        <f>ROUND((Q250-Q251)*Q253,0)</f>
        <v>10503325</v>
      </c>
      <c r="R255" s="120"/>
      <c r="S255" s="120">
        <f>ROUND((S250-S251)*S253,0)</f>
        <v>300553</v>
      </c>
      <c r="T255" s="120"/>
      <c r="U255" s="120">
        <f>ROUND((U250-U251)*U253,0)</f>
        <v>141562</v>
      </c>
      <c r="V255" s="120"/>
      <c r="W255" s="120">
        <f>ROUND((W250-W251)*W253,0)</f>
        <v>75062</v>
      </c>
      <c r="X255" s="120"/>
      <c r="Y255" s="120">
        <f>ROUND((Y250-Y251)*Y253,0)</f>
        <v>0</v>
      </c>
      <c r="Z255" s="120"/>
      <c r="AA255" s="120">
        <f>ROUND((AA250-AA251)*AA253,0)</f>
        <v>116675</v>
      </c>
      <c r="AB255" s="120"/>
      <c r="AC255" s="120">
        <f>ROUND((AC250-AC251)*AC253,0)</f>
        <v>51289</v>
      </c>
      <c r="AD255" s="120"/>
      <c r="AE255" s="120">
        <f>ROUND((AE250-AE251)*AE253,0)</f>
        <v>0</v>
      </c>
      <c r="AF255" s="120"/>
      <c r="AG255" s="120">
        <f>ROUND((AG250-AG251)*AG253,0)</f>
        <v>0</v>
      </c>
      <c r="AH255" s="120"/>
      <c r="AI255" s="120">
        <f>ROUND((AI250-AI251)*AI253,0)</f>
        <v>0</v>
      </c>
      <c r="AJ255" s="79"/>
      <c r="AK255" s="120">
        <f>ROUND((AK250-AK251)*AK253,0)</f>
        <v>0</v>
      </c>
      <c r="AL255" s="79"/>
      <c r="AM255" s="120">
        <f>ROUND((AM250-AM251)*AM253,0)</f>
        <v>0</v>
      </c>
      <c r="AN255" s="79"/>
      <c r="AO255" s="120">
        <f>ROUND((AO250-AO251)*AO253,0)</f>
        <v>0</v>
      </c>
      <c r="AP255" s="79"/>
      <c r="AQ255" s="120">
        <f>ROUND((AQ250-AQ251)*AQ253,0)</f>
        <v>0</v>
      </c>
      <c r="AR255" s="79"/>
      <c r="AS255" s="120">
        <f>ROUND((AS250-AS251)*AS253,0)</f>
        <v>0</v>
      </c>
      <c r="AT255" s="79"/>
      <c r="AU255" s="120">
        <f>ROUND((AU250-AU251)*AU253,0)</f>
        <v>0</v>
      </c>
      <c r="AV255" s="79"/>
      <c r="AW255" s="120">
        <f>ROUND((AW250-AW251)*AW253,0)</f>
        <v>0</v>
      </c>
      <c r="AX255" s="79"/>
      <c r="AY255" s="79"/>
      <c r="AZ255" s="79"/>
      <c r="BA255" s="79"/>
      <c r="BB255" s="79"/>
    </row>
    <row r="256" spans="1:57">
      <c r="A256" s="79"/>
      <c r="B256" s="90" t="s">
        <v>194</v>
      </c>
      <c r="C256" s="79"/>
      <c r="D256" s="79"/>
      <c r="E256" s="81">
        <f>IF(E$113=$B249,E251,0)</f>
        <v>0</v>
      </c>
      <c r="F256" s="120"/>
      <c r="G256" s="81">
        <f>IF(G$113=$B249,G251,0)</f>
        <v>0</v>
      </c>
      <c r="I256" s="81">
        <f>IF(I$113=$B249,I251,0)</f>
        <v>0</v>
      </c>
      <c r="K256" s="81">
        <f>IF(K$113=$B249,K251,0)</f>
        <v>0</v>
      </c>
      <c r="L256" s="120"/>
      <c r="M256" s="81">
        <f>IF(M$113=$B249,M251,0)</f>
        <v>0</v>
      </c>
      <c r="N256" s="120"/>
      <c r="O256" s="81">
        <f>IF(O$113=$B249,O251,0)</f>
        <v>0</v>
      </c>
      <c r="P256" s="120"/>
      <c r="Q256" s="81">
        <f>IF(Q$113=$B249,Q251,0)</f>
        <v>0</v>
      </c>
      <c r="R256" s="120"/>
      <c r="S256" s="81">
        <f>IF(S$113=$B249,S251,0)</f>
        <v>0</v>
      </c>
      <c r="T256" s="120"/>
      <c r="U256" s="81">
        <f>IF(U$113=$B249,U251,0)</f>
        <v>0</v>
      </c>
      <c r="V256" s="120"/>
      <c r="W256" s="81">
        <f>IF(W$113=$B249,W251,0)</f>
        <v>0</v>
      </c>
      <c r="X256" s="120"/>
      <c r="Y256" s="81">
        <f>IF(Y$113=$B249,Y251,0)</f>
        <v>0</v>
      </c>
      <c r="Z256" s="120"/>
      <c r="AA256" s="81">
        <f>IF(AA$113=$B249,AA251,0)</f>
        <v>0</v>
      </c>
      <c r="AB256" s="120"/>
      <c r="AC256" s="81">
        <f>IF(AC$113=$B249,AC251,0)</f>
        <v>1367695</v>
      </c>
      <c r="AD256" s="120"/>
      <c r="AE256" s="81">
        <f>IF(AE$113=$B249,AE251,0)</f>
        <v>0</v>
      </c>
      <c r="AF256" s="120"/>
      <c r="AG256" s="81">
        <f>IF(AG$113=$B249,AG251,0)</f>
        <v>0</v>
      </c>
      <c r="AH256" s="120"/>
      <c r="AI256" s="81">
        <f>IF(AI$113=$B249,AI251,0)</f>
        <v>0</v>
      </c>
      <c r="AJ256" s="79"/>
      <c r="AK256" s="81">
        <f>IF(AK$113=$B249,AK251,0)</f>
        <v>0</v>
      </c>
      <c r="AL256" s="79"/>
      <c r="AM256" s="81">
        <f>IF(AM$113=$B249,AM251,0)</f>
        <v>0</v>
      </c>
      <c r="AN256" s="79"/>
      <c r="AO256" s="81">
        <f>IF(AO$113=$B249,AO251,0)</f>
        <v>0</v>
      </c>
      <c r="AP256" s="79"/>
      <c r="AQ256" s="81">
        <f>IF(AQ$113=$B249,AQ251,0)</f>
        <v>0</v>
      </c>
      <c r="AR256" s="79"/>
      <c r="AS256" s="81">
        <f>IF(AS$113=$B249,AS251,0)</f>
        <v>0</v>
      </c>
      <c r="AT256" s="79"/>
      <c r="AU256" s="81">
        <f>IF(AU$113=$B249,AU251,0)</f>
        <v>0</v>
      </c>
      <c r="AV256" s="79"/>
      <c r="AW256" s="81">
        <f>IF(AW$113=$B249,AW251,0)</f>
        <v>0</v>
      </c>
      <c r="AX256" s="79"/>
      <c r="AY256" s="79"/>
      <c r="AZ256" s="79"/>
      <c r="BA256" s="79"/>
      <c r="BB256" s="79"/>
    </row>
    <row r="257" spans="1:57" ht="13.5" thickBot="1">
      <c r="A257" s="79"/>
      <c r="B257" s="90" t="str">
        <f>"Total Tax Depreciation  -  "&amp;B249</f>
        <v>Total Tax Depreciation  -  2013</v>
      </c>
      <c r="C257" s="79"/>
      <c r="D257" s="79"/>
      <c r="E257" s="125">
        <f>E255+E256</f>
        <v>22786</v>
      </c>
      <c r="F257" s="120"/>
      <c r="G257" s="125">
        <f>G255+G256</f>
        <v>92892</v>
      </c>
      <c r="I257" s="125">
        <f>I255+I256</f>
        <v>10300</v>
      </c>
      <c r="K257" s="125">
        <f>K255+K256</f>
        <v>19376</v>
      </c>
      <c r="L257" s="120"/>
      <c r="M257" s="125">
        <f>M255+M256</f>
        <v>665742</v>
      </c>
      <c r="N257" s="120"/>
      <c r="O257" s="125">
        <f>O255+O256</f>
        <v>451674</v>
      </c>
      <c r="P257" s="120"/>
      <c r="Q257" s="125">
        <f>Q255+Q256</f>
        <v>10503325</v>
      </c>
      <c r="R257" s="120"/>
      <c r="S257" s="125">
        <f>S255+S256</f>
        <v>300553</v>
      </c>
      <c r="T257" s="120"/>
      <c r="U257" s="125">
        <f>U255+U256</f>
        <v>141562</v>
      </c>
      <c r="V257" s="120"/>
      <c r="W257" s="125">
        <f>W255+W256</f>
        <v>75062</v>
      </c>
      <c r="X257" s="120"/>
      <c r="Y257" s="125">
        <f>Y255+Y256</f>
        <v>0</v>
      </c>
      <c r="Z257" s="120"/>
      <c r="AA257" s="125">
        <f>AA255+AA256</f>
        <v>116675</v>
      </c>
      <c r="AB257" s="120"/>
      <c r="AC257" s="125">
        <f>AC255+AC256</f>
        <v>1418984</v>
      </c>
      <c r="AD257" s="120"/>
      <c r="AE257" s="125">
        <f>AE255+AE256</f>
        <v>0</v>
      </c>
      <c r="AF257" s="120"/>
      <c r="AG257" s="125">
        <f>AG255+AG256</f>
        <v>0</v>
      </c>
      <c r="AH257" s="120"/>
      <c r="AI257" s="125">
        <f>AI255+AI256</f>
        <v>0</v>
      </c>
      <c r="AJ257" s="79"/>
      <c r="AK257" s="125">
        <f>AK255+AK256</f>
        <v>0</v>
      </c>
      <c r="AL257" s="79"/>
      <c r="AM257" s="125">
        <f>AM255+AM256</f>
        <v>0</v>
      </c>
      <c r="AN257" s="79"/>
      <c r="AO257" s="125">
        <f>AO255+AO256</f>
        <v>0</v>
      </c>
      <c r="AP257" s="79"/>
      <c r="AQ257" s="125">
        <f>AQ255+AQ256</f>
        <v>0</v>
      </c>
      <c r="AR257" s="79"/>
      <c r="AS257" s="125">
        <f>AS255+AS256</f>
        <v>0</v>
      </c>
      <c r="AT257" s="79"/>
      <c r="AU257" s="125">
        <f>AU255+AU256</f>
        <v>0</v>
      </c>
      <c r="AV257" s="79"/>
      <c r="AW257" s="125">
        <f>AW255+AW256</f>
        <v>0</v>
      </c>
      <c r="AX257" s="79"/>
      <c r="AY257" s="79"/>
      <c r="AZ257" s="79"/>
      <c r="BA257" s="79"/>
      <c r="BB257" s="79"/>
      <c r="BC257" s="126"/>
    </row>
    <row r="258" spans="1:57" ht="13.5" thickTop="1">
      <c r="A258" s="79"/>
      <c r="B258" s="79"/>
      <c r="C258" s="79"/>
      <c r="D258" s="79"/>
      <c r="E258" s="122"/>
      <c r="F258" s="120"/>
      <c r="G258" s="122"/>
      <c r="I258" s="122"/>
      <c r="K258" s="120"/>
      <c r="L258" s="120"/>
      <c r="M258" s="120"/>
      <c r="N258" s="120"/>
      <c r="O258" s="120"/>
      <c r="P258" s="120"/>
      <c r="Q258" s="120"/>
      <c r="R258" s="120"/>
      <c r="S258" s="120"/>
      <c r="T258" s="120"/>
      <c r="U258" s="120"/>
      <c r="V258" s="120"/>
      <c r="W258" s="120"/>
      <c r="X258" s="120"/>
      <c r="Y258" s="120"/>
      <c r="Z258" s="120"/>
      <c r="AA258" s="120"/>
      <c r="AB258" s="120"/>
      <c r="AC258" s="120"/>
      <c r="AD258" s="120"/>
      <c r="AE258" s="120"/>
      <c r="AF258" s="120"/>
      <c r="AG258" s="120"/>
      <c r="AH258" s="120"/>
      <c r="AI258" s="120"/>
      <c r="AJ258" s="79"/>
      <c r="AK258" s="120"/>
      <c r="AL258" s="79"/>
      <c r="AM258" s="120"/>
      <c r="AN258" s="79"/>
      <c r="AO258" s="120"/>
      <c r="AP258" s="79"/>
      <c r="AQ258" s="120"/>
      <c r="AR258" s="79"/>
      <c r="AS258" s="120"/>
      <c r="AT258" s="79"/>
      <c r="AU258" s="120"/>
      <c r="AV258" s="79"/>
      <c r="AW258" s="120"/>
      <c r="AX258" s="79"/>
      <c r="AY258" s="79"/>
      <c r="AZ258" s="79"/>
      <c r="BA258" s="79"/>
      <c r="BB258" s="79"/>
    </row>
    <row r="259" spans="1:57">
      <c r="A259" s="79"/>
      <c r="B259" s="79"/>
      <c r="C259" s="79"/>
      <c r="D259" s="79"/>
      <c r="E259" s="122"/>
      <c r="F259" s="120"/>
      <c r="G259" s="122"/>
      <c r="I259" s="122"/>
      <c r="K259" s="120"/>
      <c r="L259" s="120"/>
      <c r="M259" s="120"/>
      <c r="N259" s="120"/>
      <c r="O259" s="120"/>
      <c r="P259" s="120"/>
      <c r="Q259" s="120"/>
      <c r="R259" s="120"/>
      <c r="S259" s="120"/>
      <c r="T259" s="120"/>
      <c r="U259" s="120"/>
      <c r="V259" s="120"/>
      <c r="W259" s="120"/>
      <c r="X259" s="120"/>
      <c r="Y259" s="120"/>
      <c r="Z259" s="120"/>
      <c r="AA259" s="120"/>
      <c r="AB259" s="120"/>
      <c r="AC259" s="120"/>
      <c r="AD259" s="120"/>
      <c r="AE259" s="120"/>
      <c r="AF259" s="120"/>
      <c r="AG259" s="120"/>
      <c r="AH259" s="120"/>
      <c r="AI259" s="120"/>
      <c r="AJ259" s="79"/>
      <c r="AK259" s="120"/>
      <c r="AL259" s="79"/>
      <c r="AM259" s="120"/>
      <c r="AN259" s="79"/>
      <c r="AO259" s="120"/>
      <c r="AP259" s="79"/>
      <c r="AQ259" s="120"/>
      <c r="AR259" s="79"/>
      <c r="AS259" s="120"/>
      <c r="AT259" s="79"/>
      <c r="AU259" s="120"/>
      <c r="AV259" s="79"/>
      <c r="AW259" s="120"/>
      <c r="AX259" s="79"/>
      <c r="AY259" s="79"/>
      <c r="AZ259" s="79"/>
      <c r="BA259" s="79"/>
      <c r="BB259" s="79"/>
    </row>
    <row r="260" spans="1:57">
      <c r="A260" s="79"/>
      <c r="B260" s="119">
        <v>2014</v>
      </c>
      <c r="C260" s="79"/>
      <c r="D260" s="79"/>
      <c r="E260" s="129"/>
      <c r="F260" s="120"/>
      <c r="G260" s="129"/>
      <c r="I260" s="129"/>
      <c r="K260" s="120"/>
      <c r="L260" s="120"/>
      <c r="M260" s="120"/>
      <c r="N260" s="120"/>
      <c r="O260" s="120"/>
      <c r="P260" s="120"/>
      <c r="Q260" s="120"/>
      <c r="R260" s="120"/>
      <c r="S260" s="120"/>
      <c r="T260" s="120"/>
      <c r="U260" s="120"/>
      <c r="V260" s="120"/>
      <c r="W260" s="120"/>
      <c r="X260" s="120"/>
      <c r="Y260" s="120"/>
      <c r="Z260" s="120"/>
      <c r="AA260" s="120"/>
      <c r="AB260" s="120"/>
      <c r="AC260" s="120"/>
      <c r="AD260" s="120"/>
      <c r="AE260" s="120"/>
      <c r="AF260" s="120"/>
      <c r="AG260" s="120"/>
      <c r="AH260" s="120"/>
      <c r="AI260" s="120"/>
      <c r="AJ260" s="79"/>
      <c r="AK260" s="120"/>
      <c r="AL260" s="79"/>
      <c r="AM260" s="120"/>
      <c r="AN260" s="79"/>
      <c r="AO260" s="120"/>
      <c r="AP260" s="79"/>
      <c r="AQ260" s="120"/>
      <c r="AR260" s="79"/>
      <c r="AS260" s="120"/>
      <c r="AT260" s="79"/>
      <c r="AU260" s="120"/>
      <c r="AV260" s="79"/>
      <c r="AW260" s="120"/>
      <c r="AX260" s="79"/>
      <c r="AY260" s="79"/>
      <c r="AZ260" s="79"/>
      <c r="BA260" s="79"/>
      <c r="BB260" s="79"/>
    </row>
    <row r="261" spans="1:57">
      <c r="A261" s="79"/>
      <c r="B261" s="90" t="s">
        <v>167</v>
      </c>
      <c r="C261" s="79"/>
      <c r="D261" s="79"/>
      <c r="E261" s="120">
        <f>IF(E$113&lt;=$B260,E$25,0)</f>
        <v>510665.11</v>
      </c>
      <c r="F261" s="120"/>
      <c r="G261" s="120">
        <f>IF(G$113&lt;=$B260,G$25,0)</f>
        <v>2082311.7650000001</v>
      </c>
      <c r="I261" s="120">
        <f>IF(I$113&lt;=$B260,I$25,0)</f>
        <v>329777.47000000003</v>
      </c>
      <c r="K261" s="120">
        <f>IF(K$113&lt;=$B260,K$25,0)</f>
        <v>620501.30999999971</v>
      </c>
      <c r="L261" s="120"/>
      <c r="M261" s="120">
        <f>IF(M$113&lt;=$B260,M$25,0)</f>
        <v>14920259.805000002</v>
      </c>
      <c r="N261" s="120"/>
      <c r="O261" s="120">
        <f>IF(O$113&lt;=$B260,O$25,0)</f>
        <v>9988375.7000000011</v>
      </c>
      <c r="P261" s="120"/>
      <c r="Q261" s="120">
        <f>IF(Q$113&lt;=$B260,Q$25,0)</f>
        <v>214879808.19000003</v>
      </c>
      <c r="R261" s="120"/>
      <c r="S261" s="120">
        <f>IF(S$113&lt;=$B260,S$25,0)</f>
        <v>11373829.760000002</v>
      </c>
      <c r="T261" s="120"/>
      <c r="U261" s="120">
        <f>IF(U$113&lt;=$B260,U$25,0)</f>
        <v>4955799.3949999996</v>
      </c>
      <c r="V261" s="120"/>
      <c r="W261" s="120">
        <f>IF(W$113&lt;=$B260,W$25,0)</f>
        <v>2430372.75</v>
      </c>
      <c r="X261" s="120"/>
      <c r="Y261" s="120">
        <f>IF(Y$113&lt;=$B260,Y$25,0)</f>
        <v>1753974.9050000003</v>
      </c>
      <c r="Z261" s="120"/>
      <c r="AA261" s="120">
        <f>IF(AA$113&lt;=$B260,AA$25,0)</f>
        <v>3232441.9049999993</v>
      </c>
      <c r="AB261" s="120"/>
      <c r="AC261" s="120">
        <f>IF(AC$113&lt;=$B260,AC$25,0)</f>
        <v>2735390.790000001</v>
      </c>
      <c r="AD261" s="120"/>
      <c r="AE261" s="120">
        <f>IF(AE$113&lt;=$B260,AE$25,0)</f>
        <v>97282430.489999995</v>
      </c>
      <c r="AF261" s="120"/>
      <c r="AG261" s="120">
        <f>IF(AG$113&lt;=$B260,AG$25,0)</f>
        <v>0</v>
      </c>
      <c r="AH261" s="120"/>
      <c r="AI261" s="120">
        <f>IF(AI$113&lt;=$B260,AI$25,0)</f>
        <v>0</v>
      </c>
      <c r="AJ261" s="79"/>
      <c r="AK261" s="120">
        <f>IF(AK$113&lt;=$B260,AK$25,0)</f>
        <v>0</v>
      </c>
      <c r="AL261" s="79"/>
      <c r="AM261" s="120">
        <f>IF(AM$113&lt;=$B260,AM$25,0)</f>
        <v>0</v>
      </c>
      <c r="AN261" s="79"/>
      <c r="AO261" s="120">
        <f>IF(AO$113&lt;=$B260,AO$25,0)</f>
        <v>0</v>
      </c>
      <c r="AP261" s="79"/>
      <c r="AQ261" s="120">
        <f>IF(AQ$113&lt;=$B260,AQ$25,0)</f>
        <v>0</v>
      </c>
      <c r="AR261" s="79"/>
      <c r="AS261" s="120">
        <f>IF(AS$113&lt;=$B260,AS$25,0)</f>
        <v>0</v>
      </c>
      <c r="AT261" s="79"/>
      <c r="AU261" s="120">
        <f>IF(AU$113&lt;=$B260,AU$25,0)</f>
        <v>0</v>
      </c>
      <c r="AV261" s="79"/>
      <c r="AW261" s="120">
        <f>IF(AW$113&lt;=$B260,AW$25,0)</f>
        <v>0</v>
      </c>
      <c r="AX261" s="79"/>
      <c r="AY261" s="79"/>
      <c r="AZ261" s="79"/>
      <c r="BA261" s="79"/>
      <c r="BB261" s="79"/>
    </row>
    <row r="262" spans="1:57">
      <c r="A262" s="79"/>
      <c r="B262" s="90" t="s">
        <v>190</v>
      </c>
      <c r="C262" s="79"/>
      <c r="D262" s="79"/>
      <c r="E262" s="121">
        <f>ROUND(E261*E$13,0)</f>
        <v>0</v>
      </c>
      <c r="F262" s="120"/>
      <c r="G262" s="121">
        <f>ROUND(G261*G$13,0)</f>
        <v>0</v>
      </c>
      <c r="I262" s="121">
        <f>ROUND(I261*I$13,0)</f>
        <v>98933</v>
      </c>
      <c r="K262" s="121">
        <f>ROUND(K261*K$13,0)</f>
        <v>186150</v>
      </c>
      <c r="L262" s="120"/>
      <c r="M262" s="121">
        <f>ROUND(M261*M$13,0)</f>
        <v>0</v>
      </c>
      <c r="N262" s="120"/>
      <c r="O262" s="121">
        <f>ROUND(O261*O$13,0)</f>
        <v>0</v>
      </c>
      <c r="P262" s="120"/>
      <c r="Q262" s="121">
        <f>ROUND(Q261*Q$13,0)</f>
        <v>0</v>
      </c>
      <c r="R262" s="120"/>
      <c r="S262" s="121">
        <f>ROUND(S261*S$13,0)</f>
        <v>5686915</v>
      </c>
      <c r="T262" s="120"/>
      <c r="U262" s="121">
        <f>ROUND(U261*U$13,0)</f>
        <v>2477900</v>
      </c>
      <c r="V262" s="120"/>
      <c r="W262" s="121">
        <f>ROUND(W261*W$13,0)</f>
        <v>1215186</v>
      </c>
      <c r="X262" s="120"/>
      <c r="Y262" s="121">
        <f>ROUND(Y261*Y$13,0)</f>
        <v>1753975</v>
      </c>
      <c r="Z262" s="120"/>
      <c r="AA262" s="121">
        <f>ROUND(AA261*AA$13,0)</f>
        <v>1616221</v>
      </c>
      <c r="AB262" s="120"/>
      <c r="AC262" s="121">
        <f>ROUND(AC261*AC$13,0)</f>
        <v>1367695</v>
      </c>
      <c r="AD262" s="120"/>
      <c r="AE262" s="121">
        <f>ROUND(AE261*AE$13,0)</f>
        <v>48641215</v>
      </c>
      <c r="AF262" s="120"/>
      <c r="AG262" s="121">
        <f>ROUND(AG261*AG$13,0)</f>
        <v>0</v>
      </c>
      <c r="AH262" s="120"/>
      <c r="AI262" s="121">
        <f>ROUND(AI261*AI$13,0)</f>
        <v>0</v>
      </c>
      <c r="AJ262" s="79"/>
      <c r="AK262" s="121">
        <f>ROUND(AK261*AK$13,0)</f>
        <v>0</v>
      </c>
      <c r="AL262" s="79"/>
      <c r="AM262" s="121">
        <f>ROUND(AM261*AM$13,0)</f>
        <v>0</v>
      </c>
      <c r="AN262" s="79"/>
      <c r="AO262" s="121">
        <f>ROUND(AO261*AO$13,0)</f>
        <v>0</v>
      </c>
      <c r="AP262" s="79"/>
      <c r="AQ262" s="121">
        <f>ROUND(AQ261*AQ$13,0)</f>
        <v>0</v>
      </c>
      <c r="AR262" s="79"/>
      <c r="AS262" s="121">
        <f>ROUND(AS261*AS$13,0)</f>
        <v>0</v>
      </c>
      <c r="AT262" s="79"/>
      <c r="AU262" s="121">
        <f>ROUND(AU261*AU$13,0)</f>
        <v>0</v>
      </c>
      <c r="AV262" s="79"/>
      <c r="AW262" s="121">
        <f>ROUND(AW261*AW$13,0)</f>
        <v>0</v>
      </c>
      <c r="AX262" s="79"/>
      <c r="AY262" s="79"/>
      <c r="AZ262" s="79"/>
      <c r="BA262" s="79"/>
      <c r="BB262" s="79"/>
    </row>
    <row r="263" spans="1:57">
      <c r="A263" s="79"/>
      <c r="B263" s="90" t="s">
        <v>191</v>
      </c>
      <c r="C263" s="79"/>
      <c r="D263" s="79"/>
      <c r="E263" s="120">
        <f>E261-E262</f>
        <v>510665.11</v>
      </c>
      <c r="F263" s="120"/>
      <c r="G263" s="120">
        <f>G261-G262</f>
        <v>2082311.7650000001</v>
      </c>
      <c r="I263" s="120">
        <f>I261-I262</f>
        <v>230844.47000000003</v>
      </c>
      <c r="K263" s="120">
        <f>K261-K262</f>
        <v>434351.30999999971</v>
      </c>
      <c r="L263" s="120"/>
      <c r="M263" s="120">
        <f>M261-M262</f>
        <v>14920259.805000002</v>
      </c>
      <c r="N263" s="120"/>
      <c r="O263" s="120">
        <f>O261-O262</f>
        <v>9988375.7000000011</v>
      </c>
      <c r="P263" s="120"/>
      <c r="Q263" s="120">
        <f>Q261-Q262</f>
        <v>214879808.19000003</v>
      </c>
      <c r="R263" s="120"/>
      <c r="S263" s="120">
        <f>S261-S262</f>
        <v>5686914.7600000016</v>
      </c>
      <c r="T263" s="120"/>
      <c r="U263" s="120">
        <f>U261-U262</f>
        <v>2477899.3949999996</v>
      </c>
      <c r="V263" s="120"/>
      <c r="W263" s="120">
        <f>W261-W262</f>
        <v>1215186.75</v>
      </c>
      <c r="X263" s="120"/>
      <c r="Y263" s="120">
        <f>Y261-Y262</f>
        <v>-9.4999999739229679E-2</v>
      </c>
      <c r="Z263" s="120"/>
      <c r="AA263" s="120">
        <f>AA261-AA262</f>
        <v>1616220.9049999993</v>
      </c>
      <c r="AB263" s="120"/>
      <c r="AC263" s="120">
        <f>AC261-AC262</f>
        <v>1367695.790000001</v>
      </c>
      <c r="AD263" s="120"/>
      <c r="AE263" s="120">
        <f>AE261-AE262</f>
        <v>48641215.489999995</v>
      </c>
      <c r="AF263" s="120"/>
      <c r="AG263" s="120">
        <f>AG261-AG262</f>
        <v>0</v>
      </c>
      <c r="AH263" s="120"/>
      <c r="AI263" s="120">
        <f>AI261-AI262</f>
        <v>0</v>
      </c>
      <c r="AJ263" s="79"/>
      <c r="AK263" s="120">
        <f>AK261-AK262</f>
        <v>0</v>
      </c>
      <c r="AL263" s="79"/>
      <c r="AM263" s="120">
        <f>AM261-AM262</f>
        <v>0</v>
      </c>
      <c r="AN263" s="79"/>
      <c r="AO263" s="120">
        <f>AO261-AO262</f>
        <v>0</v>
      </c>
      <c r="AP263" s="79"/>
      <c r="AQ263" s="120">
        <f>AQ261-AQ262</f>
        <v>0</v>
      </c>
      <c r="AR263" s="79"/>
      <c r="AS263" s="120">
        <f>AS261-AS262</f>
        <v>0</v>
      </c>
      <c r="AT263" s="79"/>
      <c r="AU263" s="120">
        <f>AU261-AU262</f>
        <v>0</v>
      </c>
      <c r="AV263" s="79"/>
      <c r="AW263" s="120">
        <f>AW261-AW262</f>
        <v>0</v>
      </c>
      <c r="AX263" s="79"/>
      <c r="AY263" s="79"/>
      <c r="AZ263" s="79"/>
      <c r="BA263" s="79"/>
      <c r="BB263" s="79"/>
    </row>
    <row r="264" spans="1:57" s="65" customFormat="1">
      <c r="A264" s="109"/>
      <c r="B264" s="123" t="s">
        <v>192</v>
      </c>
      <c r="C264" s="109"/>
      <c r="D264" s="109"/>
      <c r="E264" s="128">
        <f>IF($B260-E$9&lt;0,0,LOOKUP($B260-(E$9-1),$C$377:$C$398,$E$377:$E$398))</f>
        <v>4.4609999999999997E-2</v>
      </c>
      <c r="F264" s="109"/>
      <c r="G264" s="128">
        <f>IF($B260-G$9&lt;0,0,LOOKUP($B260-(G$9-1),$C$377:$C$398,$E$377:$E$398))</f>
        <v>4.462E-2</v>
      </c>
      <c r="H264" s="124"/>
      <c r="I264" s="128">
        <f>IF($B260-I$9&lt;0,0,LOOKUP($B260-(I$9-1),$C$377:$C$398,$E$377:$E$398))</f>
        <v>4.4609999999999997E-2</v>
      </c>
      <c r="J264" s="124"/>
      <c r="K264" s="128">
        <f>IF($B260-K$9&lt;0,0,LOOKUP($B260-(K$9-1),$C$377:$C$398,$E$377:$E$398))</f>
        <v>4.462E-2</v>
      </c>
      <c r="L264" s="124"/>
      <c r="M264" s="128">
        <f>IF($B260-M$9&lt;0,0,LOOKUP($B260-(M$9-1),$C$377:$C$398,$E$377:$E$398))</f>
        <v>4.4609999999999997E-2</v>
      </c>
      <c r="N264" s="109"/>
      <c r="O264" s="128">
        <f>IF($B260-O$9&lt;0,0,LOOKUP($B260-(O$9-1),$C$377:$C$398,$E$377:$E$398))</f>
        <v>4.462E-2</v>
      </c>
      <c r="P264" s="124"/>
      <c r="Q264" s="128">
        <f>IF($B260-Q$9&lt;0,0,LOOKUP($B260-(Q$9-1),$C$377:$C$398,$E$377:$E$398))</f>
        <v>4.5220000000000003E-2</v>
      </c>
      <c r="R264" s="124"/>
      <c r="S264" s="128">
        <f>IF($B260-S$9&lt;0,0,LOOKUP($B260-(S$9-1),$C$377:$C$398,$E$377:$E$398))</f>
        <v>4.888E-2</v>
      </c>
      <c r="T264" s="124"/>
      <c r="U264" s="128">
        <f>IF($B260-U$9&lt;0,0,LOOKUP($B260-(U$9-1),$C$377:$C$398,$E$377:$E$398))</f>
        <v>5.2850000000000001E-2</v>
      </c>
      <c r="V264" s="124"/>
      <c r="W264" s="128">
        <f>IF($B260-W$9&lt;0,0,LOOKUP($B260-(W$9-1),$C$377:$C$398,$E$377:$E$398))</f>
        <v>5.713E-2</v>
      </c>
      <c r="X264" s="109"/>
      <c r="Y264" s="128">
        <f>IF($B260-Y$9&lt;0,0,LOOKUP($B260-(Y$9-1),$C$377:$C$398,$E$377:$E$398))</f>
        <v>6.1769999999999999E-2</v>
      </c>
      <c r="Z264" s="124"/>
      <c r="AA264" s="128">
        <f>IF($B260-AA$9&lt;0,0,LOOKUP($B260-(AA$9-1),$C$377:$C$398,$E$377:$E$398))</f>
        <v>6.6769999999999996E-2</v>
      </c>
      <c r="AB264" s="124"/>
      <c r="AC264" s="128">
        <f>IF($B260-AC$9&lt;0,0,LOOKUP($B260-(AC$9-1),$C$377:$C$398,$E$377:$E$398))</f>
        <v>7.2190000000000004E-2</v>
      </c>
      <c r="AD264" s="124"/>
      <c r="AE264" s="128">
        <f>IF($B260-AE$9&lt;0,0,LOOKUP($B260-(AE$9-1),$C$377:$C$398,$E$377:$E$398))</f>
        <v>3.7499999999999999E-2</v>
      </c>
      <c r="AF264" s="124"/>
      <c r="AG264" s="128">
        <f>IF($B260-AG$9&lt;0,0,LOOKUP($B260-(AG$9-1),$C$377:$C$398,$E$377:$E$398))</f>
        <v>0</v>
      </c>
      <c r="AH264" s="109"/>
      <c r="AI264" s="128">
        <f>IF($B260-AI$9&lt;0,0,LOOKUP($B260-(AI$9-1),$C$377:$C$398,$E$377:$E$398))</f>
        <v>0</v>
      </c>
      <c r="AJ264" s="109"/>
      <c r="AK264" s="128">
        <f>IF($B260-AK$9&lt;0,0,LOOKUP($B260-(AK$9-1),$C$377:$C$398,$E$377:$E$398))</f>
        <v>0</v>
      </c>
      <c r="AL264" s="109"/>
      <c r="AM264" s="128">
        <f>IF($B260-AM$9&lt;0,0,LOOKUP($B260-(AM$9-1),$C$377:$C$398,$E$377:$E$398))</f>
        <v>0</v>
      </c>
      <c r="AN264" s="109"/>
      <c r="AO264" s="128">
        <f>IF($B260-AO$9&lt;0,0,LOOKUP($B260-(AO$9-1),$C$377:$C$398,$E$377:$E$398))</f>
        <v>0</v>
      </c>
      <c r="AP264" s="109"/>
      <c r="AQ264" s="128">
        <f>IF($B260-AQ$9&lt;0,0,LOOKUP($B260-(AQ$9-1),$C$377:$C$398,$E$377:$E$398))</f>
        <v>0</v>
      </c>
      <c r="AR264" s="109"/>
      <c r="AS264" s="128">
        <f>IF($B260-AS$9&lt;0,0,LOOKUP($B260-(AS$9-1),$C$377:$C$398,$E$377:$E$398))</f>
        <v>0</v>
      </c>
      <c r="AT264" s="109"/>
      <c r="AU264" s="128">
        <f>IF($B260-AU$9&lt;0,0,LOOKUP($B260-(AU$9-1),$C$377:$C$398,$E$377:$E$398))</f>
        <v>0</v>
      </c>
      <c r="AV264" s="109"/>
      <c r="AW264" s="128">
        <f>IF($B260-AW$9&lt;0,0,LOOKUP($B260-(AW$9-1),$C$377:$C$398,$E$377:$E$398))</f>
        <v>0</v>
      </c>
      <c r="AX264" s="109"/>
      <c r="AY264" s="109"/>
      <c r="AZ264" s="109"/>
      <c r="BA264" s="109"/>
      <c r="BB264" s="109"/>
      <c r="BC264" s="124"/>
      <c r="BD264" s="124"/>
      <c r="BE264" s="124"/>
    </row>
    <row r="265" spans="1:57">
      <c r="A265" s="79"/>
      <c r="B265" s="79"/>
      <c r="C265" s="79"/>
      <c r="D265" s="79"/>
      <c r="E265" s="122"/>
      <c r="F265" s="120"/>
      <c r="G265" s="122"/>
      <c r="I265" s="122"/>
      <c r="K265" s="122"/>
      <c r="L265" s="120"/>
      <c r="M265" s="122"/>
      <c r="N265" s="120"/>
      <c r="O265" s="122"/>
      <c r="P265" s="120"/>
      <c r="Q265" s="122"/>
      <c r="R265" s="120"/>
      <c r="S265" s="122"/>
      <c r="T265" s="120"/>
      <c r="U265" s="122"/>
      <c r="V265" s="120"/>
      <c r="W265" s="122"/>
      <c r="X265" s="120"/>
      <c r="Y265" s="122"/>
      <c r="Z265" s="120"/>
      <c r="AA265" s="122"/>
      <c r="AB265" s="120"/>
      <c r="AC265" s="122"/>
      <c r="AD265" s="120"/>
      <c r="AE265" s="122"/>
      <c r="AF265" s="120"/>
      <c r="AG265" s="122"/>
      <c r="AH265" s="120"/>
      <c r="AI265" s="122"/>
      <c r="AJ265" s="79"/>
      <c r="AK265" s="122"/>
      <c r="AL265" s="79"/>
      <c r="AM265" s="122"/>
      <c r="AN265" s="79"/>
      <c r="AO265" s="122"/>
      <c r="AP265" s="79"/>
      <c r="AQ265" s="122"/>
      <c r="AR265" s="79"/>
      <c r="AS265" s="122"/>
      <c r="AT265" s="79"/>
      <c r="AU265" s="122"/>
      <c r="AV265" s="79"/>
      <c r="AW265" s="122"/>
      <c r="AX265" s="79"/>
      <c r="AY265" s="79"/>
      <c r="AZ265" s="79"/>
      <c r="BA265" s="79"/>
      <c r="BB265" s="79"/>
    </row>
    <row r="266" spans="1:57">
      <c r="A266" s="79"/>
      <c r="B266" s="90" t="s">
        <v>193</v>
      </c>
      <c r="C266" s="79"/>
      <c r="D266" s="79"/>
      <c r="E266" s="120">
        <f>ROUND((E261-E262)*E264,0)</f>
        <v>22781</v>
      </c>
      <c r="F266" s="120"/>
      <c r="G266" s="120">
        <f>ROUND((G261-G262)*G264,0)</f>
        <v>92913</v>
      </c>
      <c r="I266" s="120">
        <f>ROUND((I261-I262)*I264,0)</f>
        <v>10298</v>
      </c>
      <c r="K266" s="120">
        <f>ROUND((K261-K262)*K264,0)</f>
        <v>19381</v>
      </c>
      <c r="L266" s="120"/>
      <c r="M266" s="120">
        <f>ROUND((M261-M262)*M264,0)</f>
        <v>665593</v>
      </c>
      <c r="N266" s="120"/>
      <c r="O266" s="120">
        <f>ROUND((O261-O262)*O264,0)</f>
        <v>445681</v>
      </c>
      <c r="P266" s="120"/>
      <c r="Q266" s="120">
        <f>ROUND((Q261-Q262)*Q264,0)</f>
        <v>9716865</v>
      </c>
      <c r="R266" s="120"/>
      <c r="S266" s="120">
        <f>ROUND((S261-S262)*S264,0)</f>
        <v>277976</v>
      </c>
      <c r="T266" s="120"/>
      <c r="U266" s="120">
        <f>ROUND((U261-U262)*U264,0)</f>
        <v>130957</v>
      </c>
      <c r="V266" s="120"/>
      <c r="W266" s="120">
        <f>ROUND((W261-W262)*W264,0)</f>
        <v>69424</v>
      </c>
      <c r="X266" s="120"/>
      <c r="Y266" s="120">
        <f>ROUND((Y261-Y262)*Y264,0)</f>
        <v>0</v>
      </c>
      <c r="Z266" s="120"/>
      <c r="AA266" s="120">
        <f>ROUND((AA261-AA262)*AA264,0)</f>
        <v>107915</v>
      </c>
      <c r="AB266" s="120"/>
      <c r="AC266" s="120">
        <f>ROUND((AC261-AC262)*AC264,0)</f>
        <v>98734</v>
      </c>
      <c r="AD266" s="120"/>
      <c r="AE266" s="120">
        <f>ROUND((AE261-AE262)*AE264,0)</f>
        <v>1824046</v>
      </c>
      <c r="AF266" s="120"/>
      <c r="AG266" s="120">
        <f>ROUND((AG261-AG262)*AG264,0)</f>
        <v>0</v>
      </c>
      <c r="AH266" s="120"/>
      <c r="AI266" s="120">
        <f>ROUND((AI261-AI262)*AI264,0)</f>
        <v>0</v>
      </c>
      <c r="AJ266" s="79"/>
      <c r="AK266" s="120">
        <f>ROUND((AK261-AK262)*AK264,0)</f>
        <v>0</v>
      </c>
      <c r="AL266" s="79"/>
      <c r="AM266" s="120">
        <f>ROUND((AM261-AM262)*AM264,0)</f>
        <v>0</v>
      </c>
      <c r="AN266" s="79"/>
      <c r="AO266" s="120">
        <f>ROUND((AO261-AO262)*AO264,0)</f>
        <v>0</v>
      </c>
      <c r="AP266" s="79"/>
      <c r="AQ266" s="120">
        <f>ROUND((AQ261-AQ262)*AQ264,0)</f>
        <v>0</v>
      </c>
      <c r="AR266" s="79"/>
      <c r="AS266" s="120">
        <f>ROUND((AS261-AS262)*AS264,0)</f>
        <v>0</v>
      </c>
      <c r="AT266" s="79"/>
      <c r="AU266" s="120">
        <f>ROUND((AU261-AU262)*AU264,0)</f>
        <v>0</v>
      </c>
      <c r="AV266" s="79"/>
      <c r="AW266" s="120">
        <f>ROUND((AW261-AW262)*AW264,0)</f>
        <v>0</v>
      </c>
      <c r="AX266" s="79"/>
      <c r="AY266" s="79"/>
      <c r="AZ266" s="79"/>
      <c r="BA266" s="79"/>
      <c r="BB266" s="79"/>
    </row>
    <row r="267" spans="1:57">
      <c r="A267" s="79"/>
      <c r="B267" s="90" t="s">
        <v>194</v>
      </c>
      <c r="C267" s="79"/>
      <c r="D267" s="79"/>
      <c r="E267" s="81">
        <f>IF(E$113=$B260,E262,0)</f>
        <v>0</v>
      </c>
      <c r="F267" s="120"/>
      <c r="G267" s="81">
        <f>IF(G$113=$B260,G262,0)</f>
        <v>0</v>
      </c>
      <c r="I267" s="81">
        <f>IF(I$113=$B260,I262,0)</f>
        <v>0</v>
      </c>
      <c r="K267" s="81">
        <f>IF(K$113=$B260,K262,0)</f>
        <v>0</v>
      </c>
      <c r="L267" s="120"/>
      <c r="M267" s="81">
        <f>IF(M$113=$B260,M262,0)</f>
        <v>0</v>
      </c>
      <c r="N267" s="120"/>
      <c r="O267" s="81">
        <f>IF(O$113=$B260,O262,0)</f>
        <v>0</v>
      </c>
      <c r="P267" s="120"/>
      <c r="Q267" s="81">
        <f>IF(Q$113=$B260,Q262,0)</f>
        <v>0</v>
      </c>
      <c r="R267" s="120"/>
      <c r="S267" s="81">
        <f>IF(S$113=$B260,S262,0)</f>
        <v>0</v>
      </c>
      <c r="T267" s="120"/>
      <c r="U267" s="81">
        <f>IF(U$113=$B260,U262,0)</f>
        <v>0</v>
      </c>
      <c r="V267" s="120"/>
      <c r="W267" s="81">
        <f>IF(W$113=$B260,W262,0)</f>
        <v>0</v>
      </c>
      <c r="X267" s="120"/>
      <c r="Y267" s="81">
        <f>IF(Y$113=$B260,Y262,0)</f>
        <v>0</v>
      </c>
      <c r="Z267" s="120"/>
      <c r="AA267" s="81">
        <f>IF(AA$113=$B260,AA262,0)</f>
        <v>0</v>
      </c>
      <c r="AB267" s="120"/>
      <c r="AC267" s="81">
        <f>IF(AC$113=$B260,AC262,0)</f>
        <v>0</v>
      </c>
      <c r="AD267" s="120"/>
      <c r="AE267" s="81">
        <f>IF(AE$113=$B260,AE262,0)</f>
        <v>48641215</v>
      </c>
      <c r="AF267" s="120"/>
      <c r="AG267" s="81">
        <f>IF(AG$113=$B260,AG262,0)</f>
        <v>0</v>
      </c>
      <c r="AH267" s="120"/>
      <c r="AI267" s="81">
        <f>IF(AI$113=$B260,AI262,0)</f>
        <v>0</v>
      </c>
      <c r="AJ267" s="79"/>
      <c r="AK267" s="81">
        <f>IF(AK$113=$B260,AK262,0)</f>
        <v>0</v>
      </c>
      <c r="AL267" s="79"/>
      <c r="AM267" s="81">
        <f>IF(AM$113=$B260,AM262,0)</f>
        <v>0</v>
      </c>
      <c r="AN267" s="79"/>
      <c r="AO267" s="81">
        <f>IF(AO$113=$B260,AO262,0)</f>
        <v>0</v>
      </c>
      <c r="AP267" s="79"/>
      <c r="AQ267" s="81">
        <f>IF(AQ$113=$B260,AQ262,0)</f>
        <v>0</v>
      </c>
      <c r="AR267" s="79"/>
      <c r="AS267" s="81">
        <f>IF(AS$113=$B260,AS262,0)</f>
        <v>0</v>
      </c>
      <c r="AT267" s="79"/>
      <c r="AU267" s="81">
        <f>IF(AU$113=$B260,AU262,0)</f>
        <v>0</v>
      </c>
      <c r="AV267" s="79"/>
      <c r="AW267" s="81">
        <f>IF(AW$113=$B260,AW262,0)</f>
        <v>0</v>
      </c>
      <c r="AX267" s="79"/>
      <c r="AY267" s="79"/>
      <c r="AZ267" s="79"/>
      <c r="BA267" s="79"/>
      <c r="BB267" s="79"/>
    </row>
    <row r="268" spans="1:57" ht="13.5" thickBot="1">
      <c r="A268" s="79"/>
      <c r="B268" s="90" t="str">
        <f>"Total Tax Depreciation  -  "&amp;B260</f>
        <v>Total Tax Depreciation  -  2014</v>
      </c>
      <c r="C268" s="79"/>
      <c r="D268" s="79"/>
      <c r="E268" s="125">
        <f>E266+E267</f>
        <v>22781</v>
      </c>
      <c r="F268" s="120"/>
      <c r="G268" s="125">
        <f>G266+G267</f>
        <v>92913</v>
      </c>
      <c r="I268" s="125">
        <f>I266+I267</f>
        <v>10298</v>
      </c>
      <c r="K268" s="125">
        <f>K266+K267</f>
        <v>19381</v>
      </c>
      <c r="L268" s="120"/>
      <c r="M268" s="125">
        <f>M266+M267</f>
        <v>665593</v>
      </c>
      <c r="N268" s="120"/>
      <c r="O268" s="125">
        <f>O266+O267</f>
        <v>445681</v>
      </c>
      <c r="P268" s="120"/>
      <c r="Q268" s="125">
        <f>Q266+Q267</f>
        <v>9716865</v>
      </c>
      <c r="R268" s="120"/>
      <c r="S268" s="125">
        <f>S266+S267</f>
        <v>277976</v>
      </c>
      <c r="T268" s="120"/>
      <c r="U268" s="125">
        <f>U266+U267</f>
        <v>130957</v>
      </c>
      <c r="V268" s="120"/>
      <c r="W268" s="125">
        <f>W266+W267</f>
        <v>69424</v>
      </c>
      <c r="X268" s="120"/>
      <c r="Y268" s="125">
        <f>Y266+Y267</f>
        <v>0</v>
      </c>
      <c r="Z268" s="120"/>
      <c r="AA268" s="125">
        <f>AA266+AA267</f>
        <v>107915</v>
      </c>
      <c r="AB268" s="120"/>
      <c r="AC268" s="125">
        <f>AC266+AC267</f>
        <v>98734</v>
      </c>
      <c r="AD268" s="120"/>
      <c r="AE268" s="125">
        <f>AE266+AE267</f>
        <v>50465261</v>
      </c>
      <c r="AF268" s="120"/>
      <c r="AG268" s="125">
        <f>AG266+AG267</f>
        <v>0</v>
      </c>
      <c r="AH268" s="120"/>
      <c r="AI268" s="125">
        <f>AI266+AI267</f>
        <v>0</v>
      </c>
      <c r="AJ268" s="79"/>
      <c r="AK268" s="125">
        <f>AK266+AK267</f>
        <v>0</v>
      </c>
      <c r="AL268" s="79"/>
      <c r="AM268" s="125">
        <f>AM266+AM267</f>
        <v>0</v>
      </c>
      <c r="AN268" s="79"/>
      <c r="AO268" s="125">
        <f>AO266+AO267</f>
        <v>0</v>
      </c>
      <c r="AP268" s="79"/>
      <c r="AQ268" s="125">
        <f>AQ266+AQ267</f>
        <v>0</v>
      </c>
      <c r="AR268" s="79"/>
      <c r="AS268" s="125">
        <f>AS266+AS267</f>
        <v>0</v>
      </c>
      <c r="AT268" s="79"/>
      <c r="AU268" s="125">
        <f>AU266+AU267</f>
        <v>0</v>
      </c>
      <c r="AV268" s="79"/>
      <c r="AW268" s="125">
        <f>AW266+AW267</f>
        <v>0</v>
      </c>
      <c r="AX268" s="79"/>
      <c r="AY268" s="79"/>
      <c r="AZ268" s="79"/>
      <c r="BA268" s="79"/>
      <c r="BB268" s="79"/>
      <c r="BC268" s="126"/>
    </row>
    <row r="269" spans="1:57" ht="13.5" thickTop="1">
      <c r="A269" s="79"/>
      <c r="B269" s="79"/>
      <c r="C269" s="79"/>
      <c r="D269" s="79"/>
      <c r="E269" s="122"/>
      <c r="F269" s="120"/>
      <c r="G269" s="122"/>
      <c r="I269" s="122"/>
      <c r="K269" s="120"/>
      <c r="L269" s="120"/>
      <c r="M269" s="120"/>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79"/>
      <c r="AK269" s="120"/>
      <c r="AL269" s="79"/>
      <c r="AM269" s="120"/>
      <c r="AN269" s="79"/>
      <c r="AO269" s="120"/>
      <c r="AP269" s="79"/>
      <c r="AQ269" s="120"/>
      <c r="AR269" s="79"/>
      <c r="AS269" s="120"/>
      <c r="AT269" s="79"/>
      <c r="AU269" s="120"/>
      <c r="AV269" s="79"/>
      <c r="AW269" s="120"/>
      <c r="AX269" s="79"/>
      <c r="AY269" s="79"/>
      <c r="AZ269" s="79"/>
      <c r="BA269" s="79"/>
      <c r="BB269" s="79"/>
    </row>
    <row r="270" spans="1:57">
      <c r="A270" s="79"/>
      <c r="B270" s="79"/>
      <c r="C270" s="79"/>
      <c r="D270" s="79"/>
      <c r="E270" s="122"/>
      <c r="F270" s="120"/>
      <c r="G270" s="122"/>
      <c r="I270" s="122"/>
      <c r="K270" s="120"/>
      <c r="L270" s="120"/>
      <c r="M270" s="120"/>
      <c r="N270" s="120"/>
      <c r="O270" s="120"/>
      <c r="P270" s="120"/>
      <c r="Q270" s="120"/>
      <c r="R270" s="120"/>
      <c r="S270" s="120"/>
      <c r="T270" s="120"/>
      <c r="U270" s="120"/>
      <c r="V270" s="120"/>
      <c r="W270" s="120"/>
      <c r="X270" s="120"/>
      <c r="Y270" s="120"/>
      <c r="Z270" s="120"/>
      <c r="AA270" s="120"/>
      <c r="AB270" s="120"/>
      <c r="AC270" s="120"/>
      <c r="AD270" s="120"/>
      <c r="AE270" s="120"/>
      <c r="AF270" s="120"/>
      <c r="AG270" s="120"/>
      <c r="AH270" s="120"/>
      <c r="AI270" s="120"/>
      <c r="AJ270" s="79"/>
      <c r="AK270" s="120"/>
      <c r="AL270" s="79"/>
      <c r="AM270" s="120"/>
      <c r="AN270" s="79"/>
      <c r="AO270" s="120"/>
      <c r="AP270" s="79"/>
      <c r="AQ270" s="120"/>
      <c r="AR270" s="79"/>
      <c r="AS270" s="120"/>
      <c r="AT270" s="79"/>
      <c r="AU270" s="120"/>
      <c r="AV270" s="79"/>
      <c r="AW270" s="120"/>
      <c r="AX270" s="79"/>
      <c r="AY270" s="79"/>
      <c r="AZ270" s="79"/>
      <c r="BA270" s="79"/>
      <c r="BB270" s="79"/>
    </row>
    <row r="271" spans="1:57">
      <c r="A271" s="79"/>
      <c r="B271" s="119">
        <v>2015</v>
      </c>
      <c r="C271" s="79"/>
      <c r="D271" s="79"/>
      <c r="E271" s="129"/>
      <c r="F271" s="120"/>
      <c r="G271" s="129"/>
      <c r="I271" s="129"/>
      <c r="K271" s="120"/>
      <c r="L271" s="120"/>
      <c r="M271" s="120"/>
      <c r="N271" s="120"/>
      <c r="O271" s="120"/>
      <c r="P271" s="120"/>
      <c r="Q271" s="120"/>
      <c r="R271" s="120"/>
      <c r="S271" s="120"/>
      <c r="T271" s="120"/>
      <c r="U271" s="120"/>
      <c r="V271" s="120"/>
      <c r="W271" s="120"/>
      <c r="X271" s="120"/>
      <c r="Y271" s="120"/>
      <c r="Z271" s="120"/>
      <c r="AA271" s="120"/>
      <c r="AB271" s="120"/>
      <c r="AC271" s="120"/>
      <c r="AD271" s="120"/>
      <c r="AE271" s="120"/>
      <c r="AF271" s="120"/>
      <c r="AG271" s="120"/>
      <c r="AH271" s="120"/>
      <c r="AI271" s="120"/>
      <c r="AJ271" s="79"/>
      <c r="AK271" s="120"/>
      <c r="AL271" s="79"/>
      <c r="AM271" s="120"/>
      <c r="AN271" s="79"/>
      <c r="AO271" s="120"/>
      <c r="AP271" s="79"/>
      <c r="AQ271" s="120"/>
      <c r="AR271" s="79"/>
      <c r="AS271" s="120"/>
      <c r="AT271" s="79"/>
      <c r="AU271" s="120"/>
      <c r="AV271" s="79"/>
      <c r="AW271" s="120"/>
      <c r="AX271" s="79"/>
      <c r="AY271" s="79"/>
      <c r="AZ271" s="79"/>
      <c r="BA271" s="79"/>
      <c r="BB271" s="79"/>
    </row>
    <row r="272" spans="1:57">
      <c r="A272" s="79"/>
      <c r="B272" s="90" t="s">
        <v>167</v>
      </c>
      <c r="C272" s="79"/>
      <c r="D272" s="79"/>
      <c r="E272" s="120">
        <f>IF(E$113&lt;=$B271,E$25,0)</f>
        <v>510665.11</v>
      </c>
      <c r="F272" s="120"/>
      <c r="G272" s="120">
        <f>IF(G$113&lt;=$B271,G$25,0)</f>
        <v>2082311.7650000001</v>
      </c>
      <c r="I272" s="120">
        <f>IF(I$113&lt;=$B271,I$25,0)</f>
        <v>329777.47000000003</v>
      </c>
      <c r="K272" s="120">
        <f>IF(K$113&lt;=$B271,K$25,0)</f>
        <v>620501.30999999971</v>
      </c>
      <c r="L272" s="120"/>
      <c r="M272" s="120">
        <f>IF(M$113&lt;=$B271,M$25,0)</f>
        <v>14920259.805000002</v>
      </c>
      <c r="N272" s="120"/>
      <c r="O272" s="120">
        <f>IF(O$113&lt;=$B271,O$25,0)</f>
        <v>9988375.7000000011</v>
      </c>
      <c r="P272" s="120"/>
      <c r="Q272" s="120">
        <f>IF(Q$113&lt;=$B271,Q$25,0)</f>
        <v>214879808.19000003</v>
      </c>
      <c r="R272" s="120"/>
      <c r="S272" s="120">
        <f>IF(S$113&lt;=$B271,S$25,0)</f>
        <v>11373829.760000002</v>
      </c>
      <c r="T272" s="120"/>
      <c r="U272" s="120">
        <f>IF(U$113&lt;=$B271,U$25,0)</f>
        <v>4955799.3949999996</v>
      </c>
      <c r="V272" s="120"/>
      <c r="W272" s="120">
        <f>IF(W$113&lt;=$B271,W$25,0)</f>
        <v>2430372.75</v>
      </c>
      <c r="X272" s="120"/>
      <c r="Y272" s="120">
        <f>IF(Y$113&lt;=$B271,Y$25,0)</f>
        <v>1753974.9050000003</v>
      </c>
      <c r="Z272" s="120"/>
      <c r="AA272" s="120">
        <f>IF(AA$113&lt;=$B271,AA$25,0)</f>
        <v>3232441.9049999993</v>
      </c>
      <c r="AB272" s="120"/>
      <c r="AC272" s="120">
        <f>IF(AC$113&lt;=$B271,AC$25,0)</f>
        <v>2735390.790000001</v>
      </c>
      <c r="AD272" s="120"/>
      <c r="AE272" s="120">
        <f>IF(AE$113&lt;=$B271,AE$25,0)</f>
        <v>97282430.489999995</v>
      </c>
      <c r="AF272" s="120"/>
      <c r="AG272" s="120">
        <f>IF(AG$113&lt;=$B271,AG$25,0)</f>
        <v>9462688.1500000004</v>
      </c>
      <c r="AH272" s="120"/>
      <c r="AI272" s="120">
        <f>IF(AI$113&lt;=$B271,AI$25,0)</f>
        <v>0</v>
      </c>
      <c r="AJ272" s="79"/>
      <c r="AK272" s="120">
        <f>IF(AK$113&lt;=$B271,AK$25,0)</f>
        <v>0</v>
      </c>
      <c r="AL272" s="79"/>
      <c r="AM272" s="120">
        <f>IF(AM$113&lt;=$B271,AM$25,0)</f>
        <v>0</v>
      </c>
      <c r="AN272" s="79"/>
      <c r="AO272" s="120">
        <f>IF(AO$113&lt;=$B271,AO$25,0)</f>
        <v>0</v>
      </c>
      <c r="AP272" s="79"/>
      <c r="AQ272" s="120">
        <f>IF(AQ$113&lt;=$B271,AQ$25,0)</f>
        <v>0</v>
      </c>
      <c r="AR272" s="79"/>
      <c r="AS272" s="120">
        <f>IF(AS$113&lt;=$B271,AS$25,0)</f>
        <v>0</v>
      </c>
      <c r="AT272" s="79"/>
      <c r="AU272" s="120">
        <f>IF(AU$113&lt;=$B271,AU$25,0)</f>
        <v>0</v>
      </c>
      <c r="AV272" s="79"/>
      <c r="AW272" s="120">
        <f>IF(AW$113&lt;=$B271,AW$25,0)</f>
        <v>0</v>
      </c>
      <c r="AX272" s="79"/>
      <c r="AY272" s="79"/>
      <c r="AZ272" s="79"/>
      <c r="BA272" s="79"/>
      <c r="BB272" s="79"/>
    </row>
    <row r="273" spans="1:57">
      <c r="A273" s="79"/>
      <c r="B273" s="90" t="s">
        <v>190</v>
      </c>
      <c r="C273" s="79"/>
      <c r="D273" s="79"/>
      <c r="E273" s="121">
        <f>ROUND(E272*E$13,0)</f>
        <v>0</v>
      </c>
      <c r="F273" s="120"/>
      <c r="G273" s="121">
        <f>ROUND(G272*G$13,0)</f>
        <v>0</v>
      </c>
      <c r="I273" s="121">
        <f>ROUND(I272*I$13,0)</f>
        <v>98933</v>
      </c>
      <c r="K273" s="121">
        <f>ROUND(K272*K$13,0)</f>
        <v>186150</v>
      </c>
      <c r="L273" s="120"/>
      <c r="M273" s="121">
        <f>ROUND(M272*M$13,0)</f>
        <v>0</v>
      </c>
      <c r="N273" s="120"/>
      <c r="O273" s="121">
        <f>ROUND(O272*O$13,0)</f>
        <v>0</v>
      </c>
      <c r="P273" s="120"/>
      <c r="Q273" s="121">
        <f>ROUND(Q272*Q$13,0)</f>
        <v>0</v>
      </c>
      <c r="R273" s="120"/>
      <c r="S273" s="121">
        <f>ROUND(S272*S$13,0)</f>
        <v>5686915</v>
      </c>
      <c r="T273" s="120"/>
      <c r="U273" s="121">
        <f>ROUND(U272*U$13,0)</f>
        <v>2477900</v>
      </c>
      <c r="V273" s="120"/>
      <c r="W273" s="121">
        <f>ROUND(W272*W$13,0)</f>
        <v>1215186</v>
      </c>
      <c r="X273" s="120"/>
      <c r="Y273" s="121">
        <f>ROUND(Y272*Y$13,0)</f>
        <v>1753975</v>
      </c>
      <c r="Z273" s="120"/>
      <c r="AA273" s="121">
        <f>ROUND(AA272*AA$13,0)</f>
        <v>1616221</v>
      </c>
      <c r="AB273" s="120"/>
      <c r="AC273" s="121">
        <f>ROUND(AC272*AC$13,0)</f>
        <v>1367695</v>
      </c>
      <c r="AD273" s="120"/>
      <c r="AE273" s="121">
        <f>ROUND(AE272*AE$13,0)</f>
        <v>48641215</v>
      </c>
      <c r="AF273" s="120"/>
      <c r="AG273" s="121">
        <f>ROUND(AG272*AG$13,0)</f>
        <v>4731344</v>
      </c>
      <c r="AH273" s="120"/>
      <c r="AI273" s="121">
        <f>ROUND(AI272*AI$13,0)</f>
        <v>0</v>
      </c>
      <c r="AJ273" s="79"/>
      <c r="AK273" s="121">
        <f>ROUND(AK272*AK$13,0)</f>
        <v>0</v>
      </c>
      <c r="AL273" s="79"/>
      <c r="AM273" s="121">
        <f>ROUND(AM272*AM$13,0)</f>
        <v>0</v>
      </c>
      <c r="AN273" s="79"/>
      <c r="AO273" s="121">
        <f>ROUND(AO272*AO$13,0)</f>
        <v>0</v>
      </c>
      <c r="AP273" s="79"/>
      <c r="AQ273" s="121">
        <f>ROUND(AQ272*AQ$13,0)</f>
        <v>0</v>
      </c>
      <c r="AR273" s="79"/>
      <c r="AS273" s="121">
        <f>ROUND(AS272*AS$13,0)</f>
        <v>0</v>
      </c>
      <c r="AT273" s="79"/>
      <c r="AU273" s="121">
        <f>ROUND(AU272*AU$13,0)</f>
        <v>0</v>
      </c>
      <c r="AV273" s="79"/>
      <c r="AW273" s="121">
        <f>ROUND(AW272*AW$13,0)</f>
        <v>0</v>
      </c>
      <c r="AX273" s="79"/>
      <c r="AY273" s="79"/>
      <c r="AZ273" s="79"/>
      <c r="BA273" s="79"/>
      <c r="BB273" s="79"/>
    </row>
    <row r="274" spans="1:57">
      <c r="A274" s="79"/>
      <c r="B274" s="90" t="s">
        <v>191</v>
      </c>
      <c r="C274" s="79"/>
      <c r="D274" s="79"/>
      <c r="E274" s="120">
        <f>E272-E273</f>
        <v>510665.11</v>
      </c>
      <c r="F274" s="120"/>
      <c r="G274" s="120">
        <f>G272-G273</f>
        <v>2082311.7650000001</v>
      </c>
      <c r="I274" s="120">
        <f>I272-I273</f>
        <v>230844.47000000003</v>
      </c>
      <c r="K274" s="120">
        <f>K272-K273</f>
        <v>434351.30999999971</v>
      </c>
      <c r="L274" s="120"/>
      <c r="M274" s="120">
        <f>M272-M273</f>
        <v>14920259.805000002</v>
      </c>
      <c r="N274" s="120"/>
      <c r="O274" s="120">
        <f>O272-O273</f>
        <v>9988375.7000000011</v>
      </c>
      <c r="P274" s="120"/>
      <c r="Q274" s="120">
        <f>Q272-Q273</f>
        <v>214879808.19000003</v>
      </c>
      <c r="R274" s="120"/>
      <c r="S274" s="120">
        <f>S272-S273</f>
        <v>5686914.7600000016</v>
      </c>
      <c r="T274" s="120"/>
      <c r="U274" s="120">
        <f>U272-U273</f>
        <v>2477899.3949999996</v>
      </c>
      <c r="V274" s="120"/>
      <c r="W274" s="120">
        <f>W272-W273</f>
        <v>1215186.75</v>
      </c>
      <c r="X274" s="120"/>
      <c r="Y274" s="120">
        <f>Y272-Y273</f>
        <v>-9.4999999739229679E-2</v>
      </c>
      <c r="Z274" s="120"/>
      <c r="AA274" s="120">
        <f>AA272-AA273</f>
        <v>1616220.9049999993</v>
      </c>
      <c r="AB274" s="120"/>
      <c r="AC274" s="120">
        <f>AC272-AC273</f>
        <v>1367695.790000001</v>
      </c>
      <c r="AD274" s="120"/>
      <c r="AE274" s="120">
        <f>AE272-AE273</f>
        <v>48641215.489999995</v>
      </c>
      <c r="AF274" s="120"/>
      <c r="AG274" s="120">
        <f>AG272-AG273</f>
        <v>4731344.1500000004</v>
      </c>
      <c r="AH274" s="120"/>
      <c r="AI274" s="120">
        <f>AI272-AI273</f>
        <v>0</v>
      </c>
      <c r="AJ274" s="79"/>
      <c r="AK274" s="120">
        <f>AK272-AK273</f>
        <v>0</v>
      </c>
      <c r="AL274" s="79"/>
      <c r="AM274" s="120">
        <f>AM272-AM273</f>
        <v>0</v>
      </c>
      <c r="AN274" s="79"/>
      <c r="AO274" s="120">
        <f>AO272-AO273</f>
        <v>0</v>
      </c>
      <c r="AP274" s="79"/>
      <c r="AQ274" s="120">
        <f>AQ272-AQ273</f>
        <v>0</v>
      </c>
      <c r="AR274" s="79"/>
      <c r="AS274" s="120">
        <f>AS272-AS273</f>
        <v>0</v>
      </c>
      <c r="AT274" s="79"/>
      <c r="AU274" s="120">
        <f>AU272-AU273</f>
        <v>0</v>
      </c>
      <c r="AV274" s="79"/>
      <c r="AW274" s="120">
        <f>AW272-AW273</f>
        <v>0</v>
      </c>
      <c r="AX274" s="79"/>
      <c r="AY274" s="79"/>
      <c r="AZ274" s="79"/>
      <c r="BA274" s="79"/>
      <c r="BB274" s="79"/>
    </row>
    <row r="275" spans="1:57" s="65" customFormat="1">
      <c r="A275" s="109"/>
      <c r="B275" s="123" t="s">
        <v>192</v>
      </c>
      <c r="C275" s="109"/>
      <c r="D275" s="109"/>
      <c r="E275" s="128">
        <f>IF($B271-E$9&lt;0,0,LOOKUP($B271-(E$9-1),$C$377:$C$398,$E$377:$E$398))</f>
        <v>4.462E-2</v>
      </c>
      <c r="F275" s="109"/>
      <c r="G275" s="128">
        <f>IF($B271-G$9&lt;0,0,LOOKUP($B271-(G$9-1),$C$377:$C$398,$E$377:$E$398))</f>
        <v>4.4609999999999997E-2</v>
      </c>
      <c r="H275" s="124"/>
      <c r="I275" s="128">
        <f>IF($B271-I$9&lt;0,0,LOOKUP($B271-(I$9-1),$C$377:$C$398,$E$377:$E$398))</f>
        <v>4.462E-2</v>
      </c>
      <c r="J275" s="124"/>
      <c r="K275" s="128">
        <f>IF($B271-K$9&lt;0,0,LOOKUP($B271-(K$9-1),$C$377:$C$398,$E$377:$E$398))</f>
        <v>4.4609999999999997E-2</v>
      </c>
      <c r="L275" s="124"/>
      <c r="M275" s="128">
        <f>IF($B271-M$9&lt;0,0,LOOKUP($B271-(M$9-1),$C$377:$C$398,$E$377:$E$398))</f>
        <v>4.462E-2</v>
      </c>
      <c r="N275" s="109"/>
      <c r="O275" s="128">
        <f>IF($B271-O$9&lt;0,0,LOOKUP($B271-(O$9-1),$C$377:$C$398,$E$377:$E$398))</f>
        <v>4.4609999999999997E-2</v>
      </c>
      <c r="P275" s="124"/>
      <c r="Q275" s="128">
        <f>IF($B271-Q$9&lt;0,0,LOOKUP($B271-(Q$9-1),$C$377:$C$398,$E$377:$E$398))</f>
        <v>4.462E-2</v>
      </c>
      <c r="R275" s="124"/>
      <c r="S275" s="128">
        <f>IF($B271-S$9&lt;0,0,LOOKUP($B271-(S$9-1),$C$377:$C$398,$E$377:$E$398))</f>
        <v>4.5220000000000003E-2</v>
      </c>
      <c r="T275" s="124"/>
      <c r="U275" s="128">
        <f>IF($B271-U$9&lt;0,0,LOOKUP($B271-(U$9-1),$C$377:$C$398,$E$377:$E$398))</f>
        <v>4.888E-2</v>
      </c>
      <c r="V275" s="124"/>
      <c r="W275" s="128">
        <f>IF($B271-W$9&lt;0,0,LOOKUP($B271-(W$9-1),$C$377:$C$398,$E$377:$E$398))</f>
        <v>5.2850000000000001E-2</v>
      </c>
      <c r="X275" s="109"/>
      <c r="Y275" s="128">
        <f>IF($B271-Y$9&lt;0,0,LOOKUP($B271-(Y$9-1),$C$377:$C$398,$E$377:$E$398))</f>
        <v>5.713E-2</v>
      </c>
      <c r="Z275" s="124"/>
      <c r="AA275" s="128">
        <f>IF($B271-AA$9&lt;0,0,LOOKUP($B271-(AA$9-1),$C$377:$C$398,$E$377:$E$398))</f>
        <v>6.1769999999999999E-2</v>
      </c>
      <c r="AB275" s="124"/>
      <c r="AC275" s="128">
        <f>IF($B271-AC$9&lt;0,0,LOOKUP($B271-(AC$9-1),$C$377:$C$398,$E$377:$E$398))</f>
        <v>6.6769999999999996E-2</v>
      </c>
      <c r="AD275" s="124"/>
      <c r="AE275" s="128">
        <f>IF($B271-AE$9&lt;0,0,LOOKUP($B271-(AE$9-1),$C$377:$C$398,$E$377:$E$398))</f>
        <v>7.2190000000000004E-2</v>
      </c>
      <c r="AF275" s="124"/>
      <c r="AG275" s="128">
        <f>IF($B271-AG$9&lt;0,0,LOOKUP($B271-(AG$9-1),$C$377:$C$398,$E$377:$E$398))</f>
        <v>3.7499999999999999E-2</v>
      </c>
      <c r="AH275" s="109"/>
      <c r="AI275" s="128">
        <f>IF($B271-AI$9&lt;0,0,LOOKUP($B271-(AI$9-1),$C$377:$C$398,$E$377:$E$398))</f>
        <v>0</v>
      </c>
      <c r="AJ275" s="109"/>
      <c r="AK275" s="128">
        <f>IF($B271-AK$9&lt;0,0,LOOKUP($B271-(AK$9-1),$C$377:$C$398,$E$377:$E$398))</f>
        <v>0</v>
      </c>
      <c r="AL275" s="109"/>
      <c r="AM275" s="128">
        <f>IF($B271-AM$9&lt;0,0,LOOKUP($B271-(AM$9-1),$C$377:$C$398,$E$377:$E$398))</f>
        <v>0</v>
      </c>
      <c r="AN275" s="109"/>
      <c r="AO275" s="128">
        <f>IF($B271-AO$9&lt;0,0,LOOKUP($B271-(AO$9-1),$C$377:$C$398,$E$377:$E$398))</f>
        <v>0</v>
      </c>
      <c r="AP275" s="109"/>
      <c r="AQ275" s="128">
        <f>IF($B271-AQ$9&lt;0,0,LOOKUP($B271-(AQ$9-1),$C$377:$C$398,$E$377:$E$398))</f>
        <v>0</v>
      </c>
      <c r="AR275" s="109"/>
      <c r="AS275" s="128">
        <f>IF($B271-AS$9&lt;0,0,LOOKUP($B271-(AS$9-1),$C$377:$C$398,$E$377:$E$398))</f>
        <v>0</v>
      </c>
      <c r="AT275" s="109"/>
      <c r="AU275" s="128">
        <f>IF($B271-AU$9&lt;0,0,LOOKUP($B271-(AU$9-1),$C$377:$C$398,$E$377:$E$398))</f>
        <v>0</v>
      </c>
      <c r="AV275" s="109"/>
      <c r="AW275" s="128">
        <f>IF($B271-AW$9&lt;0,0,LOOKUP($B271-(AW$9-1),$C$377:$C$398,$E$377:$E$398))</f>
        <v>0</v>
      </c>
      <c r="AX275" s="109"/>
      <c r="AY275" s="109"/>
      <c r="AZ275" s="109"/>
      <c r="BA275" s="109"/>
      <c r="BB275" s="109"/>
      <c r="BC275" s="124"/>
      <c r="BD275" s="124"/>
      <c r="BE275" s="124"/>
    </row>
    <row r="276" spans="1:57">
      <c r="A276" s="79"/>
      <c r="B276" s="79"/>
      <c r="C276" s="79"/>
      <c r="D276" s="79"/>
      <c r="E276" s="122"/>
      <c r="F276" s="120"/>
      <c r="G276" s="122"/>
      <c r="I276" s="122"/>
      <c r="K276" s="122"/>
      <c r="L276" s="120"/>
      <c r="M276" s="122"/>
      <c r="N276" s="120"/>
      <c r="O276" s="122"/>
      <c r="P276" s="120"/>
      <c r="Q276" s="122"/>
      <c r="R276" s="120"/>
      <c r="S276" s="122"/>
      <c r="T276" s="120"/>
      <c r="U276" s="122"/>
      <c r="V276" s="120"/>
      <c r="W276" s="122"/>
      <c r="X276" s="120"/>
      <c r="Y276" s="122"/>
      <c r="Z276" s="120"/>
      <c r="AA276" s="122"/>
      <c r="AB276" s="120"/>
      <c r="AC276" s="122"/>
      <c r="AD276" s="120"/>
      <c r="AE276" s="122"/>
      <c r="AF276" s="120"/>
      <c r="AG276" s="122"/>
      <c r="AH276" s="120"/>
      <c r="AI276" s="122"/>
      <c r="AJ276" s="79"/>
      <c r="AK276" s="122"/>
      <c r="AL276" s="79"/>
      <c r="AM276" s="122"/>
      <c r="AN276" s="79"/>
      <c r="AO276" s="122"/>
      <c r="AP276" s="79"/>
      <c r="AQ276" s="122"/>
      <c r="AR276" s="79"/>
      <c r="AS276" s="122"/>
      <c r="AT276" s="79"/>
      <c r="AU276" s="122"/>
      <c r="AV276" s="79"/>
      <c r="AW276" s="122"/>
      <c r="AX276" s="79"/>
      <c r="AY276" s="79"/>
      <c r="AZ276" s="79"/>
      <c r="BA276" s="79"/>
      <c r="BB276" s="79"/>
    </row>
    <row r="277" spans="1:57">
      <c r="A277" s="79"/>
      <c r="B277" s="90" t="s">
        <v>193</v>
      </c>
      <c r="C277" s="79"/>
      <c r="D277" s="79"/>
      <c r="E277" s="120">
        <f>ROUND((E272-E273)*E275,0)</f>
        <v>22786</v>
      </c>
      <c r="F277" s="120"/>
      <c r="G277" s="120">
        <f>ROUND((G272-G273)*G275,0)</f>
        <v>92892</v>
      </c>
      <c r="I277" s="120">
        <f>ROUND((I272-I273)*I275,0)</f>
        <v>10300</v>
      </c>
      <c r="K277" s="120">
        <f>ROUND((K272-K273)*K275,0)</f>
        <v>19376</v>
      </c>
      <c r="L277" s="120"/>
      <c r="M277" s="120">
        <f>ROUND((M272-M273)*M275,0)</f>
        <v>665742</v>
      </c>
      <c r="N277" s="120"/>
      <c r="O277" s="120">
        <f>ROUND((O272-O273)*O275,0)</f>
        <v>445581</v>
      </c>
      <c r="P277" s="120"/>
      <c r="Q277" s="120">
        <f>ROUND((Q272-Q273)*Q275,0)</f>
        <v>9587937</v>
      </c>
      <c r="R277" s="120"/>
      <c r="S277" s="120">
        <f>ROUND((S272-S273)*S275,0)</f>
        <v>257162</v>
      </c>
      <c r="T277" s="120"/>
      <c r="U277" s="120">
        <f>ROUND((U272-U273)*U275,0)</f>
        <v>121120</v>
      </c>
      <c r="V277" s="120"/>
      <c r="W277" s="120">
        <f>ROUND((W272-W273)*W275,0)</f>
        <v>64223</v>
      </c>
      <c r="X277" s="120"/>
      <c r="Y277" s="120">
        <f>ROUND((Y272-Y273)*Y275,0)</f>
        <v>0</v>
      </c>
      <c r="Z277" s="120"/>
      <c r="AA277" s="120">
        <f>ROUND((AA272-AA273)*AA275,0)</f>
        <v>99834</v>
      </c>
      <c r="AB277" s="120"/>
      <c r="AC277" s="120">
        <f>ROUND((AC272-AC273)*AC275,0)</f>
        <v>91321</v>
      </c>
      <c r="AD277" s="120"/>
      <c r="AE277" s="120">
        <f>ROUND((AE272-AE273)*AE275,0)</f>
        <v>3511409</v>
      </c>
      <c r="AF277" s="120"/>
      <c r="AG277" s="120">
        <f>ROUND((AG272-AG273)*AG275,0)</f>
        <v>177425</v>
      </c>
      <c r="AH277" s="120"/>
      <c r="AI277" s="120">
        <f>ROUND((AI272-AI273)*AI275,0)</f>
        <v>0</v>
      </c>
      <c r="AJ277" s="79"/>
      <c r="AK277" s="120">
        <f>ROUND((AK272-AK273)*AK275,0)</f>
        <v>0</v>
      </c>
      <c r="AL277" s="79"/>
      <c r="AM277" s="120">
        <f>ROUND((AM272-AM273)*AM275,0)</f>
        <v>0</v>
      </c>
      <c r="AN277" s="79"/>
      <c r="AO277" s="120">
        <f>ROUND((AO272-AO273)*AO275,0)</f>
        <v>0</v>
      </c>
      <c r="AP277" s="79"/>
      <c r="AQ277" s="120">
        <f>ROUND((AQ272-AQ273)*AQ275,0)</f>
        <v>0</v>
      </c>
      <c r="AR277" s="79"/>
      <c r="AS277" s="120">
        <f>ROUND((AS272-AS273)*AS275,0)</f>
        <v>0</v>
      </c>
      <c r="AT277" s="79"/>
      <c r="AU277" s="120">
        <f>ROUND((AU272-AU273)*AU275,0)</f>
        <v>0</v>
      </c>
      <c r="AV277" s="79"/>
      <c r="AW277" s="120">
        <f>ROUND((AW272-AW273)*AW275,0)</f>
        <v>0</v>
      </c>
      <c r="AX277" s="79"/>
      <c r="AY277" s="79"/>
      <c r="AZ277" s="79"/>
      <c r="BA277" s="79"/>
      <c r="BB277" s="79"/>
    </row>
    <row r="278" spans="1:57">
      <c r="A278" s="79"/>
      <c r="B278" s="90" t="s">
        <v>194</v>
      </c>
      <c r="C278" s="79"/>
      <c r="D278" s="79"/>
      <c r="E278" s="81">
        <f>IF(E$113=$B271,E273,0)</f>
        <v>0</v>
      </c>
      <c r="F278" s="120"/>
      <c r="G278" s="81">
        <f>IF(G$113=$B271,G273,0)</f>
        <v>0</v>
      </c>
      <c r="I278" s="81">
        <f>IF(I$113=$B271,I273,0)</f>
        <v>0</v>
      </c>
      <c r="K278" s="81">
        <f>IF(K$113=$B271,K273,0)</f>
        <v>0</v>
      </c>
      <c r="L278" s="120"/>
      <c r="M278" s="81">
        <f>IF(M$113=$B271,M273,0)</f>
        <v>0</v>
      </c>
      <c r="N278" s="120"/>
      <c r="O278" s="81">
        <f>IF(O$113=$B271,O273,0)</f>
        <v>0</v>
      </c>
      <c r="P278" s="120"/>
      <c r="Q278" s="81">
        <f>IF(Q$113=$B271,Q273,0)</f>
        <v>0</v>
      </c>
      <c r="R278" s="120"/>
      <c r="S278" s="81">
        <f>IF(S$113=$B271,S273,0)</f>
        <v>0</v>
      </c>
      <c r="T278" s="120"/>
      <c r="U278" s="81">
        <f>IF(U$113=$B271,U273,0)</f>
        <v>0</v>
      </c>
      <c r="V278" s="120"/>
      <c r="W278" s="81">
        <f>IF(W$113=$B271,W273,0)</f>
        <v>0</v>
      </c>
      <c r="X278" s="120"/>
      <c r="Y278" s="81">
        <f>IF(Y$113=$B271,Y273,0)</f>
        <v>0</v>
      </c>
      <c r="Z278" s="120"/>
      <c r="AA278" s="81">
        <f>IF(AA$113=$B271,AA273,0)</f>
        <v>0</v>
      </c>
      <c r="AB278" s="120"/>
      <c r="AC278" s="81">
        <f>IF(AC$113=$B271,AC273,0)</f>
        <v>0</v>
      </c>
      <c r="AD278" s="120"/>
      <c r="AE278" s="81">
        <f>IF(AE$113=$B271,AE273,0)</f>
        <v>0</v>
      </c>
      <c r="AF278" s="120"/>
      <c r="AG278" s="81">
        <f>IF(AG$113=$B271,AG273,0)</f>
        <v>4731344</v>
      </c>
      <c r="AH278" s="120"/>
      <c r="AI278" s="81">
        <f>IF(AI$113=$B271,AI273,0)</f>
        <v>0</v>
      </c>
      <c r="AJ278" s="79"/>
      <c r="AK278" s="81">
        <f>IF(AK$113=$B271,AK273,0)</f>
        <v>0</v>
      </c>
      <c r="AL278" s="79"/>
      <c r="AM278" s="81">
        <f>IF(AM$113=$B271,AM273,0)</f>
        <v>0</v>
      </c>
      <c r="AN278" s="79"/>
      <c r="AO278" s="81">
        <f>IF(AO$113=$B271,AO273,0)</f>
        <v>0</v>
      </c>
      <c r="AP278" s="79"/>
      <c r="AQ278" s="81">
        <f>IF(AQ$113=$B271,AQ273,0)</f>
        <v>0</v>
      </c>
      <c r="AR278" s="79"/>
      <c r="AS278" s="81">
        <f>IF(AS$113=$B271,AS273,0)</f>
        <v>0</v>
      </c>
      <c r="AT278" s="79"/>
      <c r="AU278" s="81">
        <f>IF(AU$113=$B271,AU273,0)</f>
        <v>0</v>
      </c>
      <c r="AV278" s="79"/>
      <c r="AW278" s="81">
        <f>IF(AW$113=$B271,AW273,0)</f>
        <v>0</v>
      </c>
      <c r="AX278" s="79"/>
      <c r="AY278" s="79"/>
      <c r="AZ278" s="79"/>
      <c r="BA278" s="79"/>
      <c r="BB278" s="79"/>
    </row>
    <row r="279" spans="1:57" ht="13.5" thickBot="1">
      <c r="A279" s="79"/>
      <c r="B279" s="90" t="str">
        <f>"Total Tax Depreciation  -  "&amp;B271</f>
        <v>Total Tax Depreciation  -  2015</v>
      </c>
      <c r="C279" s="79"/>
      <c r="D279" s="79"/>
      <c r="E279" s="125">
        <f>E277+E278</f>
        <v>22786</v>
      </c>
      <c r="F279" s="120"/>
      <c r="G279" s="125">
        <f>G277+G278</f>
        <v>92892</v>
      </c>
      <c r="I279" s="125">
        <f>I277+I278</f>
        <v>10300</v>
      </c>
      <c r="K279" s="125">
        <f>K277+K278</f>
        <v>19376</v>
      </c>
      <c r="L279" s="120"/>
      <c r="M279" s="125">
        <f>M277+M278</f>
        <v>665742</v>
      </c>
      <c r="N279" s="120"/>
      <c r="O279" s="125">
        <f>O277+O278</f>
        <v>445581</v>
      </c>
      <c r="P279" s="120"/>
      <c r="Q279" s="125">
        <f>Q277+Q278</f>
        <v>9587937</v>
      </c>
      <c r="R279" s="120"/>
      <c r="S279" s="125">
        <f>S277+S278</f>
        <v>257162</v>
      </c>
      <c r="T279" s="120"/>
      <c r="U279" s="125">
        <f>U277+U278</f>
        <v>121120</v>
      </c>
      <c r="V279" s="120"/>
      <c r="W279" s="125">
        <f>W277+W278</f>
        <v>64223</v>
      </c>
      <c r="X279" s="120"/>
      <c r="Y279" s="125">
        <f>Y277+Y278</f>
        <v>0</v>
      </c>
      <c r="Z279" s="120"/>
      <c r="AA279" s="125">
        <f>AA277+AA278</f>
        <v>99834</v>
      </c>
      <c r="AB279" s="120"/>
      <c r="AC279" s="125">
        <f>AC277+AC278</f>
        <v>91321</v>
      </c>
      <c r="AD279" s="120"/>
      <c r="AE279" s="125">
        <f>AE277+AE278</f>
        <v>3511409</v>
      </c>
      <c r="AF279" s="120"/>
      <c r="AG279" s="125">
        <f>AG277+AG278</f>
        <v>4908769</v>
      </c>
      <c r="AH279" s="120"/>
      <c r="AI279" s="125">
        <f>AI277+AI278</f>
        <v>0</v>
      </c>
      <c r="AJ279" s="79"/>
      <c r="AK279" s="125">
        <f>AK277+AK278</f>
        <v>0</v>
      </c>
      <c r="AL279" s="79"/>
      <c r="AM279" s="125">
        <f>AM277+AM278</f>
        <v>0</v>
      </c>
      <c r="AN279" s="79"/>
      <c r="AO279" s="125">
        <f>AO277+AO278</f>
        <v>0</v>
      </c>
      <c r="AP279" s="79"/>
      <c r="AQ279" s="125">
        <f>AQ277+AQ278</f>
        <v>0</v>
      </c>
      <c r="AR279" s="79"/>
      <c r="AS279" s="125">
        <f>AS277+AS278</f>
        <v>0</v>
      </c>
      <c r="AT279" s="79"/>
      <c r="AU279" s="125">
        <f>AU277+AU278</f>
        <v>0</v>
      </c>
      <c r="AV279" s="79"/>
      <c r="AW279" s="125">
        <f>AW277+AW278</f>
        <v>0</v>
      </c>
      <c r="AX279" s="79"/>
      <c r="AY279" s="79"/>
      <c r="AZ279" s="79"/>
      <c r="BA279" s="79"/>
      <c r="BB279" s="79"/>
      <c r="BC279" s="126"/>
    </row>
    <row r="280" spans="1:57" ht="13.5" thickTop="1">
      <c r="A280" s="79"/>
      <c r="B280" s="79"/>
      <c r="C280" s="79"/>
      <c r="D280" s="79"/>
      <c r="E280" s="122"/>
      <c r="F280" s="120"/>
      <c r="G280" s="122"/>
      <c r="I280" s="122"/>
      <c r="K280" s="120"/>
      <c r="L280" s="120"/>
      <c r="M280" s="120"/>
      <c r="N280" s="120"/>
      <c r="O280" s="120"/>
      <c r="P280" s="120"/>
      <c r="Q280" s="120"/>
      <c r="R280" s="120"/>
      <c r="S280" s="120"/>
      <c r="T280" s="120"/>
      <c r="U280" s="120"/>
      <c r="V280" s="120"/>
      <c r="W280" s="120"/>
      <c r="X280" s="120"/>
      <c r="Y280" s="120"/>
      <c r="Z280" s="120"/>
      <c r="AA280" s="120"/>
      <c r="AB280" s="120"/>
      <c r="AC280" s="120"/>
      <c r="AD280" s="120"/>
      <c r="AE280" s="120"/>
      <c r="AF280" s="120"/>
      <c r="AG280" s="120"/>
      <c r="AH280" s="120"/>
      <c r="AI280" s="120"/>
      <c r="AJ280" s="79"/>
      <c r="AK280" s="120"/>
      <c r="AL280" s="79"/>
      <c r="AM280" s="120"/>
      <c r="AN280" s="79"/>
      <c r="AO280" s="120"/>
      <c r="AP280" s="79"/>
      <c r="AQ280" s="120"/>
      <c r="AR280" s="79"/>
      <c r="AS280" s="120"/>
      <c r="AT280" s="79"/>
      <c r="AU280" s="120"/>
      <c r="AV280" s="79"/>
      <c r="AW280" s="120"/>
      <c r="AX280" s="79"/>
      <c r="AY280" s="79"/>
      <c r="AZ280" s="79"/>
      <c r="BA280" s="79"/>
      <c r="BB280" s="79"/>
    </row>
    <row r="281" spans="1:57">
      <c r="A281" s="79"/>
      <c r="B281" s="79"/>
      <c r="C281" s="79"/>
      <c r="D281" s="79"/>
      <c r="E281" s="122"/>
      <c r="F281" s="120"/>
      <c r="G281" s="122"/>
      <c r="I281" s="122"/>
      <c r="K281" s="120"/>
      <c r="L281" s="120"/>
      <c r="M281" s="120"/>
      <c r="N281" s="120"/>
      <c r="O281" s="120"/>
      <c r="P281" s="120"/>
      <c r="Q281" s="120"/>
      <c r="R281" s="120"/>
      <c r="S281" s="120"/>
      <c r="T281" s="120"/>
      <c r="U281" s="120"/>
      <c r="V281" s="120"/>
      <c r="W281" s="120"/>
      <c r="X281" s="120"/>
      <c r="Y281" s="120"/>
      <c r="Z281" s="120"/>
      <c r="AA281" s="120"/>
      <c r="AB281" s="120"/>
      <c r="AC281" s="120"/>
      <c r="AD281" s="120"/>
      <c r="AE281" s="120"/>
      <c r="AF281" s="120"/>
      <c r="AG281" s="120"/>
      <c r="AH281" s="120"/>
      <c r="AI281" s="120"/>
      <c r="AJ281" s="79"/>
      <c r="AK281" s="120"/>
      <c r="AL281" s="79"/>
      <c r="AM281" s="120"/>
      <c r="AN281" s="79"/>
      <c r="AO281" s="120"/>
      <c r="AP281" s="79"/>
      <c r="AQ281" s="120"/>
      <c r="AR281" s="79"/>
      <c r="AS281" s="120"/>
      <c r="AT281" s="79"/>
      <c r="AU281" s="120"/>
      <c r="AV281" s="79"/>
      <c r="AW281" s="120"/>
      <c r="AX281" s="79"/>
      <c r="AY281" s="79"/>
      <c r="AZ281" s="79"/>
      <c r="BA281" s="79"/>
      <c r="BB281" s="79"/>
    </row>
    <row r="282" spans="1:57">
      <c r="A282" s="79"/>
      <c r="B282" s="119">
        <v>2016</v>
      </c>
      <c r="C282" s="79"/>
      <c r="D282" s="79"/>
      <c r="E282" s="129"/>
      <c r="F282" s="120"/>
      <c r="G282" s="129"/>
      <c r="I282" s="129"/>
      <c r="K282" s="120"/>
      <c r="L282" s="120"/>
      <c r="M282" s="120"/>
      <c r="N282" s="120"/>
      <c r="O282" s="120"/>
      <c r="P282" s="120"/>
      <c r="Q282" s="120"/>
      <c r="R282" s="120"/>
      <c r="S282" s="120"/>
      <c r="T282" s="120"/>
      <c r="U282" s="120"/>
      <c r="V282" s="120"/>
      <c r="W282" s="120"/>
      <c r="X282" s="120"/>
      <c r="Y282" s="120"/>
      <c r="Z282" s="120"/>
      <c r="AA282" s="120"/>
      <c r="AB282" s="120"/>
      <c r="AC282" s="120"/>
      <c r="AD282" s="120"/>
      <c r="AE282" s="120"/>
      <c r="AF282" s="120"/>
      <c r="AG282" s="120"/>
      <c r="AH282" s="120"/>
      <c r="AI282" s="120"/>
      <c r="AJ282" s="79"/>
      <c r="AK282" s="120"/>
      <c r="AL282" s="79"/>
      <c r="AM282" s="120"/>
      <c r="AN282" s="79"/>
      <c r="AO282" s="120"/>
      <c r="AP282" s="79"/>
      <c r="AQ282" s="120"/>
      <c r="AR282" s="79"/>
      <c r="AS282" s="120"/>
      <c r="AT282" s="79"/>
      <c r="AU282" s="120"/>
      <c r="AV282" s="79"/>
      <c r="AW282" s="120"/>
      <c r="AX282" s="79"/>
      <c r="AY282" s="79"/>
      <c r="AZ282" s="79"/>
      <c r="BA282" s="79"/>
      <c r="BB282" s="79"/>
    </row>
    <row r="283" spans="1:57">
      <c r="A283" s="79"/>
      <c r="B283" s="90" t="s">
        <v>167</v>
      </c>
      <c r="C283" s="79"/>
      <c r="D283" s="79"/>
      <c r="E283" s="120">
        <f>IF(E$113&lt;=$B282,E$25,0)</f>
        <v>510665.11</v>
      </c>
      <c r="F283" s="120"/>
      <c r="G283" s="120">
        <f>IF(G$113&lt;=$B282,G$25,0)</f>
        <v>2082311.7650000001</v>
      </c>
      <c r="I283" s="120">
        <f>IF(I$113&lt;=$B282,I$25,0)</f>
        <v>329777.47000000003</v>
      </c>
      <c r="K283" s="120">
        <f>IF(K$113&lt;=$B282,K$25,0)</f>
        <v>620501.30999999971</v>
      </c>
      <c r="L283" s="120"/>
      <c r="M283" s="120">
        <f>IF(M$113&lt;=$B282,M$25,0)</f>
        <v>14920259.805000002</v>
      </c>
      <c r="N283" s="120"/>
      <c r="O283" s="120">
        <f>IF(O$113&lt;=$B282,O$25,0)</f>
        <v>9988375.7000000011</v>
      </c>
      <c r="P283" s="120"/>
      <c r="Q283" s="120">
        <f>IF(Q$113&lt;=$B282,Q$25,0)</f>
        <v>214879808.19000003</v>
      </c>
      <c r="R283" s="120"/>
      <c r="S283" s="120">
        <f>IF(S$113&lt;=$B282,S$25,0)</f>
        <v>11373829.760000002</v>
      </c>
      <c r="T283" s="120"/>
      <c r="U283" s="120">
        <f>IF(U$113&lt;=$B282,U$25,0)</f>
        <v>4955799.3949999996</v>
      </c>
      <c r="V283" s="120"/>
      <c r="W283" s="120">
        <f>IF(W$113&lt;=$B282,W$25,0)</f>
        <v>2430372.75</v>
      </c>
      <c r="X283" s="120"/>
      <c r="Y283" s="120">
        <f>IF(Y$113&lt;=$B282,Y$25,0)</f>
        <v>1753974.9050000003</v>
      </c>
      <c r="Z283" s="120"/>
      <c r="AA283" s="120">
        <f>IF(AA$113&lt;=$B282,AA$25,0)</f>
        <v>3232441.9049999993</v>
      </c>
      <c r="AB283" s="120"/>
      <c r="AC283" s="120">
        <f>IF(AC$113&lt;=$B282,AC$25,0)</f>
        <v>2735390.790000001</v>
      </c>
      <c r="AD283" s="120"/>
      <c r="AE283" s="120">
        <f>IF(AE$113&lt;=$B282,AE$25,0)</f>
        <v>97282430.489999995</v>
      </c>
      <c r="AF283" s="120"/>
      <c r="AG283" s="120">
        <f>IF(AG$113&lt;=$B282,AG$25,0)</f>
        <v>9462688.1500000004</v>
      </c>
      <c r="AH283" s="120"/>
      <c r="AI283" s="120">
        <f>IF(AI$113&lt;=$B282,AI$25,0)</f>
        <v>1440963.16</v>
      </c>
      <c r="AJ283" s="79"/>
      <c r="AK283" s="120">
        <f>IF(AK$113&lt;=$B282,AK$25,0)</f>
        <v>0</v>
      </c>
      <c r="AL283" s="79"/>
      <c r="AM283" s="120">
        <f>IF(AM$113&lt;=$B282,AM$25,0)</f>
        <v>0</v>
      </c>
      <c r="AN283" s="79"/>
      <c r="AO283" s="120">
        <f>IF(AO$113&lt;=$B282,AO$25,0)</f>
        <v>0</v>
      </c>
      <c r="AP283" s="79"/>
      <c r="AQ283" s="120">
        <f>IF(AQ$113&lt;=$B282,AQ$25,0)</f>
        <v>0</v>
      </c>
      <c r="AR283" s="79"/>
      <c r="AS283" s="120">
        <f>IF(AS$113&lt;=$B282,AS$25,0)</f>
        <v>0</v>
      </c>
      <c r="AT283" s="79"/>
      <c r="AU283" s="120">
        <f>IF(AU$113&lt;=$B282,AU$25,0)</f>
        <v>0</v>
      </c>
      <c r="AV283" s="79"/>
      <c r="AW283" s="120">
        <f>IF(AW$113&lt;=$B282,AW$25,0)</f>
        <v>0</v>
      </c>
      <c r="AX283" s="79"/>
      <c r="AY283" s="79"/>
      <c r="AZ283" s="79"/>
      <c r="BA283" s="79"/>
      <c r="BB283" s="79"/>
    </row>
    <row r="284" spans="1:57">
      <c r="A284" s="79"/>
      <c r="B284" s="90" t="s">
        <v>190</v>
      </c>
      <c r="C284" s="79"/>
      <c r="D284" s="79"/>
      <c r="E284" s="121">
        <f>ROUND(E283*E$13,0)</f>
        <v>0</v>
      </c>
      <c r="F284" s="120"/>
      <c r="G284" s="121">
        <f>ROUND(G283*G$13,0)</f>
        <v>0</v>
      </c>
      <c r="I284" s="121">
        <f>ROUND(I283*I$13,0)</f>
        <v>98933</v>
      </c>
      <c r="K284" s="121">
        <f>ROUND(K283*K$13,0)</f>
        <v>186150</v>
      </c>
      <c r="L284" s="120"/>
      <c r="M284" s="121">
        <f>ROUND(M283*M$13,0)</f>
        <v>0</v>
      </c>
      <c r="N284" s="120"/>
      <c r="O284" s="121">
        <f>ROUND(O283*O$13,0)</f>
        <v>0</v>
      </c>
      <c r="P284" s="120"/>
      <c r="Q284" s="121">
        <f>ROUND(Q283*Q$13,0)</f>
        <v>0</v>
      </c>
      <c r="R284" s="120"/>
      <c r="S284" s="121">
        <f>ROUND(S283*S$13,0)</f>
        <v>5686915</v>
      </c>
      <c r="T284" s="120"/>
      <c r="U284" s="121">
        <f>ROUND(U283*U$13,0)</f>
        <v>2477900</v>
      </c>
      <c r="V284" s="120"/>
      <c r="W284" s="121">
        <f>ROUND(W283*W$13,0)</f>
        <v>1215186</v>
      </c>
      <c r="X284" s="120"/>
      <c r="Y284" s="121">
        <f>ROUND(Y283*Y$13,0)</f>
        <v>1753975</v>
      </c>
      <c r="Z284" s="120"/>
      <c r="AA284" s="121">
        <f>ROUND(AA283*AA$13,0)</f>
        <v>1616221</v>
      </c>
      <c r="AB284" s="120"/>
      <c r="AC284" s="121">
        <f>ROUND(AC283*AC$13,0)</f>
        <v>1367695</v>
      </c>
      <c r="AD284" s="120"/>
      <c r="AE284" s="121">
        <f>ROUND(AE283*AE$13,0)</f>
        <v>48641215</v>
      </c>
      <c r="AF284" s="120"/>
      <c r="AG284" s="121">
        <f>ROUND(AG283*AG$13,0)</f>
        <v>4731344</v>
      </c>
      <c r="AH284" s="120"/>
      <c r="AI284" s="121">
        <f>ROUND(AI283*AI$13,0)</f>
        <v>720482</v>
      </c>
      <c r="AJ284" s="79"/>
      <c r="AK284" s="121">
        <f>ROUND(AK283*AK$13,0)</f>
        <v>0</v>
      </c>
      <c r="AL284" s="79"/>
      <c r="AM284" s="121">
        <f>ROUND(AM283*AM$13,0)</f>
        <v>0</v>
      </c>
      <c r="AN284" s="79"/>
      <c r="AO284" s="121">
        <f>ROUND(AO283*AO$13,0)</f>
        <v>0</v>
      </c>
      <c r="AP284" s="79"/>
      <c r="AQ284" s="121">
        <f>ROUND(AQ283*AQ$13,0)</f>
        <v>0</v>
      </c>
      <c r="AR284" s="79"/>
      <c r="AS284" s="121">
        <f>ROUND(AS283*AS$13,0)</f>
        <v>0</v>
      </c>
      <c r="AT284" s="79"/>
      <c r="AU284" s="121">
        <f>ROUND(AU283*AU$13,0)</f>
        <v>0</v>
      </c>
      <c r="AV284" s="79"/>
      <c r="AW284" s="121">
        <f>ROUND(AW283*AW$13,0)</f>
        <v>0</v>
      </c>
      <c r="AX284" s="79"/>
      <c r="AY284" s="79"/>
      <c r="AZ284" s="79"/>
      <c r="BA284" s="79"/>
      <c r="BB284" s="79"/>
    </row>
    <row r="285" spans="1:57">
      <c r="A285" s="79"/>
      <c r="B285" s="90" t="s">
        <v>191</v>
      </c>
      <c r="C285" s="79"/>
      <c r="D285" s="79"/>
      <c r="E285" s="120">
        <f>E283-E284</f>
        <v>510665.11</v>
      </c>
      <c r="F285" s="120"/>
      <c r="G285" s="120">
        <f>G283-G284</f>
        <v>2082311.7650000001</v>
      </c>
      <c r="I285" s="120">
        <f>I283-I284</f>
        <v>230844.47000000003</v>
      </c>
      <c r="K285" s="120">
        <f>K283-K284</f>
        <v>434351.30999999971</v>
      </c>
      <c r="L285" s="120"/>
      <c r="M285" s="120">
        <f>M283-M284</f>
        <v>14920259.805000002</v>
      </c>
      <c r="N285" s="120"/>
      <c r="O285" s="120">
        <f>O283-O284</f>
        <v>9988375.7000000011</v>
      </c>
      <c r="P285" s="120"/>
      <c r="Q285" s="120">
        <f>Q283-Q284</f>
        <v>214879808.19000003</v>
      </c>
      <c r="R285" s="120"/>
      <c r="S285" s="120">
        <f>S283-S284</f>
        <v>5686914.7600000016</v>
      </c>
      <c r="T285" s="120"/>
      <c r="U285" s="120">
        <f>U283-U284</f>
        <v>2477899.3949999996</v>
      </c>
      <c r="V285" s="120"/>
      <c r="W285" s="120">
        <f>W283-W284</f>
        <v>1215186.75</v>
      </c>
      <c r="X285" s="120"/>
      <c r="Y285" s="120">
        <f>Y283-Y284</f>
        <v>-9.4999999739229679E-2</v>
      </c>
      <c r="Z285" s="120"/>
      <c r="AA285" s="120">
        <f>AA283-AA284</f>
        <v>1616220.9049999993</v>
      </c>
      <c r="AB285" s="120"/>
      <c r="AC285" s="120">
        <f>AC283-AC284</f>
        <v>1367695.790000001</v>
      </c>
      <c r="AD285" s="120"/>
      <c r="AE285" s="120">
        <f>AE283-AE284</f>
        <v>48641215.489999995</v>
      </c>
      <c r="AF285" s="120"/>
      <c r="AG285" s="120">
        <f>AG283-AG284</f>
        <v>4731344.1500000004</v>
      </c>
      <c r="AH285" s="120"/>
      <c r="AI285" s="120">
        <f>AI283-AI284</f>
        <v>720481.15999999992</v>
      </c>
      <c r="AJ285" s="79"/>
      <c r="AK285" s="120">
        <f>AK283-AK284</f>
        <v>0</v>
      </c>
      <c r="AL285" s="79"/>
      <c r="AM285" s="120">
        <f>AM283-AM284</f>
        <v>0</v>
      </c>
      <c r="AN285" s="79"/>
      <c r="AO285" s="120">
        <f>AO283-AO284</f>
        <v>0</v>
      </c>
      <c r="AP285" s="79"/>
      <c r="AQ285" s="120">
        <f>AQ283-AQ284</f>
        <v>0</v>
      </c>
      <c r="AR285" s="79"/>
      <c r="AS285" s="120">
        <f>AS283-AS284</f>
        <v>0</v>
      </c>
      <c r="AT285" s="79"/>
      <c r="AU285" s="120">
        <f>AU283-AU284</f>
        <v>0</v>
      </c>
      <c r="AV285" s="79"/>
      <c r="AW285" s="120">
        <f>AW283-AW284</f>
        <v>0</v>
      </c>
      <c r="AX285" s="79"/>
      <c r="AY285" s="79"/>
      <c r="AZ285" s="79"/>
      <c r="BA285" s="79"/>
      <c r="BB285" s="79"/>
    </row>
    <row r="286" spans="1:57" s="65" customFormat="1">
      <c r="A286" s="124"/>
      <c r="B286" s="123" t="s">
        <v>192</v>
      </c>
      <c r="C286" s="109"/>
      <c r="D286" s="109"/>
      <c r="E286" s="128">
        <f>IF($B282-E$9&lt;0,0,LOOKUP($B282-(E$9-1),$C$377:$C$398,$E$377:$E$398))</f>
        <v>4.4609999999999997E-2</v>
      </c>
      <c r="F286" s="109"/>
      <c r="G286" s="128">
        <f>IF($B282-G$9&lt;0,0,LOOKUP($B282-(G$9-1),$C$377:$C$398,$E$377:$E$398))</f>
        <v>4.462E-2</v>
      </c>
      <c r="H286" s="124"/>
      <c r="I286" s="128">
        <f>IF($B282-I$9&lt;0,0,LOOKUP($B282-(I$9-1),$C$377:$C$398,$E$377:$E$398))</f>
        <v>4.4609999999999997E-2</v>
      </c>
      <c r="J286" s="124"/>
      <c r="K286" s="128">
        <f>IF($B282-K$9&lt;0,0,LOOKUP($B282-(K$9-1),$C$377:$C$398,$E$377:$E$398))</f>
        <v>4.462E-2</v>
      </c>
      <c r="L286" s="124"/>
      <c r="M286" s="128">
        <f>IF($B282-M$9&lt;0,0,LOOKUP($B282-(M$9-1),$C$377:$C$398,$E$377:$E$398))</f>
        <v>4.4609999999999997E-2</v>
      </c>
      <c r="N286" s="109"/>
      <c r="O286" s="128">
        <f>IF($B282-O$9&lt;0,0,LOOKUP($B282-(O$9-1),$C$377:$C$398,$E$377:$E$398))</f>
        <v>4.462E-2</v>
      </c>
      <c r="P286" s="124"/>
      <c r="Q286" s="128">
        <f>IF($B282-Q$9&lt;0,0,LOOKUP($B282-(Q$9-1),$C$377:$C$398,$E$377:$E$398))</f>
        <v>4.4609999999999997E-2</v>
      </c>
      <c r="R286" s="124"/>
      <c r="S286" s="128">
        <f>IF($B282-S$9&lt;0,0,LOOKUP($B282-(S$9-1),$C$377:$C$398,$E$377:$E$398))</f>
        <v>4.462E-2</v>
      </c>
      <c r="T286" s="124"/>
      <c r="U286" s="128">
        <f>IF($B282-U$9&lt;0,0,LOOKUP($B282-(U$9-1),$C$377:$C$398,$E$377:$E$398))</f>
        <v>4.5220000000000003E-2</v>
      </c>
      <c r="V286" s="124"/>
      <c r="W286" s="128">
        <f>IF($B282-W$9&lt;0,0,LOOKUP($B282-(W$9-1),$C$377:$C$398,$E$377:$E$398))</f>
        <v>4.888E-2</v>
      </c>
      <c r="X286" s="109"/>
      <c r="Y286" s="128">
        <f>IF($B282-Y$9&lt;0,0,LOOKUP($B282-(Y$9-1),$C$377:$C$398,$E$377:$E$398))</f>
        <v>5.2850000000000001E-2</v>
      </c>
      <c r="Z286" s="124"/>
      <c r="AA286" s="128">
        <f>IF($B282-AA$9&lt;0,0,LOOKUP($B282-(AA$9-1),$C$377:$C$398,$E$377:$E$398))</f>
        <v>5.713E-2</v>
      </c>
      <c r="AB286" s="124"/>
      <c r="AC286" s="128">
        <f>IF($B282-AC$9&lt;0,0,LOOKUP($B282-(AC$9-1),$C$377:$C$398,$E$377:$E$398))</f>
        <v>6.1769999999999999E-2</v>
      </c>
      <c r="AD286" s="124"/>
      <c r="AE286" s="128">
        <f>IF($B282-AE$9&lt;0,0,LOOKUP($B282-(AE$9-1),$C$377:$C$398,$E$377:$E$398))</f>
        <v>6.6769999999999996E-2</v>
      </c>
      <c r="AF286" s="124"/>
      <c r="AG286" s="128">
        <f>IF($B282-AG$9&lt;0,0,LOOKUP($B282-(AG$9-1),$C$377:$C$398,$E$377:$E$398))</f>
        <v>7.2190000000000004E-2</v>
      </c>
      <c r="AH286" s="124"/>
      <c r="AI286" s="128">
        <f>IF($B282-AI$9&lt;0,0,LOOKUP($B282-(AI$9-1),$C$377:$C$398,$E$377:$E$398))</f>
        <v>3.7499999999999999E-2</v>
      </c>
      <c r="AJ286" s="124"/>
      <c r="AK286" s="128">
        <f>IF($B282-AK$9&lt;0,0,LOOKUP($B282-(AK$9-1),$C$377:$C$398,$E$377:$E$398))</f>
        <v>0</v>
      </c>
      <c r="AL286" s="124"/>
      <c r="AM286" s="128">
        <f>IF($B282-AM$9&lt;0,0,LOOKUP($B282-(AM$9-1),$C$377:$C$398,$E$377:$E$398))</f>
        <v>0</v>
      </c>
      <c r="AN286" s="124"/>
      <c r="AO286" s="128">
        <f>IF($B282-AO$9&lt;0,0,LOOKUP($B282-(AO$9-1),$C$377:$C$398,$E$377:$E$398))</f>
        <v>0</v>
      </c>
      <c r="AP286" s="124"/>
      <c r="AQ286" s="128">
        <f>IF($B282-AQ$9&lt;0,0,LOOKUP($B282-(AQ$9-1),$C$377:$C$398,$E$377:$E$398))</f>
        <v>0</v>
      </c>
      <c r="AR286" s="124"/>
      <c r="AS286" s="128">
        <f>IF($B282-AS$9&lt;0,0,LOOKUP($B282-(AS$9-1),$C$377:$C$398,$E$377:$E$398))</f>
        <v>0</v>
      </c>
      <c r="AT286" s="124"/>
      <c r="AU286" s="128">
        <f>IF($B282-AU$9&lt;0,0,LOOKUP($B282-(AU$9-1),$C$377:$C$398,$E$377:$E$398))</f>
        <v>0</v>
      </c>
      <c r="AV286" s="124"/>
      <c r="AW286" s="128">
        <f>IF($B282-AW$9&lt;0,0,LOOKUP($B282-(AW$9-1),$C$377:$C$398,$E$377:$E$398))</f>
        <v>0</v>
      </c>
      <c r="AX286" s="124"/>
      <c r="AY286" s="124"/>
      <c r="AZ286" s="124"/>
      <c r="BA286" s="124"/>
      <c r="BB286" s="124"/>
      <c r="BC286" s="124"/>
      <c r="BD286" s="124"/>
      <c r="BE286" s="124"/>
    </row>
    <row r="287" spans="1:57">
      <c r="B287" s="79"/>
      <c r="C287" s="79"/>
      <c r="D287" s="79"/>
      <c r="E287" s="122"/>
      <c r="F287" s="120"/>
      <c r="G287" s="122"/>
      <c r="I287" s="122"/>
      <c r="K287" s="122"/>
      <c r="L287" s="120"/>
      <c r="M287" s="122"/>
      <c r="N287" s="120"/>
      <c r="O287" s="122"/>
      <c r="P287" s="120"/>
      <c r="Q287" s="122"/>
      <c r="R287" s="120"/>
      <c r="S287" s="122"/>
      <c r="T287" s="120"/>
      <c r="U287" s="122"/>
      <c r="V287" s="120"/>
      <c r="W287" s="122"/>
      <c r="X287" s="120"/>
      <c r="Y287" s="122"/>
      <c r="Z287" s="120"/>
      <c r="AA287" s="122"/>
      <c r="AB287" s="120"/>
      <c r="AC287" s="122"/>
      <c r="AD287" s="120"/>
      <c r="AE287" s="122"/>
      <c r="AF287" s="120"/>
      <c r="AG287" s="122"/>
      <c r="AI287" s="122"/>
      <c r="AK287" s="122"/>
      <c r="AM287" s="122"/>
      <c r="AO287" s="122"/>
      <c r="AQ287" s="122"/>
      <c r="AS287" s="122"/>
      <c r="AU287" s="122"/>
      <c r="AW287" s="122"/>
    </row>
    <row r="288" spans="1:57">
      <c r="B288" s="90" t="s">
        <v>193</v>
      </c>
      <c r="C288" s="79"/>
      <c r="D288" s="79"/>
      <c r="E288" s="120">
        <f>ROUND((E283-E284)*E286,0)</f>
        <v>22781</v>
      </c>
      <c r="F288" s="120"/>
      <c r="G288" s="120">
        <f>ROUND((G283-G284)*G286,0)</f>
        <v>92913</v>
      </c>
      <c r="I288" s="120">
        <f>ROUND((I283-I284)*I286,0)</f>
        <v>10298</v>
      </c>
      <c r="K288" s="120">
        <f>ROUND((K283-K284)*K286,0)</f>
        <v>19381</v>
      </c>
      <c r="L288" s="120"/>
      <c r="M288" s="120">
        <f>ROUND((M283-M284)*M286,0)</f>
        <v>665593</v>
      </c>
      <c r="N288" s="120"/>
      <c r="O288" s="120">
        <f>ROUND((O283-O284)*O286,0)</f>
        <v>445681</v>
      </c>
      <c r="P288" s="120"/>
      <c r="Q288" s="120">
        <f>ROUND((Q283-Q284)*Q286,0)</f>
        <v>9585788</v>
      </c>
      <c r="R288" s="120"/>
      <c r="S288" s="120">
        <f>ROUND((S283-S284)*S286,0)</f>
        <v>253750</v>
      </c>
      <c r="T288" s="120"/>
      <c r="U288" s="120">
        <f>ROUND((U283-U284)*U286,0)</f>
        <v>112051</v>
      </c>
      <c r="V288" s="120"/>
      <c r="W288" s="120">
        <f>ROUND((W283-W284)*W286,0)</f>
        <v>59398</v>
      </c>
      <c r="X288" s="120"/>
      <c r="Y288" s="120">
        <f>ROUND((Y283-Y284)*Y286,0)</f>
        <v>0</v>
      </c>
      <c r="Z288" s="120"/>
      <c r="AA288" s="120">
        <f>ROUND((AA283-AA284)*AA286,0)</f>
        <v>92335</v>
      </c>
      <c r="AB288" s="120"/>
      <c r="AC288" s="120">
        <f>ROUND((AC283-AC284)*AC286,0)</f>
        <v>84483</v>
      </c>
      <c r="AD288" s="120"/>
      <c r="AE288" s="120">
        <f>ROUND((AE283-AE284)*AE286,0)</f>
        <v>3247774</v>
      </c>
      <c r="AF288" s="120"/>
      <c r="AG288" s="120">
        <f>ROUND((AG283-AG284)*AG286,0)</f>
        <v>341556</v>
      </c>
      <c r="AI288" s="120">
        <f>ROUND((AI283-AI284)*AI286,0)</f>
        <v>27018</v>
      </c>
      <c r="AK288" s="120">
        <f>ROUND((AK283-AK284)*AK286,0)</f>
        <v>0</v>
      </c>
      <c r="AM288" s="120">
        <f>ROUND((AM283-AM284)*AM286,0)</f>
        <v>0</v>
      </c>
      <c r="AO288" s="120">
        <f>ROUND((AO283-AO284)*AO286,0)</f>
        <v>0</v>
      </c>
      <c r="AQ288" s="120">
        <f>ROUND((AQ283-AQ284)*AQ286,0)</f>
        <v>0</v>
      </c>
      <c r="AS288" s="120">
        <f>ROUND((AS283-AS284)*AS286,0)</f>
        <v>0</v>
      </c>
      <c r="AU288" s="120">
        <f>ROUND((AU283-AU284)*AU286,0)</f>
        <v>0</v>
      </c>
      <c r="AW288" s="120">
        <f>ROUND((AW283-AW284)*AW286,0)</f>
        <v>0</v>
      </c>
    </row>
    <row r="289" spans="1:57">
      <c r="B289" s="90" t="s">
        <v>194</v>
      </c>
      <c r="C289" s="79"/>
      <c r="D289" s="79"/>
      <c r="E289" s="81">
        <f>IF(E$113=$B282,E284,0)</f>
        <v>0</v>
      </c>
      <c r="F289" s="120"/>
      <c r="G289" s="81">
        <f>IF(G$113=$B282,G284,0)</f>
        <v>0</v>
      </c>
      <c r="I289" s="81">
        <f>IF(I$113=$B282,I284,0)</f>
        <v>0</v>
      </c>
      <c r="K289" s="81">
        <f>IF(K$113=$B282,K284,0)</f>
        <v>0</v>
      </c>
      <c r="L289" s="120"/>
      <c r="M289" s="81">
        <f>IF(M$113=$B282,M284,0)</f>
        <v>0</v>
      </c>
      <c r="N289" s="120"/>
      <c r="O289" s="81">
        <f>IF(O$113=$B282,O284,0)</f>
        <v>0</v>
      </c>
      <c r="P289" s="120"/>
      <c r="Q289" s="81">
        <f>IF(Q$113=$B282,Q284,0)</f>
        <v>0</v>
      </c>
      <c r="R289" s="120"/>
      <c r="S289" s="81">
        <f>IF(S$113=$B282,S284,0)</f>
        <v>0</v>
      </c>
      <c r="T289" s="120"/>
      <c r="U289" s="81">
        <f>IF(U$113=$B282,U284,0)</f>
        <v>0</v>
      </c>
      <c r="V289" s="120"/>
      <c r="W289" s="81">
        <f>IF(W$113=$B282,W284,0)</f>
        <v>0</v>
      </c>
      <c r="X289" s="120"/>
      <c r="Y289" s="81">
        <f>IF(Y$113=$B282,Y284,0)</f>
        <v>0</v>
      </c>
      <c r="Z289" s="120"/>
      <c r="AA289" s="81">
        <f>IF(AA$113=$B282,AA284,0)</f>
        <v>0</v>
      </c>
      <c r="AB289" s="120"/>
      <c r="AC289" s="81">
        <f>IF(AC$113=$B282,AC284,0)</f>
        <v>0</v>
      </c>
      <c r="AD289" s="120"/>
      <c r="AE289" s="81">
        <f>IF(AE$113=$B282,AE284,0)</f>
        <v>0</v>
      </c>
      <c r="AF289" s="120"/>
      <c r="AG289" s="81">
        <f>IF(AG$113=$B282,AG284,0)</f>
        <v>0</v>
      </c>
      <c r="AI289" s="81">
        <f>IF(AI$113=$B282,AI284,0)</f>
        <v>720482</v>
      </c>
      <c r="AK289" s="81">
        <f>IF(AK$113=$B282,AK284,0)</f>
        <v>0</v>
      </c>
      <c r="AM289" s="81">
        <f>IF(AM$113=$B282,AM284,0)</f>
        <v>0</v>
      </c>
      <c r="AO289" s="81">
        <f>IF(AO$113=$B282,AO284,0)</f>
        <v>0</v>
      </c>
      <c r="AQ289" s="81">
        <f>IF(AQ$113=$B282,AQ284,0)</f>
        <v>0</v>
      </c>
      <c r="AS289" s="81">
        <f>IF(AS$113=$B282,AS284,0)</f>
        <v>0</v>
      </c>
      <c r="AU289" s="81">
        <f>IF(AU$113=$B282,AU284,0)</f>
        <v>0</v>
      </c>
      <c r="AW289" s="81">
        <f>IF(AW$113=$B282,AW284,0)</f>
        <v>0</v>
      </c>
    </row>
    <row r="290" spans="1:57" ht="13.5" thickBot="1">
      <c r="B290" s="90" t="str">
        <f>"Total Tax Depreciation  -  "&amp;B282</f>
        <v>Total Tax Depreciation  -  2016</v>
      </c>
      <c r="C290" s="79"/>
      <c r="D290" s="79"/>
      <c r="E290" s="125">
        <f>E288+E289</f>
        <v>22781</v>
      </c>
      <c r="F290" s="120"/>
      <c r="G290" s="125">
        <f>G288+G289</f>
        <v>92913</v>
      </c>
      <c r="I290" s="125">
        <f>I288+I289</f>
        <v>10298</v>
      </c>
      <c r="K290" s="125">
        <f>K288+K289</f>
        <v>19381</v>
      </c>
      <c r="L290" s="120"/>
      <c r="M290" s="125">
        <f>M288+M289</f>
        <v>665593</v>
      </c>
      <c r="N290" s="120"/>
      <c r="O290" s="125">
        <f>O288+O289</f>
        <v>445681</v>
      </c>
      <c r="P290" s="120"/>
      <c r="Q290" s="125">
        <f>Q288+Q289</f>
        <v>9585788</v>
      </c>
      <c r="R290" s="120"/>
      <c r="S290" s="125">
        <f>S288+S289</f>
        <v>253750</v>
      </c>
      <c r="T290" s="120"/>
      <c r="U290" s="125">
        <f>U288+U289</f>
        <v>112051</v>
      </c>
      <c r="V290" s="120"/>
      <c r="W290" s="125">
        <f>W288+W289</f>
        <v>59398</v>
      </c>
      <c r="X290" s="120"/>
      <c r="Y290" s="125">
        <f>Y288+Y289</f>
        <v>0</v>
      </c>
      <c r="Z290" s="120"/>
      <c r="AA290" s="125">
        <f>AA288+AA289</f>
        <v>92335</v>
      </c>
      <c r="AB290" s="120"/>
      <c r="AC290" s="125">
        <f>AC288+AC289</f>
        <v>84483</v>
      </c>
      <c r="AD290" s="120"/>
      <c r="AE290" s="125">
        <f>AE288+AE289</f>
        <v>3247774</v>
      </c>
      <c r="AF290" s="120"/>
      <c r="AG290" s="125">
        <f>AG288+AG289</f>
        <v>341556</v>
      </c>
      <c r="AI290" s="125">
        <f>AI288+AI289</f>
        <v>747500</v>
      </c>
      <c r="AK290" s="125">
        <f>AK288+AK289</f>
        <v>0</v>
      </c>
      <c r="AM290" s="125">
        <f>AM288+AM289</f>
        <v>0</v>
      </c>
      <c r="AO290" s="125">
        <f>AO288+AO289</f>
        <v>0</v>
      </c>
      <c r="AQ290" s="125">
        <f>AQ288+AQ289</f>
        <v>0</v>
      </c>
      <c r="AS290" s="125">
        <f>AS288+AS289</f>
        <v>0</v>
      </c>
      <c r="AU290" s="125">
        <f>AU288+AU289</f>
        <v>0</v>
      </c>
      <c r="AW290" s="125">
        <f>AW288+AW289</f>
        <v>0</v>
      </c>
    </row>
    <row r="291" spans="1:57" ht="13.5" thickTop="1">
      <c r="B291" s="79"/>
      <c r="C291" s="79"/>
      <c r="D291" s="79"/>
      <c r="E291" s="122"/>
      <c r="F291" s="120"/>
      <c r="G291" s="122"/>
      <c r="I291" s="122"/>
      <c r="K291" s="120"/>
      <c r="L291" s="120"/>
      <c r="M291" s="120"/>
      <c r="N291" s="120"/>
      <c r="O291" s="120"/>
      <c r="P291" s="120"/>
      <c r="Q291" s="120"/>
      <c r="R291" s="120"/>
      <c r="S291" s="120"/>
      <c r="T291" s="120"/>
      <c r="U291" s="120"/>
      <c r="V291" s="120"/>
      <c r="W291" s="120"/>
      <c r="X291" s="120"/>
      <c r="Y291" s="120"/>
      <c r="Z291" s="120"/>
      <c r="AA291" s="120"/>
      <c r="AB291" s="120"/>
      <c r="AC291" s="120"/>
      <c r="AD291" s="120"/>
      <c r="AE291" s="120"/>
      <c r="AF291" s="120"/>
      <c r="AG291" s="120"/>
      <c r="AH291" s="120"/>
      <c r="AI291" s="120"/>
      <c r="AJ291" s="79"/>
      <c r="AK291" s="120"/>
      <c r="AM291" s="120"/>
      <c r="AO291" s="120"/>
      <c r="AQ291" s="120"/>
      <c r="AS291" s="120"/>
      <c r="AU291" s="120"/>
      <c r="AW291" s="120"/>
    </row>
    <row r="292" spans="1:57">
      <c r="B292" s="79"/>
      <c r="C292" s="79"/>
      <c r="D292" s="79"/>
      <c r="E292" s="122"/>
      <c r="F292" s="120"/>
      <c r="G292" s="122"/>
      <c r="I292" s="122"/>
      <c r="K292" s="120"/>
      <c r="L292" s="120"/>
      <c r="M292" s="120"/>
      <c r="N292" s="120"/>
      <c r="O292" s="120"/>
      <c r="P292" s="120"/>
      <c r="Q292" s="120"/>
      <c r="R292" s="120"/>
      <c r="S292" s="120"/>
      <c r="T292" s="120"/>
      <c r="U292" s="120"/>
      <c r="V292" s="120"/>
      <c r="W292" s="120"/>
      <c r="X292" s="120"/>
      <c r="Y292" s="120"/>
      <c r="Z292" s="120"/>
      <c r="AA292" s="120"/>
      <c r="AB292" s="120"/>
      <c r="AC292" s="120"/>
      <c r="AD292" s="120"/>
      <c r="AE292" s="120"/>
      <c r="AF292" s="120"/>
      <c r="AG292" s="120"/>
      <c r="AH292" s="120"/>
      <c r="AI292" s="120"/>
      <c r="AJ292" s="79"/>
      <c r="AK292" s="120"/>
      <c r="AM292" s="120"/>
      <c r="AO292" s="120"/>
      <c r="AQ292" s="120"/>
      <c r="AS292" s="120"/>
      <c r="AU292" s="120"/>
      <c r="AW292" s="120"/>
    </row>
    <row r="293" spans="1:57">
      <c r="B293" s="119">
        <v>2017</v>
      </c>
      <c r="C293" s="79"/>
      <c r="D293" s="79"/>
      <c r="E293" s="129"/>
      <c r="F293" s="120"/>
      <c r="G293" s="129"/>
      <c r="I293" s="129"/>
      <c r="K293" s="120"/>
      <c r="L293" s="120"/>
      <c r="M293" s="120"/>
      <c r="N293" s="120"/>
      <c r="O293" s="120"/>
      <c r="P293" s="120"/>
      <c r="Q293" s="120"/>
      <c r="R293" s="120"/>
      <c r="S293" s="120"/>
      <c r="T293" s="120"/>
      <c r="U293" s="120"/>
      <c r="V293" s="120"/>
      <c r="W293" s="120"/>
      <c r="X293" s="120"/>
      <c r="Y293" s="120"/>
      <c r="Z293" s="120"/>
      <c r="AA293" s="120"/>
      <c r="AB293" s="120"/>
      <c r="AC293" s="120"/>
      <c r="AD293" s="120"/>
      <c r="AE293" s="120"/>
      <c r="AF293" s="120"/>
      <c r="AG293" s="120"/>
      <c r="AH293" s="120"/>
      <c r="AI293" s="120"/>
      <c r="AJ293" s="79"/>
      <c r="AK293" s="120"/>
      <c r="AM293" s="120"/>
      <c r="AO293" s="120"/>
      <c r="AQ293" s="120"/>
      <c r="AS293" s="120"/>
      <c r="AU293" s="120"/>
      <c r="AW293" s="120"/>
    </row>
    <row r="294" spans="1:57">
      <c r="A294" s="87"/>
      <c r="B294" s="90" t="s">
        <v>167</v>
      </c>
      <c r="C294" s="79"/>
      <c r="D294" s="79"/>
      <c r="E294" s="120">
        <f>IF(E$113&lt;=$B293,E$25,0)</f>
        <v>510665.11</v>
      </c>
      <c r="F294" s="120"/>
      <c r="G294" s="120">
        <f>IF(G$113&lt;=$B293,G$25,0)</f>
        <v>2082311.7650000001</v>
      </c>
      <c r="I294" s="120">
        <f>IF(I$113&lt;=$B293,I$25,0)</f>
        <v>329777.47000000003</v>
      </c>
      <c r="K294" s="120">
        <f>IF(K$113&lt;=$B293,K$25,0)</f>
        <v>620501.30999999971</v>
      </c>
      <c r="L294" s="120"/>
      <c r="M294" s="120">
        <f>IF(M$113&lt;=$B293,M$25,0)</f>
        <v>14920259.805000002</v>
      </c>
      <c r="N294" s="120"/>
      <c r="O294" s="120">
        <f>IF(O$113&lt;=$B293,O$25,0)</f>
        <v>9988375.7000000011</v>
      </c>
      <c r="P294" s="120"/>
      <c r="Q294" s="120">
        <f>IF(Q$113&lt;=$B293,Q$25,0)</f>
        <v>214879808.19000003</v>
      </c>
      <c r="R294" s="120"/>
      <c r="S294" s="120">
        <f>IF(S$113&lt;=$B293,S$25,0)</f>
        <v>11373829.760000002</v>
      </c>
      <c r="T294" s="120"/>
      <c r="U294" s="120">
        <f>IF(U$113&lt;=$B293,U$25,0)</f>
        <v>4955799.3949999996</v>
      </c>
      <c r="V294" s="120"/>
      <c r="W294" s="120">
        <f>IF(W$113&lt;=$B293,W$25,0)</f>
        <v>2430372.75</v>
      </c>
      <c r="X294" s="120"/>
      <c r="Y294" s="120">
        <f>IF(Y$113&lt;=$B293,Y$25,0)</f>
        <v>1753974.9050000003</v>
      </c>
      <c r="Z294" s="120"/>
      <c r="AA294" s="120">
        <f>IF(AA$113&lt;=$B293,AA$25,0)</f>
        <v>3232441.9049999993</v>
      </c>
      <c r="AB294" s="120"/>
      <c r="AC294" s="120">
        <f>IF(AC$113&lt;=$B293,AC$25,0)</f>
        <v>2735390.790000001</v>
      </c>
      <c r="AD294" s="120"/>
      <c r="AE294" s="120">
        <f>IF(AE$113&lt;=$B293,AE$25,0)</f>
        <v>97282430.489999995</v>
      </c>
      <c r="AF294" s="120"/>
      <c r="AG294" s="120">
        <f>IF(AG$113&lt;=$B293,AG$25,0)</f>
        <v>9462688.1500000004</v>
      </c>
      <c r="AH294" s="120"/>
      <c r="AI294" s="120">
        <f>IF(AI$113&lt;=$B293,AI$25,0)</f>
        <v>1440963.16</v>
      </c>
      <c r="AJ294" s="79"/>
      <c r="AK294" s="120">
        <f>IF(AK$113&lt;=$B293,AK$25,0)</f>
        <v>875112.65</v>
      </c>
      <c r="AL294" s="87"/>
      <c r="AM294" s="120">
        <f>IF(AM$113&lt;=$B293,AM$25,0)</f>
        <v>0</v>
      </c>
      <c r="AN294" s="87"/>
      <c r="AO294" s="120">
        <f>IF(AO$113&lt;=$B293,AO$25,0)</f>
        <v>0</v>
      </c>
      <c r="AP294" s="87"/>
      <c r="AQ294" s="120">
        <f>IF(AQ$113&lt;=$B293,AQ$25,0)</f>
        <v>0</v>
      </c>
      <c r="AR294" s="87"/>
      <c r="AS294" s="120">
        <f>IF(AS$113&lt;=$B293,AS$25,0)</f>
        <v>0</v>
      </c>
      <c r="AT294" s="87"/>
      <c r="AU294" s="120">
        <f>IF(AU$113&lt;=$B293,AU$25,0)</f>
        <v>0</v>
      </c>
      <c r="AV294" s="87"/>
      <c r="AW294" s="120">
        <f>IF(AW$113&lt;=$B293,AW$25,0)</f>
        <v>0</v>
      </c>
      <c r="AX294" s="87"/>
      <c r="AY294" s="87"/>
      <c r="AZ294" s="87"/>
      <c r="BA294" s="87"/>
      <c r="BB294" s="87"/>
      <c r="BC294" s="87"/>
      <c r="BD294" s="87"/>
      <c r="BE294" s="87"/>
    </row>
    <row r="295" spans="1:57">
      <c r="B295" s="90" t="s">
        <v>190</v>
      </c>
      <c r="C295" s="79"/>
      <c r="D295" s="79"/>
      <c r="E295" s="121">
        <f>ROUND(E294*E$13,0)</f>
        <v>0</v>
      </c>
      <c r="F295" s="120"/>
      <c r="G295" s="121">
        <f>ROUND(G294*G$13,0)</f>
        <v>0</v>
      </c>
      <c r="I295" s="121">
        <f>ROUND(I294*I$13,0)</f>
        <v>98933</v>
      </c>
      <c r="K295" s="121">
        <f>ROUND(K294*K$13,0)</f>
        <v>186150</v>
      </c>
      <c r="L295" s="120"/>
      <c r="M295" s="121">
        <f>ROUND(M294*M$13,0)</f>
        <v>0</v>
      </c>
      <c r="N295" s="120"/>
      <c r="O295" s="121">
        <f>ROUND(O294*O$13,0)</f>
        <v>0</v>
      </c>
      <c r="P295" s="120"/>
      <c r="Q295" s="121">
        <f>ROUND(Q294*Q$13,0)</f>
        <v>0</v>
      </c>
      <c r="R295" s="120"/>
      <c r="S295" s="121">
        <f>ROUND(S294*S$13,0)</f>
        <v>5686915</v>
      </c>
      <c r="T295" s="120"/>
      <c r="U295" s="121">
        <f>ROUND(U294*U$13,0)</f>
        <v>2477900</v>
      </c>
      <c r="V295" s="120"/>
      <c r="W295" s="121">
        <f>ROUND(W294*W$13,0)</f>
        <v>1215186</v>
      </c>
      <c r="X295" s="120"/>
      <c r="Y295" s="121">
        <f>ROUND(Y294*Y$13,0)</f>
        <v>1753975</v>
      </c>
      <c r="Z295" s="120"/>
      <c r="AA295" s="121">
        <f>ROUND(AA294*AA$13,0)</f>
        <v>1616221</v>
      </c>
      <c r="AB295" s="120"/>
      <c r="AC295" s="121">
        <f>ROUND(AC294*AC$13,0)</f>
        <v>1367695</v>
      </c>
      <c r="AD295" s="120"/>
      <c r="AE295" s="121">
        <f>ROUND(AE294*AE$13,0)</f>
        <v>48641215</v>
      </c>
      <c r="AF295" s="120"/>
      <c r="AG295" s="121">
        <f>ROUND(AG294*AG$13,0)</f>
        <v>4731344</v>
      </c>
      <c r="AH295" s="120"/>
      <c r="AI295" s="121">
        <f>ROUND(AI294*AI$13,0)</f>
        <v>720482</v>
      </c>
      <c r="AJ295" s="79"/>
      <c r="AK295" s="121">
        <f>ROUND(AK294*AK$13,0)</f>
        <v>437556</v>
      </c>
      <c r="AM295" s="121">
        <f>ROUND(AM294*AM$13,0)</f>
        <v>0</v>
      </c>
      <c r="AO295" s="121">
        <f>ROUND(AO294*AO$13,0)</f>
        <v>0</v>
      </c>
      <c r="AQ295" s="121">
        <f>ROUND(AQ294*AQ$13,0)</f>
        <v>0</v>
      </c>
      <c r="AS295" s="121">
        <f>ROUND(AS294*AS$13,0)</f>
        <v>0</v>
      </c>
      <c r="AU295" s="121">
        <f>ROUND(AU294*AU$13,0)</f>
        <v>0</v>
      </c>
      <c r="AW295" s="121">
        <f>ROUND(AW294*AW$13,0)</f>
        <v>0</v>
      </c>
    </row>
    <row r="296" spans="1:57">
      <c r="B296" s="90" t="s">
        <v>191</v>
      </c>
      <c r="C296" s="79"/>
      <c r="D296" s="79"/>
      <c r="E296" s="120">
        <f>E294-E295</f>
        <v>510665.11</v>
      </c>
      <c r="F296" s="120"/>
      <c r="G296" s="120">
        <f>G294-G295</f>
        <v>2082311.7650000001</v>
      </c>
      <c r="I296" s="120">
        <f>I294-I295</f>
        <v>230844.47000000003</v>
      </c>
      <c r="K296" s="120">
        <f>K294-K295</f>
        <v>434351.30999999971</v>
      </c>
      <c r="L296" s="120"/>
      <c r="M296" s="120">
        <f>M294-M295</f>
        <v>14920259.805000002</v>
      </c>
      <c r="N296" s="120"/>
      <c r="O296" s="120">
        <f>O294-O295</f>
        <v>9988375.7000000011</v>
      </c>
      <c r="P296" s="120"/>
      <c r="Q296" s="120">
        <f>Q294-Q295</f>
        <v>214879808.19000003</v>
      </c>
      <c r="R296" s="120"/>
      <c r="S296" s="120">
        <f>S294-S295</f>
        <v>5686914.7600000016</v>
      </c>
      <c r="T296" s="120"/>
      <c r="U296" s="120">
        <f>U294-U295</f>
        <v>2477899.3949999996</v>
      </c>
      <c r="V296" s="120"/>
      <c r="W296" s="120">
        <f>W294-W295</f>
        <v>1215186.75</v>
      </c>
      <c r="X296" s="120"/>
      <c r="Y296" s="120">
        <f>Y294-Y295</f>
        <v>-9.4999999739229679E-2</v>
      </c>
      <c r="Z296" s="120"/>
      <c r="AA296" s="120">
        <f>AA294-AA295</f>
        <v>1616220.9049999993</v>
      </c>
      <c r="AB296" s="120"/>
      <c r="AC296" s="120">
        <f>AC294-AC295</f>
        <v>1367695.790000001</v>
      </c>
      <c r="AD296" s="120"/>
      <c r="AE296" s="120">
        <f>AE294-AE295</f>
        <v>48641215.489999995</v>
      </c>
      <c r="AF296" s="120"/>
      <c r="AG296" s="120">
        <f>AG294-AG295</f>
        <v>4731344.1500000004</v>
      </c>
      <c r="AH296" s="120"/>
      <c r="AI296" s="120">
        <f>AI294-AI295</f>
        <v>720481.15999999992</v>
      </c>
      <c r="AJ296" s="79"/>
      <c r="AK296" s="120">
        <f>AK294-AK295</f>
        <v>437556.65</v>
      </c>
      <c r="AM296" s="120">
        <f>AM294-AM295</f>
        <v>0</v>
      </c>
      <c r="AO296" s="120">
        <f>AO294-AO295</f>
        <v>0</v>
      </c>
      <c r="AQ296" s="120">
        <f>AQ294-AQ295</f>
        <v>0</v>
      </c>
      <c r="AS296" s="120">
        <f>AS294-AS295</f>
        <v>0</v>
      </c>
      <c r="AU296" s="120">
        <f>AU294-AU295</f>
        <v>0</v>
      </c>
      <c r="AW296" s="120">
        <f>AW294-AW295</f>
        <v>0</v>
      </c>
    </row>
    <row r="297" spans="1:57">
      <c r="B297" s="123" t="s">
        <v>192</v>
      </c>
      <c r="C297" s="109"/>
      <c r="D297" s="109"/>
      <c r="E297" s="128">
        <f>IF($B293-E$9&lt;0,0,LOOKUP($B293-(E$9-1),$C$377:$C$398,$E$377:$E$398))</f>
        <v>4.462E-2</v>
      </c>
      <c r="F297" s="109"/>
      <c r="G297" s="128">
        <f>IF($B293-G$9&lt;0,0,LOOKUP($B293-(G$9-1),$C$377:$C$398,$E$377:$E$398))</f>
        <v>4.4609999999999997E-2</v>
      </c>
      <c r="H297" s="124"/>
      <c r="I297" s="128">
        <f>IF($B293-I$9&lt;0,0,LOOKUP($B293-(I$9-1),$C$377:$C$398,$E$377:$E$398))</f>
        <v>4.462E-2</v>
      </c>
      <c r="J297" s="124"/>
      <c r="K297" s="128">
        <f>IF($B293-K$9&lt;0,0,LOOKUP($B293-(K$9-1),$C$377:$C$398,$E$377:$E$398))</f>
        <v>4.4609999999999997E-2</v>
      </c>
      <c r="L297" s="124"/>
      <c r="M297" s="128">
        <f>IF($B293-M$9&lt;0,0,LOOKUP($B293-(M$9-1),$C$377:$C$398,$E$377:$E$398))</f>
        <v>4.462E-2</v>
      </c>
      <c r="N297" s="109"/>
      <c r="O297" s="128">
        <f>IF($B293-O$9&lt;0,0,LOOKUP($B293-(O$9-1),$C$377:$C$398,$E$377:$E$398))</f>
        <v>4.4609999999999997E-2</v>
      </c>
      <c r="P297" s="124"/>
      <c r="Q297" s="128">
        <f>IF($B293-Q$9&lt;0,0,LOOKUP($B293-(Q$9-1),$C$377:$C$398,$E$377:$E$398))</f>
        <v>4.462E-2</v>
      </c>
      <c r="R297" s="124"/>
      <c r="S297" s="128">
        <f>IF($B293-S$9&lt;0,0,LOOKUP($B293-(S$9-1),$C$377:$C$398,$E$377:$E$398))</f>
        <v>4.4609999999999997E-2</v>
      </c>
      <c r="T297" s="124"/>
      <c r="U297" s="128">
        <f>IF($B293-U$9&lt;0,0,LOOKUP($B293-(U$9-1),$C$377:$C$398,$E$377:$E$398))</f>
        <v>4.462E-2</v>
      </c>
      <c r="V297" s="124"/>
      <c r="W297" s="128">
        <f>IF($B293-W$9&lt;0,0,LOOKUP($B293-(W$9-1),$C$377:$C$398,$E$377:$E$398))</f>
        <v>4.5220000000000003E-2</v>
      </c>
      <c r="X297" s="109"/>
      <c r="Y297" s="128">
        <f>IF($B293-Y$9&lt;0,0,LOOKUP($B293-(Y$9-1),$C$377:$C$398,$E$377:$E$398))</f>
        <v>4.888E-2</v>
      </c>
      <c r="Z297" s="124"/>
      <c r="AA297" s="128">
        <f>IF($B293-AA$9&lt;0,0,LOOKUP($B293-(AA$9-1),$C$377:$C$398,$E$377:$E$398))</f>
        <v>5.2850000000000001E-2</v>
      </c>
      <c r="AB297" s="124"/>
      <c r="AC297" s="128">
        <f>IF($B293-AC$9&lt;0,0,LOOKUP($B293-(AC$9-1),$C$377:$C$398,$E$377:$E$398))</f>
        <v>5.713E-2</v>
      </c>
      <c r="AD297" s="124"/>
      <c r="AE297" s="128">
        <f>IF($B293-AE$9&lt;0,0,LOOKUP($B293-(AE$9-1),$C$377:$C$398,$E$377:$E$398))</f>
        <v>6.1769999999999999E-2</v>
      </c>
      <c r="AF297" s="124"/>
      <c r="AG297" s="128">
        <f>IF($B293-AG$9&lt;0,0,LOOKUP($B293-(AG$9-1),$C$377:$C$398,$E$377:$E$398))</f>
        <v>6.6769999999999996E-2</v>
      </c>
      <c r="AH297" s="124"/>
      <c r="AI297" s="128">
        <f>IF($B293-AI$9&lt;0,0,LOOKUP($B293-(AI$9-1),$C$377:$C$398,$E$377:$E$398))</f>
        <v>7.2190000000000004E-2</v>
      </c>
      <c r="AJ297" s="124"/>
      <c r="AK297" s="128">
        <f>IF($B293-AK$9&lt;0,0,LOOKUP($B293-(AK$9-1),$C$377:$C$398,$E$377:$E$398))</f>
        <v>3.7499999999999999E-2</v>
      </c>
      <c r="AM297" s="128">
        <f>IF($B293-AM$9&lt;0,0,LOOKUP($B293-(AM$9-1),$C$377:$C$398,$E$377:$E$398))</f>
        <v>0</v>
      </c>
      <c r="AO297" s="128">
        <f>IF($B293-AO$9&lt;0,0,LOOKUP($B293-(AO$9-1),$C$377:$C$398,$E$377:$E$398))</f>
        <v>0</v>
      </c>
      <c r="AQ297" s="128">
        <f>IF($B293-AQ$9&lt;0,0,LOOKUP($B293-(AQ$9-1),$C$377:$C$398,$E$377:$E$398))</f>
        <v>0</v>
      </c>
      <c r="AS297" s="128">
        <f>IF($B293-AS$9&lt;0,0,LOOKUP($B293-(AS$9-1),$C$377:$C$398,$E$377:$E$398))</f>
        <v>0</v>
      </c>
      <c r="AU297" s="128">
        <f>IF($B293-AU$9&lt;0,0,LOOKUP($B293-(AU$9-1),$C$377:$C$398,$E$377:$E$398))</f>
        <v>0</v>
      </c>
      <c r="AW297" s="128">
        <f>IF($B293-AW$9&lt;0,0,LOOKUP($B293-(AW$9-1),$C$377:$C$398,$E$377:$E$398))</f>
        <v>0</v>
      </c>
    </row>
    <row r="298" spans="1:57">
      <c r="B298" s="79"/>
      <c r="C298" s="79"/>
      <c r="D298" s="79"/>
      <c r="E298" s="122"/>
      <c r="F298" s="120"/>
      <c r="G298" s="122"/>
      <c r="I298" s="122"/>
      <c r="K298" s="122"/>
      <c r="L298" s="120"/>
      <c r="M298" s="122"/>
      <c r="N298" s="120"/>
      <c r="O298" s="122"/>
      <c r="P298" s="120"/>
      <c r="Q298" s="122"/>
      <c r="R298" s="120"/>
      <c r="S298" s="122"/>
      <c r="T298" s="120"/>
      <c r="U298" s="122"/>
      <c r="V298" s="120"/>
      <c r="W298" s="122"/>
      <c r="X298" s="120"/>
      <c r="Y298" s="122"/>
      <c r="Z298" s="120"/>
      <c r="AA298" s="122"/>
      <c r="AB298" s="120"/>
      <c r="AC298" s="122"/>
      <c r="AD298" s="120"/>
      <c r="AE298" s="122"/>
      <c r="AF298" s="120"/>
      <c r="AG298" s="122"/>
      <c r="AI298" s="122"/>
      <c r="AK298" s="122"/>
      <c r="AM298" s="122"/>
      <c r="AO298" s="122"/>
      <c r="AQ298" s="122"/>
      <c r="AS298" s="122"/>
      <c r="AU298" s="122"/>
      <c r="AW298" s="122"/>
    </row>
    <row r="299" spans="1:57">
      <c r="B299" s="90" t="s">
        <v>193</v>
      </c>
      <c r="C299" s="79"/>
      <c r="D299" s="79"/>
      <c r="E299" s="120">
        <f>ROUND((E294-E295)*E297,0)</f>
        <v>22786</v>
      </c>
      <c r="F299" s="120"/>
      <c r="G299" s="120">
        <f>ROUND((G294-G295)*G297,0)</f>
        <v>92892</v>
      </c>
      <c r="I299" s="120">
        <f>ROUND((I294-I295)*I297,0)</f>
        <v>10300</v>
      </c>
      <c r="K299" s="120">
        <f>ROUND((K294-K295)*K297,0)</f>
        <v>19376</v>
      </c>
      <c r="L299" s="120"/>
      <c r="M299" s="120">
        <f>ROUND((M294-M295)*M297,0)</f>
        <v>665742</v>
      </c>
      <c r="N299" s="120"/>
      <c r="O299" s="120">
        <f>ROUND((O294-O295)*O297,0)</f>
        <v>445581</v>
      </c>
      <c r="P299" s="120"/>
      <c r="Q299" s="120">
        <f>ROUND((Q294-Q295)*Q297,0)</f>
        <v>9587937</v>
      </c>
      <c r="R299" s="120"/>
      <c r="S299" s="120">
        <f>ROUND((S294-S295)*S297,0)</f>
        <v>253693</v>
      </c>
      <c r="T299" s="120"/>
      <c r="U299" s="120">
        <f>ROUND((U294-U295)*U297,0)</f>
        <v>110564</v>
      </c>
      <c r="V299" s="120"/>
      <c r="W299" s="120">
        <f>ROUND((W294-W295)*W297,0)</f>
        <v>54951</v>
      </c>
      <c r="X299" s="120"/>
      <c r="Y299" s="120">
        <f>ROUND((Y294-Y295)*Y297,0)</f>
        <v>0</v>
      </c>
      <c r="Z299" s="120"/>
      <c r="AA299" s="120">
        <f>ROUND((AA294-AA295)*AA297,0)</f>
        <v>85417</v>
      </c>
      <c r="AB299" s="120"/>
      <c r="AC299" s="120">
        <f>ROUND((AC294-AC295)*AC297,0)</f>
        <v>78136</v>
      </c>
      <c r="AD299" s="120"/>
      <c r="AE299" s="120">
        <f>ROUND((AE294-AE295)*AE297,0)</f>
        <v>3004568</v>
      </c>
      <c r="AF299" s="120"/>
      <c r="AG299" s="120">
        <f>ROUND((AG294-AG295)*AG297,0)</f>
        <v>315912</v>
      </c>
      <c r="AI299" s="120">
        <f>ROUND((AI294-AI295)*AI297,0)</f>
        <v>52012</v>
      </c>
      <c r="AK299" s="120">
        <f>ROUND((AK294-AK295)*AK297,0)</f>
        <v>16408</v>
      </c>
      <c r="AM299" s="120">
        <f>ROUND((AM294-AM295)*AM297,0)</f>
        <v>0</v>
      </c>
      <c r="AO299" s="120">
        <f>ROUND((AO294-AO295)*AO297,0)</f>
        <v>0</v>
      </c>
      <c r="AQ299" s="120">
        <f>ROUND((AQ294-AQ295)*AQ297,0)</f>
        <v>0</v>
      </c>
      <c r="AS299" s="120">
        <f>ROUND((AS294-AS295)*AS297,0)</f>
        <v>0</v>
      </c>
      <c r="AU299" s="120">
        <f>ROUND((AU294-AU295)*AU297,0)</f>
        <v>0</v>
      </c>
      <c r="AW299" s="120">
        <f>ROUND((AW294-AW295)*AW297,0)</f>
        <v>0</v>
      </c>
    </row>
    <row r="300" spans="1:57">
      <c r="B300" s="90" t="s">
        <v>194</v>
      </c>
      <c r="C300" s="79"/>
      <c r="D300" s="79"/>
      <c r="E300" s="81">
        <f>IF(E$113=$B293,E295,0)</f>
        <v>0</v>
      </c>
      <c r="F300" s="120"/>
      <c r="G300" s="81">
        <f>IF(G$113=$B293,G295,0)</f>
        <v>0</v>
      </c>
      <c r="I300" s="81">
        <f>IF(I$113=$B293,I295,0)</f>
        <v>0</v>
      </c>
      <c r="K300" s="81">
        <f>IF(K$113=$B293,K295,0)</f>
        <v>0</v>
      </c>
      <c r="L300" s="120"/>
      <c r="M300" s="81">
        <f>IF(M$113=$B293,M295,0)</f>
        <v>0</v>
      </c>
      <c r="N300" s="120"/>
      <c r="O300" s="81">
        <f>IF(O$113=$B293,O295,0)</f>
        <v>0</v>
      </c>
      <c r="P300" s="120"/>
      <c r="Q300" s="81">
        <f>IF(Q$113=$B293,Q295,0)</f>
        <v>0</v>
      </c>
      <c r="R300" s="120"/>
      <c r="S300" s="81">
        <f>IF(S$113=$B293,S295,0)</f>
        <v>0</v>
      </c>
      <c r="T300" s="120"/>
      <c r="U300" s="81">
        <f>IF(U$113=$B293,U295,0)</f>
        <v>0</v>
      </c>
      <c r="V300" s="120"/>
      <c r="W300" s="81">
        <f>IF(W$113=$B293,W295,0)</f>
        <v>0</v>
      </c>
      <c r="X300" s="120"/>
      <c r="Y300" s="81">
        <f>IF(Y$113=$B293,Y295,0)</f>
        <v>0</v>
      </c>
      <c r="Z300" s="120"/>
      <c r="AA300" s="81">
        <f>IF(AA$113=$B293,AA295,0)</f>
        <v>0</v>
      </c>
      <c r="AB300" s="120"/>
      <c r="AC300" s="81">
        <f>IF(AC$113=$B293,AC295,0)</f>
        <v>0</v>
      </c>
      <c r="AD300" s="120"/>
      <c r="AE300" s="81">
        <f>IF(AE$113=$B293,AE295,0)</f>
        <v>0</v>
      </c>
      <c r="AF300" s="120"/>
      <c r="AG300" s="81">
        <f>IF(AG$113=$B293,AG295,0)</f>
        <v>0</v>
      </c>
      <c r="AI300" s="81">
        <f>IF(AI$113=$B293,AI295,0)</f>
        <v>0</v>
      </c>
      <c r="AK300" s="81">
        <f>IF(AK$113=$B293,AK295,0)</f>
        <v>437556</v>
      </c>
      <c r="AM300" s="81">
        <f>IF(AM$113=$B293,AM295,0)</f>
        <v>0</v>
      </c>
      <c r="AO300" s="81">
        <f>IF(AO$113=$B293,AO295,0)</f>
        <v>0</v>
      </c>
      <c r="AQ300" s="81">
        <f>IF(AQ$113=$B293,AQ295,0)</f>
        <v>0</v>
      </c>
      <c r="AS300" s="81">
        <f>IF(AS$113=$B293,AS295,0)</f>
        <v>0</v>
      </c>
      <c r="AU300" s="81">
        <f>IF(AU$113=$B293,AU295,0)</f>
        <v>0</v>
      </c>
      <c r="AW300" s="81">
        <f>IF(AW$113=$B293,AW295,0)</f>
        <v>0</v>
      </c>
    </row>
    <row r="301" spans="1:57" ht="13.5" thickBot="1">
      <c r="B301" s="90" t="str">
        <f>"Total Tax Depreciation  -  "&amp;B293</f>
        <v>Total Tax Depreciation  -  2017</v>
      </c>
      <c r="C301" s="79"/>
      <c r="D301" s="79"/>
      <c r="E301" s="125">
        <f>E299+E300</f>
        <v>22786</v>
      </c>
      <c r="F301" s="120"/>
      <c r="G301" s="125">
        <f>G299+G300</f>
        <v>92892</v>
      </c>
      <c r="I301" s="125">
        <f>I299+I300</f>
        <v>10300</v>
      </c>
      <c r="K301" s="125">
        <f>K299+K300</f>
        <v>19376</v>
      </c>
      <c r="L301" s="120"/>
      <c r="M301" s="125">
        <f>M299+M300</f>
        <v>665742</v>
      </c>
      <c r="N301" s="120"/>
      <c r="O301" s="125">
        <f>O299+O300</f>
        <v>445581</v>
      </c>
      <c r="P301" s="120"/>
      <c r="Q301" s="125">
        <f>Q299+Q300</f>
        <v>9587937</v>
      </c>
      <c r="R301" s="120"/>
      <c r="S301" s="125">
        <f>S299+S300</f>
        <v>253693</v>
      </c>
      <c r="T301" s="120"/>
      <c r="U301" s="125">
        <f>U299+U300</f>
        <v>110564</v>
      </c>
      <c r="V301" s="120"/>
      <c r="W301" s="125">
        <f>W299+W300</f>
        <v>54951</v>
      </c>
      <c r="X301" s="120"/>
      <c r="Y301" s="125">
        <f>Y299+Y300</f>
        <v>0</v>
      </c>
      <c r="Z301" s="120"/>
      <c r="AA301" s="125">
        <f>AA299+AA300</f>
        <v>85417</v>
      </c>
      <c r="AB301" s="120"/>
      <c r="AC301" s="125">
        <f>AC299+AC300</f>
        <v>78136</v>
      </c>
      <c r="AD301" s="120"/>
      <c r="AE301" s="125">
        <f>AE299+AE300</f>
        <v>3004568</v>
      </c>
      <c r="AF301" s="120"/>
      <c r="AG301" s="125">
        <f>AG299+AG300</f>
        <v>315912</v>
      </c>
      <c r="AI301" s="125">
        <f>AI299+AI300</f>
        <v>52012</v>
      </c>
      <c r="AK301" s="125">
        <f>AK299+AK300</f>
        <v>453964</v>
      </c>
      <c r="AM301" s="125">
        <f>AM299+AM300</f>
        <v>0</v>
      </c>
      <c r="AO301" s="125">
        <f>AO299+AO300</f>
        <v>0</v>
      </c>
      <c r="AQ301" s="125">
        <f>AQ299+AQ300</f>
        <v>0</v>
      </c>
      <c r="AS301" s="125">
        <f>AS299+AS300</f>
        <v>0</v>
      </c>
      <c r="AU301" s="125">
        <f>AU299+AU300</f>
        <v>0</v>
      </c>
      <c r="AW301" s="125">
        <f>AW299+AW300</f>
        <v>0</v>
      </c>
    </row>
    <row r="302" spans="1:57" ht="13.5" thickTop="1"/>
    <row r="304" spans="1:57">
      <c r="B304" s="119">
        <v>2018</v>
      </c>
      <c r="C304" s="79"/>
      <c r="D304" s="79"/>
      <c r="E304" s="129"/>
      <c r="F304" s="120"/>
      <c r="G304" s="129"/>
      <c r="I304" s="129"/>
      <c r="K304" s="120"/>
      <c r="L304" s="120"/>
      <c r="M304" s="120"/>
      <c r="N304" s="120"/>
      <c r="O304" s="120"/>
      <c r="P304" s="120"/>
      <c r="Q304" s="120"/>
      <c r="R304" s="120"/>
      <c r="S304" s="120"/>
      <c r="T304" s="120"/>
      <c r="U304" s="120"/>
      <c r="V304" s="120"/>
      <c r="W304" s="120"/>
      <c r="X304" s="120"/>
      <c r="Y304" s="120"/>
      <c r="Z304" s="120"/>
      <c r="AA304" s="120"/>
      <c r="AB304" s="120"/>
      <c r="AC304" s="120"/>
      <c r="AD304" s="120"/>
      <c r="AE304" s="120"/>
      <c r="AF304" s="120"/>
      <c r="AG304" s="120"/>
      <c r="AH304" s="120"/>
      <c r="AI304" s="120"/>
      <c r="AJ304" s="79"/>
      <c r="AK304" s="120"/>
      <c r="AM304" s="120"/>
      <c r="AO304" s="120"/>
      <c r="AQ304" s="120"/>
      <c r="AS304" s="120"/>
      <c r="AU304" s="120"/>
      <c r="AW304" s="120"/>
    </row>
    <row r="305" spans="2:49">
      <c r="B305" s="90" t="s">
        <v>167</v>
      </c>
      <c r="C305" s="79"/>
      <c r="D305" s="79"/>
      <c r="E305" s="120">
        <f>IF(E$113&lt;=$B304,E$25,0)</f>
        <v>510665.11</v>
      </c>
      <c r="F305" s="120"/>
      <c r="G305" s="120">
        <f>IF(G$113&lt;=$B304,G$25,0)</f>
        <v>2082311.7650000001</v>
      </c>
      <c r="I305" s="120">
        <f>IF(I$113&lt;=$B304,I$25,0)</f>
        <v>329777.47000000003</v>
      </c>
      <c r="K305" s="120">
        <f>IF(K$113&lt;=$B304,K$25,0)</f>
        <v>620501.30999999971</v>
      </c>
      <c r="L305" s="120"/>
      <c r="M305" s="120">
        <f>IF(M$113&lt;=$B304,M$25,0)</f>
        <v>14920259.805000002</v>
      </c>
      <c r="N305" s="120"/>
      <c r="O305" s="120">
        <f>IF(O$113&lt;=$B304,O$25,0)</f>
        <v>9988375.7000000011</v>
      </c>
      <c r="P305" s="120"/>
      <c r="Q305" s="120">
        <f>IF(Q$113&lt;=$B304,Q$25,0)</f>
        <v>214879808.19000003</v>
      </c>
      <c r="R305" s="120"/>
      <c r="S305" s="120">
        <f>IF(S$113&lt;=$B304,S$25,0)</f>
        <v>11373829.760000002</v>
      </c>
      <c r="T305" s="120"/>
      <c r="U305" s="120">
        <f>IF(U$113&lt;=$B304,U$25,0)</f>
        <v>4955799.3949999996</v>
      </c>
      <c r="V305" s="120"/>
      <c r="W305" s="120">
        <f>IF(W$113&lt;=$B304,W$25,0)</f>
        <v>2430372.75</v>
      </c>
      <c r="X305" s="120"/>
      <c r="Y305" s="120">
        <f>IF(Y$113&lt;=$B304,Y$25,0)</f>
        <v>1753974.9050000003</v>
      </c>
      <c r="Z305" s="120"/>
      <c r="AA305" s="120">
        <f>IF(AA$113&lt;=$B304,AA$25,0)</f>
        <v>3232441.9049999993</v>
      </c>
      <c r="AB305" s="120"/>
      <c r="AC305" s="120">
        <f>IF(AC$113&lt;=$B304,AC$25,0)</f>
        <v>2735390.790000001</v>
      </c>
      <c r="AD305" s="120"/>
      <c r="AE305" s="120">
        <f>IF(AE$113&lt;=$B304,AE$25,0)</f>
        <v>97282430.489999995</v>
      </c>
      <c r="AF305" s="120"/>
      <c r="AG305" s="120">
        <f>IF(AG$113&lt;=$B304,AG$25,0)</f>
        <v>9462688.1500000004</v>
      </c>
      <c r="AH305" s="120"/>
      <c r="AI305" s="120">
        <f>IF(AI$113&lt;=$B304,AI$25,0)</f>
        <v>1440963.16</v>
      </c>
      <c r="AJ305" s="79"/>
      <c r="AK305" s="120">
        <f>IF(AK$113&lt;=$B304,AK$25,0)</f>
        <v>875112.65</v>
      </c>
      <c r="AL305" s="87"/>
      <c r="AM305" s="120">
        <f>IF(AM$113&lt;=$B304,AM$25,0)</f>
        <v>310771.57999999984</v>
      </c>
      <c r="AN305" s="87"/>
      <c r="AO305" s="120">
        <f>IF(AO$113&lt;=$B304,AO$25,0)</f>
        <v>0</v>
      </c>
      <c r="AQ305" s="120">
        <f>IF(AQ$113&lt;=$B304,AQ$25,0)</f>
        <v>0</v>
      </c>
      <c r="AS305" s="120">
        <f>IF(AS$113&lt;=$B304,AS$25,0)</f>
        <v>0</v>
      </c>
      <c r="AU305" s="120">
        <f>IF(AU$113&lt;=$B304,AU$25,0)</f>
        <v>0</v>
      </c>
      <c r="AW305" s="120">
        <f>IF(AW$113&lt;=$B304,AW$25,0)</f>
        <v>0</v>
      </c>
    </row>
    <row r="306" spans="2:49">
      <c r="B306" s="90" t="s">
        <v>190</v>
      </c>
      <c r="C306" s="79"/>
      <c r="D306" s="79"/>
      <c r="E306" s="121">
        <f>ROUND(E305*E$13,0)</f>
        <v>0</v>
      </c>
      <c r="F306" s="120"/>
      <c r="G306" s="121">
        <f>ROUND(G305*G$13,0)</f>
        <v>0</v>
      </c>
      <c r="I306" s="121">
        <f>ROUND(I305*I$13,0)</f>
        <v>98933</v>
      </c>
      <c r="K306" s="121">
        <f>ROUND(K305*K$13,0)</f>
        <v>186150</v>
      </c>
      <c r="L306" s="120"/>
      <c r="M306" s="121">
        <f>ROUND(M305*M$13,0)</f>
        <v>0</v>
      </c>
      <c r="N306" s="120"/>
      <c r="O306" s="121">
        <f>ROUND(O305*O$13,0)</f>
        <v>0</v>
      </c>
      <c r="P306" s="120"/>
      <c r="Q306" s="121">
        <f>ROUND(Q305*Q$13,0)</f>
        <v>0</v>
      </c>
      <c r="R306" s="120"/>
      <c r="S306" s="121">
        <f>ROUND(S305*S$13,0)</f>
        <v>5686915</v>
      </c>
      <c r="T306" s="120"/>
      <c r="U306" s="121">
        <f>ROUND(U305*U$13,0)</f>
        <v>2477900</v>
      </c>
      <c r="V306" s="120"/>
      <c r="W306" s="121">
        <f>ROUND(W305*W$13,0)</f>
        <v>1215186</v>
      </c>
      <c r="X306" s="120"/>
      <c r="Y306" s="121">
        <f>ROUND(Y305*Y$13,0)</f>
        <v>1753975</v>
      </c>
      <c r="Z306" s="120"/>
      <c r="AA306" s="121">
        <f>ROUND(AA305*AA$13,0)</f>
        <v>1616221</v>
      </c>
      <c r="AB306" s="120"/>
      <c r="AC306" s="121">
        <f>ROUND(AC305*AC$13,0)</f>
        <v>1367695</v>
      </c>
      <c r="AD306" s="120"/>
      <c r="AE306" s="121">
        <f>ROUND(AE305*AE$13,0)</f>
        <v>48641215</v>
      </c>
      <c r="AF306" s="120"/>
      <c r="AG306" s="121">
        <f>ROUND(AG305*AG$13,0)</f>
        <v>4731344</v>
      </c>
      <c r="AH306" s="120"/>
      <c r="AI306" s="121">
        <f>ROUND(AI305*AI$13,0)</f>
        <v>720482</v>
      </c>
      <c r="AJ306" s="79"/>
      <c r="AK306" s="121">
        <f>ROUND(AK305*AK$13,0)</f>
        <v>437556</v>
      </c>
      <c r="AM306" s="121">
        <f>ROUND(AM305*AM$13,0)</f>
        <v>0</v>
      </c>
      <c r="AO306" s="121">
        <f>ROUND(AO305*AO$13,0)</f>
        <v>0</v>
      </c>
      <c r="AQ306" s="121">
        <f>ROUND(AQ305*AQ$13,0)</f>
        <v>0</v>
      </c>
      <c r="AS306" s="121">
        <f>ROUND(AS305*AS$13,0)</f>
        <v>0</v>
      </c>
      <c r="AU306" s="121">
        <f>ROUND(AU305*AU$13,0)</f>
        <v>0</v>
      </c>
      <c r="AW306" s="121">
        <f>ROUND(AW305*AW$13,0)</f>
        <v>0</v>
      </c>
    </row>
    <row r="307" spans="2:49">
      <c r="B307" s="90" t="s">
        <v>191</v>
      </c>
      <c r="C307" s="79"/>
      <c r="D307" s="79"/>
      <c r="E307" s="120">
        <f>E305-E306</f>
        <v>510665.11</v>
      </c>
      <c r="F307" s="120"/>
      <c r="G307" s="120">
        <f>G305-G306</f>
        <v>2082311.7650000001</v>
      </c>
      <c r="I307" s="120">
        <f>I305-I306</f>
        <v>230844.47000000003</v>
      </c>
      <c r="K307" s="120">
        <f>K305-K306</f>
        <v>434351.30999999971</v>
      </c>
      <c r="L307" s="120"/>
      <c r="M307" s="120">
        <f>M305-M306</f>
        <v>14920259.805000002</v>
      </c>
      <c r="N307" s="120"/>
      <c r="O307" s="120">
        <f>O305-O306</f>
        <v>9988375.7000000011</v>
      </c>
      <c r="P307" s="120"/>
      <c r="Q307" s="120">
        <f>Q305-Q306</f>
        <v>214879808.19000003</v>
      </c>
      <c r="R307" s="120"/>
      <c r="S307" s="120">
        <f>S305-S306</f>
        <v>5686914.7600000016</v>
      </c>
      <c r="T307" s="120"/>
      <c r="U307" s="120">
        <f>U305-U306</f>
        <v>2477899.3949999996</v>
      </c>
      <c r="V307" s="120"/>
      <c r="W307" s="120">
        <f>W305-W306</f>
        <v>1215186.75</v>
      </c>
      <c r="X307" s="120"/>
      <c r="Y307" s="120">
        <f>Y305-Y306</f>
        <v>-9.4999999739229679E-2</v>
      </c>
      <c r="Z307" s="120"/>
      <c r="AA307" s="120">
        <f>AA305-AA306</f>
        <v>1616220.9049999993</v>
      </c>
      <c r="AB307" s="120"/>
      <c r="AC307" s="120">
        <f>AC305-AC306</f>
        <v>1367695.790000001</v>
      </c>
      <c r="AD307" s="120"/>
      <c r="AE307" s="120">
        <f>AE305-AE306</f>
        <v>48641215.489999995</v>
      </c>
      <c r="AF307" s="120"/>
      <c r="AG307" s="120">
        <f>AG305-AG306</f>
        <v>4731344.1500000004</v>
      </c>
      <c r="AH307" s="120"/>
      <c r="AI307" s="120">
        <f>AI305-AI306</f>
        <v>720481.15999999992</v>
      </c>
      <c r="AJ307" s="79"/>
      <c r="AK307" s="120">
        <f>AK305-AK306</f>
        <v>437556.65</v>
      </c>
      <c r="AM307" s="120">
        <f>AM305-AM306</f>
        <v>310771.57999999984</v>
      </c>
      <c r="AO307" s="120">
        <f>AO305-AO306</f>
        <v>0</v>
      </c>
      <c r="AQ307" s="120">
        <f>AQ305-AQ306</f>
        <v>0</v>
      </c>
      <c r="AS307" s="120">
        <f>AS305-AS306</f>
        <v>0</v>
      </c>
      <c r="AU307" s="120">
        <f>AU305-AU306</f>
        <v>0</v>
      </c>
      <c r="AW307" s="120">
        <f>AW305-AW306</f>
        <v>0</v>
      </c>
    </row>
    <row r="308" spans="2:49">
      <c r="B308" s="123" t="s">
        <v>192</v>
      </c>
      <c r="C308" s="109"/>
      <c r="D308" s="109"/>
      <c r="E308" s="128">
        <f>IF($B304-E$9&lt;0,0,LOOKUP($B304-(E$9-1),$C$377:$C$398,$E$377:$E$398))</f>
        <v>4.4609999999999997E-2</v>
      </c>
      <c r="F308" s="109"/>
      <c r="G308" s="128">
        <f>IF($B304-G$9&lt;0,0,LOOKUP($B304-(G$9-1),$C$377:$C$398,$E$377:$E$398))</f>
        <v>4.462E-2</v>
      </c>
      <c r="H308" s="124"/>
      <c r="I308" s="128">
        <f>IF($B304-I$9&lt;0,0,LOOKUP($B304-(I$9-1),$C$377:$C$398,$E$377:$E$398))</f>
        <v>4.4609999999999997E-2</v>
      </c>
      <c r="J308" s="124"/>
      <c r="K308" s="128">
        <f>IF($B304-K$9&lt;0,0,LOOKUP($B304-(K$9-1),$C$377:$C$398,$E$377:$E$398))</f>
        <v>4.462E-2</v>
      </c>
      <c r="L308" s="124"/>
      <c r="M308" s="128">
        <f>IF($B304-M$9&lt;0,0,LOOKUP($B304-(M$9-1),$C$377:$C$398,$E$377:$E$398))</f>
        <v>4.4609999999999997E-2</v>
      </c>
      <c r="N308" s="109"/>
      <c r="O308" s="128">
        <f>IF($B304-O$9&lt;0,0,LOOKUP($B304-(O$9-1),$C$377:$C$398,$E$377:$E$398))</f>
        <v>4.462E-2</v>
      </c>
      <c r="P308" s="124"/>
      <c r="Q308" s="128">
        <f>IF($B304-Q$9&lt;0,0,LOOKUP($B304-(Q$9-1),$C$377:$C$398,$E$377:$E$398))</f>
        <v>4.4609999999999997E-2</v>
      </c>
      <c r="R308" s="124"/>
      <c r="S308" s="128">
        <f>IF($B304-S$9&lt;0,0,LOOKUP($B304-(S$9-1),$C$377:$C$398,$E$377:$E$398))</f>
        <v>4.462E-2</v>
      </c>
      <c r="T308" s="124"/>
      <c r="U308" s="128">
        <f>IF($B304-U$9&lt;0,0,LOOKUP($B304-(U$9-1),$C$377:$C$398,$E$377:$E$398))</f>
        <v>4.4609999999999997E-2</v>
      </c>
      <c r="V308" s="124"/>
      <c r="W308" s="128">
        <f>IF($B304-W$9&lt;0,0,LOOKUP($B304-(W$9-1),$C$377:$C$398,$E$377:$E$398))</f>
        <v>4.462E-2</v>
      </c>
      <c r="X308" s="109"/>
      <c r="Y308" s="128">
        <f>IF($B304-Y$9&lt;0,0,LOOKUP($B304-(Y$9-1),$C$377:$C$398,$E$377:$E$398))</f>
        <v>4.5220000000000003E-2</v>
      </c>
      <c r="Z308" s="124"/>
      <c r="AA308" s="128">
        <f>IF($B304-AA$9&lt;0,0,LOOKUP($B304-(AA$9-1),$C$377:$C$398,$E$377:$E$398))</f>
        <v>4.888E-2</v>
      </c>
      <c r="AB308" s="124"/>
      <c r="AC308" s="128">
        <f>IF($B304-AC$9&lt;0,0,LOOKUP($B304-(AC$9-1),$C$377:$C$398,$E$377:$E$398))</f>
        <v>5.2850000000000001E-2</v>
      </c>
      <c r="AD308" s="124"/>
      <c r="AE308" s="128">
        <f>IF($B304-AE$9&lt;0,0,LOOKUP($B304-(AE$9-1),$C$377:$C$398,$E$377:$E$398))</f>
        <v>5.713E-2</v>
      </c>
      <c r="AF308" s="124"/>
      <c r="AG308" s="128">
        <f>IF($B304-AG$9&lt;0,0,LOOKUP($B304-(AG$9-1),$C$377:$C$398,$E$377:$E$398))</f>
        <v>6.1769999999999999E-2</v>
      </c>
      <c r="AH308" s="124"/>
      <c r="AI308" s="128">
        <f>IF($B304-AI$9&lt;0,0,LOOKUP($B304-(AI$9-1),$C$377:$C$398,$E$377:$E$398))</f>
        <v>6.6769999999999996E-2</v>
      </c>
      <c r="AJ308" s="124"/>
      <c r="AK308" s="128">
        <f>IF($B304-AK$9&lt;0,0,LOOKUP($B304-(AK$9-1),$C$377:$C$398,$E$377:$E$398))</f>
        <v>7.2190000000000004E-2</v>
      </c>
      <c r="AM308" s="128">
        <f>IF($B304-AM$9&lt;0,0,LOOKUP($B304-(AM$9-1),$C$377:$C$398,$E$377:$E$398))</f>
        <v>3.7499999999999999E-2</v>
      </c>
      <c r="AO308" s="128">
        <f>IF($B304-AO$9&lt;0,0,LOOKUP($B304-(AO$9-1),$C$377:$C$398,$E$377:$E$398))</f>
        <v>0</v>
      </c>
      <c r="AQ308" s="128">
        <f>IF($B304-AQ$9&lt;0,0,LOOKUP($B304-(AQ$9-1),$C$377:$C$398,$E$377:$E$398))</f>
        <v>0</v>
      </c>
      <c r="AS308" s="128">
        <f>IF($B304-AS$9&lt;0,0,LOOKUP($B304-(AS$9-1),$C$377:$C$398,$E$377:$E$398))</f>
        <v>0</v>
      </c>
      <c r="AU308" s="128">
        <f>IF($B304-AU$9&lt;0,0,LOOKUP($B304-(AU$9-1),$C$377:$C$398,$E$377:$E$398))</f>
        <v>0</v>
      </c>
      <c r="AW308" s="128">
        <f>IF($B304-AW$9&lt;0,0,LOOKUP($B304-(AW$9-1),$C$377:$C$398,$E$377:$E$398))</f>
        <v>0</v>
      </c>
    </row>
    <row r="309" spans="2:49">
      <c r="B309" s="79"/>
      <c r="C309" s="79"/>
      <c r="D309" s="79"/>
      <c r="E309" s="122"/>
      <c r="F309" s="120"/>
      <c r="G309" s="122"/>
      <c r="I309" s="122"/>
      <c r="K309" s="122"/>
      <c r="L309" s="120"/>
      <c r="M309" s="122"/>
      <c r="N309" s="120"/>
      <c r="O309" s="122"/>
      <c r="P309" s="120"/>
      <c r="Q309" s="122"/>
      <c r="R309" s="120"/>
      <c r="S309" s="122"/>
      <c r="T309" s="120"/>
      <c r="U309" s="122"/>
      <c r="V309" s="120"/>
      <c r="W309" s="122"/>
      <c r="X309" s="120"/>
      <c r="Y309" s="122"/>
      <c r="Z309" s="120"/>
      <c r="AA309" s="122"/>
      <c r="AB309" s="120"/>
      <c r="AC309" s="122"/>
      <c r="AD309" s="120"/>
      <c r="AE309" s="122"/>
      <c r="AF309" s="120"/>
      <c r="AG309" s="122"/>
      <c r="AI309" s="122"/>
      <c r="AK309" s="122"/>
      <c r="AM309" s="122"/>
      <c r="AO309" s="122"/>
      <c r="AQ309" s="122"/>
      <c r="AS309" s="122"/>
      <c r="AU309" s="122"/>
      <c r="AW309" s="122"/>
    </row>
    <row r="310" spans="2:49">
      <c r="B310" s="90" t="s">
        <v>193</v>
      </c>
      <c r="C310" s="79"/>
      <c r="D310" s="79"/>
      <c r="E310" s="120">
        <f>ROUND((E305-E306)*E308,0)</f>
        <v>22781</v>
      </c>
      <c r="F310" s="120"/>
      <c r="G310" s="120">
        <f>ROUND((G305-G306)*G308,0)</f>
        <v>92913</v>
      </c>
      <c r="I310" s="120">
        <f>ROUND((I305-I306)*I308,0)</f>
        <v>10298</v>
      </c>
      <c r="K310" s="120">
        <f>ROUND((K305-K306)*K308,0)</f>
        <v>19381</v>
      </c>
      <c r="L310" s="120"/>
      <c r="M310" s="120">
        <f>ROUND((M305-M306)*M308,0)</f>
        <v>665593</v>
      </c>
      <c r="N310" s="120"/>
      <c r="O310" s="120">
        <f>ROUND((O305-O306)*O308,0)</f>
        <v>445681</v>
      </c>
      <c r="P310" s="120"/>
      <c r="Q310" s="120">
        <f>ROUND((Q305-Q306)*Q308,0)</f>
        <v>9585788</v>
      </c>
      <c r="R310" s="120"/>
      <c r="S310" s="120">
        <f>ROUND((S305-S306)*S308,0)</f>
        <v>253750</v>
      </c>
      <c r="T310" s="120"/>
      <c r="U310" s="120">
        <f>ROUND((U305-U306)*U308,0)</f>
        <v>110539</v>
      </c>
      <c r="V310" s="120"/>
      <c r="W310" s="120">
        <f>ROUND((W305-W306)*W308,0)</f>
        <v>54222</v>
      </c>
      <c r="X310" s="120"/>
      <c r="Y310" s="120">
        <f>ROUND((Y305-Y306)*Y308,0)</f>
        <v>0</v>
      </c>
      <c r="Z310" s="120"/>
      <c r="AA310" s="120">
        <f>ROUND((AA305-AA306)*AA308,0)</f>
        <v>79001</v>
      </c>
      <c r="AB310" s="120"/>
      <c r="AC310" s="120">
        <f>ROUND((AC305-AC306)*AC308,0)</f>
        <v>72283</v>
      </c>
      <c r="AD310" s="120"/>
      <c r="AE310" s="120">
        <f>ROUND((AE305-AE306)*AE308,0)</f>
        <v>2778873</v>
      </c>
      <c r="AF310" s="120"/>
      <c r="AG310" s="120">
        <f>ROUND((AG305-AG306)*AG308,0)</f>
        <v>292255</v>
      </c>
      <c r="AI310" s="120">
        <f>ROUND((AI305-AI306)*AI308,0)</f>
        <v>48107</v>
      </c>
      <c r="AK310" s="120">
        <f>ROUND((AK305-AK306)*AK308,0)</f>
        <v>31587</v>
      </c>
      <c r="AM310" s="120">
        <f>ROUND((AM305-AM306)*AM308,0)</f>
        <v>11654</v>
      </c>
      <c r="AO310" s="120">
        <f>ROUND((AO305-AO306)*AO308,0)</f>
        <v>0</v>
      </c>
      <c r="AQ310" s="120">
        <f>ROUND((AQ305-AQ306)*AQ308,0)</f>
        <v>0</v>
      </c>
      <c r="AS310" s="120">
        <f>ROUND((AS305-AS306)*AS308,0)</f>
        <v>0</v>
      </c>
      <c r="AU310" s="120">
        <f>ROUND((AU305-AU306)*AU308,0)</f>
        <v>0</v>
      </c>
      <c r="AW310" s="120">
        <f>ROUND((AW305-AW306)*AW308,0)</f>
        <v>0</v>
      </c>
    </row>
    <row r="311" spans="2:49">
      <c r="B311" s="90" t="s">
        <v>194</v>
      </c>
      <c r="C311" s="79"/>
      <c r="D311" s="79"/>
      <c r="E311" s="81">
        <f>IF(E$113=$B304,E306,0)</f>
        <v>0</v>
      </c>
      <c r="F311" s="120"/>
      <c r="G311" s="81">
        <f>IF(G$113=$B304,G306,0)</f>
        <v>0</v>
      </c>
      <c r="I311" s="81">
        <f>IF(I$113=$B304,I306,0)</f>
        <v>0</v>
      </c>
      <c r="K311" s="81">
        <f>IF(K$113=$B304,K306,0)</f>
        <v>0</v>
      </c>
      <c r="L311" s="120"/>
      <c r="M311" s="81">
        <f>IF(M$113=$B304,M306,0)</f>
        <v>0</v>
      </c>
      <c r="N311" s="120"/>
      <c r="O311" s="81">
        <f>IF(O$113=$B304,O306,0)</f>
        <v>0</v>
      </c>
      <c r="P311" s="120"/>
      <c r="Q311" s="81">
        <f>IF(Q$113=$B304,Q306,0)</f>
        <v>0</v>
      </c>
      <c r="R311" s="120"/>
      <c r="S311" s="81">
        <f>IF(S$113=$B304,S306,0)</f>
        <v>0</v>
      </c>
      <c r="T311" s="120"/>
      <c r="U311" s="81">
        <f>IF(U$113=$B304,U306,0)</f>
        <v>0</v>
      </c>
      <c r="V311" s="120"/>
      <c r="W311" s="81">
        <f>IF(W$113=$B304,W306,0)</f>
        <v>0</v>
      </c>
      <c r="X311" s="120"/>
      <c r="Y311" s="81">
        <f>IF(Y$113=$B304,Y306,0)</f>
        <v>0</v>
      </c>
      <c r="Z311" s="120"/>
      <c r="AA311" s="81">
        <f>IF(AA$113=$B304,AA306,0)</f>
        <v>0</v>
      </c>
      <c r="AB311" s="120"/>
      <c r="AC311" s="81">
        <f>IF(AC$113=$B304,AC306,0)</f>
        <v>0</v>
      </c>
      <c r="AD311" s="120"/>
      <c r="AE311" s="81">
        <f>IF(AE$113=$B304,AE306,0)</f>
        <v>0</v>
      </c>
      <c r="AF311" s="120"/>
      <c r="AG311" s="81">
        <f>IF(AG$113=$B304,AG306,0)</f>
        <v>0</v>
      </c>
      <c r="AI311" s="81">
        <f>IF(AI$113=$B304,AI306,0)</f>
        <v>0</v>
      </c>
      <c r="AK311" s="81">
        <f>IF(AK$113=$B304,AK306,0)</f>
        <v>0</v>
      </c>
      <c r="AM311" s="81">
        <f>IF(AM$113=$B304,AM306,0)</f>
        <v>0</v>
      </c>
      <c r="AO311" s="81">
        <f>IF(AO$113=$B304,AO306,0)</f>
        <v>0</v>
      </c>
      <c r="AQ311" s="81">
        <f>IF(AQ$113=$B304,AQ306,0)</f>
        <v>0</v>
      </c>
      <c r="AS311" s="81">
        <f>IF(AS$113=$B304,AS306,0)</f>
        <v>0</v>
      </c>
      <c r="AU311" s="81">
        <f>IF(AU$113=$B304,AU306,0)</f>
        <v>0</v>
      </c>
      <c r="AW311" s="81">
        <f>IF(AW$113=$B304,AW306,0)</f>
        <v>0</v>
      </c>
    </row>
    <row r="312" spans="2:49" ht="13.5" thickBot="1">
      <c r="B312" s="90" t="str">
        <f>"Total Tax Depreciation  -  "&amp;B304</f>
        <v>Total Tax Depreciation  -  2018</v>
      </c>
      <c r="C312" s="79"/>
      <c r="D312" s="79"/>
      <c r="E312" s="125">
        <f>E310+E311</f>
        <v>22781</v>
      </c>
      <c r="F312" s="120"/>
      <c r="G312" s="125">
        <f>G310+G311</f>
        <v>92913</v>
      </c>
      <c r="I312" s="125">
        <f>I310+I311</f>
        <v>10298</v>
      </c>
      <c r="K312" s="125">
        <f>K310+K311</f>
        <v>19381</v>
      </c>
      <c r="L312" s="120"/>
      <c r="M312" s="125">
        <f>M310+M311</f>
        <v>665593</v>
      </c>
      <c r="N312" s="120"/>
      <c r="O312" s="125">
        <f>O310+O311</f>
        <v>445681</v>
      </c>
      <c r="P312" s="120"/>
      <c r="Q312" s="125">
        <f>Q310+Q311</f>
        <v>9585788</v>
      </c>
      <c r="R312" s="120"/>
      <c r="S312" s="125">
        <f>S310+S311</f>
        <v>253750</v>
      </c>
      <c r="T312" s="120"/>
      <c r="U312" s="125">
        <f>U310+U311</f>
        <v>110539</v>
      </c>
      <c r="V312" s="120"/>
      <c r="W312" s="125">
        <f>W310+W311</f>
        <v>54222</v>
      </c>
      <c r="X312" s="120"/>
      <c r="Y312" s="125">
        <f>Y310+Y311</f>
        <v>0</v>
      </c>
      <c r="Z312" s="120"/>
      <c r="AA312" s="125">
        <f>AA310+AA311</f>
        <v>79001</v>
      </c>
      <c r="AB312" s="120"/>
      <c r="AC312" s="125">
        <f>AC310+AC311</f>
        <v>72283</v>
      </c>
      <c r="AD312" s="120"/>
      <c r="AE312" s="125">
        <f>AE310+AE311</f>
        <v>2778873</v>
      </c>
      <c r="AF312" s="120"/>
      <c r="AG312" s="125">
        <f>AG310+AG311</f>
        <v>292255</v>
      </c>
      <c r="AI312" s="125">
        <f>AI310+AI311</f>
        <v>48107</v>
      </c>
      <c r="AK312" s="125">
        <f>AK310+AK311</f>
        <v>31587</v>
      </c>
      <c r="AM312" s="125">
        <f>AM310+AM311</f>
        <v>11654</v>
      </c>
      <c r="AO312" s="125">
        <f>AO310+AO311</f>
        <v>0</v>
      </c>
      <c r="AQ312" s="125">
        <f>AQ310+AQ311</f>
        <v>0</v>
      </c>
      <c r="AS312" s="125">
        <f>AS310+AS311</f>
        <v>0</v>
      </c>
      <c r="AU312" s="125">
        <f>AU310+AU311</f>
        <v>0</v>
      </c>
      <c r="AW312" s="125">
        <f>AW310+AW311</f>
        <v>0</v>
      </c>
    </row>
    <row r="313" spans="2:49" ht="13.5" thickTop="1"/>
    <row r="315" spans="2:49">
      <c r="B315" s="119">
        <v>2019</v>
      </c>
      <c r="C315" s="79"/>
      <c r="D315" s="79"/>
      <c r="E315" s="129"/>
      <c r="F315" s="120"/>
      <c r="G315" s="129"/>
      <c r="I315" s="129"/>
      <c r="K315" s="120"/>
      <c r="L315" s="120"/>
      <c r="M315" s="120"/>
      <c r="N315" s="120"/>
      <c r="O315" s="120"/>
      <c r="P315" s="120"/>
      <c r="Q315" s="120"/>
      <c r="R315" s="120"/>
      <c r="S315" s="120"/>
      <c r="T315" s="120"/>
      <c r="U315" s="120"/>
      <c r="V315" s="120"/>
      <c r="W315" s="120"/>
      <c r="X315" s="120"/>
      <c r="Y315" s="120"/>
      <c r="Z315" s="120"/>
      <c r="AA315" s="120"/>
      <c r="AB315" s="120"/>
      <c r="AC315" s="120"/>
      <c r="AD315" s="120"/>
      <c r="AE315" s="120"/>
      <c r="AF315" s="120"/>
      <c r="AG315" s="120"/>
      <c r="AH315" s="120"/>
      <c r="AI315" s="120"/>
      <c r="AJ315" s="79"/>
      <c r="AK315" s="120"/>
      <c r="AM315" s="120"/>
      <c r="AO315" s="120"/>
      <c r="AQ315" s="120"/>
      <c r="AS315" s="120"/>
      <c r="AU315" s="120"/>
      <c r="AW315" s="120"/>
    </row>
    <row r="316" spans="2:49">
      <c r="B316" s="90" t="s">
        <v>167</v>
      </c>
      <c r="C316" s="79"/>
      <c r="D316" s="79"/>
      <c r="E316" s="120">
        <f>IF(E$113&lt;=$B315,E$25,0)</f>
        <v>510665.11</v>
      </c>
      <c r="F316" s="120"/>
      <c r="G316" s="120">
        <f>IF(G$113&lt;=$B315,G$25,0)</f>
        <v>2082311.7650000001</v>
      </c>
      <c r="I316" s="120">
        <f>IF(I$113&lt;=$B315,I$25,0)</f>
        <v>329777.47000000003</v>
      </c>
      <c r="K316" s="120">
        <f>IF(K$113&lt;=$B315,K$25,0)</f>
        <v>620501.30999999971</v>
      </c>
      <c r="L316" s="120"/>
      <c r="M316" s="120">
        <f>IF(M$113&lt;=$B315,M$25,0)</f>
        <v>14920259.805000002</v>
      </c>
      <c r="N316" s="120"/>
      <c r="O316" s="120">
        <f>IF(O$113&lt;=$B315,O$25,0)</f>
        <v>9988375.7000000011</v>
      </c>
      <c r="P316" s="120"/>
      <c r="Q316" s="120">
        <f>IF(Q$113&lt;=$B315,Q$25,0)</f>
        <v>214879808.19000003</v>
      </c>
      <c r="R316" s="120"/>
      <c r="S316" s="120">
        <f>IF(S$113&lt;=$B315,S$25,0)</f>
        <v>11373829.760000002</v>
      </c>
      <c r="T316" s="120"/>
      <c r="U316" s="120">
        <f>IF(U$113&lt;=$B315,U$25,0)</f>
        <v>4955799.3949999996</v>
      </c>
      <c r="V316" s="120"/>
      <c r="W316" s="120">
        <f>IF(W$113&lt;=$B315,W$25,0)</f>
        <v>2430372.75</v>
      </c>
      <c r="X316" s="120"/>
      <c r="Y316" s="120">
        <f>IF(Y$113&lt;=$B315,Y$25,0)</f>
        <v>1753974.9050000003</v>
      </c>
      <c r="Z316" s="120"/>
      <c r="AA316" s="120">
        <f>IF(AA$113&lt;=$B315,AA$25,0)</f>
        <v>3232441.9049999993</v>
      </c>
      <c r="AB316" s="120"/>
      <c r="AC316" s="120">
        <f>IF(AC$113&lt;=$B315,AC$25,0)</f>
        <v>2735390.790000001</v>
      </c>
      <c r="AD316" s="120"/>
      <c r="AE316" s="120">
        <f>IF(AE$113&lt;=$B315,AE$25,0)</f>
        <v>97282430.489999995</v>
      </c>
      <c r="AF316" s="120"/>
      <c r="AG316" s="120">
        <f>IF(AG$113&lt;=$B315,AG$25,0)</f>
        <v>9462688.1500000004</v>
      </c>
      <c r="AH316" s="120"/>
      <c r="AI316" s="120">
        <f>IF(AI$113&lt;=$B315,AI$25,0)</f>
        <v>1440963.16</v>
      </c>
      <c r="AJ316" s="79"/>
      <c r="AK316" s="120">
        <f>IF(AK$113&lt;=$B315,AK$25,0)</f>
        <v>875112.65</v>
      </c>
      <c r="AL316" s="87"/>
      <c r="AM316" s="120">
        <f>IF(AM$113&lt;=$B315,AM$25,0)</f>
        <v>310771.57999999984</v>
      </c>
      <c r="AN316" s="87"/>
      <c r="AO316" s="120">
        <f>IF(AO$113&lt;=$B315,AO$25,0)</f>
        <v>13845478.209999999</v>
      </c>
      <c r="AQ316" s="120">
        <f>IF(AQ$113&lt;=$B315,AQ$25,0)</f>
        <v>0</v>
      </c>
      <c r="AS316" s="120">
        <f>IF(AS$113&lt;=$B315,AS$25,0)</f>
        <v>0</v>
      </c>
      <c r="AU316" s="120">
        <f>IF(AU$113&lt;=$B315,AU$25,0)</f>
        <v>0</v>
      </c>
      <c r="AW316" s="120">
        <f>IF(AW$113&lt;=$B315,AW$25,0)</f>
        <v>0</v>
      </c>
    </row>
    <row r="317" spans="2:49">
      <c r="B317" s="90" t="s">
        <v>190</v>
      </c>
      <c r="C317" s="79"/>
      <c r="D317" s="79"/>
      <c r="E317" s="121">
        <f>ROUND(E316*E$13,0)</f>
        <v>0</v>
      </c>
      <c r="F317" s="120"/>
      <c r="G317" s="121">
        <f>ROUND(G316*G$13,0)</f>
        <v>0</v>
      </c>
      <c r="I317" s="121">
        <f>ROUND(I316*I$13,0)</f>
        <v>98933</v>
      </c>
      <c r="K317" s="121">
        <f>ROUND(K316*K$13,0)</f>
        <v>186150</v>
      </c>
      <c r="L317" s="120"/>
      <c r="M317" s="121">
        <f>ROUND(M316*M$13,0)</f>
        <v>0</v>
      </c>
      <c r="N317" s="120"/>
      <c r="O317" s="121">
        <f>ROUND(O316*O$13,0)</f>
        <v>0</v>
      </c>
      <c r="P317" s="120"/>
      <c r="Q317" s="121">
        <f>ROUND(Q316*Q$13,0)</f>
        <v>0</v>
      </c>
      <c r="R317" s="120"/>
      <c r="S317" s="121">
        <f>ROUND(S316*S$13,0)</f>
        <v>5686915</v>
      </c>
      <c r="T317" s="120"/>
      <c r="U317" s="121">
        <f>ROUND(U316*U$13,0)</f>
        <v>2477900</v>
      </c>
      <c r="V317" s="120"/>
      <c r="W317" s="121">
        <f>ROUND(W316*W$13,0)</f>
        <v>1215186</v>
      </c>
      <c r="X317" s="120"/>
      <c r="Y317" s="121">
        <f>ROUND(Y316*Y$13,0)</f>
        <v>1753975</v>
      </c>
      <c r="Z317" s="120"/>
      <c r="AA317" s="121">
        <f>ROUND(AA316*AA$13,0)</f>
        <v>1616221</v>
      </c>
      <c r="AB317" s="120"/>
      <c r="AC317" s="121">
        <f>ROUND(AC316*AC$13,0)</f>
        <v>1367695</v>
      </c>
      <c r="AD317" s="120"/>
      <c r="AE317" s="121">
        <f>ROUND(AE316*AE$13,0)</f>
        <v>48641215</v>
      </c>
      <c r="AF317" s="120"/>
      <c r="AG317" s="121">
        <f>ROUND(AG316*AG$13,0)</f>
        <v>4731344</v>
      </c>
      <c r="AH317" s="120"/>
      <c r="AI317" s="121">
        <f>ROUND(AI316*AI$13,0)</f>
        <v>720482</v>
      </c>
      <c r="AJ317" s="79"/>
      <c r="AK317" s="121">
        <f>ROUND(AK316*AK$13,0)</f>
        <v>437556</v>
      </c>
      <c r="AM317" s="121">
        <f>ROUND(AM316*AM$13,0)</f>
        <v>0</v>
      </c>
      <c r="AO317" s="121">
        <f>ROUND(AO316*AO$13,0)</f>
        <v>5538191</v>
      </c>
      <c r="AQ317" s="121">
        <f>ROUND(AQ316*AQ$13,0)</f>
        <v>0</v>
      </c>
      <c r="AS317" s="121">
        <f>ROUND(AS316*AS$13,0)</f>
        <v>0</v>
      </c>
      <c r="AU317" s="121">
        <f>ROUND(AU316*AU$13,0)</f>
        <v>0</v>
      </c>
      <c r="AW317" s="121">
        <f>ROUND(AW316*AW$13,0)</f>
        <v>0</v>
      </c>
    </row>
    <row r="318" spans="2:49">
      <c r="B318" s="90" t="s">
        <v>191</v>
      </c>
      <c r="C318" s="79"/>
      <c r="D318" s="79"/>
      <c r="E318" s="120">
        <f>E316-E317</f>
        <v>510665.11</v>
      </c>
      <c r="F318" s="120"/>
      <c r="G318" s="120">
        <f>G316-G317</f>
        <v>2082311.7650000001</v>
      </c>
      <c r="I318" s="120">
        <f>I316-I317</f>
        <v>230844.47000000003</v>
      </c>
      <c r="K318" s="120">
        <f>K316-K317</f>
        <v>434351.30999999971</v>
      </c>
      <c r="L318" s="120"/>
      <c r="M318" s="120">
        <f>M316-M317</f>
        <v>14920259.805000002</v>
      </c>
      <c r="N318" s="120"/>
      <c r="O318" s="120">
        <f>O316-O317</f>
        <v>9988375.7000000011</v>
      </c>
      <c r="P318" s="120"/>
      <c r="Q318" s="120">
        <f>Q316-Q317</f>
        <v>214879808.19000003</v>
      </c>
      <c r="R318" s="120"/>
      <c r="S318" s="120">
        <f>S316-S317</f>
        <v>5686914.7600000016</v>
      </c>
      <c r="T318" s="120"/>
      <c r="U318" s="120">
        <f>U316-U317</f>
        <v>2477899.3949999996</v>
      </c>
      <c r="V318" s="120"/>
      <c r="W318" s="120">
        <f>W316-W317</f>
        <v>1215186.75</v>
      </c>
      <c r="X318" s="120"/>
      <c r="Y318" s="120">
        <f>Y316-Y317</f>
        <v>-9.4999999739229679E-2</v>
      </c>
      <c r="Z318" s="120"/>
      <c r="AA318" s="120">
        <f>AA316-AA317</f>
        <v>1616220.9049999993</v>
      </c>
      <c r="AB318" s="120"/>
      <c r="AC318" s="120">
        <f>AC316-AC317</f>
        <v>1367695.790000001</v>
      </c>
      <c r="AD318" s="120"/>
      <c r="AE318" s="120">
        <f>AE316-AE317</f>
        <v>48641215.489999995</v>
      </c>
      <c r="AF318" s="120"/>
      <c r="AG318" s="120">
        <f>AG316-AG317</f>
        <v>4731344.1500000004</v>
      </c>
      <c r="AH318" s="120"/>
      <c r="AI318" s="120">
        <f>AI316-AI317</f>
        <v>720481.15999999992</v>
      </c>
      <c r="AJ318" s="79"/>
      <c r="AK318" s="120">
        <f>AK316-AK317</f>
        <v>437556.65</v>
      </c>
      <c r="AM318" s="120">
        <f>AM316-AM317</f>
        <v>310771.57999999984</v>
      </c>
      <c r="AO318" s="120">
        <f>AO316-AO317</f>
        <v>8307287.209999999</v>
      </c>
      <c r="AQ318" s="120">
        <f>AQ316-AQ317</f>
        <v>0</v>
      </c>
      <c r="AS318" s="120">
        <f>AS316-AS317</f>
        <v>0</v>
      </c>
      <c r="AU318" s="120">
        <f>AU316-AU317</f>
        <v>0</v>
      </c>
      <c r="AW318" s="120">
        <f>AW316-AW317</f>
        <v>0</v>
      </c>
    </row>
    <row r="319" spans="2:49">
      <c r="B319" s="123" t="s">
        <v>192</v>
      </c>
      <c r="C319" s="109"/>
      <c r="D319" s="109"/>
      <c r="E319" s="128">
        <f>IF($B315-E$9&lt;0,0,LOOKUP($B315-(E$9-1),$C$377:$C$398,$E$377:$E$398))</f>
        <v>4.462E-2</v>
      </c>
      <c r="F319" s="109"/>
      <c r="G319" s="128">
        <f>IF($B315-G$9&lt;0,0,LOOKUP($B315-(G$9-1),$C$377:$C$398,$E$377:$E$398))</f>
        <v>4.4609999999999997E-2</v>
      </c>
      <c r="H319" s="124"/>
      <c r="I319" s="128">
        <f>IF($B315-I$9&lt;0,0,LOOKUP($B315-(I$9-1),$C$377:$C$398,$E$377:$E$398))</f>
        <v>4.462E-2</v>
      </c>
      <c r="J319" s="124"/>
      <c r="K319" s="128">
        <f>IF($B315-K$9&lt;0,0,LOOKUP($B315-(K$9-1),$C$377:$C$398,$E$377:$E$398))</f>
        <v>4.4609999999999997E-2</v>
      </c>
      <c r="L319" s="124"/>
      <c r="M319" s="128">
        <f>IF($B315-M$9&lt;0,0,LOOKUP($B315-(M$9-1),$C$377:$C$398,$E$377:$E$398))</f>
        <v>4.462E-2</v>
      </c>
      <c r="N319" s="109"/>
      <c r="O319" s="128">
        <f>IF($B315-O$9&lt;0,0,LOOKUP($B315-(O$9-1),$C$377:$C$398,$E$377:$E$398))</f>
        <v>4.4609999999999997E-2</v>
      </c>
      <c r="P319" s="124"/>
      <c r="Q319" s="128">
        <f>IF($B315-Q$9&lt;0,0,LOOKUP($B315-(Q$9-1),$C$377:$C$398,$E$377:$E$398))</f>
        <v>4.462E-2</v>
      </c>
      <c r="R319" s="124"/>
      <c r="S319" s="128">
        <f>IF($B315-S$9&lt;0,0,LOOKUP($B315-(S$9-1),$C$377:$C$398,$E$377:$E$398))</f>
        <v>4.4609999999999997E-2</v>
      </c>
      <c r="T319" s="124"/>
      <c r="U319" s="128">
        <f>IF($B315-U$9&lt;0,0,LOOKUP($B315-(U$9-1),$C$377:$C$398,$E$377:$E$398))</f>
        <v>4.462E-2</v>
      </c>
      <c r="V319" s="124"/>
      <c r="W319" s="128">
        <f>IF($B315-W$9&lt;0,0,LOOKUP($B315-(W$9-1),$C$377:$C$398,$E$377:$E$398))</f>
        <v>4.4609999999999997E-2</v>
      </c>
      <c r="X319" s="109"/>
      <c r="Y319" s="128">
        <f>IF($B315-Y$9&lt;0,0,LOOKUP($B315-(Y$9-1),$C$377:$C$398,$E$377:$E$398))</f>
        <v>4.462E-2</v>
      </c>
      <c r="Z319" s="124"/>
      <c r="AA319" s="128">
        <f>IF($B315-AA$9&lt;0,0,LOOKUP($B315-(AA$9-1),$C$377:$C$398,$E$377:$E$398))</f>
        <v>4.5220000000000003E-2</v>
      </c>
      <c r="AB319" s="124"/>
      <c r="AC319" s="128">
        <f>IF($B315-AC$9&lt;0,0,LOOKUP($B315-(AC$9-1),$C$377:$C$398,$E$377:$E$398))</f>
        <v>4.888E-2</v>
      </c>
      <c r="AD319" s="124"/>
      <c r="AE319" s="128">
        <f>IF($B315-AE$9&lt;0,0,LOOKUP($B315-(AE$9-1),$C$377:$C$398,$E$377:$E$398))</f>
        <v>5.2850000000000001E-2</v>
      </c>
      <c r="AF319" s="124"/>
      <c r="AG319" s="128">
        <f>IF($B315-AG$9&lt;0,0,LOOKUP($B315-(AG$9-1),$C$377:$C$398,$E$377:$E$398))</f>
        <v>5.713E-2</v>
      </c>
      <c r="AH319" s="124"/>
      <c r="AI319" s="128">
        <f>IF($B315-AI$9&lt;0,0,LOOKUP($B315-(AI$9-1),$C$377:$C$398,$E$377:$E$398))</f>
        <v>6.1769999999999999E-2</v>
      </c>
      <c r="AJ319" s="124"/>
      <c r="AK319" s="128">
        <f>IF($B315-AK$9&lt;0,0,LOOKUP($B315-(AK$9-1),$C$377:$C$398,$E$377:$E$398))</f>
        <v>6.6769999999999996E-2</v>
      </c>
      <c r="AM319" s="128">
        <f>IF($B315-AM$9&lt;0,0,LOOKUP($B315-(AM$9-1),$C$377:$C$398,$E$377:$E$398))</f>
        <v>7.2190000000000004E-2</v>
      </c>
      <c r="AO319" s="128">
        <f>IF($B315-AO$9&lt;0,0,LOOKUP($B315-(AO$9-1),$C$377:$C$398,$E$377:$E$398))</f>
        <v>3.7499999999999999E-2</v>
      </c>
      <c r="AQ319" s="128">
        <f>IF($B315-AQ$9&lt;0,0,LOOKUP($B315-(AQ$9-1),$C$377:$C$398,$E$377:$E$398))</f>
        <v>0</v>
      </c>
      <c r="AS319" s="128">
        <f>IF($B315-AS$9&lt;0,0,LOOKUP($B315-(AS$9-1),$C$377:$C$398,$E$377:$E$398))</f>
        <v>0</v>
      </c>
      <c r="AU319" s="128">
        <f>IF($B315-AU$9&lt;0,0,LOOKUP($B315-(AU$9-1),$C$377:$C$398,$E$377:$E$398))</f>
        <v>0</v>
      </c>
      <c r="AW319" s="128">
        <f>IF($B315-AW$9&lt;0,0,LOOKUP($B315-(AW$9-1),$C$377:$C$398,$E$377:$E$398))</f>
        <v>0</v>
      </c>
    </row>
    <row r="320" spans="2:49">
      <c r="B320" s="79"/>
      <c r="C320" s="79"/>
      <c r="D320" s="79"/>
      <c r="E320" s="122"/>
      <c r="F320" s="120"/>
      <c r="G320" s="122"/>
      <c r="I320" s="122"/>
      <c r="K320" s="122"/>
      <c r="L320" s="120"/>
      <c r="M320" s="122"/>
      <c r="N320" s="120"/>
      <c r="O320" s="122"/>
      <c r="P320" s="120"/>
      <c r="Q320" s="122"/>
      <c r="R320" s="120"/>
      <c r="S320" s="122"/>
      <c r="T320" s="120"/>
      <c r="U320" s="122"/>
      <c r="V320" s="120"/>
      <c r="W320" s="122"/>
      <c r="X320" s="120"/>
      <c r="Y320" s="122"/>
      <c r="Z320" s="120"/>
      <c r="AA320" s="122"/>
      <c r="AB320" s="120"/>
      <c r="AC320" s="122"/>
      <c r="AD320" s="120"/>
      <c r="AE320" s="122"/>
      <c r="AF320" s="120"/>
      <c r="AG320" s="122"/>
      <c r="AI320" s="122"/>
      <c r="AK320" s="122"/>
      <c r="AM320" s="122"/>
      <c r="AO320" s="122"/>
      <c r="AQ320" s="122"/>
      <c r="AS320" s="122"/>
      <c r="AU320" s="122"/>
      <c r="AW320" s="122"/>
    </row>
    <row r="321" spans="1:49">
      <c r="B321" s="90" t="s">
        <v>193</v>
      </c>
      <c r="C321" s="79"/>
      <c r="D321" s="79"/>
      <c r="E321" s="120">
        <f>ROUND((E316-E317)*E319,0)</f>
        <v>22786</v>
      </c>
      <c r="F321" s="120"/>
      <c r="G321" s="120">
        <f>ROUND((G316-G317)*G319,0)</f>
        <v>92892</v>
      </c>
      <c r="I321" s="120">
        <f>ROUND((I316-I317)*I319,0)</f>
        <v>10300</v>
      </c>
      <c r="K321" s="120">
        <f>ROUND((K316-K317)*K319,0)</f>
        <v>19376</v>
      </c>
      <c r="L321" s="120"/>
      <c r="M321" s="120">
        <f>ROUND((M316-M317)*M319,0)</f>
        <v>665742</v>
      </c>
      <c r="N321" s="120"/>
      <c r="O321" s="120">
        <f>ROUND((O316-O317)*O319,0)</f>
        <v>445581</v>
      </c>
      <c r="P321" s="120"/>
      <c r="Q321" s="120">
        <f>ROUND((Q316-Q317)*Q319,0)</f>
        <v>9587937</v>
      </c>
      <c r="R321" s="120"/>
      <c r="S321" s="120">
        <f>ROUND((S316-S317)*S319,0)</f>
        <v>253693</v>
      </c>
      <c r="T321" s="120"/>
      <c r="U321" s="120">
        <f>ROUND((U316-U317)*U319,0)</f>
        <v>110564</v>
      </c>
      <c r="V321" s="120"/>
      <c r="W321" s="120">
        <f>ROUND((W316-W317)*W319,0)</f>
        <v>54209</v>
      </c>
      <c r="X321" s="120"/>
      <c r="Y321" s="120">
        <f>ROUND((Y316-Y317)*Y319,0)</f>
        <v>0</v>
      </c>
      <c r="Z321" s="120"/>
      <c r="AA321" s="120">
        <f>ROUND((AA316-AA317)*AA319,0)</f>
        <v>73086</v>
      </c>
      <c r="AB321" s="120"/>
      <c r="AC321" s="120">
        <f>ROUND((AC316-AC317)*AC319,0)</f>
        <v>66853</v>
      </c>
      <c r="AD321" s="120"/>
      <c r="AE321" s="120">
        <f>ROUND((AE316-AE317)*AE319,0)</f>
        <v>2570688</v>
      </c>
      <c r="AF321" s="120"/>
      <c r="AG321" s="120">
        <f>ROUND((AG316-AG317)*AG319,0)</f>
        <v>270302</v>
      </c>
      <c r="AI321" s="120">
        <f>ROUND((AI316-AI317)*AI319,0)</f>
        <v>44504</v>
      </c>
      <c r="AK321" s="120">
        <f>ROUND((AK316-AK317)*AK319,0)</f>
        <v>29216</v>
      </c>
      <c r="AM321" s="120">
        <f>ROUND((AM316-AM317)*AM319,0)</f>
        <v>22435</v>
      </c>
      <c r="AO321" s="120">
        <f>ROUND((AO316-AO317)*AO319,0)</f>
        <v>311523</v>
      </c>
      <c r="AQ321" s="120">
        <f>ROUND((AQ316-AQ317)*AQ319,0)</f>
        <v>0</v>
      </c>
      <c r="AS321" s="120">
        <f>ROUND((AS316-AS317)*AS319,0)</f>
        <v>0</v>
      </c>
      <c r="AU321" s="120">
        <f>ROUND((AU316-AU317)*AU319,0)</f>
        <v>0</v>
      </c>
      <c r="AW321" s="120">
        <f>ROUND((AW316-AW317)*AW319,0)</f>
        <v>0</v>
      </c>
    </row>
    <row r="322" spans="1:49">
      <c r="B322" s="90" t="s">
        <v>194</v>
      </c>
      <c r="C322" s="79"/>
      <c r="D322" s="79"/>
      <c r="E322" s="81">
        <f>IF(E$113=$B315,E317,0)</f>
        <v>0</v>
      </c>
      <c r="F322" s="120"/>
      <c r="G322" s="81">
        <f>IF(G$113=$B315,G317,0)</f>
        <v>0</v>
      </c>
      <c r="I322" s="81">
        <f>IF(I$113=$B315,I317,0)</f>
        <v>0</v>
      </c>
      <c r="K322" s="81">
        <f>IF(K$113=$B315,K317,0)</f>
        <v>0</v>
      </c>
      <c r="L322" s="120"/>
      <c r="M322" s="81">
        <f>IF(M$113=$B315,M317,0)</f>
        <v>0</v>
      </c>
      <c r="N322" s="120"/>
      <c r="O322" s="81">
        <f>IF(O$113=$B315,O317,0)</f>
        <v>0</v>
      </c>
      <c r="P322" s="120"/>
      <c r="Q322" s="81">
        <f>IF(Q$113=$B315,Q317,0)</f>
        <v>0</v>
      </c>
      <c r="R322" s="120"/>
      <c r="S322" s="81">
        <f>IF(S$113=$B315,S317,0)</f>
        <v>0</v>
      </c>
      <c r="T322" s="120"/>
      <c r="U322" s="81">
        <f>IF(U$113=$B315,U317,0)</f>
        <v>0</v>
      </c>
      <c r="V322" s="120"/>
      <c r="W322" s="81">
        <f>IF(W$113=$B315,W317,0)</f>
        <v>0</v>
      </c>
      <c r="X322" s="120"/>
      <c r="Y322" s="81">
        <f>IF(Y$113=$B315,Y317,0)</f>
        <v>0</v>
      </c>
      <c r="Z322" s="120"/>
      <c r="AA322" s="81">
        <f>IF(AA$113=$B315,AA317,0)</f>
        <v>0</v>
      </c>
      <c r="AB322" s="120"/>
      <c r="AC322" s="81">
        <f>IF(AC$113=$B315,AC317,0)</f>
        <v>0</v>
      </c>
      <c r="AD322" s="120"/>
      <c r="AE322" s="81">
        <f>IF(AE$113=$B315,AE317,0)</f>
        <v>0</v>
      </c>
      <c r="AF322" s="120"/>
      <c r="AG322" s="81">
        <f>IF(AG$113=$B315,AG317,0)</f>
        <v>0</v>
      </c>
      <c r="AI322" s="81">
        <f>IF(AI$113=$B315,AI317,0)</f>
        <v>0</v>
      </c>
      <c r="AK322" s="81">
        <f>IF(AK$113=$B315,AK317,0)</f>
        <v>0</v>
      </c>
      <c r="AM322" s="81">
        <f>IF(AM$113=$B315,AM317,0)</f>
        <v>0</v>
      </c>
      <c r="AO322" s="81">
        <f>IF(AO$113=$B315,AO317,0)</f>
        <v>5538191</v>
      </c>
      <c r="AQ322" s="81">
        <f>IF(AQ$113=$B315,AQ317,0)</f>
        <v>0</v>
      </c>
      <c r="AS322" s="81">
        <f>IF(AS$113=$B315,AS317,0)</f>
        <v>0</v>
      </c>
      <c r="AU322" s="81">
        <f>IF(AU$113=$B315,AU317,0)</f>
        <v>0</v>
      </c>
      <c r="AW322" s="81">
        <f>IF(AW$113=$B315,AW317,0)</f>
        <v>0</v>
      </c>
    </row>
    <row r="323" spans="1:49" ht="13.5" thickBot="1">
      <c r="B323" s="90" t="str">
        <f>"Total Tax Depreciation  -  "&amp;B315</f>
        <v>Total Tax Depreciation  -  2019</v>
      </c>
      <c r="C323" s="79"/>
      <c r="D323" s="79"/>
      <c r="E323" s="125">
        <f>E321+E322</f>
        <v>22786</v>
      </c>
      <c r="F323" s="120"/>
      <c r="G323" s="125">
        <f>G321+G322</f>
        <v>92892</v>
      </c>
      <c r="I323" s="125">
        <f>I321+I322</f>
        <v>10300</v>
      </c>
      <c r="K323" s="125">
        <f>K321+K322</f>
        <v>19376</v>
      </c>
      <c r="L323" s="120"/>
      <c r="M323" s="125">
        <f>M321+M322</f>
        <v>665742</v>
      </c>
      <c r="N323" s="120"/>
      <c r="O323" s="125">
        <f>O321+O322</f>
        <v>445581</v>
      </c>
      <c r="P323" s="120"/>
      <c r="Q323" s="125">
        <f>Q321+Q322</f>
        <v>9587937</v>
      </c>
      <c r="R323" s="120"/>
      <c r="S323" s="125">
        <f>S321+S322</f>
        <v>253693</v>
      </c>
      <c r="T323" s="120"/>
      <c r="U323" s="125">
        <f>U321+U322</f>
        <v>110564</v>
      </c>
      <c r="V323" s="120"/>
      <c r="W323" s="125">
        <f>W321+W322</f>
        <v>54209</v>
      </c>
      <c r="X323" s="120"/>
      <c r="Y323" s="125">
        <f>Y321+Y322</f>
        <v>0</v>
      </c>
      <c r="Z323" s="120"/>
      <c r="AA323" s="125">
        <f>AA321+AA322</f>
        <v>73086</v>
      </c>
      <c r="AB323" s="120"/>
      <c r="AC323" s="125">
        <f>AC321+AC322</f>
        <v>66853</v>
      </c>
      <c r="AD323" s="120"/>
      <c r="AE323" s="125">
        <f>AE321+AE322</f>
        <v>2570688</v>
      </c>
      <c r="AF323" s="120"/>
      <c r="AG323" s="125">
        <f>AG321+AG322</f>
        <v>270302</v>
      </c>
      <c r="AI323" s="125">
        <f>AI321+AI322</f>
        <v>44504</v>
      </c>
      <c r="AK323" s="125">
        <f>AK321+AK322</f>
        <v>29216</v>
      </c>
      <c r="AM323" s="125">
        <f>AM321+AM322</f>
        <v>22435</v>
      </c>
      <c r="AO323" s="125">
        <f>AO321+AO322</f>
        <v>5849714</v>
      </c>
      <c r="AQ323" s="125">
        <f>AQ321+AQ322</f>
        <v>0</v>
      </c>
      <c r="AS323" s="125">
        <f>AS321+AS322</f>
        <v>0</v>
      </c>
      <c r="AU323" s="125">
        <f>AU321+AU322</f>
        <v>0</v>
      </c>
      <c r="AW323" s="125">
        <f>AW321+AW322</f>
        <v>0</v>
      </c>
    </row>
    <row r="324" spans="1:49" ht="13.5" thickTop="1"/>
    <row r="326" spans="1:49">
      <c r="B326" s="119">
        <v>2020</v>
      </c>
      <c r="C326" s="79"/>
      <c r="D326" s="79"/>
      <c r="E326" s="129"/>
      <c r="F326" s="120"/>
      <c r="G326" s="129"/>
      <c r="I326" s="129"/>
      <c r="K326" s="120"/>
      <c r="L326" s="120"/>
      <c r="M326" s="120"/>
      <c r="N326" s="120"/>
      <c r="O326" s="120"/>
      <c r="P326" s="120"/>
      <c r="Q326" s="120"/>
      <c r="R326" s="120"/>
      <c r="S326" s="120"/>
      <c r="T326" s="120"/>
      <c r="U326" s="120"/>
      <c r="V326" s="120"/>
      <c r="W326" s="120"/>
      <c r="X326" s="120"/>
      <c r="Y326" s="120"/>
      <c r="Z326" s="120"/>
      <c r="AA326" s="120"/>
      <c r="AB326" s="120"/>
      <c r="AC326" s="120"/>
      <c r="AD326" s="120"/>
      <c r="AE326" s="120"/>
      <c r="AF326" s="120"/>
      <c r="AG326" s="120"/>
      <c r="AH326" s="120"/>
      <c r="AI326" s="120"/>
      <c r="AJ326" s="79"/>
      <c r="AK326" s="120"/>
      <c r="AM326" s="120"/>
      <c r="AO326" s="120"/>
      <c r="AQ326" s="120"/>
      <c r="AS326" s="120"/>
      <c r="AU326" s="120"/>
      <c r="AW326" s="120"/>
    </row>
    <row r="327" spans="1:49">
      <c r="B327" s="90" t="s">
        <v>167</v>
      </c>
      <c r="C327" s="79"/>
      <c r="D327" s="79"/>
      <c r="E327" s="120">
        <f>IF(E$113&lt;=$B326,E$25,0)</f>
        <v>510665.11</v>
      </c>
      <c r="F327" s="120"/>
      <c r="G327" s="120">
        <f>IF(G$113&lt;=$B326,G$25,0)</f>
        <v>2082311.7650000001</v>
      </c>
      <c r="I327" s="120">
        <f>IF(I$113&lt;=$B326,I$25,0)</f>
        <v>329777.47000000003</v>
      </c>
      <c r="K327" s="120">
        <f>IF(K$113&lt;=$B326,K$25,0)</f>
        <v>620501.30999999971</v>
      </c>
      <c r="L327" s="120"/>
      <c r="M327" s="120">
        <f>IF(M$113&lt;=$B326,M$25,0)</f>
        <v>14920259.805000002</v>
      </c>
      <c r="N327" s="120"/>
      <c r="O327" s="120">
        <f>IF(O$113&lt;=$B326,O$25,0)</f>
        <v>9988375.7000000011</v>
      </c>
      <c r="P327" s="120"/>
      <c r="Q327" s="120">
        <f>IF(Q$113&lt;=$B326,Q$25,0)</f>
        <v>214879808.19000003</v>
      </c>
      <c r="R327" s="120"/>
      <c r="S327" s="120">
        <f>IF(S$113&lt;=$B326,S$25,0)</f>
        <v>11373829.760000002</v>
      </c>
      <c r="T327" s="120"/>
      <c r="U327" s="120">
        <f>IF(U$113&lt;=$B326,U$25,0)</f>
        <v>4955799.3949999996</v>
      </c>
      <c r="V327" s="120"/>
      <c r="W327" s="120">
        <f>IF(W$113&lt;=$B326,W$25,0)</f>
        <v>2430372.75</v>
      </c>
      <c r="X327" s="120"/>
      <c r="Y327" s="120">
        <f>IF(Y$113&lt;=$B326,Y$25,0)</f>
        <v>1753974.9050000003</v>
      </c>
      <c r="Z327" s="120"/>
      <c r="AA327" s="120">
        <f>IF(AA$113&lt;=$B326,AA$25,0)</f>
        <v>3232441.9049999993</v>
      </c>
      <c r="AB327" s="120"/>
      <c r="AC327" s="120">
        <f>IF(AC$113&lt;=$B326,AC$25,0)</f>
        <v>2735390.790000001</v>
      </c>
      <c r="AD327" s="120"/>
      <c r="AE327" s="120">
        <f>IF(AE$113&lt;=$B326,AE$25,0)</f>
        <v>97282430.489999995</v>
      </c>
      <c r="AF327" s="120"/>
      <c r="AG327" s="120">
        <f>IF(AG$113&lt;=$B326,AG$25,0)</f>
        <v>9462688.1500000004</v>
      </c>
      <c r="AH327" s="120"/>
      <c r="AI327" s="120">
        <f>IF(AI$113&lt;=$B326,AI$25,0)</f>
        <v>1440963.16</v>
      </c>
      <c r="AJ327" s="79"/>
      <c r="AK327" s="120">
        <f>IF(AK$113&lt;=$B326,AK$25,0)</f>
        <v>875112.65</v>
      </c>
      <c r="AL327" s="87"/>
      <c r="AM327" s="120">
        <f>IF(AM$113&lt;=$B326,AM$25,0)</f>
        <v>310771.57999999984</v>
      </c>
      <c r="AN327" s="87"/>
      <c r="AO327" s="120">
        <f>IF(AO$113&lt;=$B326,AO$25,0)</f>
        <v>13845478.209999999</v>
      </c>
      <c r="AQ327" s="120">
        <f>IF(AQ$113&lt;=$B326,AQ$25,0)</f>
        <v>1078264.5000000002</v>
      </c>
      <c r="AS327" s="120">
        <f>IF(AS$113&lt;=$B326,AS$25,0)</f>
        <v>0</v>
      </c>
      <c r="AU327" s="120">
        <f>IF(AU$113&lt;=$B326,AU$25,0)</f>
        <v>0</v>
      </c>
      <c r="AW327" s="120">
        <f>IF(AW$113&lt;=$B326,AW$25,0)</f>
        <v>0</v>
      </c>
    </row>
    <row r="328" spans="1:49">
      <c r="A328" s="79"/>
      <c r="B328" s="90" t="s">
        <v>190</v>
      </c>
      <c r="C328" s="79"/>
      <c r="D328" s="79"/>
      <c r="E328" s="121">
        <f>ROUND(E327*E$13,0)</f>
        <v>0</v>
      </c>
      <c r="F328" s="120"/>
      <c r="G328" s="121">
        <f>ROUND(G327*G$13,0)</f>
        <v>0</v>
      </c>
      <c r="I328" s="121">
        <f>ROUND(I327*I$13,0)</f>
        <v>98933</v>
      </c>
      <c r="K328" s="121">
        <f>ROUND(K327*K$13,0)</f>
        <v>186150</v>
      </c>
      <c r="L328" s="120"/>
      <c r="M328" s="121">
        <f>ROUND(M327*M$13,0)</f>
        <v>0</v>
      </c>
      <c r="N328" s="120"/>
      <c r="O328" s="121">
        <f>ROUND(O327*O$13,0)</f>
        <v>0</v>
      </c>
      <c r="P328" s="120"/>
      <c r="Q328" s="121">
        <f>ROUND(Q327*Q$13,0)</f>
        <v>0</v>
      </c>
      <c r="R328" s="120"/>
      <c r="S328" s="121">
        <f>ROUND(S327*S$13,0)</f>
        <v>5686915</v>
      </c>
      <c r="T328" s="120"/>
      <c r="U328" s="121">
        <f>ROUND(U327*U$13,0)</f>
        <v>2477900</v>
      </c>
      <c r="V328" s="120"/>
      <c r="W328" s="121">
        <f>ROUND(W327*W$13,0)</f>
        <v>1215186</v>
      </c>
      <c r="X328" s="120"/>
      <c r="Y328" s="121">
        <f>ROUND(Y327*Y$13,0)</f>
        <v>1753975</v>
      </c>
      <c r="Z328" s="120"/>
      <c r="AA328" s="121">
        <f>ROUND(AA327*AA$13,0)</f>
        <v>1616221</v>
      </c>
      <c r="AB328" s="120"/>
      <c r="AC328" s="121">
        <f>ROUND(AC327*AC$13,0)</f>
        <v>1367695</v>
      </c>
      <c r="AD328" s="120"/>
      <c r="AE328" s="121">
        <f>ROUND(AE327*AE$13,0)</f>
        <v>48641215</v>
      </c>
      <c r="AF328" s="120"/>
      <c r="AG328" s="121">
        <f>ROUND(AG327*AG$13,0)</f>
        <v>4731344</v>
      </c>
      <c r="AH328" s="120"/>
      <c r="AI328" s="121">
        <f>ROUND(AI327*AI$13,0)</f>
        <v>720482</v>
      </c>
      <c r="AJ328" s="79"/>
      <c r="AK328" s="121">
        <f>ROUND(AK327*AK$13,0)</f>
        <v>437556</v>
      </c>
      <c r="AM328" s="121">
        <f>ROUND(AM327*AM$13,0)</f>
        <v>0</v>
      </c>
      <c r="AO328" s="121">
        <f>ROUND(AO327*AO$13,0)</f>
        <v>5538191</v>
      </c>
      <c r="AQ328" s="121">
        <f>ROUND(AQ327*AQ$13,0)</f>
        <v>0</v>
      </c>
      <c r="AS328" s="121">
        <f>ROUND(AS327*AS$13,0)</f>
        <v>0</v>
      </c>
      <c r="AU328" s="121">
        <f>ROUND(AU327*AU$13,0)</f>
        <v>0</v>
      </c>
      <c r="AW328" s="121">
        <f>ROUND(AW327*AW$13,0)</f>
        <v>0</v>
      </c>
    </row>
    <row r="329" spans="1:49">
      <c r="A329" s="79"/>
      <c r="B329" s="90" t="s">
        <v>191</v>
      </c>
      <c r="C329" s="79"/>
      <c r="D329" s="79"/>
      <c r="E329" s="120">
        <f>E327-E328</f>
        <v>510665.11</v>
      </c>
      <c r="F329" s="120"/>
      <c r="G329" s="120">
        <f>G327-G328</f>
        <v>2082311.7650000001</v>
      </c>
      <c r="I329" s="120">
        <f>I327-I328</f>
        <v>230844.47000000003</v>
      </c>
      <c r="K329" s="120">
        <f>K327-K328</f>
        <v>434351.30999999971</v>
      </c>
      <c r="L329" s="120"/>
      <c r="M329" s="120">
        <f>M327-M328</f>
        <v>14920259.805000002</v>
      </c>
      <c r="N329" s="120"/>
      <c r="O329" s="120">
        <f>O327-O328</f>
        <v>9988375.7000000011</v>
      </c>
      <c r="P329" s="120"/>
      <c r="Q329" s="120">
        <f>Q327-Q328</f>
        <v>214879808.19000003</v>
      </c>
      <c r="R329" s="120"/>
      <c r="S329" s="120">
        <f>S327-S328</f>
        <v>5686914.7600000016</v>
      </c>
      <c r="T329" s="120"/>
      <c r="U329" s="120">
        <f>U327-U328</f>
        <v>2477899.3949999996</v>
      </c>
      <c r="V329" s="120"/>
      <c r="W329" s="120">
        <f>W327-W328</f>
        <v>1215186.75</v>
      </c>
      <c r="X329" s="120"/>
      <c r="Y329" s="120">
        <f>Y327-Y328</f>
        <v>-9.4999999739229679E-2</v>
      </c>
      <c r="Z329" s="120"/>
      <c r="AA329" s="120">
        <f>AA327-AA328</f>
        <v>1616220.9049999993</v>
      </c>
      <c r="AB329" s="120"/>
      <c r="AC329" s="120">
        <f>AC327-AC328</f>
        <v>1367695.790000001</v>
      </c>
      <c r="AD329" s="120"/>
      <c r="AE329" s="120">
        <f>AE327-AE328</f>
        <v>48641215.489999995</v>
      </c>
      <c r="AF329" s="120"/>
      <c r="AG329" s="120">
        <f>AG327-AG328</f>
        <v>4731344.1500000004</v>
      </c>
      <c r="AH329" s="120"/>
      <c r="AI329" s="120">
        <f>AI327-AI328</f>
        <v>720481.15999999992</v>
      </c>
      <c r="AJ329" s="79"/>
      <c r="AK329" s="120">
        <f>AK327-AK328</f>
        <v>437556.65</v>
      </c>
      <c r="AM329" s="120">
        <f>AM327-AM328</f>
        <v>310771.57999999984</v>
      </c>
      <c r="AO329" s="120">
        <f>AO327-AO328</f>
        <v>8307287.209999999</v>
      </c>
      <c r="AQ329" s="120">
        <f>AQ327-AQ328</f>
        <v>1078264.5000000002</v>
      </c>
      <c r="AS329" s="120">
        <f>AS327-AS328</f>
        <v>0</v>
      </c>
      <c r="AU329" s="120">
        <f>AU327-AU328</f>
        <v>0</v>
      </c>
      <c r="AW329" s="120">
        <f>AW327-AW328</f>
        <v>0</v>
      </c>
    </row>
    <row r="330" spans="1:49">
      <c r="A330" s="79"/>
      <c r="B330" s="123" t="s">
        <v>192</v>
      </c>
      <c r="C330" s="109"/>
      <c r="D330" s="109"/>
      <c r="E330" s="128">
        <f>IF($B326-E$9&lt;0,0,LOOKUP($B326-(E$9-1),$C$377:$C$398,$E$377:$E$398))</f>
        <v>4.4609999999999997E-2</v>
      </c>
      <c r="F330" s="109"/>
      <c r="G330" s="128">
        <f>IF($B326-G$9&lt;0,0,LOOKUP($B326-(G$9-1),$C$377:$C$398,$E$377:$E$398))</f>
        <v>4.462E-2</v>
      </c>
      <c r="H330" s="124"/>
      <c r="I330" s="128">
        <f>IF($B326-I$9&lt;0,0,LOOKUP($B326-(I$9-1),$C$377:$C$398,$E$377:$E$398))</f>
        <v>4.4609999999999997E-2</v>
      </c>
      <c r="J330" s="124"/>
      <c r="K330" s="128">
        <f>IF($B326-K$9&lt;0,0,LOOKUP($B326-(K$9-1),$C$377:$C$398,$E$377:$E$398))</f>
        <v>4.462E-2</v>
      </c>
      <c r="L330" s="124"/>
      <c r="M330" s="128">
        <f>IF($B326-M$9&lt;0,0,LOOKUP($B326-(M$9-1),$C$377:$C$398,$E$377:$E$398))</f>
        <v>4.4609999999999997E-2</v>
      </c>
      <c r="N330" s="109"/>
      <c r="O330" s="128">
        <f>IF($B326-O$9&lt;0,0,LOOKUP($B326-(O$9-1),$C$377:$C$398,$E$377:$E$398))</f>
        <v>4.462E-2</v>
      </c>
      <c r="P330" s="124"/>
      <c r="Q330" s="128">
        <f>IF($B326-Q$9&lt;0,0,LOOKUP($B326-(Q$9-1),$C$377:$C$398,$E$377:$E$398))</f>
        <v>4.4609999999999997E-2</v>
      </c>
      <c r="R330" s="124"/>
      <c r="S330" s="128">
        <f>IF($B326-S$9&lt;0,0,LOOKUP($B326-(S$9-1),$C$377:$C$398,$E$377:$E$398))</f>
        <v>4.462E-2</v>
      </c>
      <c r="T330" s="124"/>
      <c r="U330" s="128">
        <f>IF($B326-U$9&lt;0,0,LOOKUP($B326-(U$9-1),$C$377:$C$398,$E$377:$E$398))</f>
        <v>4.4609999999999997E-2</v>
      </c>
      <c r="V330" s="124"/>
      <c r="W330" s="128">
        <f>IF($B326-W$9&lt;0,0,LOOKUP($B326-(W$9-1),$C$377:$C$398,$E$377:$E$398))</f>
        <v>4.462E-2</v>
      </c>
      <c r="X330" s="109"/>
      <c r="Y330" s="128">
        <f>IF($B326-Y$9&lt;0,0,LOOKUP($B326-(Y$9-1),$C$377:$C$398,$E$377:$E$398))</f>
        <v>4.4609999999999997E-2</v>
      </c>
      <c r="Z330" s="124"/>
      <c r="AA330" s="128">
        <f>IF($B326-AA$9&lt;0,0,LOOKUP($B326-(AA$9-1),$C$377:$C$398,$E$377:$E$398))</f>
        <v>4.462E-2</v>
      </c>
      <c r="AB330" s="124"/>
      <c r="AC330" s="128">
        <f>IF($B326-AC$9&lt;0,0,LOOKUP($B326-(AC$9-1),$C$377:$C$398,$E$377:$E$398))</f>
        <v>4.5220000000000003E-2</v>
      </c>
      <c r="AD330" s="124"/>
      <c r="AE330" s="128">
        <f>IF($B326-AE$9&lt;0,0,LOOKUP($B326-(AE$9-1),$C$377:$C$398,$E$377:$E$398))</f>
        <v>4.888E-2</v>
      </c>
      <c r="AF330" s="124"/>
      <c r="AG330" s="128">
        <f>IF($B326-AG$9&lt;0,0,LOOKUP($B326-(AG$9-1),$C$377:$C$398,$E$377:$E$398))</f>
        <v>5.2850000000000001E-2</v>
      </c>
      <c r="AH330" s="124"/>
      <c r="AI330" s="128">
        <f>IF($B326-AI$9&lt;0,0,LOOKUP($B326-(AI$9-1),$C$377:$C$398,$E$377:$E$398))</f>
        <v>5.713E-2</v>
      </c>
      <c r="AJ330" s="124"/>
      <c r="AK330" s="128">
        <f>IF($B326-AK$9&lt;0,0,LOOKUP($B326-(AK$9-1),$C$377:$C$398,$E$377:$E$398))</f>
        <v>6.1769999999999999E-2</v>
      </c>
      <c r="AM330" s="128">
        <f>IF($B326-AM$9&lt;0,0,LOOKUP($B326-(AM$9-1),$C$377:$C$398,$E$377:$E$398))</f>
        <v>6.6769999999999996E-2</v>
      </c>
      <c r="AO330" s="128">
        <f>IF($B326-AO$9&lt;0,0,LOOKUP($B326-(AO$9-1),$C$377:$C$398,$E$377:$E$398))</f>
        <v>7.2190000000000004E-2</v>
      </c>
      <c r="AQ330" s="128">
        <f>IF($B326-AQ$9&lt;0,0,LOOKUP($B326-(AQ$9-1),$C$377:$C$398,$E$377:$E$398))</f>
        <v>3.7499999999999999E-2</v>
      </c>
      <c r="AS330" s="128">
        <f>IF($B326-AS$9&lt;0,0,LOOKUP($B326-(AS$9-1),$C$377:$C$398,$E$377:$E$398))</f>
        <v>0</v>
      </c>
      <c r="AU330" s="128">
        <f>IF($B326-AU$9&lt;0,0,LOOKUP($B326-(AU$9-1),$C$377:$C$398,$E$377:$E$398))</f>
        <v>0</v>
      </c>
      <c r="AW330" s="128">
        <f>IF($B326-AW$9&lt;0,0,LOOKUP($B326-(AW$9-1),$C$377:$C$398,$E$377:$E$398))</f>
        <v>0</v>
      </c>
    </row>
    <row r="331" spans="1:49">
      <c r="A331" s="79"/>
      <c r="B331" s="79"/>
      <c r="C331" s="79"/>
      <c r="D331" s="79"/>
      <c r="E331" s="122"/>
      <c r="F331" s="120"/>
      <c r="G331" s="122"/>
      <c r="I331" s="122"/>
      <c r="K331" s="122"/>
      <c r="L331" s="120"/>
      <c r="M331" s="122"/>
      <c r="N331" s="120"/>
      <c r="O331" s="122"/>
      <c r="P331" s="120"/>
      <c r="Q331" s="122"/>
      <c r="R331" s="120"/>
      <c r="S331" s="122"/>
      <c r="T331" s="120"/>
      <c r="U331" s="122"/>
      <c r="V331" s="120"/>
      <c r="W331" s="122"/>
      <c r="X331" s="120"/>
      <c r="Y331" s="122"/>
      <c r="Z331" s="120"/>
      <c r="AA331" s="122"/>
      <c r="AB331" s="120"/>
      <c r="AC331" s="122"/>
      <c r="AD331" s="120"/>
      <c r="AE331" s="122"/>
      <c r="AF331" s="120"/>
      <c r="AG331" s="122"/>
      <c r="AI331" s="122"/>
      <c r="AK331" s="122"/>
      <c r="AM331" s="122"/>
      <c r="AO331" s="122"/>
      <c r="AQ331" s="122"/>
      <c r="AS331" s="122"/>
      <c r="AU331" s="122"/>
      <c r="AW331" s="122"/>
    </row>
    <row r="332" spans="1:49">
      <c r="B332" s="90" t="s">
        <v>193</v>
      </c>
      <c r="C332" s="79"/>
      <c r="D332" s="79"/>
      <c r="E332" s="120">
        <f>ROUND((E327-E328)*E330,0)</f>
        <v>22781</v>
      </c>
      <c r="F332" s="120"/>
      <c r="G332" s="120">
        <f>ROUND((G327-G328)*G330,0)</f>
        <v>92913</v>
      </c>
      <c r="I332" s="120">
        <f>ROUND((I327-I328)*I330,0)</f>
        <v>10298</v>
      </c>
      <c r="K332" s="120">
        <f>ROUND((K327-K328)*K330,0)</f>
        <v>19381</v>
      </c>
      <c r="L332" s="120"/>
      <c r="M332" s="120">
        <f>ROUND((M327-M328)*M330,0)</f>
        <v>665593</v>
      </c>
      <c r="N332" s="120"/>
      <c r="O332" s="120">
        <f>ROUND((O327-O328)*O330,0)</f>
        <v>445681</v>
      </c>
      <c r="P332" s="120"/>
      <c r="Q332" s="120">
        <f>ROUND((Q327-Q328)*Q330,0)</f>
        <v>9585788</v>
      </c>
      <c r="R332" s="120"/>
      <c r="S332" s="120">
        <f>ROUND((S327-S328)*S330,0)</f>
        <v>253750</v>
      </c>
      <c r="T332" s="120"/>
      <c r="U332" s="120">
        <f>ROUND((U327-U328)*U330,0)</f>
        <v>110539</v>
      </c>
      <c r="V332" s="120"/>
      <c r="W332" s="120">
        <f>ROUND((W327-W328)*W330,0)</f>
        <v>54222</v>
      </c>
      <c r="X332" s="120"/>
      <c r="Y332" s="120">
        <f>ROUND((Y327-Y328)*Y330,0)</f>
        <v>0</v>
      </c>
      <c r="Z332" s="120"/>
      <c r="AA332" s="120">
        <f>ROUND((AA327-AA328)*AA330,0)</f>
        <v>72116</v>
      </c>
      <c r="AB332" s="120"/>
      <c r="AC332" s="120">
        <f>ROUND((AC327-AC328)*AC330,0)</f>
        <v>61847</v>
      </c>
      <c r="AD332" s="120"/>
      <c r="AE332" s="120">
        <f>ROUND((AE327-AE328)*AE330,0)</f>
        <v>2377583</v>
      </c>
      <c r="AF332" s="120"/>
      <c r="AG332" s="120">
        <f>ROUND((AG327-AG328)*AG330,0)</f>
        <v>250052</v>
      </c>
      <c r="AI332" s="120">
        <f>ROUND((AI327-AI328)*AI330,0)</f>
        <v>41161</v>
      </c>
      <c r="AK332" s="120">
        <f>ROUND((AK327-AK328)*AK330,0)</f>
        <v>27028</v>
      </c>
      <c r="AM332" s="120">
        <f>ROUND((AM327-AM328)*AM330,0)</f>
        <v>20750</v>
      </c>
      <c r="AO332" s="120">
        <f>ROUND((AO327-AO328)*AO330,0)</f>
        <v>599703</v>
      </c>
      <c r="AQ332" s="120">
        <f>ROUND((AQ327-AQ328)*AQ330,0)</f>
        <v>40435</v>
      </c>
      <c r="AS332" s="120">
        <f>ROUND((AS327-AS328)*AS330,0)</f>
        <v>0</v>
      </c>
      <c r="AU332" s="120">
        <f>ROUND((AU327-AU328)*AU330,0)</f>
        <v>0</v>
      </c>
      <c r="AW332" s="120">
        <f>ROUND((AW327-AW328)*AW330,0)</f>
        <v>0</v>
      </c>
    </row>
    <row r="333" spans="1:49">
      <c r="B333" s="90" t="s">
        <v>194</v>
      </c>
      <c r="C333" s="79"/>
      <c r="D333" s="79"/>
      <c r="E333" s="81">
        <f>IF(E$113=$B326,E328,0)</f>
        <v>0</v>
      </c>
      <c r="F333" s="120"/>
      <c r="G333" s="81">
        <f>IF(G$113=$B326,G328,0)</f>
        <v>0</v>
      </c>
      <c r="I333" s="81">
        <f>IF(I$113=$B326,I328,0)</f>
        <v>0</v>
      </c>
      <c r="K333" s="81">
        <f>IF(K$113=$B326,K328,0)</f>
        <v>0</v>
      </c>
      <c r="L333" s="120"/>
      <c r="M333" s="81">
        <f>IF(M$113=$B326,M328,0)</f>
        <v>0</v>
      </c>
      <c r="N333" s="120"/>
      <c r="O333" s="81">
        <f>IF(O$113=$B326,O328,0)</f>
        <v>0</v>
      </c>
      <c r="P333" s="120"/>
      <c r="Q333" s="81">
        <f>IF(Q$113=$B326,Q328,0)</f>
        <v>0</v>
      </c>
      <c r="R333" s="120"/>
      <c r="S333" s="81">
        <f>IF(S$113=$B326,S328,0)</f>
        <v>0</v>
      </c>
      <c r="T333" s="120"/>
      <c r="U333" s="81">
        <f>IF(U$113=$B326,U328,0)</f>
        <v>0</v>
      </c>
      <c r="V333" s="120"/>
      <c r="W333" s="81">
        <f>IF(W$113=$B326,W328,0)</f>
        <v>0</v>
      </c>
      <c r="X333" s="120"/>
      <c r="Y333" s="81">
        <f>IF(Y$113=$B326,Y328,0)</f>
        <v>0</v>
      </c>
      <c r="Z333" s="120"/>
      <c r="AA333" s="81">
        <f>IF(AA$113=$B326,AA328,0)</f>
        <v>0</v>
      </c>
      <c r="AB333" s="120"/>
      <c r="AC333" s="81">
        <f>IF(AC$113=$B326,AC328,0)</f>
        <v>0</v>
      </c>
      <c r="AD333" s="120"/>
      <c r="AE333" s="81">
        <f>IF(AE$113=$B326,AE328,0)</f>
        <v>0</v>
      </c>
      <c r="AF333" s="120"/>
      <c r="AG333" s="81">
        <f>IF(AG$113=$B326,AG328,0)</f>
        <v>0</v>
      </c>
      <c r="AI333" s="81">
        <f>IF(AI$113=$B326,AI328,0)</f>
        <v>0</v>
      </c>
      <c r="AK333" s="81">
        <f>IF(AK$113=$B326,AK328,0)</f>
        <v>0</v>
      </c>
      <c r="AM333" s="81">
        <f>IF(AM$113=$B326,AM328,0)</f>
        <v>0</v>
      </c>
      <c r="AO333" s="81">
        <f>IF(AO$113=$B326,AO328,0)</f>
        <v>0</v>
      </c>
      <c r="AQ333" s="81">
        <f>IF(AQ$113=$B326,AQ328,0)</f>
        <v>0</v>
      </c>
      <c r="AS333" s="81">
        <f>IF(AS$113=$B326,AS328,0)</f>
        <v>0</v>
      </c>
      <c r="AU333" s="81">
        <f>IF(AU$113=$B326,AU328,0)</f>
        <v>0</v>
      </c>
      <c r="AW333" s="81">
        <f>IF(AW$113=$B326,AW328,0)</f>
        <v>0</v>
      </c>
    </row>
    <row r="334" spans="1:49" ht="13.5" thickBot="1">
      <c r="B334" s="90" t="str">
        <f>"Total Tax Depreciation  -  "&amp;B326</f>
        <v>Total Tax Depreciation  -  2020</v>
      </c>
      <c r="C334" s="79"/>
      <c r="D334" s="79"/>
      <c r="E334" s="125">
        <f>E332+E333</f>
        <v>22781</v>
      </c>
      <c r="F334" s="120"/>
      <c r="G334" s="125">
        <f>G332+G333</f>
        <v>92913</v>
      </c>
      <c r="I334" s="125">
        <f>I332+I333</f>
        <v>10298</v>
      </c>
      <c r="K334" s="125">
        <f>K332+K333</f>
        <v>19381</v>
      </c>
      <c r="L334" s="120"/>
      <c r="M334" s="125">
        <f>M332+M333</f>
        <v>665593</v>
      </c>
      <c r="N334" s="120"/>
      <c r="O334" s="125">
        <f>O332+O333</f>
        <v>445681</v>
      </c>
      <c r="P334" s="120"/>
      <c r="Q334" s="125">
        <f>Q332+Q333</f>
        <v>9585788</v>
      </c>
      <c r="R334" s="120"/>
      <c r="S334" s="125">
        <f>S332+S333</f>
        <v>253750</v>
      </c>
      <c r="T334" s="120"/>
      <c r="U334" s="125">
        <f>U332+U333</f>
        <v>110539</v>
      </c>
      <c r="V334" s="120"/>
      <c r="W334" s="125">
        <f>W332+W333</f>
        <v>54222</v>
      </c>
      <c r="X334" s="120"/>
      <c r="Y334" s="125">
        <f>Y332+Y333</f>
        <v>0</v>
      </c>
      <c r="Z334" s="120"/>
      <c r="AA334" s="125">
        <f>AA332+AA333</f>
        <v>72116</v>
      </c>
      <c r="AB334" s="120"/>
      <c r="AC334" s="125">
        <f>AC332+AC333</f>
        <v>61847</v>
      </c>
      <c r="AD334" s="120"/>
      <c r="AE334" s="125">
        <f>AE332+AE333</f>
        <v>2377583</v>
      </c>
      <c r="AF334" s="120"/>
      <c r="AG334" s="125">
        <f>AG332+AG333</f>
        <v>250052</v>
      </c>
      <c r="AI334" s="125">
        <f>AI332+AI333</f>
        <v>41161</v>
      </c>
      <c r="AK334" s="125">
        <f>AK332+AK333</f>
        <v>27028</v>
      </c>
      <c r="AM334" s="125">
        <f>AM332+AM333</f>
        <v>20750</v>
      </c>
      <c r="AO334" s="125">
        <f>AO332+AO333</f>
        <v>599703</v>
      </c>
      <c r="AQ334" s="125">
        <f>AQ332+AQ333</f>
        <v>40435</v>
      </c>
      <c r="AS334" s="125">
        <f>AS332+AS333</f>
        <v>0</v>
      </c>
      <c r="AU334" s="125">
        <f>AU332+AU333</f>
        <v>0</v>
      </c>
      <c r="AW334" s="125">
        <f>AW332+AW333</f>
        <v>0</v>
      </c>
    </row>
    <row r="335" spans="1:49" ht="13.5" thickTop="1"/>
    <row r="337" spans="2:49">
      <c r="B337" s="119">
        <v>2021</v>
      </c>
      <c r="C337" s="79"/>
      <c r="D337" s="79"/>
      <c r="E337" s="129"/>
      <c r="F337" s="120"/>
      <c r="G337" s="129"/>
      <c r="I337" s="129"/>
      <c r="K337" s="120"/>
      <c r="L337" s="120"/>
      <c r="M337" s="120"/>
      <c r="N337" s="120"/>
      <c r="O337" s="120"/>
      <c r="P337" s="120"/>
      <c r="Q337" s="120"/>
      <c r="R337" s="120"/>
      <c r="S337" s="120"/>
      <c r="T337" s="120"/>
      <c r="U337" s="120"/>
      <c r="V337" s="120"/>
      <c r="W337" s="120"/>
      <c r="X337" s="120"/>
      <c r="Y337" s="120"/>
      <c r="Z337" s="120"/>
      <c r="AA337" s="120"/>
      <c r="AB337" s="120"/>
      <c r="AC337" s="120"/>
      <c r="AD337" s="120"/>
      <c r="AE337" s="120"/>
      <c r="AF337" s="120"/>
      <c r="AG337" s="120"/>
      <c r="AH337" s="120"/>
      <c r="AI337" s="120"/>
      <c r="AJ337" s="79"/>
      <c r="AK337" s="120"/>
      <c r="AM337" s="120"/>
      <c r="AO337" s="120"/>
      <c r="AQ337" s="120"/>
      <c r="AS337" s="120"/>
      <c r="AU337" s="120"/>
      <c r="AW337" s="120"/>
    </row>
    <row r="338" spans="2:49">
      <c r="B338" s="90" t="s">
        <v>167</v>
      </c>
      <c r="C338" s="79"/>
      <c r="D338" s="79"/>
      <c r="E338" s="120">
        <f>IF(E$113&lt;=$B337,E$25,0)</f>
        <v>510665.11</v>
      </c>
      <c r="F338" s="120"/>
      <c r="G338" s="120">
        <f>IF(G$113&lt;=$B337,G$25,0)</f>
        <v>2082311.7650000001</v>
      </c>
      <c r="I338" s="120">
        <f>IF(I$113&lt;=$B337,I$25,0)</f>
        <v>329777.47000000003</v>
      </c>
      <c r="K338" s="120">
        <f>IF(K$113&lt;=$B337,K$25,0)</f>
        <v>620501.30999999971</v>
      </c>
      <c r="L338" s="120"/>
      <c r="M338" s="120">
        <f>IF(M$113&lt;=$B337,M$25,0)</f>
        <v>14920259.805000002</v>
      </c>
      <c r="N338" s="120"/>
      <c r="O338" s="120">
        <f>IF(O$113&lt;=$B337,O$25,0)</f>
        <v>9988375.7000000011</v>
      </c>
      <c r="P338" s="120"/>
      <c r="Q338" s="120">
        <f>IF(Q$113&lt;=$B337,Q$25,0)</f>
        <v>214879808.19000003</v>
      </c>
      <c r="R338" s="120"/>
      <c r="S338" s="120">
        <f>IF(S$113&lt;=$B337,S$25,0)</f>
        <v>11373829.760000002</v>
      </c>
      <c r="T338" s="120"/>
      <c r="U338" s="120">
        <f>IF(U$113&lt;=$B337,U$25,0)</f>
        <v>4955799.3949999996</v>
      </c>
      <c r="V338" s="120"/>
      <c r="W338" s="120">
        <f>IF(W$113&lt;=$B337,W$25,0)</f>
        <v>2430372.75</v>
      </c>
      <c r="X338" s="120"/>
      <c r="Y338" s="120">
        <f>IF(Y$113&lt;=$B337,Y$25,0)</f>
        <v>1753974.9050000003</v>
      </c>
      <c r="Z338" s="120"/>
      <c r="AA338" s="120">
        <f>IF(AA$113&lt;=$B337,AA$25,0)</f>
        <v>3232441.9049999993</v>
      </c>
      <c r="AB338" s="120"/>
      <c r="AC338" s="120">
        <f>IF(AC$113&lt;=$B337,AC$25,0)</f>
        <v>2735390.790000001</v>
      </c>
      <c r="AD338" s="120"/>
      <c r="AE338" s="120">
        <f>IF(AE$113&lt;=$B337,AE$25,0)</f>
        <v>97282430.489999995</v>
      </c>
      <c r="AF338" s="120"/>
      <c r="AG338" s="120">
        <f>IF(AG$113&lt;=$B337,AG$25,0)</f>
        <v>9462688.1500000004</v>
      </c>
      <c r="AH338" s="120"/>
      <c r="AI338" s="120">
        <f>IF(AI$113&lt;=$B337,AI$25,0)</f>
        <v>1440963.16</v>
      </c>
      <c r="AJ338" s="79"/>
      <c r="AK338" s="120">
        <f>IF(AK$113&lt;=$B337,AK$25,0)</f>
        <v>875112.65</v>
      </c>
      <c r="AL338" s="87"/>
      <c r="AM338" s="120">
        <f>IF(AM$113&lt;=$B337,AM$25,0)</f>
        <v>310771.57999999984</v>
      </c>
      <c r="AN338" s="87"/>
      <c r="AO338" s="120">
        <f>IF(AO$113&lt;=$B337,AO$25,0)</f>
        <v>13845478.209999999</v>
      </c>
      <c r="AQ338" s="120">
        <f>IF(AQ$113&lt;=$B337,AQ$25,0)</f>
        <v>1078264.5000000002</v>
      </c>
      <c r="AS338" s="120">
        <f>IF(AS$113&lt;=$B337,AS$25,0)</f>
        <v>1906086.3599999999</v>
      </c>
      <c r="AU338" s="120">
        <f>IF(AU$113&lt;=$B337,AU$25,0)</f>
        <v>0</v>
      </c>
      <c r="AW338" s="120">
        <f>IF(AW$113&lt;=$B337,AW$25,0)</f>
        <v>0</v>
      </c>
    </row>
    <row r="339" spans="2:49">
      <c r="B339" s="90" t="s">
        <v>190</v>
      </c>
      <c r="C339" s="79"/>
      <c r="D339" s="79"/>
      <c r="E339" s="121">
        <f>ROUND(E338*E$13,0)</f>
        <v>0</v>
      </c>
      <c r="F339" s="120"/>
      <c r="G339" s="121">
        <f>ROUND(G338*G$13,0)</f>
        <v>0</v>
      </c>
      <c r="I339" s="121">
        <f>ROUND(I338*I$13,0)</f>
        <v>98933</v>
      </c>
      <c r="K339" s="121">
        <f>ROUND(K338*K$13,0)</f>
        <v>186150</v>
      </c>
      <c r="L339" s="120"/>
      <c r="M339" s="121">
        <f>ROUND(M338*M$13,0)</f>
        <v>0</v>
      </c>
      <c r="N339" s="120"/>
      <c r="O339" s="121">
        <f>ROUND(O338*O$13,0)</f>
        <v>0</v>
      </c>
      <c r="P339" s="120"/>
      <c r="Q339" s="121">
        <f>ROUND(Q338*Q$13,0)</f>
        <v>0</v>
      </c>
      <c r="R339" s="120"/>
      <c r="S339" s="121">
        <f>ROUND(S338*S$13,0)</f>
        <v>5686915</v>
      </c>
      <c r="T339" s="120"/>
      <c r="U339" s="121">
        <f>ROUND(U338*U$13,0)</f>
        <v>2477900</v>
      </c>
      <c r="V339" s="120"/>
      <c r="W339" s="121">
        <f>ROUND(W338*W$13,0)</f>
        <v>1215186</v>
      </c>
      <c r="X339" s="120"/>
      <c r="Y339" s="121">
        <f>ROUND(Y338*Y$13,0)</f>
        <v>1753975</v>
      </c>
      <c r="Z339" s="120"/>
      <c r="AA339" s="121">
        <f>ROUND(AA338*AA$13,0)</f>
        <v>1616221</v>
      </c>
      <c r="AB339" s="120"/>
      <c r="AC339" s="121">
        <f>ROUND(AC338*AC$13,0)</f>
        <v>1367695</v>
      </c>
      <c r="AD339" s="120"/>
      <c r="AE339" s="121">
        <f>ROUND(AE338*AE$13,0)</f>
        <v>48641215</v>
      </c>
      <c r="AF339" s="120"/>
      <c r="AG339" s="121">
        <f>ROUND(AG338*AG$13,0)</f>
        <v>4731344</v>
      </c>
      <c r="AH339" s="120"/>
      <c r="AI339" s="121">
        <f>ROUND(AI338*AI$13,0)</f>
        <v>720482</v>
      </c>
      <c r="AJ339" s="79"/>
      <c r="AK339" s="121">
        <f>ROUND(AK338*AK$13,0)</f>
        <v>437556</v>
      </c>
      <c r="AM339" s="121">
        <f>ROUND(AM338*AM$13,0)</f>
        <v>0</v>
      </c>
      <c r="AO339" s="121">
        <f>ROUND(AO338*AO$13,0)</f>
        <v>5538191</v>
      </c>
      <c r="AQ339" s="121">
        <f>ROUND(AQ338*AQ$13,0)</f>
        <v>0</v>
      </c>
      <c r="AS339" s="121">
        <f>ROUND(AS338*AS$13,0)</f>
        <v>0</v>
      </c>
      <c r="AU339" s="121">
        <f>ROUND(AU338*AU$13,0)</f>
        <v>0</v>
      </c>
      <c r="AW339" s="121">
        <f>ROUND(AW338*AW$13,0)</f>
        <v>0</v>
      </c>
    </row>
    <row r="340" spans="2:49">
      <c r="B340" s="90" t="s">
        <v>191</v>
      </c>
      <c r="C340" s="79"/>
      <c r="D340" s="79"/>
      <c r="E340" s="120">
        <f>E338-E339</f>
        <v>510665.11</v>
      </c>
      <c r="F340" s="120"/>
      <c r="G340" s="120">
        <f>G338-G339</f>
        <v>2082311.7650000001</v>
      </c>
      <c r="I340" s="120">
        <f>I338-I339</f>
        <v>230844.47000000003</v>
      </c>
      <c r="K340" s="120">
        <f>K338-K339</f>
        <v>434351.30999999971</v>
      </c>
      <c r="L340" s="120"/>
      <c r="M340" s="120">
        <f>M338-M339</f>
        <v>14920259.805000002</v>
      </c>
      <c r="N340" s="120"/>
      <c r="O340" s="120">
        <f>O338-O339</f>
        <v>9988375.7000000011</v>
      </c>
      <c r="P340" s="120"/>
      <c r="Q340" s="120">
        <f>Q338-Q339</f>
        <v>214879808.19000003</v>
      </c>
      <c r="R340" s="120"/>
      <c r="S340" s="120">
        <f>S338-S339</f>
        <v>5686914.7600000016</v>
      </c>
      <c r="T340" s="120"/>
      <c r="U340" s="120">
        <f>U338-U339</f>
        <v>2477899.3949999996</v>
      </c>
      <c r="V340" s="120"/>
      <c r="W340" s="120">
        <f>W338-W339</f>
        <v>1215186.75</v>
      </c>
      <c r="X340" s="120"/>
      <c r="Y340" s="120">
        <f>Y338-Y339</f>
        <v>-9.4999999739229679E-2</v>
      </c>
      <c r="Z340" s="120"/>
      <c r="AA340" s="120">
        <f>AA338-AA339</f>
        <v>1616220.9049999993</v>
      </c>
      <c r="AB340" s="120"/>
      <c r="AC340" s="120">
        <f>AC338-AC339</f>
        <v>1367695.790000001</v>
      </c>
      <c r="AD340" s="120"/>
      <c r="AE340" s="120">
        <f>AE338-AE339</f>
        <v>48641215.489999995</v>
      </c>
      <c r="AF340" s="120"/>
      <c r="AG340" s="120">
        <f>AG338-AG339</f>
        <v>4731344.1500000004</v>
      </c>
      <c r="AH340" s="120"/>
      <c r="AI340" s="120">
        <f>AI338-AI339</f>
        <v>720481.15999999992</v>
      </c>
      <c r="AJ340" s="79"/>
      <c r="AK340" s="120">
        <f>AK338-AK339</f>
        <v>437556.65</v>
      </c>
      <c r="AM340" s="120">
        <f>AM338-AM339</f>
        <v>310771.57999999984</v>
      </c>
      <c r="AO340" s="120">
        <f>AO338-AO339</f>
        <v>8307287.209999999</v>
      </c>
      <c r="AQ340" s="120">
        <f>AQ338-AQ339</f>
        <v>1078264.5000000002</v>
      </c>
      <c r="AS340" s="120">
        <f>AS338-AS339</f>
        <v>1906086.3599999999</v>
      </c>
      <c r="AU340" s="120">
        <f>AU338-AU339</f>
        <v>0</v>
      </c>
      <c r="AW340" s="120">
        <f>AW338-AW339</f>
        <v>0</v>
      </c>
    </row>
    <row r="341" spans="2:49">
      <c r="B341" s="123" t="s">
        <v>192</v>
      </c>
      <c r="C341" s="109"/>
      <c r="D341" s="109"/>
      <c r="E341" s="128">
        <f>IF($B337-E$9&lt;0,0,LOOKUP($B337-(E$9-1),$C$377:$C$398,$E$377:$E$398))</f>
        <v>2.231E-2</v>
      </c>
      <c r="F341" s="109"/>
      <c r="G341" s="128">
        <f>IF($B337-G$9&lt;0,0,LOOKUP($B337-(G$9-1),$C$377:$C$398,$E$377:$E$398))</f>
        <v>4.4609999999999997E-2</v>
      </c>
      <c r="H341" s="124"/>
      <c r="I341" s="128">
        <f>IF($B337-I$9&lt;0,0,LOOKUP($B337-(I$9-1),$C$377:$C$398,$E$377:$E$398))</f>
        <v>4.462E-2</v>
      </c>
      <c r="J341" s="124"/>
      <c r="K341" s="128">
        <f>IF($B337-K$9&lt;0,0,LOOKUP($B337-(K$9-1),$C$377:$C$398,$E$377:$E$398))</f>
        <v>4.4609999999999997E-2</v>
      </c>
      <c r="L341" s="124"/>
      <c r="M341" s="128">
        <f>IF($B337-M$9&lt;0,0,LOOKUP($B337-(M$9-1),$C$377:$C$398,$E$377:$E$398))</f>
        <v>4.462E-2</v>
      </c>
      <c r="N341" s="109"/>
      <c r="O341" s="128">
        <f>IF($B337-O$9&lt;0,0,LOOKUP($B337-(O$9-1),$C$377:$C$398,$E$377:$E$398))</f>
        <v>4.4609999999999997E-2</v>
      </c>
      <c r="P341" s="124"/>
      <c r="Q341" s="128">
        <f>IF($B337-Q$9&lt;0,0,LOOKUP($B337-(Q$9-1),$C$377:$C$398,$E$377:$E$398))</f>
        <v>4.462E-2</v>
      </c>
      <c r="R341" s="124"/>
      <c r="S341" s="128">
        <f>IF($B337-S$9&lt;0,0,LOOKUP($B337-(S$9-1),$C$377:$C$398,$E$377:$E$398))</f>
        <v>4.4609999999999997E-2</v>
      </c>
      <c r="T341" s="124"/>
      <c r="U341" s="128">
        <f>IF($B337-U$9&lt;0,0,LOOKUP($B337-(U$9-1),$C$377:$C$398,$E$377:$E$398))</f>
        <v>4.462E-2</v>
      </c>
      <c r="V341" s="124"/>
      <c r="W341" s="128">
        <f>IF($B337-W$9&lt;0,0,LOOKUP($B337-(W$9-1),$C$377:$C$398,$E$377:$E$398))</f>
        <v>4.4609999999999997E-2</v>
      </c>
      <c r="X341" s="109"/>
      <c r="Y341" s="128">
        <f>IF($B337-Y$9&lt;0,0,LOOKUP($B337-(Y$9-1),$C$377:$C$398,$E$377:$E$398))</f>
        <v>4.462E-2</v>
      </c>
      <c r="Z341" s="124"/>
      <c r="AA341" s="128">
        <f>IF($B337-AA$9&lt;0,0,LOOKUP($B337-(AA$9-1),$C$377:$C$398,$E$377:$E$398))</f>
        <v>4.4609999999999997E-2</v>
      </c>
      <c r="AB341" s="124"/>
      <c r="AC341" s="128">
        <f>IF($B337-AC$9&lt;0,0,LOOKUP($B337-(AC$9-1),$C$377:$C$398,$E$377:$E$398))</f>
        <v>4.462E-2</v>
      </c>
      <c r="AD341" s="124"/>
      <c r="AE341" s="128">
        <f>IF($B337-AE$9&lt;0,0,LOOKUP($B337-(AE$9-1),$C$377:$C$398,$E$377:$E$398))</f>
        <v>4.5220000000000003E-2</v>
      </c>
      <c r="AF341" s="124"/>
      <c r="AG341" s="128">
        <f>IF($B337-AG$9&lt;0,0,LOOKUP($B337-(AG$9-1),$C$377:$C$398,$E$377:$E$398))</f>
        <v>4.888E-2</v>
      </c>
      <c r="AH341" s="124"/>
      <c r="AI341" s="128">
        <f>IF($B337-AI$9&lt;0,0,LOOKUP($B337-(AI$9-1),$C$377:$C$398,$E$377:$E$398))</f>
        <v>5.2850000000000001E-2</v>
      </c>
      <c r="AJ341" s="124"/>
      <c r="AK341" s="128">
        <f>IF($B337-AK$9&lt;0,0,LOOKUP($B337-(AK$9-1),$C$377:$C$398,$E$377:$E$398))</f>
        <v>5.713E-2</v>
      </c>
      <c r="AM341" s="128">
        <f>IF($B337-AM$9&lt;0,0,LOOKUP($B337-(AM$9-1),$C$377:$C$398,$E$377:$E$398))</f>
        <v>6.1769999999999999E-2</v>
      </c>
      <c r="AO341" s="128">
        <f>IF($B337-AO$9&lt;0,0,LOOKUP($B337-(AO$9-1),$C$377:$C$398,$E$377:$E$398))</f>
        <v>6.6769999999999996E-2</v>
      </c>
      <c r="AQ341" s="128">
        <f>IF($B337-AQ$9&lt;0,0,LOOKUP($B337-(AQ$9-1),$C$377:$C$398,$E$377:$E$398))</f>
        <v>7.2190000000000004E-2</v>
      </c>
      <c r="AS341" s="128">
        <f>IF($B337-AS$9&lt;0,0,LOOKUP($B337-(AS$9-1),$C$377:$C$398,$E$377:$E$398))</f>
        <v>3.7499999999999999E-2</v>
      </c>
      <c r="AU341" s="128">
        <f>IF($B337-AU$9&lt;0,0,LOOKUP($B337-(AU$9-1),$C$377:$C$398,$E$377:$E$398))</f>
        <v>0</v>
      </c>
      <c r="AW341" s="128">
        <f>IF($B337-AW$9&lt;0,0,LOOKUP($B337-(AW$9-1),$C$377:$C$398,$E$377:$E$398))</f>
        <v>0</v>
      </c>
    </row>
    <row r="342" spans="2:49">
      <c r="B342" s="79"/>
      <c r="C342" s="79"/>
      <c r="D342" s="79"/>
      <c r="E342" s="122"/>
      <c r="F342" s="120"/>
      <c r="G342" s="122"/>
      <c r="I342" s="122"/>
      <c r="K342" s="122"/>
      <c r="L342" s="120"/>
      <c r="M342" s="122"/>
      <c r="N342" s="120"/>
      <c r="O342" s="122"/>
      <c r="P342" s="120"/>
      <c r="Q342" s="122"/>
      <c r="R342" s="120"/>
      <c r="S342" s="122"/>
      <c r="T342" s="120"/>
      <c r="U342" s="122"/>
      <c r="V342" s="120"/>
      <c r="W342" s="122"/>
      <c r="X342" s="120"/>
      <c r="Y342" s="122"/>
      <c r="Z342" s="120"/>
      <c r="AA342" s="122"/>
      <c r="AB342" s="120"/>
      <c r="AC342" s="122"/>
      <c r="AD342" s="120"/>
      <c r="AE342" s="122"/>
      <c r="AF342" s="120"/>
      <c r="AG342" s="122"/>
      <c r="AI342" s="122"/>
      <c r="AK342" s="122"/>
      <c r="AM342" s="122"/>
      <c r="AO342" s="122"/>
      <c r="AQ342" s="122"/>
      <c r="AS342" s="122"/>
      <c r="AU342" s="122"/>
      <c r="AW342" s="122"/>
    </row>
    <row r="343" spans="2:49">
      <c r="B343" s="90" t="s">
        <v>193</v>
      </c>
      <c r="C343" s="79"/>
      <c r="D343" s="79"/>
      <c r="E343" s="120">
        <f>ROUND((E338-E339)*E341,0)</f>
        <v>11393</v>
      </c>
      <c r="F343" s="120"/>
      <c r="G343" s="120">
        <f>ROUND((G338-G339)*G341,0)</f>
        <v>92892</v>
      </c>
      <c r="I343" s="120">
        <f>ROUND((I338-I339)*I341,0)</f>
        <v>10300</v>
      </c>
      <c r="K343" s="120">
        <f>ROUND((K338-K339)*K341,0)</f>
        <v>19376</v>
      </c>
      <c r="L343" s="120"/>
      <c r="M343" s="120">
        <f>ROUND((M338-M339)*M341,0)</f>
        <v>665742</v>
      </c>
      <c r="N343" s="120"/>
      <c r="O343" s="120">
        <f>ROUND((O338-O339)*O341,0)</f>
        <v>445581</v>
      </c>
      <c r="P343" s="120"/>
      <c r="Q343" s="120">
        <f>ROUND((Q338-Q339)*Q341,0)</f>
        <v>9587937</v>
      </c>
      <c r="R343" s="120"/>
      <c r="S343" s="120">
        <f>ROUND((S338-S339)*S341,0)</f>
        <v>253693</v>
      </c>
      <c r="T343" s="120"/>
      <c r="U343" s="120">
        <f>ROUND((U338-U339)*U341,0)</f>
        <v>110564</v>
      </c>
      <c r="V343" s="120"/>
      <c r="W343" s="120">
        <f>ROUND((W338-W339)*W341,0)</f>
        <v>54209</v>
      </c>
      <c r="X343" s="120"/>
      <c r="Y343" s="120">
        <f>ROUND((Y338-Y339)*Y341,0)</f>
        <v>0</v>
      </c>
      <c r="Z343" s="120"/>
      <c r="AA343" s="120">
        <f>ROUND((AA338-AA339)*AA341,0)</f>
        <v>72100</v>
      </c>
      <c r="AB343" s="120"/>
      <c r="AC343" s="120">
        <f>ROUND((AC338-AC339)*AC341,0)</f>
        <v>61027</v>
      </c>
      <c r="AD343" s="120"/>
      <c r="AE343" s="120">
        <f>ROUND((AE338-AE339)*AE341,0)</f>
        <v>2199556</v>
      </c>
      <c r="AF343" s="120"/>
      <c r="AG343" s="120">
        <f>ROUND((AG338-AG339)*AG341,0)</f>
        <v>231268</v>
      </c>
      <c r="AI343" s="120">
        <f>ROUND((AI338-AI339)*AI341,0)</f>
        <v>38077</v>
      </c>
      <c r="AK343" s="120">
        <f>ROUND((AK338-AK339)*AK341,0)</f>
        <v>24998</v>
      </c>
      <c r="AM343" s="120">
        <f>ROUND((AM338-AM339)*AM341,0)</f>
        <v>19196</v>
      </c>
      <c r="AO343" s="120">
        <f>ROUND((AO338-AO339)*AO341,0)</f>
        <v>554678</v>
      </c>
      <c r="AQ343" s="120">
        <f>ROUND((AQ338-AQ339)*AQ341,0)</f>
        <v>77840</v>
      </c>
      <c r="AS343" s="120">
        <f>ROUND((AS338-AS339)*AS341,0)</f>
        <v>71478</v>
      </c>
      <c r="AU343" s="120">
        <f>ROUND((AU338-AU339)*AU341,0)</f>
        <v>0</v>
      </c>
      <c r="AW343" s="120">
        <f>ROUND((AW338-AW339)*AW341,0)</f>
        <v>0</v>
      </c>
    </row>
    <row r="344" spans="2:49">
      <c r="B344" s="90" t="s">
        <v>194</v>
      </c>
      <c r="C344" s="79"/>
      <c r="D344" s="79"/>
      <c r="E344" s="81">
        <f>IF(E$113=$B337,E339,0)</f>
        <v>0</v>
      </c>
      <c r="F344" s="120"/>
      <c r="G344" s="81">
        <f>IF(G$113=$B337,G339,0)</f>
        <v>0</v>
      </c>
      <c r="I344" s="81">
        <f>IF(I$113=$B337,I339,0)</f>
        <v>0</v>
      </c>
      <c r="K344" s="81">
        <f>IF(K$113=$B337,K339,0)</f>
        <v>0</v>
      </c>
      <c r="L344" s="120"/>
      <c r="M344" s="81">
        <f>IF(M$113=$B337,M339,0)</f>
        <v>0</v>
      </c>
      <c r="N344" s="120"/>
      <c r="O344" s="81">
        <f>IF(O$113=$B337,O339,0)</f>
        <v>0</v>
      </c>
      <c r="P344" s="120"/>
      <c r="Q344" s="81">
        <f>IF(Q$113=$B337,Q339,0)</f>
        <v>0</v>
      </c>
      <c r="R344" s="120"/>
      <c r="S344" s="81">
        <f>IF(S$113=$B337,S339,0)</f>
        <v>0</v>
      </c>
      <c r="T344" s="120"/>
      <c r="U344" s="81">
        <f>IF(U$113=$B337,U339,0)</f>
        <v>0</v>
      </c>
      <c r="V344" s="120"/>
      <c r="W344" s="81">
        <f>IF(W$113=$B337,W339,0)</f>
        <v>0</v>
      </c>
      <c r="X344" s="120"/>
      <c r="Y344" s="81">
        <f>IF(Y$113=$B337,Y339,0)</f>
        <v>0</v>
      </c>
      <c r="Z344" s="120"/>
      <c r="AA344" s="81">
        <f>IF(AA$113=$B337,AA339,0)</f>
        <v>0</v>
      </c>
      <c r="AB344" s="120"/>
      <c r="AC344" s="81">
        <f>IF(AC$113=$B337,AC339,0)</f>
        <v>0</v>
      </c>
      <c r="AD344" s="120"/>
      <c r="AE344" s="81">
        <f>IF(AE$113=$B337,AE339,0)</f>
        <v>0</v>
      </c>
      <c r="AF344" s="120"/>
      <c r="AG344" s="81">
        <f>IF(AG$113=$B337,AG339,0)</f>
        <v>0</v>
      </c>
      <c r="AI344" s="81">
        <f>IF(AI$113=$B337,AI339,0)</f>
        <v>0</v>
      </c>
      <c r="AK344" s="81">
        <f>IF(AK$113=$B337,AK339,0)</f>
        <v>0</v>
      </c>
      <c r="AM344" s="81">
        <f>IF(AM$113=$B337,AM339,0)</f>
        <v>0</v>
      </c>
      <c r="AO344" s="81">
        <f>IF(AO$113=$B337,AO339,0)</f>
        <v>0</v>
      </c>
      <c r="AQ344" s="81">
        <f>IF(AQ$113=$B337,AQ339,0)</f>
        <v>0</v>
      </c>
      <c r="AS344" s="81">
        <f>IF(AS$113=$B337,AS339,0)</f>
        <v>0</v>
      </c>
      <c r="AU344" s="81">
        <f>IF(AU$113=$B337,AU339,0)</f>
        <v>0</v>
      </c>
      <c r="AW344" s="81">
        <f>IF(AW$113=$B337,AW339,0)</f>
        <v>0</v>
      </c>
    </row>
    <row r="345" spans="2:49" ht="13.5" thickBot="1">
      <c r="B345" s="90" t="str">
        <f>"Total Tax Depreciation  -  "&amp;B337</f>
        <v>Total Tax Depreciation  -  2021</v>
      </c>
      <c r="C345" s="79"/>
      <c r="D345" s="79"/>
      <c r="E345" s="125">
        <f>E343+E344</f>
        <v>11393</v>
      </c>
      <c r="F345" s="120"/>
      <c r="G345" s="125">
        <f>G343+G344</f>
        <v>92892</v>
      </c>
      <c r="I345" s="125">
        <f>I343+I344</f>
        <v>10300</v>
      </c>
      <c r="K345" s="125">
        <f>K343+K344</f>
        <v>19376</v>
      </c>
      <c r="L345" s="120"/>
      <c r="M345" s="125">
        <f>M343+M344</f>
        <v>665742</v>
      </c>
      <c r="N345" s="120"/>
      <c r="O345" s="125">
        <f>O343+O344</f>
        <v>445581</v>
      </c>
      <c r="P345" s="120"/>
      <c r="Q345" s="125">
        <f>Q343+Q344</f>
        <v>9587937</v>
      </c>
      <c r="R345" s="120"/>
      <c r="S345" s="125">
        <f>S343+S344</f>
        <v>253693</v>
      </c>
      <c r="T345" s="120"/>
      <c r="U345" s="125">
        <f>U343+U344</f>
        <v>110564</v>
      </c>
      <c r="V345" s="120"/>
      <c r="W345" s="125">
        <f>W343+W344</f>
        <v>54209</v>
      </c>
      <c r="X345" s="120"/>
      <c r="Y345" s="125">
        <f>Y343+Y344</f>
        <v>0</v>
      </c>
      <c r="Z345" s="120"/>
      <c r="AA345" s="125">
        <f>AA343+AA344</f>
        <v>72100</v>
      </c>
      <c r="AB345" s="120"/>
      <c r="AC345" s="125">
        <f>AC343+AC344</f>
        <v>61027</v>
      </c>
      <c r="AD345" s="120"/>
      <c r="AE345" s="125">
        <f>AE343+AE344</f>
        <v>2199556</v>
      </c>
      <c r="AF345" s="120"/>
      <c r="AG345" s="125">
        <f>AG343+AG344</f>
        <v>231268</v>
      </c>
      <c r="AI345" s="125">
        <f>AI343+AI344</f>
        <v>38077</v>
      </c>
      <c r="AK345" s="125">
        <f>AK343+AK344</f>
        <v>24998</v>
      </c>
      <c r="AM345" s="125">
        <f>AM343+AM344</f>
        <v>19196</v>
      </c>
      <c r="AO345" s="125">
        <f>AO343+AO344</f>
        <v>554678</v>
      </c>
      <c r="AQ345" s="125">
        <f>AQ343+AQ344</f>
        <v>77840</v>
      </c>
      <c r="AS345" s="125">
        <f>AS343+AS344</f>
        <v>71478</v>
      </c>
      <c r="AU345" s="125">
        <f>AU343+AU344</f>
        <v>0</v>
      </c>
      <c r="AW345" s="125">
        <f>AW343+AW344</f>
        <v>0</v>
      </c>
    </row>
    <row r="346" spans="2:49" ht="13.5" thickTop="1"/>
    <row r="348" spans="2:49">
      <c r="B348" s="119">
        <v>2022</v>
      </c>
      <c r="C348" s="79"/>
      <c r="D348" s="79"/>
      <c r="E348" s="129"/>
      <c r="F348" s="120"/>
      <c r="G348" s="129"/>
      <c r="I348" s="129"/>
      <c r="K348" s="120"/>
      <c r="L348" s="120"/>
      <c r="M348" s="120"/>
      <c r="N348" s="120"/>
      <c r="O348" s="120"/>
      <c r="P348" s="120"/>
      <c r="Q348" s="120"/>
      <c r="R348" s="120"/>
      <c r="S348" s="120"/>
      <c r="T348" s="120"/>
      <c r="U348" s="120"/>
      <c r="V348" s="120"/>
      <c r="W348" s="120"/>
      <c r="X348" s="120"/>
      <c r="Y348" s="120"/>
      <c r="Z348" s="120"/>
      <c r="AA348" s="120"/>
      <c r="AB348" s="120"/>
      <c r="AC348" s="120"/>
      <c r="AD348" s="120"/>
      <c r="AE348" s="120"/>
      <c r="AF348" s="120"/>
      <c r="AG348" s="120"/>
      <c r="AH348" s="120"/>
      <c r="AI348" s="120"/>
      <c r="AJ348" s="79"/>
      <c r="AK348" s="120"/>
      <c r="AM348" s="120"/>
      <c r="AO348" s="120"/>
      <c r="AQ348" s="120"/>
      <c r="AS348" s="120"/>
      <c r="AU348" s="120"/>
      <c r="AW348" s="120"/>
    </row>
    <row r="349" spans="2:49">
      <c r="B349" s="90" t="s">
        <v>167</v>
      </c>
      <c r="C349" s="79"/>
      <c r="D349" s="79"/>
      <c r="E349" s="120">
        <f>IF(E$113&lt;=$B348,E$25,0)</f>
        <v>510665.11</v>
      </c>
      <c r="F349" s="120"/>
      <c r="G349" s="120">
        <f>IF(G$113&lt;=$B348,G$25,0)</f>
        <v>2082311.7650000001</v>
      </c>
      <c r="I349" s="120">
        <f>IF(I$113&lt;=$B348,I$25,0)</f>
        <v>329777.47000000003</v>
      </c>
      <c r="K349" s="120">
        <f>IF(K$113&lt;=$B348,K$25,0)</f>
        <v>620501.30999999971</v>
      </c>
      <c r="L349" s="120"/>
      <c r="M349" s="120">
        <f>IF(M$113&lt;=$B348,M$25,0)</f>
        <v>14920259.805000002</v>
      </c>
      <c r="N349" s="120"/>
      <c r="O349" s="120">
        <f>IF(O$113&lt;=$B348,O$25,0)</f>
        <v>9988375.7000000011</v>
      </c>
      <c r="P349" s="120"/>
      <c r="Q349" s="120">
        <f>IF(Q$113&lt;=$B348,Q$25,0)</f>
        <v>214879808.19000003</v>
      </c>
      <c r="R349" s="120"/>
      <c r="S349" s="120">
        <f>IF(S$113&lt;=$B348,S$25,0)</f>
        <v>11373829.760000002</v>
      </c>
      <c r="T349" s="120"/>
      <c r="U349" s="120">
        <f>IF(U$113&lt;=$B348,U$25,0)</f>
        <v>4955799.3949999996</v>
      </c>
      <c r="V349" s="120"/>
      <c r="W349" s="120">
        <f>IF(W$113&lt;=$B348,W$25,0)</f>
        <v>2430372.75</v>
      </c>
      <c r="X349" s="120"/>
      <c r="Y349" s="120">
        <f>IF(Y$113&lt;=$B348,Y$25,0)</f>
        <v>1753974.9050000003</v>
      </c>
      <c r="Z349" s="120"/>
      <c r="AA349" s="120">
        <f>IF(AA$113&lt;=$B348,AA$25,0)</f>
        <v>3232441.9049999993</v>
      </c>
      <c r="AB349" s="120"/>
      <c r="AC349" s="120">
        <f>IF(AC$113&lt;=$B348,AC$25,0)</f>
        <v>2735390.790000001</v>
      </c>
      <c r="AD349" s="120"/>
      <c r="AE349" s="120">
        <f>IF(AE$113&lt;=$B348,AE$25,0)</f>
        <v>97282430.489999995</v>
      </c>
      <c r="AF349" s="120"/>
      <c r="AG349" s="120">
        <f>IF(AG$113&lt;=$B348,AG$25,0)</f>
        <v>9462688.1500000004</v>
      </c>
      <c r="AH349" s="120"/>
      <c r="AI349" s="120">
        <f>IF(AI$113&lt;=$B348,AI$25,0)</f>
        <v>1440963.16</v>
      </c>
      <c r="AJ349" s="79"/>
      <c r="AK349" s="120">
        <f>IF(AK$113&lt;=$B348,AK$25,0)</f>
        <v>875112.65</v>
      </c>
      <c r="AL349" s="87"/>
      <c r="AM349" s="120">
        <f>IF(AM$113&lt;=$B348,AM$25,0)</f>
        <v>310771.57999999984</v>
      </c>
      <c r="AN349" s="87"/>
      <c r="AO349" s="120">
        <f>IF(AO$113&lt;=$B348,AO$25,0)</f>
        <v>13845478.209999999</v>
      </c>
      <c r="AQ349" s="120">
        <f>IF(AQ$113&lt;=$B348,AQ$25,0)</f>
        <v>1078264.5000000002</v>
      </c>
      <c r="AS349" s="120">
        <f>IF(AS$113&lt;=$B348,AS$25,0)</f>
        <v>1906086.3599999999</v>
      </c>
      <c r="AU349" s="120">
        <f>IF(AU$113&lt;=$B348,AU$25,0)</f>
        <v>3875399.3600000008</v>
      </c>
      <c r="AW349" s="120">
        <f>IF(AW$113&lt;=$B348,AW$25,0)</f>
        <v>0</v>
      </c>
    </row>
    <row r="350" spans="2:49">
      <c r="B350" s="90" t="s">
        <v>190</v>
      </c>
      <c r="C350" s="79"/>
      <c r="D350" s="79"/>
      <c r="E350" s="121">
        <f>ROUND(E349*E$13,0)</f>
        <v>0</v>
      </c>
      <c r="F350" s="120"/>
      <c r="G350" s="121">
        <f>ROUND(G349*G$13,0)</f>
        <v>0</v>
      </c>
      <c r="I350" s="121">
        <f>ROUND(I349*I$13,0)</f>
        <v>98933</v>
      </c>
      <c r="K350" s="121">
        <f>ROUND(K349*K$13,0)</f>
        <v>186150</v>
      </c>
      <c r="L350" s="120"/>
      <c r="M350" s="121">
        <f>ROUND(M349*M$13,0)</f>
        <v>0</v>
      </c>
      <c r="N350" s="120"/>
      <c r="O350" s="121">
        <f>ROUND(O349*O$13,0)</f>
        <v>0</v>
      </c>
      <c r="P350" s="120"/>
      <c r="Q350" s="121">
        <f>ROUND(Q349*Q$13,0)</f>
        <v>0</v>
      </c>
      <c r="R350" s="120"/>
      <c r="S350" s="121">
        <f>ROUND(S349*S$13,0)</f>
        <v>5686915</v>
      </c>
      <c r="T350" s="120"/>
      <c r="U350" s="121">
        <f>ROUND(U349*U$13,0)</f>
        <v>2477900</v>
      </c>
      <c r="V350" s="120"/>
      <c r="W350" s="121">
        <f>ROUND(W349*W$13,0)</f>
        <v>1215186</v>
      </c>
      <c r="X350" s="120"/>
      <c r="Y350" s="121">
        <f>ROUND(Y349*Y$13,0)</f>
        <v>1753975</v>
      </c>
      <c r="Z350" s="120"/>
      <c r="AA350" s="121">
        <f>ROUND(AA349*AA$13,0)</f>
        <v>1616221</v>
      </c>
      <c r="AB350" s="120"/>
      <c r="AC350" s="121">
        <f>ROUND(AC349*AC$13,0)</f>
        <v>1367695</v>
      </c>
      <c r="AD350" s="120"/>
      <c r="AE350" s="121">
        <f>ROUND(AE349*AE$13,0)</f>
        <v>48641215</v>
      </c>
      <c r="AF350" s="120"/>
      <c r="AG350" s="121">
        <f>ROUND(AG349*AG$13,0)</f>
        <v>4731344</v>
      </c>
      <c r="AH350" s="120"/>
      <c r="AI350" s="121">
        <f>ROUND(AI349*AI$13,0)</f>
        <v>720482</v>
      </c>
      <c r="AJ350" s="79"/>
      <c r="AK350" s="121">
        <f>ROUND(AK349*AK$13,0)</f>
        <v>437556</v>
      </c>
      <c r="AM350" s="121">
        <f>ROUND(AM349*AM$13,0)</f>
        <v>0</v>
      </c>
      <c r="AO350" s="121">
        <f>ROUND(AO349*AO$13,0)</f>
        <v>5538191</v>
      </c>
      <c r="AQ350" s="121">
        <f>ROUND(AQ349*AQ$13,0)</f>
        <v>0</v>
      </c>
      <c r="AS350" s="121">
        <f>ROUND(AS349*AS$13,0)</f>
        <v>0</v>
      </c>
      <c r="AU350" s="121">
        <f>ROUND(AU349*AU$13,0)</f>
        <v>0</v>
      </c>
      <c r="AW350" s="121">
        <f>ROUND(AW349*AW$13,0)</f>
        <v>0</v>
      </c>
    </row>
    <row r="351" spans="2:49">
      <c r="B351" s="90" t="s">
        <v>191</v>
      </c>
      <c r="C351" s="79"/>
      <c r="D351" s="79"/>
      <c r="E351" s="120">
        <f>E349-E350</f>
        <v>510665.11</v>
      </c>
      <c r="F351" s="120"/>
      <c r="G351" s="120">
        <f>G349-G350</f>
        <v>2082311.7650000001</v>
      </c>
      <c r="I351" s="120">
        <f>I349-I350</f>
        <v>230844.47000000003</v>
      </c>
      <c r="K351" s="120">
        <f>K349-K350</f>
        <v>434351.30999999971</v>
      </c>
      <c r="L351" s="120"/>
      <c r="M351" s="120">
        <f>M349-M350</f>
        <v>14920259.805000002</v>
      </c>
      <c r="N351" s="120"/>
      <c r="O351" s="120">
        <f>O349-O350</f>
        <v>9988375.7000000011</v>
      </c>
      <c r="P351" s="120"/>
      <c r="Q351" s="120">
        <f>Q349-Q350</f>
        <v>214879808.19000003</v>
      </c>
      <c r="R351" s="120"/>
      <c r="S351" s="120">
        <f>S349-S350</f>
        <v>5686914.7600000016</v>
      </c>
      <c r="T351" s="120"/>
      <c r="U351" s="120">
        <f>U349-U350</f>
        <v>2477899.3949999996</v>
      </c>
      <c r="V351" s="120"/>
      <c r="W351" s="120">
        <f>W349-W350</f>
        <v>1215186.75</v>
      </c>
      <c r="X351" s="120"/>
      <c r="Y351" s="120">
        <f>Y349-Y350</f>
        <v>-9.4999999739229679E-2</v>
      </c>
      <c r="Z351" s="120"/>
      <c r="AA351" s="120">
        <f>AA349-AA350</f>
        <v>1616220.9049999993</v>
      </c>
      <c r="AB351" s="120"/>
      <c r="AC351" s="120">
        <f>AC349-AC350</f>
        <v>1367695.790000001</v>
      </c>
      <c r="AD351" s="120"/>
      <c r="AE351" s="120">
        <f>AE349-AE350</f>
        <v>48641215.489999995</v>
      </c>
      <c r="AF351" s="120"/>
      <c r="AG351" s="120">
        <f>AG349-AG350</f>
        <v>4731344.1500000004</v>
      </c>
      <c r="AH351" s="120"/>
      <c r="AI351" s="120">
        <f>AI349-AI350</f>
        <v>720481.15999999992</v>
      </c>
      <c r="AJ351" s="79"/>
      <c r="AK351" s="120">
        <f>AK349-AK350</f>
        <v>437556.65</v>
      </c>
      <c r="AM351" s="120">
        <f>AM349-AM350</f>
        <v>310771.57999999984</v>
      </c>
      <c r="AO351" s="120">
        <f>AO349-AO350</f>
        <v>8307287.209999999</v>
      </c>
      <c r="AQ351" s="120">
        <f>AQ349-AQ350</f>
        <v>1078264.5000000002</v>
      </c>
      <c r="AS351" s="120">
        <f>AS349-AS350</f>
        <v>1906086.3599999999</v>
      </c>
      <c r="AU351" s="120">
        <f>AU349-AU350</f>
        <v>3875399.3600000008</v>
      </c>
      <c r="AW351" s="120">
        <f>AW349-AW350</f>
        <v>0</v>
      </c>
    </row>
    <row r="352" spans="2:49">
      <c r="B352" s="123" t="s">
        <v>192</v>
      </c>
      <c r="C352" s="109"/>
      <c r="D352" s="109"/>
      <c r="E352" s="128">
        <f>IF($B348-E$9&lt;0,0,LOOKUP($B348-(E$9-1),$C$377:$C$398,$E$377:$E$398))</f>
        <v>0</v>
      </c>
      <c r="F352" s="109"/>
      <c r="G352" s="128">
        <f>IF($B348-G$9&lt;0,0,LOOKUP($B348-(G$9-1),$C$377:$C$398,$E$377:$E$398))</f>
        <v>2.231E-2</v>
      </c>
      <c r="H352" s="124"/>
      <c r="I352" s="128">
        <f>IF($B348-I$9&lt;0,0,LOOKUP($B348-(I$9-1),$C$377:$C$398,$E$377:$E$398))</f>
        <v>4.4609999999999997E-2</v>
      </c>
      <c r="J352" s="124"/>
      <c r="K352" s="128">
        <f>IF($B348-K$9&lt;0,0,LOOKUP($B348-(K$9-1),$C$377:$C$398,$E$377:$E$398))</f>
        <v>4.462E-2</v>
      </c>
      <c r="L352" s="124"/>
      <c r="M352" s="128">
        <f>IF($B348-M$9&lt;0,0,LOOKUP($B348-(M$9-1),$C$377:$C$398,$E$377:$E$398))</f>
        <v>4.4609999999999997E-2</v>
      </c>
      <c r="N352" s="109"/>
      <c r="O352" s="128">
        <f>IF($B348-O$9&lt;0,0,LOOKUP($B348-(O$9-1),$C$377:$C$398,$E$377:$E$398))</f>
        <v>4.462E-2</v>
      </c>
      <c r="P352" s="124"/>
      <c r="Q352" s="128">
        <f>IF($B348-Q$9&lt;0,0,LOOKUP($B348-(Q$9-1),$C$377:$C$398,$E$377:$E$398))</f>
        <v>4.4609999999999997E-2</v>
      </c>
      <c r="R352" s="124"/>
      <c r="S352" s="128">
        <f>IF($B348-S$9&lt;0,0,LOOKUP($B348-(S$9-1),$C$377:$C$398,$E$377:$E$398))</f>
        <v>4.462E-2</v>
      </c>
      <c r="T352" s="124"/>
      <c r="U352" s="128">
        <f>IF($B348-U$9&lt;0,0,LOOKUP($B348-(U$9-1),$C$377:$C$398,$E$377:$E$398))</f>
        <v>4.4609999999999997E-2</v>
      </c>
      <c r="V352" s="124"/>
      <c r="W352" s="128">
        <f>IF($B348-W$9&lt;0,0,LOOKUP($B348-(W$9-1),$C$377:$C$398,$E$377:$E$398))</f>
        <v>4.462E-2</v>
      </c>
      <c r="X352" s="109"/>
      <c r="Y352" s="128">
        <f>IF($B348-Y$9&lt;0,0,LOOKUP($B348-(Y$9-1),$C$377:$C$398,$E$377:$E$398))</f>
        <v>4.4609999999999997E-2</v>
      </c>
      <c r="Z352" s="124"/>
      <c r="AA352" s="128">
        <f>IF($B348-AA$9&lt;0,0,LOOKUP($B348-(AA$9-1),$C$377:$C$398,$E$377:$E$398))</f>
        <v>4.462E-2</v>
      </c>
      <c r="AB352" s="124"/>
      <c r="AC352" s="128">
        <f>IF($B348-AC$9&lt;0,0,LOOKUP($B348-(AC$9-1),$C$377:$C$398,$E$377:$E$398))</f>
        <v>4.4609999999999997E-2</v>
      </c>
      <c r="AD352" s="124"/>
      <c r="AE352" s="128">
        <f>IF($B348-AE$9&lt;0,0,LOOKUP($B348-(AE$9-1),$C$377:$C$398,$E$377:$E$398))</f>
        <v>4.462E-2</v>
      </c>
      <c r="AF352" s="124"/>
      <c r="AG352" s="128">
        <f>IF($B348-AG$9&lt;0,0,LOOKUP($B348-(AG$9-1),$C$377:$C$398,$E$377:$E$398))</f>
        <v>4.5220000000000003E-2</v>
      </c>
      <c r="AH352" s="124"/>
      <c r="AI352" s="128">
        <f>IF($B348-AI$9&lt;0,0,LOOKUP($B348-(AI$9-1),$C$377:$C$398,$E$377:$E$398))</f>
        <v>4.888E-2</v>
      </c>
      <c r="AJ352" s="124"/>
      <c r="AK352" s="128">
        <f>IF($B348-AK$9&lt;0,0,LOOKUP($B348-(AK$9-1),$C$377:$C$398,$E$377:$E$398))</f>
        <v>5.2850000000000001E-2</v>
      </c>
      <c r="AM352" s="128">
        <f>IF($B348-AM$9&lt;0,0,LOOKUP($B348-(AM$9-1),$C$377:$C$398,$E$377:$E$398))</f>
        <v>5.713E-2</v>
      </c>
      <c r="AO352" s="128">
        <f>IF($B348-AO$9&lt;0,0,LOOKUP($B348-(AO$9-1),$C$377:$C$398,$E$377:$E$398))</f>
        <v>6.1769999999999999E-2</v>
      </c>
      <c r="AQ352" s="128">
        <f>IF($B348-AQ$9&lt;0,0,LOOKUP($B348-(AQ$9-1),$C$377:$C$398,$E$377:$E$398))</f>
        <v>6.6769999999999996E-2</v>
      </c>
      <c r="AS352" s="128">
        <f>IF($B348-AS$9&lt;0,0,LOOKUP($B348-(AS$9-1),$C$377:$C$398,$E$377:$E$398))</f>
        <v>7.2190000000000004E-2</v>
      </c>
      <c r="AU352" s="128">
        <f>IF($B348-AU$9&lt;0,0,LOOKUP($B348-(AU$9-1),$C$377:$C$398,$E$377:$E$398))</f>
        <v>3.7499999999999999E-2</v>
      </c>
      <c r="AW352" s="128">
        <f>IF($B348-AW$9&lt;0,0,LOOKUP($B348-(AW$9-1),$C$377:$C$398,$E$377:$E$398))</f>
        <v>0</v>
      </c>
    </row>
    <row r="353" spans="2:49">
      <c r="B353" s="79"/>
      <c r="C353" s="79"/>
      <c r="D353" s="79"/>
      <c r="E353" s="122"/>
      <c r="F353" s="120"/>
      <c r="G353" s="122"/>
      <c r="I353" s="122"/>
      <c r="K353" s="122"/>
      <c r="L353" s="120"/>
      <c r="M353" s="122"/>
      <c r="N353" s="120"/>
      <c r="O353" s="122"/>
      <c r="P353" s="120"/>
      <c r="Q353" s="122"/>
      <c r="R353" s="120"/>
      <c r="S353" s="122"/>
      <c r="T353" s="120"/>
      <c r="U353" s="122"/>
      <c r="V353" s="120"/>
      <c r="W353" s="122"/>
      <c r="X353" s="120"/>
      <c r="Y353" s="122"/>
      <c r="Z353" s="120"/>
      <c r="AA353" s="122"/>
      <c r="AB353" s="120"/>
      <c r="AC353" s="122"/>
      <c r="AD353" s="120"/>
      <c r="AE353" s="122"/>
      <c r="AF353" s="120"/>
      <c r="AG353" s="122"/>
      <c r="AI353" s="122"/>
      <c r="AK353" s="122"/>
      <c r="AM353" s="122"/>
      <c r="AO353" s="122"/>
      <c r="AQ353" s="122"/>
      <c r="AS353" s="122"/>
      <c r="AU353" s="122"/>
      <c r="AW353" s="122"/>
    </row>
    <row r="354" spans="2:49">
      <c r="B354" s="90" t="s">
        <v>193</v>
      </c>
      <c r="C354" s="79"/>
      <c r="D354" s="79"/>
      <c r="E354" s="120">
        <f>ROUND((E349-E350)*E352,0)</f>
        <v>0</v>
      </c>
      <c r="F354" s="120"/>
      <c r="G354" s="120">
        <f>ROUND((G349-G350)*G352,0)</f>
        <v>46456</v>
      </c>
      <c r="I354" s="120">
        <f>ROUND((I349-I350)*I352,0)</f>
        <v>10298</v>
      </c>
      <c r="K354" s="120">
        <f>ROUND((K349-K350)*K352,0)</f>
        <v>19381</v>
      </c>
      <c r="L354" s="120"/>
      <c r="M354" s="120">
        <f>ROUND((M349-M350)*M352,0)</f>
        <v>665593</v>
      </c>
      <c r="N354" s="120"/>
      <c r="O354" s="120">
        <f>ROUND((O349-O350)*O352,0)</f>
        <v>445681</v>
      </c>
      <c r="P354" s="120"/>
      <c r="Q354" s="120">
        <f>ROUND((Q349-Q350)*Q352,0)</f>
        <v>9585788</v>
      </c>
      <c r="R354" s="120"/>
      <c r="S354" s="120">
        <f>ROUND((S349-S350)*S352,0)</f>
        <v>253750</v>
      </c>
      <c r="T354" s="120"/>
      <c r="U354" s="120">
        <f>ROUND((U349-U350)*U352,0)</f>
        <v>110539</v>
      </c>
      <c r="V354" s="120"/>
      <c r="W354" s="120">
        <f>ROUND((W349-W350)*W352,0)</f>
        <v>54222</v>
      </c>
      <c r="X354" s="120"/>
      <c r="Y354" s="120">
        <f>ROUND((Y349-Y350)*Y352,0)</f>
        <v>0</v>
      </c>
      <c r="Z354" s="120"/>
      <c r="AA354" s="120">
        <f>ROUND((AA349-AA350)*AA352,0)</f>
        <v>72116</v>
      </c>
      <c r="AB354" s="120"/>
      <c r="AC354" s="120">
        <f>ROUND((AC349-AC350)*AC352,0)</f>
        <v>61013</v>
      </c>
      <c r="AD354" s="120"/>
      <c r="AE354" s="120">
        <f>ROUND((AE349-AE350)*AE352,0)</f>
        <v>2170371</v>
      </c>
      <c r="AF354" s="120"/>
      <c r="AG354" s="120">
        <f>ROUND((AG349-AG350)*AG352,0)</f>
        <v>213951</v>
      </c>
      <c r="AI354" s="120">
        <f>ROUND((AI349-AI350)*AI352,0)</f>
        <v>35217</v>
      </c>
      <c r="AK354" s="120">
        <f>ROUND((AK349-AK350)*AK352,0)</f>
        <v>23125</v>
      </c>
      <c r="AM354" s="120">
        <f>ROUND((AM349-AM350)*AM352,0)</f>
        <v>17754</v>
      </c>
      <c r="AO354" s="120">
        <f>ROUND((AO349-AO350)*AO352,0)</f>
        <v>513141</v>
      </c>
      <c r="AQ354" s="120">
        <f>ROUND((AQ349-AQ350)*AQ352,0)</f>
        <v>71996</v>
      </c>
      <c r="AS354" s="120">
        <f>ROUND((AS349-AS350)*AS352,0)</f>
        <v>137600</v>
      </c>
      <c r="AU354" s="120">
        <f>ROUND((AU349-AU350)*AU352,0)</f>
        <v>145327</v>
      </c>
      <c r="AW354" s="120">
        <f>ROUND((AW349-AW350)*AW352,0)</f>
        <v>0</v>
      </c>
    </row>
    <row r="355" spans="2:49">
      <c r="B355" s="90" t="s">
        <v>194</v>
      </c>
      <c r="C355" s="79"/>
      <c r="D355" s="79"/>
      <c r="E355" s="81">
        <f>IF(E$113=$B348,E350,0)</f>
        <v>0</v>
      </c>
      <c r="F355" s="120"/>
      <c r="G355" s="81">
        <f>IF(G$113=$B348,G350,0)</f>
        <v>0</v>
      </c>
      <c r="I355" s="81">
        <f>IF(I$113=$B348,I350,0)</f>
        <v>0</v>
      </c>
      <c r="K355" s="81">
        <f>IF(K$113=$B348,K350,0)</f>
        <v>0</v>
      </c>
      <c r="L355" s="120"/>
      <c r="M355" s="81">
        <f>IF(M$113=$B348,M350,0)</f>
        <v>0</v>
      </c>
      <c r="N355" s="120"/>
      <c r="O355" s="81">
        <f>IF(O$113=$B348,O350,0)</f>
        <v>0</v>
      </c>
      <c r="P355" s="120"/>
      <c r="Q355" s="81">
        <f>IF(Q$113=$B348,Q350,0)</f>
        <v>0</v>
      </c>
      <c r="R355" s="120"/>
      <c r="S355" s="81">
        <f>IF(S$113=$B348,S350,0)</f>
        <v>0</v>
      </c>
      <c r="T355" s="120"/>
      <c r="U355" s="81">
        <f>IF(U$113=$B348,U350,0)</f>
        <v>0</v>
      </c>
      <c r="V355" s="120"/>
      <c r="W355" s="81">
        <f>IF(W$113=$B348,W350,0)</f>
        <v>0</v>
      </c>
      <c r="X355" s="120"/>
      <c r="Y355" s="81">
        <f>IF(Y$113=$B348,Y350,0)</f>
        <v>0</v>
      </c>
      <c r="Z355" s="120"/>
      <c r="AA355" s="81">
        <f>IF(AA$113=$B348,AA350,0)</f>
        <v>0</v>
      </c>
      <c r="AB355" s="120"/>
      <c r="AC355" s="81">
        <f>IF(AC$113=$B348,AC350,0)</f>
        <v>0</v>
      </c>
      <c r="AD355" s="120"/>
      <c r="AE355" s="81">
        <f>IF(AE$113=$B348,AE350,0)</f>
        <v>0</v>
      </c>
      <c r="AF355" s="120"/>
      <c r="AG355" s="81">
        <f>IF(AG$113=$B348,AG350,0)</f>
        <v>0</v>
      </c>
      <c r="AI355" s="81">
        <f>IF(AI$113=$B348,AI350,0)</f>
        <v>0</v>
      </c>
      <c r="AK355" s="81">
        <f>IF(AK$113=$B348,AK350,0)</f>
        <v>0</v>
      </c>
      <c r="AM355" s="81">
        <f>IF(AM$113=$B348,AM350,0)</f>
        <v>0</v>
      </c>
      <c r="AO355" s="81">
        <f>IF(AO$113=$B348,AO350,0)</f>
        <v>0</v>
      </c>
      <c r="AQ355" s="81">
        <f>IF(AQ$113=$B348,AQ350,0)</f>
        <v>0</v>
      </c>
      <c r="AS355" s="81">
        <f>IF(AS$113=$B348,AS350,0)</f>
        <v>0</v>
      </c>
      <c r="AU355" s="81">
        <f>IF(AU$113=$B348,AU350,0)</f>
        <v>0</v>
      </c>
      <c r="AW355" s="81">
        <f>IF(AW$113=$B348,AW350,0)</f>
        <v>0</v>
      </c>
    </row>
    <row r="356" spans="2:49" ht="13.5" thickBot="1">
      <c r="B356" s="90" t="str">
        <f>"Total Tax Depreciation  -  "&amp;B348</f>
        <v>Total Tax Depreciation  -  2022</v>
      </c>
      <c r="C356" s="79"/>
      <c r="D356" s="79"/>
      <c r="E356" s="125">
        <f>E354+E355</f>
        <v>0</v>
      </c>
      <c r="F356" s="120"/>
      <c r="G356" s="125">
        <f>G354+G355</f>
        <v>46456</v>
      </c>
      <c r="I356" s="125">
        <f>I354+I355</f>
        <v>10298</v>
      </c>
      <c r="K356" s="125">
        <f>K354+K355</f>
        <v>19381</v>
      </c>
      <c r="L356" s="120"/>
      <c r="M356" s="125">
        <f>M354+M355</f>
        <v>665593</v>
      </c>
      <c r="N356" s="120"/>
      <c r="O356" s="125">
        <f>O354+O355</f>
        <v>445681</v>
      </c>
      <c r="P356" s="120"/>
      <c r="Q356" s="125">
        <f>Q354+Q355</f>
        <v>9585788</v>
      </c>
      <c r="R356" s="120"/>
      <c r="S356" s="125">
        <f>S354+S355</f>
        <v>253750</v>
      </c>
      <c r="T356" s="120"/>
      <c r="U356" s="125">
        <f>U354+U355</f>
        <v>110539</v>
      </c>
      <c r="V356" s="120"/>
      <c r="W356" s="125">
        <f>W354+W355</f>
        <v>54222</v>
      </c>
      <c r="X356" s="120"/>
      <c r="Y356" s="125">
        <f>Y354+Y355</f>
        <v>0</v>
      </c>
      <c r="Z356" s="120"/>
      <c r="AA356" s="125">
        <f>AA354+AA355</f>
        <v>72116</v>
      </c>
      <c r="AB356" s="120"/>
      <c r="AC356" s="125">
        <f>AC354+AC355</f>
        <v>61013</v>
      </c>
      <c r="AD356" s="120"/>
      <c r="AE356" s="125">
        <f>AE354+AE355</f>
        <v>2170371</v>
      </c>
      <c r="AF356" s="120"/>
      <c r="AG356" s="125">
        <f>AG354+AG355</f>
        <v>213951</v>
      </c>
      <c r="AI356" s="125">
        <f>AI354+AI355</f>
        <v>35217</v>
      </c>
      <c r="AK356" s="125">
        <f>AK354+AK355</f>
        <v>23125</v>
      </c>
      <c r="AM356" s="125">
        <f>AM354+AM355</f>
        <v>17754</v>
      </c>
      <c r="AO356" s="125">
        <f>AO354+AO355</f>
        <v>513141</v>
      </c>
      <c r="AQ356" s="125">
        <f>AQ354+AQ355</f>
        <v>71996</v>
      </c>
      <c r="AS356" s="125">
        <f>AS354+AS355</f>
        <v>137600</v>
      </c>
      <c r="AU356" s="125">
        <f>AU354+AU355</f>
        <v>145327</v>
      </c>
      <c r="AW356" s="125">
        <f>AW354+AW355</f>
        <v>0</v>
      </c>
    </row>
    <row r="357" spans="2:49" ht="13.5" thickTop="1"/>
    <row r="359" spans="2:49">
      <c r="B359" s="119">
        <v>2023</v>
      </c>
      <c r="C359" s="79"/>
      <c r="D359" s="79"/>
      <c r="E359" s="129"/>
      <c r="F359" s="120"/>
      <c r="G359" s="129"/>
      <c r="I359" s="129"/>
      <c r="K359" s="120"/>
      <c r="L359" s="120"/>
      <c r="M359" s="120"/>
      <c r="N359" s="120"/>
      <c r="O359" s="120"/>
      <c r="P359" s="120"/>
      <c r="Q359" s="120"/>
      <c r="R359" s="120"/>
      <c r="S359" s="120"/>
      <c r="T359" s="120"/>
      <c r="U359" s="120"/>
      <c r="V359" s="120"/>
      <c r="W359" s="120"/>
      <c r="X359" s="120"/>
      <c r="Y359" s="120"/>
      <c r="Z359" s="120"/>
      <c r="AA359" s="120"/>
      <c r="AB359" s="120"/>
      <c r="AC359" s="120"/>
      <c r="AD359" s="120"/>
      <c r="AE359" s="120"/>
      <c r="AF359" s="120"/>
      <c r="AG359" s="120"/>
      <c r="AH359" s="120"/>
      <c r="AI359" s="120"/>
      <c r="AJ359" s="79"/>
      <c r="AK359" s="120"/>
      <c r="AM359" s="120"/>
      <c r="AO359" s="120"/>
      <c r="AQ359" s="120"/>
      <c r="AS359" s="120"/>
      <c r="AU359" s="120"/>
      <c r="AW359" s="120"/>
    </row>
    <row r="360" spans="2:49">
      <c r="B360" s="90" t="s">
        <v>167</v>
      </c>
      <c r="C360" s="79"/>
      <c r="D360" s="79"/>
      <c r="E360" s="120">
        <f>IF(E$113&lt;=$B359,E$25,0)</f>
        <v>510665.11</v>
      </c>
      <c r="F360" s="120"/>
      <c r="G360" s="120">
        <f>IF(G$113&lt;=$B359,G$25,0)</f>
        <v>2082311.7650000001</v>
      </c>
      <c r="I360" s="120">
        <f>IF(I$113&lt;=$B359,I$25,0)</f>
        <v>329777.47000000003</v>
      </c>
      <c r="K360" s="120">
        <f>IF(K$113&lt;=$B359,K$25,0)</f>
        <v>620501.30999999971</v>
      </c>
      <c r="L360" s="120"/>
      <c r="M360" s="120">
        <f>IF(M$113&lt;=$B359,M$25,0)</f>
        <v>14920259.805000002</v>
      </c>
      <c r="N360" s="120"/>
      <c r="O360" s="120">
        <f>IF(O$113&lt;=$B359,O$25,0)</f>
        <v>9988375.7000000011</v>
      </c>
      <c r="P360" s="120"/>
      <c r="Q360" s="120">
        <f>IF(Q$113&lt;=$B359,Q$25,0)</f>
        <v>214879808.19000003</v>
      </c>
      <c r="R360" s="120"/>
      <c r="S360" s="120">
        <f>IF(S$113&lt;=$B359,S$25,0)</f>
        <v>11373829.760000002</v>
      </c>
      <c r="T360" s="120"/>
      <c r="U360" s="120">
        <f>IF(U$113&lt;=$B359,U$25,0)</f>
        <v>4955799.3949999996</v>
      </c>
      <c r="V360" s="120"/>
      <c r="W360" s="120">
        <f>IF(W$113&lt;=$B359,W$25,0)</f>
        <v>2430372.75</v>
      </c>
      <c r="X360" s="120"/>
      <c r="Y360" s="120">
        <f>IF(Y$113&lt;=$B359,Y$25,0)</f>
        <v>1753974.9050000003</v>
      </c>
      <c r="Z360" s="120"/>
      <c r="AA360" s="120">
        <f>IF(AA$113&lt;=$B359,AA$25,0)</f>
        <v>3232441.9049999993</v>
      </c>
      <c r="AB360" s="120"/>
      <c r="AC360" s="120">
        <f>IF(AC$113&lt;=$B359,AC$25,0)</f>
        <v>2735390.790000001</v>
      </c>
      <c r="AD360" s="120"/>
      <c r="AE360" s="120">
        <f>IF(AE$113&lt;=$B359,AE$25,0)</f>
        <v>97282430.489999995</v>
      </c>
      <c r="AF360" s="120"/>
      <c r="AG360" s="120">
        <f>IF(AG$113&lt;=$B359,AG$25,0)</f>
        <v>9462688.1500000004</v>
      </c>
      <c r="AH360" s="120"/>
      <c r="AI360" s="120">
        <f>IF(AI$113&lt;=$B359,AI$25,0)</f>
        <v>1440963.16</v>
      </c>
      <c r="AJ360" s="79"/>
      <c r="AK360" s="120">
        <f>IF(AK$113&lt;=$B359,AK$25,0)</f>
        <v>875112.65</v>
      </c>
      <c r="AL360" s="87"/>
      <c r="AM360" s="120">
        <f>IF(AM$113&lt;=$B359,AM$25,0)</f>
        <v>310771.57999999984</v>
      </c>
      <c r="AN360" s="87"/>
      <c r="AO360" s="120">
        <f>IF(AO$113&lt;=$B359,AO$25,0)</f>
        <v>13845478.209999999</v>
      </c>
      <c r="AQ360" s="120">
        <f>IF(AQ$113&lt;=$B359,AQ$25,0)</f>
        <v>1078264.5000000002</v>
      </c>
      <c r="AS360" s="120">
        <f>IF(AS$113&lt;=$B359,AS$25,0)</f>
        <v>1906086.3599999999</v>
      </c>
      <c r="AU360" s="120">
        <f>IF(AU$113&lt;=$B359,AU$25,0)</f>
        <v>3875399.3600000008</v>
      </c>
      <c r="AW360" s="120">
        <f>IF(AW$113&lt;=$B359,AW$25,0)</f>
        <v>271.89999999999998</v>
      </c>
    </row>
    <row r="361" spans="2:49">
      <c r="B361" s="90" t="s">
        <v>190</v>
      </c>
      <c r="C361" s="79"/>
      <c r="D361" s="79"/>
      <c r="E361" s="121">
        <f>ROUND(E360*E$13,0)</f>
        <v>0</v>
      </c>
      <c r="F361" s="120"/>
      <c r="G361" s="121">
        <f>ROUND(G360*G$13,0)</f>
        <v>0</v>
      </c>
      <c r="I361" s="121">
        <f>ROUND(I360*I$13,0)</f>
        <v>98933</v>
      </c>
      <c r="K361" s="121">
        <f>ROUND(K360*K$13,0)</f>
        <v>186150</v>
      </c>
      <c r="L361" s="120"/>
      <c r="M361" s="121">
        <f>ROUND(M360*M$13,0)</f>
        <v>0</v>
      </c>
      <c r="N361" s="120"/>
      <c r="O361" s="121">
        <f>ROUND(O360*O$13,0)</f>
        <v>0</v>
      </c>
      <c r="P361" s="120"/>
      <c r="Q361" s="121">
        <f>ROUND(Q360*Q$13,0)</f>
        <v>0</v>
      </c>
      <c r="R361" s="120"/>
      <c r="S361" s="121">
        <f>ROUND(S360*S$13,0)</f>
        <v>5686915</v>
      </c>
      <c r="T361" s="120"/>
      <c r="U361" s="121">
        <f>ROUND(U360*U$13,0)</f>
        <v>2477900</v>
      </c>
      <c r="V361" s="120"/>
      <c r="W361" s="121">
        <f>ROUND(W360*W$13,0)</f>
        <v>1215186</v>
      </c>
      <c r="X361" s="120"/>
      <c r="Y361" s="121">
        <f>ROUND(Y360*Y$13,0)</f>
        <v>1753975</v>
      </c>
      <c r="Z361" s="120"/>
      <c r="AA361" s="121">
        <f>ROUND(AA360*AA$13,0)</f>
        <v>1616221</v>
      </c>
      <c r="AB361" s="120"/>
      <c r="AC361" s="121">
        <f>ROUND(AC360*AC$13,0)</f>
        <v>1367695</v>
      </c>
      <c r="AD361" s="120"/>
      <c r="AE361" s="121">
        <f>ROUND(AE360*AE$13,0)</f>
        <v>48641215</v>
      </c>
      <c r="AF361" s="120"/>
      <c r="AG361" s="121">
        <f>ROUND(AG360*AG$13,0)</f>
        <v>4731344</v>
      </c>
      <c r="AH361" s="120"/>
      <c r="AI361" s="121">
        <f>ROUND(AI360*AI$13,0)</f>
        <v>720482</v>
      </c>
      <c r="AJ361" s="79"/>
      <c r="AK361" s="121">
        <f>ROUND(AK360*AK$13,0)</f>
        <v>437556</v>
      </c>
      <c r="AM361" s="121">
        <f>ROUND(AM360*AM$13,0)</f>
        <v>0</v>
      </c>
      <c r="AO361" s="121">
        <f>ROUND(AO360*AO$13,0)</f>
        <v>5538191</v>
      </c>
      <c r="AQ361" s="121">
        <f>ROUND(AQ360*AQ$13,0)</f>
        <v>0</v>
      </c>
      <c r="AS361" s="121">
        <f>ROUND(AS360*AS$13,0)</f>
        <v>0</v>
      </c>
      <c r="AU361" s="121">
        <f>ROUND(AU360*AU$13,0)</f>
        <v>0</v>
      </c>
      <c r="AW361" s="121">
        <f>ROUND(AW360*AW$13,0)</f>
        <v>0</v>
      </c>
    </row>
    <row r="362" spans="2:49">
      <c r="B362" s="90" t="s">
        <v>191</v>
      </c>
      <c r="C362" s="79"/>
      <c r="D362" s="79"/>
      <c r="E362" s="120">
        <f>E360-E361</f>
        <v>510665.11</v>
      </c>
      <c r="F362" s="120"/>
      <c r="G362" s="120">
        <f>G360-G361</f>
        <v>2082311.7650000001</v>
      </c>
      <c r="I362" s="120">
        <f>I360-I361</f>
        <v>230844.47000000003</v>
      </c>
      <c r="K362" s="120">
        <f>K360-K361</f>
        <v>434351.30999999971</v>
      </c>
      <c r="L362" s="120"/>
      <c r="M362" s="120">
        <f>M360-M361</f>
        <v>14920259.805000002</v>
      </c>
      <c r="N362" s="120"/>
      <c r="O362" s="120">
        <f>O360-O361</f>
        <v>9988375.7000000011</v>
      </c>
      <c r="P362" s="120"/>
      <c r="Q362" s="120">
        <f>Q360-Q361</f>
        <v>214879808.19000003</v>
      </c>
      <c r="R362" s="120"/>
      <c r="S362" s="120">
        <f>S360-S361</f>
        <v>5686914.7600000016</v>
      </c>
      <c r="T362" s="120"/>
      <c r="U362" s="120">
        <f>U360-U361</f>
        <v>2477899.3949999996</v>
      </c>
      <c r="V362" s="120"/>
      <c r="W362" s="120">
        <f>W360-W361</f>
        <v>1215186.75</v>
      </c>
      <c r="X362" s="120"/>
      <c r="Y362" s="120">
        <f>Y360-Y361</f>
        <v>-9.4999999739229679E-2</v>
      </c>
      <c r="Z362" s="120"/>
      <c r="AA362" s="120">
        <f>AA360-AA361</f>
        <v>1616220.9049999993</v>
      </c>
      <c r="AB362" s="120"/>
      <c r="AC362" s="120">
        <f>AC360-AC361</f>
        <v>1367695.790000001</v>
      </c>
      <c r="AD362" s="120"/>
      <c r="AE362" s="120">
        <f>AE360-AE361</f>
        <v>48641215.489999995</v>
      </c>
      <c r="AF362" s="120"/>
      <c r="AG362" s="120">
        <f>AG360-AG361</f>
        <v>4731344.1500000004</v>
      </c>
      <c r="AH362" s="120"/>
      <c r="AI362" s="120">
        <f>AI360-AI361</f>
        <v>720481.15999999992</v>
      </c>
      <c r="AJ362" s="79"/>
      <c r="AK362" s="120">
        <f>AK360-AK361</f>
        <v>437556.65</v>
      </c>
      <c r="AM362" s="120">
        <f>AM360-AM361</f>
        <v>310771.57999999984</v>
      </c>
      <c r="AO362" s="120">
        <f>AO360-AO361</f>
        <v>8307287.209999999</v>
      </c>
      <c r="AQ362" s="120">
        <f>AQ360-AQ361</f>
        <v>1078264.5000000002</v>
      </c>
      <c r="AS362" s="120">
        <f>AS360-AS361</f>
        <v>1906086.3599999999</v>
      </c>
      <c r="AU362" s="120">
        <f>AU360-AU361</f>
        <v>3875399.3600000008</v>
      </c>
      <c r="AW362" s="120">
        <f>AW360-AW361</f>
        <v>271.89999999999998</v>
      </c>
    </row>
    <row r="363" spans="2:49">
      <c r="B363" s="123" t="s">
        <v>192</v>
      </c>
      <c r="C363" s="109"/>
      <c r="D363" s="109"/>
      <c r="E363" s="128">
        <f>IF($B359-E$9&lt;0,0,LOOKUP($B359-(E$9-1),$C$377:$C$398,$E$377:$E$398))</f>
        <v>0</v>
      </c>
      <c r="F363" s="109"/>
      <c r="G363" s="128">
        <f>IF($B359-G$9&lt;0,0,LOOKUP($B359-(G$9-1),$C$377:$C$398,$E$377:$E$398))</f>
        <v>0</v>
      </c>
      <c r="H363" s="124"/>
      <c r="I363" s="128">
        <f>IF($B359-I$9&lt;0,0,LOOKUP($B359-(I$9-1),$C$377:$C$398,$E$377:$E$398))</f>
        <v>2.231E-2</v>
      </c>
      <c r="J363" s="124"/>
      <c r="K363" s="128">
        <f>IF($B359-K$9&lt;0,0,LOOKUP($B359-(K$9-1),$C$377:$C$398,$E$377:$E$398))</f>
        <v>4.4609999999999997E-2</v>
      </c>
      <c r="L363" s="124"/>
      <c r="M363" s="128">
        <f>IF($B359-M$9&lt;0,0,LOOKUP($B359-(M$9-1),$C$377:$C$398,$E$377:$E$398))</f>
        <v>4.462E-2</v>
      </c>
      <c r="N363" s="109"/>
      <c r="O363" s="128">
        <f>IF($B359-O$9&lt;0,0,LOOKUP($B359-(O$9-1),$C$377:$C$398,$E$377:$E$398))</f>
        <v>4.4609999999999997E-2</v>
      </c>
      <c r="P363" s="124"/>
      <c r="Q363" s="128">
        <f>IF($B359-Q$9&lt;0,0,LOOKUP($B359-(Q$9-1),$C$377:$C$398,$E$377:$E$398))</f>
        <v>4.462E-2</v>
      </c>
      <c r="R363" s="124"/>
      <c r="S363" s="128">
        <f>IF($B359-S$9&lt;0,0,LOOKUP($B359-(S$9-1),$C$377:$C$398,$E$377:$E$398))</f>
        <v>4.4609999999999997E-2</v>
      </c>
      <c r="T363" s="124"/>
      <c r="U363" s="128">
        <f>IF($B359-U$9&lt;0,0,LOOKUP($B359-(U$9-1),$C$377:$C$398,$E$377:$E$398))</f>
        <v>4.462E-2</v>
      </c>
      <c r="V363" s="124"/>
      <c r="W363" s="128">
        <f>IF($B359-W$9&lt;0,0,LOOKUP($B359-(W$9-1),$C$377:$C$398,$E$377:$E$398))</f>
        <v>4.4609999999999997E-2</v>
      </c>
      <c r="X363" s="109"/>
      <c r="Y363" s="128">
        <f>IF($B359-Y$9&lt;0,0,LOOKUP($B359-(Y$9-1),$C$377:$C$398,$E$377:$E$398))</f>
        <v>4.462E-2</v>
      </c>
      <c r="Z363" s="124"/>
      <c r="AA363" s="128">
        <f>IF($B359-AA$9&lt;0,0,LOOKUP($B359-(AA$9-1),$C$377:$C$398,$E$377:$E$398))</f>
        <v>4.4609999999999997E-2</v>
      </c>
      <c r="AB363" s="124"/>
      <c r="AC363" s="128">
        <f>IF($B359-AC$9&lt;0,0,LOOKUP($B359-(AC$9-1),$C$377:$C$398,$E$377:$E$398))</f>
        <v>4.462E-2</v>
      </c>
      <c r="AD363" s="124"/>
      <c r="AE363" s="128">
        <f>IF($B359-AE$9&lt;0,0,LOOKUP($B359-(AE$9-1),$C$377:$C$398,$E$377:$E$398))</f>
        <v>4.4609999999999997E-2</v>
      </c>
      <c r="AF363" s="124"/>
      <c r="AG363" s="128">
        <f>IF($B359-AG$9&lt;0,0,LOOKUP($B359-(AG$9-1),$C$377:$C$398,$E$377:$E$398))</f>
        <v>4.462E-2</v>
      </c>
      <c r="AH363" s="124"/>
      <c r="AI363" s="128">
        <f>IF($B359-AI$9&lt;0,0,LOOKUP($B359-(AI$9-1),$C$377:$C$398,$E$377:$E$398))</f>
        <v>4.5220000000000003E-2</v>
      </c>
      <c r="AJ363" s="124"/>
      <c r="AK363" s="128">
        <f>IF($B359-AK$9&lt;0,0,LOOKUP($B359-(AK$9-1),$C$377:$C$398,$E$377:$E$398))</f>
        <v>4.888E-2</v>
      </c>
      <c r="AM363" s="128">
        <f>IF($B359-AM$9&lt;0,0,LOOKUP($B359-(AM$9-1),$C$377:$C$398,$E$377:$E$398))</f>
        <v>5.2850000000000001E-2</v>
      </c>
      <c r="AO363" s="128">
        <f>IF($B359-AO$9&lt;0,0,LOOKUP($B359-(AO$9-1),$C$377:$C$398,$E$377:$E$398))</f>
        <v>5.713E-2</v>
      </c>
      <c r="AQ363" s="128">
        <f>IF($B359-AQ$9&lt;0,0,LOOKUP($B359-(AQ$9-1),$C$377:$C$398,$E$377:$E$398))</f>
        <v>6.1769999999999999E-2</v>
      </c>
      <c r="AS363" s="128">
        <f>IF($B359-AS$9&lt;0,0,LOOKUP($B359-(AS$9-1),$C$377:$C$398,$E$377:$E$398))</f>
        <v>6.6769999999999996E-2</v>
      </c>
      <c r="AU363" s="128">
        <f>IF($B359-AU$9&lt;0,0,LOOKUP($B359-(AU$9-1),$C$377:$C$398,$E$377:$E$398))</f>
        <v>7.2190000000000004E-2</v>
      </c>
      <c r="AW363" s="128">
        <f>IF($B359-AW$9&lt;0,0,LOOKUP($B359-(AW$9-1),$C$377:$C$398,$E$377:$E$398))</f>
        <v>3.7499999999999999E-2</v>
      </c>
    </row>
    <row r="364" spans="2:49">
      <c r="B364" s="79"/>
      <c r="C364" s="79"/>
      <c r="D364" s="79"/>
      <c r="E364" s="122"/>
      <c r="F364" s="120"/>
      <c r="G364" s="122"/>
      <c r="I364" s="122"/>
      <c r="K364" s="122"/>
      <c r="L364" s="120"/>
      <c r="M364" s="122"/>
      <c r="N364" s="120"/>
      <c r="O364" s="122"/>
      <c r="P364" s="120"/>
      <c r="Q364" s="122"/>
      <c r="R364" s="120"/>
      <c r="S364" s="122"/>
      <c r="T364" s="120"/>
      <c r="U364" s="122"/>
      <c r="V364" s="120"/>
      <c r="W364" s="122"/>
      <c r="X364" s="120"/>
      <c r="Y364" s="122"/>
      <c r="Z364" s="120"/>
      <c r="AA364" s="122"/>
      <c r="AB364" s="120"/>
      <c r="AC364" s="122"/>
      <c r="AD364" s="120"/>
      <c r="AE364" s="122"/>
      <c r="AF364" s="120"/>
      <c r="AG364" s="122"/>
      <c r="AI364" s="122"/>
      <c r="AK364" s="122"/>
      <c r="AM364" s="122"/>
      <c r="AO364" s="122"/>
      <c r="AQ364" s="122"/>
      <c r="AS364" s="122"/>
      <c r="AU364" s="122"/>
      <c r="AW364" s="122"/>
    </row>
    <row r="365" spans="2:49">
      <c r="B365" s="90" t="s">
        <v>193</v>
      </c>
      <c r="C365" s="79"/>
      <c r="D365" s="79"/>
      <c r="E365" s="120">
        <f>ROUND((E360-E361)*E363,0)</f>
        <v>0</v>
      </c>
      <c r="F365" s="120"/>
      <c r="G365" s="120">
        <f>ROUND((G360-G361)*G363,0)</f>
        <v>0</v>
      </c>
      <c r="I365" s="120">
        <f>ROUND((I360-I361)*I363,0)</f>
        <v>5150</v>
      </c>
      <c r="K365" s="120">
        <f>ROUND((K360-K361)*K363,0)</f>
        <v>19376</v>
      </c>
      <c r="L365" s="120"/>
      <c r="M365" s="120">
        <f>ROUND((M360-M361)*M363,0)</f>
        <v>665742</v>
      </c>
      <c r="N365" s="120"/>
      <c r="O365" s="120">
        <f>ROUND((O360-O361)*O363,0)</f>
        <v>445581</v>
      </c>
      <c r="P365" s="120"/>
      <c r="Q365" s="120">
        <f>ROUND((Q360-Q361)*Q363,0)</f>
        <v>9587937</v>
      </c>
      <c r="R365" s="120"/>
      <c r="S365" s="120">
        <f>ROUND((S360-S361)*S363,0)</f>
        <v>253693</v>
      </c>
      <c r="T365" s="120"/>
      <c r="U365" s="120">
        <f>ROUND((U360-U361)*U363,0)</f>
        <v>110564</v>
      </c>
      <c r="V365" s="120"/>
      <c r="W365" s="120">
        <f>ROUND((W360-W361)*W363,0)</f>
        <v>54209</v>
      </c>
      <c r="X365" s="120"/>
      <c r="Y365" s="120">
        <f>ROUND((Y360-Y361)*Y363,0)</f>
        <v>0</v>
      </c>
      <c r="Z365" s="120"/>
      <c r="AA365" s="120">
        <f>ROUND((AA360-AA361)*AA363,0)</f>
        <v>72100</v>
      </c>
      <c r="AB365" s="120"/>
      <c r="AC365" s="120">
        <f>ROUND((AC360-AC361)*AC363,0)</f>
        <v>61027</v>
      </c>
      <c r="AD365" s="120"/>
      <c r="AE365" s="120">
        <f>ROUND((AE360-AE361)*AE363,0)</f>
        <v>2169885</v>
      </c>
      <c r="AF365" s="120"/>
      <c r="AG365" s="120">
        <f>ROUND((AG360-AG361)*AG363,0)</f>
        <v>211113</v>
      </c>
      <c r="AI365" s="120">
        <f>ROUND((AI360-AI361)*AI363,0)</f>
        <v>32580</v>
      </c>
      <c r="AK365" s="120">
        <f>ROUND((AK360-AK361)*AK363,0)</f>
        <v>21388</v>
      </c>
      <c r="AM365" s="120">
        <f>ROUND((AM360-AM361)*AM363,0)</f>
        <v>16424</v>
      </c>
      <c r="AO365" s="120">
        <f>ROUND((AO360-AO361)*AO363,0)</f>
        <v>474595</v>
      </c>
      <c r="AQ365" s="120">
        <f>ROUND((AQ360-AQ361)*AQ363,0)</f>
        <v>66604</v>
      </c>
      <c r="AS365" s="120">
        <f>ROUND((AS360-AS361)*AS363,0)</f>
        <v>127269</v>
      </c>
      <c r="AU365" s="120">
        <f>ROUND((AU360-AU361)*AU363,0)</f>
        <v>279765</v>
      </c>
      <c r="AW365" s="120">
        <f>ROUND((AW360-AW361)*AW363,0)</f>
        <v>10</v>
      </c>
    </row>
    <row r="366" spans="2:49">
      <c r="B366" s="90" t="s">
        <v>194</v>
      </c>
      <c r="C366" s="79"/>
      <c r="D366" s="79"/>
      <c r="E366" s="81">
        <f>IF(E$113=$B359,E361,0)</f>
        <v>0</v>
      </c>
      <c r="F366" s="120"/>
      <c r="G366" s="81">
        <f>IF(G$113=$B359,G361,0)</f>
        <v>0</v>
      </c>
      <c r="I366" s="81">
        <f>IF(I$113=$B359,I361,0)</f>
        <v>0</v>
      </c>
      <c r="K366" s="81">
        <f>IF(K$113=$B359,K361,0)</f>
        <v>0</v>
      </c>
      <c r="L366" s="120"/>
      <c r="M366" s="81">
        <f>IF(M$113=$B359,M361,0)</f>
        <v>0</v>
      </c>
      <c r="N366" s="120"/>
      <c r="O366" s="81">
        <f>IF(O$113=$B359,O361,0)</f>
        <v>0</v>
      </c>
      <c r="P366" s="120"/>
      <c r="Q366" s="81">
        <f>IF(Q$113=$B359,Q361,0)</f>
        <v>0</v>
      </c>
      <c r="R366" s="120"/>
      <c r="S366" s="81">
        <f>IF(S$113=$B359,S361,0)</f>
        <v>0</v>
      </c>
      <c r="T366" s="120"/>
      <c r="U366" s="81">
        <f>IF(U$113=$B359,U361,0)</f>
        <v>0</v>
      </c>
      <c r="V366" s="120"/>
      <c r="W366" s="81">
        <f>IF(W$113=$B359,W361,0)</f>
        <v>0</v>
      </c>
      <c r="X366" s="120"/>
      <c r="Y366" s="81">
        <f>IF(Y$113=$B359,Y361,0)</f>
        <v>0</v>
      </c>
      <c r="Z366" s="120"/>
      <c r="AA366" s="81">
        <f>IF(AA$113=$B359,AA361,0)</f>
        <v>0</v>
      </c>
      <c r="AB366" s="120"/>
      <c r="AC366" s="81">
        <f>IF(AC$113=$B359,AC361,0)</f>
        <v>0</v>
      </c>
      <c r="AD366" s="120"/>
      <c r="AE366" s="81">
        <f>IF(AE$113=$B359,AE361,0)</f>
        <v>0</v>
      </c>
      <c r="AF366" s="120"/>
      <c r="AG366" s="81">
        <f>IF(AG$113=$B359,AG361,0)</f>
        <v>0</v>
      </c>
      <c r="AI366" s="81">
        <f>IF(AI$113=$B359,AI361,0)</f>
        <v>0</v>
      </c>
      <c r="AK366" s="81">
        <f>IF(AK$113=$B359,AK361,0)</f>
        <v>0</v>
      </c>
      <c r="AM366" s="81">
        <f>IF(AM$113=$B359,AM361,0)</f>
        <v>0</v>
      </c>
      <c r="AO366" s="81">
        <f>IF(AO$113=$B359,AO361,0)</f>
        <v>0</v>
      </c>
      <c r="AQ366" s="81">
        <f>IF(AQ$113=$B359,AQ361,0)</f>
        <v>0</v>
      </c>
      <c r="AS366" s="81">
        <f>IF(AS$113=$B359,AS361,0)</f>
        <v>0</v>
      </c>
      <c r="AU366" s="81">
        <f>IF(AU$113=$B359,AU361,0)</f>
        <v>0</v>
      </c>
      <c r="AW366" s="81">
        <f>IF(AW$113=$B359,AW361,0)</f>
        <v>0</v>
      </c>
    </row>
    <row r="367" spans="2:49" ht="13.5" thickBot="1">
      <c r="B367" s="90" t="str">
        <f>"Total Tax Depreciation  -  "&amp;B359</f>
        <v>Total Tax Depreciation  -  2023</v>
      </c>
      <c r="C367" s="79"/>
      <c r="D367" s="79"/>
      <c r="E367" s="125">
        <f>E365+E366</f>
        <v>0</v>
      </c>
      <c r="F367" s="120"/>
      <c r="G367" s="125">
        <f>G365+G366</f>
        <v>0</v>
      </c>
      <c r="I367" s="125">
        <f>I365+I366</f>
        <v>5150</v>
      </c>
      <c r="K367" s="125">
        <f>K365+K366</f>
        <v>19376</v>
      </c>
      <c r="L367" s="120"/>
      <c r="M367" s="125">
        <f>M365+M366</f>
        <v>665742</v>
      </c>
      <c r="N367" s="120"/>
      <c r="O367" s="125">
        <f>O365+O366</f>
        <v>445581</v>
      </c>
      <c r="P367" s="120"/>
      <c r="Q367" s="125">
        <f>Q365+Q366</f>
        <v>9587937</v>
      </c>
      <c r="R367" s="120"/>
      <c r="S367" s="125">
        <f>S365+S366</f>
        <v>253693</v>
      </c>
      <c r="T367" s="120"/>
      <c r="U367" s="125">
        <f>U365+U366</f>
        <v>110564</v>
      </c>
      <c r="V367" s="120"/>
      <c r="W367" s="125">
        <f>W365+W366</f>
        <v>54209</v>
      </c>
      <c r="X367" s="120"/>
      <c r="Y367" s="125">
        <f>Y365+Y366</f>
        <v>0</v>
      </c>
      <c r="Z367" s="120"/>
      <c r="AA367" s="125">
        <f>AA365+AA366</f>
        <v>72100</v>
      </c>
      <c r="AB367" s="120"/>
      <c r="AC367" s="125">
        <f>AC365+AC366</f>
        <v>61027</v>
      </c>
      <c r="AD367" s="120"/>
      <c r="AE367" s="125">
        <f>AE365+AE366</f>
        <v>2169885</v>
      </c>
      <c r="AF367" s="120"/>
      <c r="AG367" s="125">
        <f>AG365+AG366</f>
        <v>211113</v>
      </c>
      <c r="AI367" s="125">
        <f>AI365+AI366</f>
        <v>32580</v>
      </c>
      <c r="AK367" s="125">
        <f>AK365+AK366</f>
        <v>21388</v>
      </c>
      <c r="AM367" s="125">
        <f>AM365+AM366</f>
        <v>16424</v>
      </c>
      <c r="AO367" s="125">
        <f>AO365+AO366</f>
        <v>474595</v>
      </c>
      <c r="AQ367" s="125">
        <f>AQ365+AQ366</f>
        <v>66604</v>
      </c>
      <c r="AS367" s="125">
        <f>AS365+AS366</f>
        <v>127269</v>
      </c>
      <c r="AU367" s="125">
        <f>AU365+AU366</f>
        <v>279765</v>
      </c>
      <c r="AW367" s="125">
        <f>AW365+AW366</f>
        <v>10</v>
      </c>
    </row>
    <row r="368" spans="2:49" ht="13.5" thickTop="1">
      <c r="B368" s="90"/>
      <c r="C368" s="79"/>
      <c r="D368" s="79"/>
      <c r="E368" s="120"/>
      <c r="F368" s="120"/>
      <c r="G368" s="120"/>
      <c r="I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I368" s="120"/>
      <c r="AK368" s="120"/>
      <c r="AM368" s="120"/>
      <c r="AO368" s="120"/>
      <c r="AQ368" s="120"/>
      <c r="AS368" s="120"/>
      <c r="AU368" s="120"/>
      <c r="AW368" s="120"/>
    </row>
    <row r="369" spans="2:49">
      <c r="B369" s="90"/>
      <c r="C369" s="79"/>
      <c r="D369" s="79"/>
      <c r="E369" s="120"/>
      <c r="F369" s="120"/>
      <c r="G369" s="120"/>
      <c r="I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I369" s="120"/>
      <c r="AK369" s="120"/>
      <c r="AM369" s="120"/>
      <c r="AO369" s="120"/>
      <c r="AQ369" s="120"/>
      <c r="AS369" s="120"/>
      <c r="AU369" s="120"/>
      <c r="AW369" s="120"/>
    </row>
    <row r="377" spans="2:49">
      <c r="B377" s="130" t="s">
        <v>195</v>
      </c>
      <c r="C377" s="131">
        <v>1</v>
      </c>
      <c r="D377" s="132"/>
      <c r="E377" s="66">
        <v>3.7499999999999999E-2</v>
      </c>
      <c r="F377" s="132"/>
    </row>
    <row r="378" spans="2:49">
      <c r="B378" s="132"/>
      <c r="C378" s="131">
        <v>2</v>
      </c>
      <c r="D378" s="132"/>
      <c r="E378" s="66">
        <v>7.2190000000000004E-2</v>
      </c>
      <c r="F378" s="132"/>
    </row>
    <row r="379" spans="2:49">
      <c r="B379" s="133"/>
      <c r="C379" s="134">
        <v>3</v>
      </c>
      <c r="D379" s="133"/>
      <c r="E379" s="66">
        <v>6.6769999999999996E-2</v>
      </c>
      <c r="F379" s="133"/>
    </row>
    <row r="380" spans="2:49">
      <c r="B380" s="133"/>
      <c r="C380" s="134">
        <v>4</v>
      </c>
      <c r="D380" s="133"/>
      <c r="E380" s="66">
        <v>6.1769999999999999E-2</v>
      </c>
      <c r="F380" s="133"/>
    </row>
    <row r="381" spans="2:49">
      <c r="B381" s="133"/>
      <c r="C381" s="134">
        <v>5</v>
      </c>
      <c r="D381" s="133"/>
      <c r="E381" s="66">
        <v>5.713E-2</v>
      </c>
      <c r="F381" s="133"/>
    </row>
    <row r="382" spans="2:49">
      <c r="B382" s="133"/>
      <c r="C382" s="134">
        <v>6</v>
      </c>
      <c r="D382" s="133"/>
      <c r="E382" s="66">
        <v>5.2850000000000001E-2</v>
      </c>
      <c r="F382" s="133"/>
    </row>
    <row r="383" spans="2:49">
      <c r="B383" s="133"/>
      <c r="C383" s="134">
        <v>7</v>
      </c>
      <c r="D383" s="133"/>
      <c r="E383" s="66">
        <v>4.888E-2</v>
      </c>
      <c r="F383" s="133"/>
    </row>
    <row r="384" spans="2:49">
      <c r="B384" s="133"/>
      <c r="C384" s="134">
        <v>8</v>
      </c>
      <c r="D384" s="133"/>
      <c r="E384" s="66">
        <v>4.5220000000000003E-2</v>
      </c>
      <c r="F384" s="133"/>
    </row>
    <row r="385" spans="2:6">
      <c r="B385" s="133"/>
      <c r="C385" s="134">
        <v>9</v>
      </c>
      <c r="D385" s="133"/>
      <c r="E385" s="66">
        <v>4.462E-2</v>
      </c>
      <c r="F385" s="133"/>
    </row>
    <row r="386" spans="2:6">
      <c r="B386" s="133"/>
      <c r="C386" s="134">
        <v>10</v>
      </c>
      <c r="D386" s="133"/>
      <c r="E386" s="66">
        <v>4.4609999999999997E-2</v>
      </c>
      <c r="F386" s="133"/>
    </row>
    <row r="387" spans="2:6">
      <c r="B387" s="133"/>
      <c r="C387" s="134">
        <v>11</v>
      </c>
      <c r="D387" s="133"/>
      <c r="E387" s="66">
        <v>4.462E-2</v>
      </c>
      <c r="F387" s="133"/>
    </row>
    <row r="388" spans="2:6">
      <c r="B388" s="133"/>
      <c r="C388" s="134">
        <v>12</v>
      </c>
      <c r="D388" s="133"/>
      <c r="E388" s="66">
        <v>4.4609999999999997E-2</v>
      </c>
      <c r="F388" s="133"/>
    </row>
    <row r="389" spans="2:6">
      <c r="B389" s="133"/>
      <c r="C389" s="134">
        <v>13</v>
      </c>
      <c r="D389" s="133"/>
      <c r="E389" s="66">
        <v>4.462E-2</v>
      </c>
      <c r="F389" s="133"/>
    </row>
    <row r="390" spans="2:6">
      <c r="B390" s="133"/>
      <c r="C390" s="134">
        <v>14</v>
      </c>
      <c r="D390" s="133"/>
      <c r="E390" s="66">
        <v>4.4609999999999997E-2</v>
      </c>
      <c r="F390" s="133"/>
    </row>
    <row r="391" spans="2:6">
      <c r="B391" s="133"/>
      <c r="C391" s="134">
        <v>15</v>
      </c>
      <c r="D391" s="133"/>
      <c r="E391" s="66">
        <v>4.462E-2</v>
      </c>
      <c r="F391" s="133"/>
    </row>
    <row r="392" spans="2:6">
      <c r="B392" s="133"/>
      <c r="C392" s="134">
        <v>16</v>
      </c>
      <c r="D392" s="133"/>
      <c r="E392" s="66">
        <v>4.4609999999999997E-2</v>
      </c>
      <c r="F392" s="133"/>
    </row>
    <row r="393" spans="2:6">
      <c r="B393" s="133"/>
      <c r="C393" s="134">
        <v>17</v>
      </c>
      <c r="D393" s="133"/>
      <c r="E393" s="66">
        <v>4.462E-2</v>
      </c>
      <c r="F393" s="133"/>
    </row>
    <row r="394" spans="2:6">
      <c r="B394" s="133"/>
      <c r="C394" s="134">
        <v>18</v>
      </c>
      <c r="D394" s="133"/>
      <c r="E394" s="66">
        <v>4.4609999999999997E-2</v>
      </c>
      <c r="F394" s="133"/>
    </row>
    <row r="395" spans="2:6">
      <c r="B395" s="133"/>
      <c r="C395" s="134">
        <v>19</v>
      </c>
      <c r="D395" s="133"/>
      <c r="E395" s="66">
        <v>4.462E-2</v>
      </c>
      <c r="F395" s="133"/>
    </row>
    <row r="396" spans="2:6">
      <c r="B396" s="133"/>
      <c r="C396" s="134">
        <v>20</v>
      </c>
      <c r="D396" s="133"/>
      <c r="E396" s="66">
        <v>4.4609999999999997E-2</v>
      </c>
      <c r="F396" s="133"/>
    </row>
    <row r="397" spans="2:6">
      <c r="B397" s="133"/>
      <c r="C397" s="134">
        <v>21</v>
      </c>
      <c r="D397" s="133"/>
      <c r="E397" s="66">
        <v>2.231E-2</v>
      </c>
      <c r="F397" s="133"/>
    </row>
    <row r="398" spans="2:6">
      <c r="B398" s="133"/>
      <c r="C398" s="134">
        <v>22</v>
      </c>
      <c r="D398" s="133"/>
      <c r="E398" s="66">
        <v>0</v>
      </c>
      <c r="F398" s="133"/>
    </row>
  </sheetData>
  <conditionalFormatting sqref="G135">
    <cfRule type="cellIs" dxfId="1108" priority="493" operator="equal">
      <formula>0</formula>
    </cfRule>
  </conditionalFormatting>
  <conditionalFormatting sqref="I135">
    <cfRule type="cellIs" dxfId="1107" priority="492" operator="equal">
      <formula>0</formula>
    </cfRule>
  </conditionalFormatting>
  <conditionalFormatting sqref="K135">
    <cfRule type="cellIs" dxfId="1106" priority="491" operator="equal">
      <formula>0</formula>
    </cfRule>
  </conditionalFormatting>
  <conditionalFormatting sqref="M135">
    <cfRule type="cellIs" dxfId="1105" priority="490" operator="equal">
      <formula>0</formula>
    </cfRule>
  </conditionalFormatting>
  <conditionalFormatting sqref="O135">
    <cfRule type="cellIs" dxfId="1104" priority="489" operator="equal">
      <formula>0</formula>
    </cfRule>
  </conditionalFormatting>
  <conditionalFormatting sqref="Q135">
    <cfRule type="cellIs" dxfId="1103" priority="488" operator="equal">
      <formula>0</formula>
    </cfRule>
  </conditionalFormatting>
  <conditionalFormatting sqref="S135">
    <cfRule type="cellIs" dxfId="1102" priority="487" operator="equal">
      <formula>0</formula>
    </cfRule>
  </conditionalFormatting>
  <conditionalFormatting sqref="U135">
    <cfRule type="cellIs" dxfId="1101" priority="486" operator="equal">
      <formula>0</formula>
    </cfRule>
  </conditionalFormatting>
  <conditionalFormatting sqref="W135">
    <cfRule type="cellIs" dxfId="1100" priority="485" operator="equal">
      <formula>0</formula>
    </cfRule>
  </conditionalFormatting>
  <conditionalFormatting sqref="Y135">
    <cfRule type="cellIs" dxfId="1099" priority="484" operator="equal">
      <formula>0</formula>
    </cfRule>
  </conditionalFormatting>
  <conditionalFormatting sqref="AA135">
    <cfRule type="cellIs" dxfId="1098" priority="483" operator="equal">
      <formula>0</formula>
    </cfRule>
  </conditionalFormatting>
  <conditionalFormatting sqref="W179">
    <cfRule type="cellIs" dxfId="1097" priority="455" operator="equal">
      <formula>0</formula>
    </cfRule>
  </conditionalFormatting>
  <conditionalFormatting sqref="Y179">
    <cfRule type="cellIs" dxfId="1096" priority="454" operator="equal">
      <formula>0</formula>
    </cfRule>
  </conditionalFormatting>
  <conditionalFormatting sqref="AA179">
    <cfRule type="cellIs" dxfId="1095" priority="453" operator="equal">
      <formula>0</formula>
    </cfRule>
  </conditionalFormatting>
  <conditionalFormatting sqref="AC179">
    <cfRule type="cellIs" dxfId="1094" priority="452" operator="equal">
      <formula>0</formula>
    </cfRule>
  </conditionalFormatting>
  <conditionalFormatting sqref="AE179">
    <cfRule type="cellIs" dxfId="1093" priority="451" operator="equal">
      <formula>0</formula>
    </cfRule>
  </conditionalFormatting>
  <conditionalFormatting sqref="AG179">
    <cfRule type="cellIs" dxfId="1092" priority="450" operator="equal">
      <formula>0</formula>
    </cfRule>
  </conditionalFormatting>
  <conditionalFormatting sqref="E190">
    <cfRule type="cellIs" dxfId="1091" priority="449" operator="equal">
      <formula>0</formula>
    </cfRule>
  </conditionalFormatting>
  <conditionalFormatting sqref="G190">
    <cfRule type="cellIs" dxfId="1090" priority="448" operator="equal">
      <formula>0</formula>
    </cfRule>
  </conditionalFormatting>
  <conditionalFormatting sqref="I190">
    <cfRule type="cellIs" dxfId="1089" priority="447" operator="equal">
      <formula>0</formula>
    </cfRule>
  </conditionalFormatting>
  <conditionalFormatting sqref="K190">
    <cfRule type="cellIs" dxfId="1088" priority="446" operator="equal">
      <formula>0</formula>
    </cfRule>
  </conditionalFormatting>
  <conditionalFormatting sqref="M190">
    <cfRule type="cellIs" dxfId="1087" priority="445" operator="equal">
      <formula>0</formula>
    </cfRule>
  </conditionalFormatting>
  <conditionalFormatting sqref="O190">
    <cfRule type="cellIs" dxfId="1086" priority="444" operator="equal">
      <formula>0</formula>
    </cfRule>
  </conditionalFormatting>
  <conditionalFormatting sqref="Q190">
    <cfRule type="cellIs" dxfId="1085" priority="443" operator="equal">
      <formula>0</formula>
    </cfRule>
  </conditionalFormatting>
  <conditionalFormatting sqref="S190">
    <cfRule type="cellIs" dxfId="1084" priority="442" operator="equal">
      <formula>0</formula>
    </cfRule>
  </conditionalFormatting>
  <conditionalFormatting sqref="U190">
    <cfRule type="cellIs" dxfId="1083" priority="441" operator="equal">
      <formula>0</formula>
    </cfRule>
  </conditionalFormatting>
  <conditionalFormatting sqref="W190">
    <cfRule type="cellIs" dxfId="1082" priority="440" operator="equal">
      <formula>0</formula>
    </cfRule>
  </conditionalFormatting>
  <conditionalFormatting sqref="Y190">
    <cfRule type="cellIs" dxfId="1081" priority="439" operator="equal">
      <formula>0</formula>
    </cfRule>
  </conditionalFormatting>
  <conditionalFormatting sqref="AA190">
    <cfRule type="cellIs" dxfId="1080" priority="438" operator="equal">
      <formula>0</formula>
    </cfRule>
  </conditionalFormatting>
  <conditionalFormatting sqref="AC190">
    <cfRule type="cellIs" dxfId="1079" priority="437" operator="equal">
      <formula>0</formula>
    </cfRule>
  </conditionalFormatting>
  <conditionalFormatting sqref="AE190">
    <cfRule type="cellIs" dxfId="1078" priority="436" operator="equal">
      <formula>0</formula>
    </cfRule>
  </conditionalFormatting>
  <conditionalFormatting sqref="AG190">
    <cfRule type="cellIs" dxfId="1077" priority="435" operator="equal">
      <formula>0</formula>
    </cfRule>
  </conditionalFormatting>
  <conditionalFormatting sqref="E201">
    <cfRule type="cellIs" dxfId="1076" priority="434" operator="equal">
      <formula>0</formula>
    </cfRule>
  </conditionalFormatting>
  <conditionalFormatting sqref="G201">
    <cfRule type="cellIs" dxfId="1075" priority="433" operator="equal">
      <formula>0</formula>
    </cfRule>
  </conditionalFormatting>
  <conditionalFormatting sqref="I201">
    <cfRule type="cellIs" dxfId="1074" priority="432" operator="equal">
      <formula>0</formula>
    </cfRule>
  </conditionalFormatting>
  <conditionalFormatting sqref="K201">
    <cfRule type="cellIs" dxfId="1073" priority="431" operator="equal">
      <formula>0</formula>
    </cfRule>
  </conditionalFormatting>
  <conditionalFormatting sqref="M201">
    <cfRule type="cellIs" dxfId="1072" priority="430" operator="equal">
      <formula>0</formula>
    </cfRule>
  </conditionalFormatting>
  <conditionalFormatting sqref="O201">
    <cfRule type="cellIs" dxfId="1071" priority="429" operator="equal">
      <formula>0</formula>
    </cfRule>
  </conditionalFormatting>
  <conditionalFormatting sqref="Q201">
    <cfRule type="cellIs" dxfId="1070" priority="428" operator="equal">
      <formula>0</formula>
    </cfRule>
  </conditionalFormatting>
  <conditionalFormatting sqref="U201">
    <cfRule type="cellIs" dxfId="1069" priority="426" operator="equal">
      <formula>0</formula>
    </cfRule>
  </conditionalFormatting>
  <conditionalFormatting sqref="W201">
    <cfRule type="cellIs" dxfId="1068" priority="425" operator="equal">
      <formula>0</formula>
    </cfRule>
  </conditionalFormatting>
  <conditionalFormatting sqref="Y201">
    <cfRule type="cellIs" dxfId="1067" priority="424" operator="equal">
      <formula>0</formula>
    </cfRule>
  </conditionalFormatting>
  <conditionalFormatting sqref="AA201">
    <cfRule type="cellIs" dxfId="1066" priority="423" operator="equal">
      <formula>0</formula>
    </cfRule>
  </conditionalFormatting>
  <conditionalFormatting sqref="AC201">
    <cfRule type="cellIs" dxfId="1065" priority="422" operator="equal">
      <formula>0</formula>
    </cfRule>
  </conditionalFormatting>
  <conditionalFormatting sqref="AE201">
    <cfRule type="cellIs" dxfId="1064" priority="421" operator="equal">
      <formula>0</formula>
    </cfRule>
  </conditionalFormatting>
  <conditionalFormatting sqref="AG201">
    <cfRule type="cellIs" dxfId="1063" priority="420" operator="equal">
      <formula>0</formula>
    </cfRule>
  </conditionalFormatting>
  <conditionalFormatting sqref="E212">
    <cfRule type="cellIs" dxfId="1062" priority="418" operator="equal">
      <formula>0</formula>
    </cfRule>
  </conditionalFormatting>
  <conditionalFormatting sqref="G212">
    <cfRule type="cellIs" dxfId="1061" priority="417" operator="equal">
      <formula>0</formula>
    </cfRule>
  </conditionalFormatting>
  <conditionalFormatting sqref="I212">
    <cfRule type="cellIs" dxfId="1060" priority="416" operator="equal">
      <formula>0</formula>
    </cfRule>
  </conditionalFormatting>
  <conditionalFormatting sqref="K212">
    <cfRule type="cellIs" dxfId="1059" priority="415" operator="equal">
      <formula>0</formula>
    </cfRule>
  </conditionalFormatting>
  <conditionalFormatting sqref="M212">
    <cfRule type="cellIs" dxfId="1058" priority="414" operator="equal">
      <formula>0</formula>
    </cfRule>
  </conditionalFormatting>
  <conditionalFormatting sqref="O212">
    <cfRule type="cellIs" dxfId="1057" priority="413" operator="equal">
      <formula>0</formula>
    </cfRule>
  </conditionalFormatting>
  <conditionalFormatting sqref="Q212">
    <cfRule type="cellIs" dxfId="1056" priority="412" operator="equal">
      <formula>0</formula>
    </cfRule>
  </conditionalFormatting>
  <conditionalFormatting sqref="S212">
    <cfRule type="cellIs" dxfId="1055" priority="411" operator="equal">
      <formula>0</formula>
    </cfRule>
  </conditionalFormatting>
  <conditionalFormatting sqref="W212">
    <cfRule type="cellIs" dxfId="1054" priority="409" operator="equal">
      <formula>0</formula>
    </cfRule>
  </conditionalFormatting>
  <conditionalFormatting sqref="Y212">
    <cfRule type="cellIs" dxfId="1053" priority="408" operator="equal">
      <formula>0</formula>
    </cfRule>
  </conditionalFormatting>
  <conditionalFormatting sqref="AA212">
    <cfRule type="cellIs" dxfId="1052" priority="407" operator="equal">
      <formula>0</formula>
    </cfRule>
  </conditionalFormatting>
  <conditionalFormatting sqref="AC212">
    <cfRule type="cellIs" dxfId="1051" priority="406" operator="equal">
      <formula>0</formula>
    </cfRule>
  </conditionalFormatting>
  <conditionalFormatting sqref="AE212">
    <cfRule type="cellIs" dxfId="1050" priority="405" operator="equal">
      <formula>0</formula>
    </cfRule>
  </conditionalFormatting>
  <conditionalFormatting sqref="AG212">
    <cfRule type="cellIs" dxfId="1049" priority="404" operator="equal">
      <formula>0</formula>
    </cfRule>
  </conditionalFormatting>
  <conditionalFormatting sqref="E223">
    <cfRule type="cellIs" dxfId="1048" priority="402" operator="equal">
      <formula>0</formula>
    </cfRule>
  </conditionalFormatting>
  <conditionalFormatting sqref="G223">
    <cfRule type="cellIs" dxfId="1047" priority="401" operator="equal">
      <formula>0</formula>
    </cfRule>
  </conditionalFormatting>
  <conditionalFormatting sqref="I223">
    <cfRule type="cellIs" dxfId="1046" priority="400" operator="equal">
      <formula>0</formula>
    </cfRule>
  </conditionalFormatting>
  <conditionalFormatting sqref="K223">
    <cfRule type="cellIs" dxfId="1045" priority="399" operator="equal">
      <formula>0</formula>
    </cfRule>
  </conditionalFormatting>
  <conditionalFormatting sqref="M223">
    <cfRule type="cellIs" dxfId="1044" priority="398" operator="equal">
      <formula>0</formula>
    </cfRule>
  </conditionalFormatting>
  <conditionalFormatting sqref="O223">
    <cfRule type="cellIs" dxfId="1043" priority="397" operator="equal">
      <formula>0</formula>
    </cfRule>
  </conditionalFormatting>
  <conditionalFormatting sqref="Q223">
    <cfRule type="cellIs" dxfId="1042" priority="396" operator="equal">
      <formula>0</formula>
    </cfRule>
  </conditionalFormatting>
  <conditionalFormatting sqref="S223">
    <cfRule type="cellIs" dxfId="1041" priority="395" operator="equal">
      <formula>0</formula>
    </cfRule>
  </conditionalFormatting>
  <conditionalFormatting sqref="U223">
    <cfRule type="cellIs" dxfId="1040" priority="394" operator="equal">
      <formula>0</formula>
    </cfRule>
  </conditionalFormatting>
  <conditionalFormatting sqref="W223">
    <cfRule type="cellIs" dxfId="1039" priority="393" operator="equal">
      <formula>0</formula>
    </cfRule>
  </conditionalFormatting>
  <conditionalFormatting sqref="Y223">
    <cfRule type="cellIs" dxfId="1038" priority="392" operator="equal">
      <formula>0</formula>
    </cfRule>
  </conditionalFormatting>
  <conditionalFormatting sqref="AA223">
    <cfRule type="cellIs" dxfId="1037" priority="391" operator="equal">
      <formula>0</formula>
    </cfRule>
  </conditionalFormatting>
  <conditionalFormatting sqref="AC223">
    <cfRule type="cellIs" dxfId="1036" priority="390" operator="equal">
      <formula>0</formula>
    </cfRule>
  </conditionalFormatting>
  <conditionalFormatting sqref="AG223">
    <cfRule type="cellIs" dxfId="1035" priority="388" operator="equal">
      <formula>0</formula>
    </cfRule>
  </conditionalFormatting>
  <conditionalFormatting sqref="E234">
    <cfRule type="cellIs" dxfId="1034" priority="387" operator="equal">
      <formula>0</formula>
    </cfRule>
  </conditionalFormatting>
  <conditionalFormatting sqref="G234">
    <cfRule type="cellIs" dxfId="1033" priority="386" operator="equal">
      <formula>0</formula>
    </cfRule>
  </conditionalFormatting>
  <conditionalFormatting sqref="I234">
    <cfRule type="cellIs" dxfId="1032" priority="385" operator="equal">
      <formula>0</formula>
    </cfRule>
  </conditionalFormatting>
  <conditionalFormatting sqref="K234">
    <cfRule type="cellIs" dxfId="1031" priority="384" operator="equal">
      <formula>0</formula>
    </cfRule>
  </conditionalFormatting>
  <conditionalFormatting sqref="M234">
    <cfRule type="cellIs" dxfId="1030" priority="383" operator="equal">
      <formula>0</formula>
    </cfRule>
  </conditionalFormatting>
  <conditionalFormatting sqref="O234">
    <cfRule type="cellIs" dxfId="1029" priority="382" operator="equal">
      <formula>0</formula>
    </cfRule>
  </conditionalFormatting>
  <conditionalFormatting sqref="S234">
    <cfRule type="cellIs" dxfId="1028" priority="380" operator="equal">
      <formula>0</formula>
    </cfRule>
  </conditionalFormatting>
  <conditionalFormatting sqref="U234">
    <cfRule type="cellIs" dxfId="1027" priority="379" operator="equal">
      <formula>0</formula>
    </cfRule>
  </conditionalFormatting>
  <conditionalFormatting sqref="W234">
    <cfRule type="cellIs" dxfId="1026" priority="378" operator="equal">
      <formula>0</formula>
    </cfRule>
  </conditionalFormatting>
  <conditionalFormatting sqref="Y234">
    <cfRule type="cellIs" dxfId="1025" priority="377" operator="equal">
      <formula>0</formula>
    </cfRule>
  </conditionalFormatting>
  <conditionalFormatting sqref="AA234">
    <cfRule type="cellIs" dxfId="1024" priority="376" operator="equal">
      <formula>0</formula>
    </cfRule>
  </conditionalFormatting>
  <conditionalFormatting sqref="AC234">
    <cfRule type="cellIs" dxfId="1023" priority="375" operator="equal">
      <formula>0</formula>
    </cfRule>
  </conditionalFormatting>
  <conditionalFormatting sqref="AE234">
    <cfRule type="cellIs" dxfId="1022" priority="374" operator="equal">
      <formula>0</formula>
    </cfRule>
  </conditionalFormatting>
  <conditionalFormatting sqref="AG234">
    <cfRule type="cellIs" dxfId="1021" priority="373" operator="equal">
      <formula>0</formula>
    </cfRule>
  </conditionalFormatting>
  <conditionalFormatting sqref="G245">
    <cfRule type="cellIs" dxfId="1020" priority="371" operator="equal">
      <formula>0</formula>
    </cfRule>
  </conditionalFormatting>
  <conditionalFormatting sqref="I245">
    <cfRule type="cellIs" dxfId="1019" priority="370" operator="equal">
      <formula>0</formula>
    </cfRule>
  </conditionalFormatting>
  <conditionalFormatting sqref="K245">
    <cfRule type="cellIs" dxfId="1018" priority="369" operator="equal">
      <formula>0</formula>
    </cfRule>
  </conditionalFormatting>
  <conditionalFormatting sqref="M245">
    <cfRule type="cellIs" dxfId="1017" priority="368" operator="equal">
      <formula>0</formula>
    </cfRule>
  </conditionalFormatting>
  <conditionalFormatting sqref="O245">
    <cfRule type="cellIs" dxfId="1016" priority="367" operator="equal">
      <formula>0</formula>
    </cfRule>
  </conditionalFormatting>
  <conditionalFormatting sqref="Q245">
    <cfRule type="cellIs" dxfId="1015" priority="366" operator="equal">
      <formula>0</formula>
    </cfRule>
  </conditionalFormatting>
  <conditionalFormatting sqref="U245">
    <cfRule type="cellIs" dxfId="1014" priority="364" operator="equal">
      <formula>0</formula>
    </cfRule>
  </conditionalFormatting>
  <conditionalFormatting sqref="W245">
    <cfRule type="cellIs" dxfId="1013" priority="363" operator="equal">
      <formula>0</formula>
    </cfRule>
  </conditionalFormatting>
  <conditionalFormatting sqref="Y245">
    <cfRule type="cellIs" dxfId="1012" priority="362" operator="equal">
      <formula>0</formula>
    </cfRule>
  </conditionalFormatting>
  <conditionalFormatting sqref="AA245">
    <cfRule type="cellIs" dxfId="1011" priority="361" operator="equal">
      <formula>0</formula>
    </cfRule>
  </conditionalFormatting>
  <conditionalFormatting sqref="AC245">
    <cfRule type="cellIs" dxfId="1010" priority="360" operator="equal">
      <formula>0</formula>
    </cfRule>
  </conditionalFormatting>
  <conditionalFormatting sqref="AE245">
    <cfRule type="cellIs" dxfId="1009" priority="359" operator="equal">
      <formula>0</formula>
    </cfRule>
  </conditionalFormatting>
  <conditionalFormatting sqref="E256">
    <cfRule type="cellIs" dxfId="1008" priority="358" operator="equal">
      <formula>0</formula>
    </cfRule>
  </conditionalFormatting>
  <conditionalFormatting sqref="G256">
    <cfRule type="cellIs" dxfId="1007" priority="357" operator="equal">
      <formula>0</formula>
    </cfRule>
  </conditionalFormatting>
  <conditionalFormatting sqref="I256">
    <cfRule type="cellIs" dxfId="1006" priority="356" operator="equal">
      <formula>0</formula>
    </cfRule>
  </conditionalFormatting>
  <conditionalFormatting sqref="K256">
    <cfRule type="cellIs" dxfId="1005" priority="355" operator="equal">
      <formula>0</formula>
    </cfRule>
  </conditionalFormatting>
  <conditionalFormatting sqref="M256">
    <cfRule type="cellIs" dxfId="1004" priority="354" operator="equal">
      <formula>0</formula>
    </cfRule>
  </conditionalFormatting>
  <conditionalFormatting sqref="O256">
    <cfRule type="cellIs" dxfId="1003" priority="353" operator="equal">
      <formula>0</formula>
    </cfRule>
  </conditionalFormatting>
  <conditionalFormatting sqref="Q256">
    <cfRule type="cellIs" dxfId="1002" priority="352" operator="equal">
      <formula>0</formula>
    </cfRule>
  </conditionalFormatting>
  <conditionalFormatting sqref="S256">
    <cfRule type="cellIs" dxfId="1001" priority="351" operator="equal">
      <formula>0</formula>
    </cfRule>
  </conditionalFormatting>
  <conditionalFormatting sqref="U256">
    <cfRule type="cellIs" dxfId="1000" priority="350" operator="equal">
      <formula>0</formula>
    </cfRule>
  </conditionalFormatting>
  <conditionalFormatting sqref="W256">
    <cfRule type="cellIs" dxfId="999" priority="349" operator="equal">
      <formula>0</formula>
    </cfRule>
  </conditionalFormatting>
  <conditionalFormatting sqref="Y256">
    <cfRule type="cellIs" dxfId="998" priority="348" operator="equal">
      <formula>0</formula>
    </cfRule>
  </conditionalFormatting>
  <conditionalFormatting sqref="AA256">
    <cfRule type="cellIs" dxfId="997" priority="347" operator="equal">
      <formula>0</formula>
    </cfRule>
  </conditionalFormatting>
  <conditionalFormatting sqref="AC256">
    <cfRule type="cellIs" dxfId="996" priority="346" operator="equal">
      <formula>0</formula>
    </cfRule>
  </conditionalFormatting>
  <conditionalFormatting sqref="AE256">
    <cfRule type="cellIs" dxfId="995" priority="345" operator="equal">
      <formula>0</formula>
    </cfRule>
  </conditionalFormatting>
  <conditionalFormatting sqref="AG245">
    <cfRule type="cellIs" dxfId="994" priority="344" operator="equal">
      <formula>0</formula>
    </cfRule>
  </conditionalFormatting>
  <conditionalFormatting sqref="AG256">
    <cfRule type="cellIs" dxfId="993" priority="343" operator="equal">
      <formula>0</formula>
    </cfRule>
  </conditionalFormatting>
  <conditionalFormatting sqref="E267">
    <cfRule type="cellIs" dxfId="992" priority="342" operator="equal">
      <formula>0</formula>
    </cfRule>
  </conditionalFormatting>
  <conditionalFormatting sqref="G267">
    <cfRule type="cellIs" dxfId="991" priority="341" operator="equal">
      <formula>0</formula>
    </cfRule>
  </conditionalFormatting>
  <conditionalFormatting sqref="I267">
    <cfRule type="cellIs" dxfId="990" priority="340" operator="equal">
      <formula>0</formula>
    </cfRule>
  </conditionalFormatting>
  <conditionalFormatting sqref="K267">
    <cfRule type="cellIs" dxfId="989" priority="339" operator="equal">
      <formula>0</formula>
    </cfRule>
  </conditionalFormatting>
  <conditionalFormatting sqref="M267">
    <cfRule type="cellIs" dxfId="988" priority="338" operator="equal">
      <formula>0</formula>
    </cfRule>
  </conditionalFormatting>
  <conditionalFormatting sqref="O267">
    <cfRule type="cellIs" dxfId="987" priority="337" operator="equal">
      <formula>0</formula>
    </cfRule>
  </conditionalFormatting>
  <conditionalFormatting sqref="Q267">
    <cfRule type="cellIs" dxfId="986" priority="336" operator="equal">
      <formula>0</formula>
    </cfRule>
  </conditionalFormatting>
  <conditionalFormatting sqref="S267">
    <cfRule type="cellIs" dxfId="985" priority="335" operator="equal">
      <formula>0</formula>
    </cfRule>
  </conditionalFormatting>
  <conditionalFormatting sqref="U267">
    <cfRule type="cellIs" dxfId="984" priority="334" operator="equal">
      <formula>0</formula>
    </cfRule>
  </conditionalFormatting>
  <conditionalFormatting sqref="W267">
    <cfRule type="cellIs" dxfId="983" priority="333" operator="equal">
      <formula>0</formula>
    </cfRule>
  </conditionalFormatting>
  <conditionalFormatting sqref="Y267">
    <cfRule type="cellIs" dxfId="982" priority="332" operator="equal">
      <formula>0</formula>
    </cfRule>
  </conditionalFormatting>
  <conditionalFormatting sqref="AA267">
    <cfRule type="cellIs" dxfId="981" priority="331" operator="equal">
      <formula>0</formula>
    </cfRule>
  </conditionalFormatting>
  <conditionalFormatting sqref="AC267">
    <cfRule type="cellIs" dxfId="980" priority="330" operator="equal">
      <formula>0</formula>
    </cfRule>
  </conditionalFormatting>
  <conditionalFormatting sqref="AE267">
    <cfRule type="cellIs" dxfId="979" priority="329" operator="equal">
      <formula>0</formula>
    </cfRule>
  </conditionalFormatting>
  <conditionalFormatting sqref="AG267">
    <cfRule type="cellIs" dxfId="978" priority="328" operator="equal">
      <formula>0</formula>
    </cfRule>
  </conditionalFormatting>
  <conditionalFormatting sqref="E278">
    <cfRule type="cellIs" dxfId="977" priority="327" operator="equal">
      <formula>0</formula>
    </cfRule>
  </conditionalFormatting>
  <conditionalFormatting sqref="G278">
    <cfRule type="cellIs" dxfId="976" priority="326" operator="equal">
      <formula>0</formula>
    </cfRule>
  </conditionalFormatting>
  <conditionalFormatting sqref="I278">
    <cfRule type="cellIs" dxfId="975" priority="325" operator="equal">
      <formula>0</formula>
    </cfRule>
  </conditionalFormatting>
  <conditionalFormatting sqref="K278">
    <cfRule type="cellIs" dxfId="974" priority="324" operator="equal">
      <formula>0</formula>
    </cfRule>
  </conditionalFormatting>
  <conditionalFormatting sqref="M278">
    <cfRule type="cellIs" dxfId="973" priority="323" operator="equal">
      <formula>0</formula>
    </cfRule>
  </conditionalFormatting>
  <conditionalFormatting sqref="O278">
    <cfRule type="cellIs" dxfId="972" priority="322" operator="equal">
      <formula>0</formula>
    </cfRule>
  </conditionalFormatting>
  <conditionalFormatting sqref="Q278">
    <cfRule type="cellIs" dxfId="971" priority="321" operator="equal">
      <formula>0</formula>
    </cfRule>
  </conditionalFormatting>
  <conditionalFormatting sqref="S278">
    <cfRule type="cellIs" dxfId="970" priority="320" operator="equal">
      <formula>0</formula>
    </cfRule>
  </conditionalFormatting>
  <conditionalFormatting sqref="U278">
    <cfRule type="cellIs" dxfId="969" priority="319" operator="equal">
      <formula>0</formula>
    </cfRule>
  </conditionalFormatting>
  <conditionalFormatting sqref="W278">
    <cfRule type="cellIs" dxfId="968" priority="318" operator="equal">
      <formula>0</formula>
    </cfRule>
  </conditionalFormatting>
  <conditionalFormatting sqref="Y278">
    <cfRule type="cellIs" dxfId="967" priority="317" operator="equal">
      <formula>0</formula>
    </cfRule>
  </conditionalFormatting>
  <conditionalFormatting sqref="AA278">
    <cfRule type="cellIs" dxfId="966" priority="316" operator="equal">
      <formula>0</formula>
    </cfRule>
  </conditionalFormatting>
  <conditionalFormatting sqref="AC278">
    <cfRule type="cellIs" dxfId="965" priority="315" operator="equal">
      <formula>0</formula>
    </cfRule>
  </conditionalFormatting>
  <conditionalFormatting sqref="AE278">
    <cfRule type="cellIs" dxfId="964" priority="314" operator="equal">
      <formula>0</formula>
    </cfRule>
  </conditionalFormatting>
  <conditionalFormatting sqref="AG278">
    <cfRule type="cellIs" dxfId="963" priority="313" operator="equal">
      <formula>0</formula>
    </cfRule>
  </conditionalFormatting>
  <conditionalFormatting sqref="E289">
    <cfRule type="cellIs" dxfId="962" priority="312" operator="equal">
      <formula>0</formula>
    </cfRule>
  </conditionalFormatting>
  <conditionalFormatting sqref="G289">
    <cfRule type="cellIs" dxfId="961" priority="311" operator="equal">
      <formula>0</formula>
    </cfRule>
  </conditionalFormatting>
  <conditionalFormatting sqref="I289">
    <cfRule type="cellIs" dxfId="960" priority="310" operator="equal">
      <formula>0</formula>
    </cfRule>
  </conditionalFormatting>
  <conditionalFormatting sqref="K289">
    <cfRule type="cellIs" dxfId="959" priority="309" operator="equal">
      <formula>0</formula>
    </cfRule>
  </conditionalFormatting>
  <conditionalFormatting sqref="M289">
    <cfRule type="cellIs" dxfId="958" priority="308" operator="equal">
      <formula>0</formula>
    </cfRule>
  </conditionalFormatting>
  <conditionalFormatting sqref="O289">
    <cfRule type="cellIs" dxfId="957" priority="307" operator="equal">
      <formula>0</formula>
    </cfRule>
  </conditionalFormatting>
  <conditionalFormatting sqref="Q289">
    <cfRule type="cellIs" dxfId="956" priority="306" operator="equal">
      <formula>0</formula>
    </cfRule>
  </conditionalFormatting>
  <conditionalFormatting sqref="S289">
    <cfRule type="cellIs" dxfId="955" priority="305" operator="equal">
      <formula>0</formula>
    </cfRule>
  </conditionalFormatting>
  <conditionalFormatting sqref="U289">
    <cfRule type="cellIs" dxfId="954" priority="304" operator="equal">
      <formula>0</formula>
    </cfRule>
  </conditionalFormatting>
  <conditionalFormatting sqref="W289">
    <cfRule type="cellIs" dxfId="953" priority="303" operator="equal">
      <formula>0</formula>
    </cfRule>
  </conditionalFormatting>
  <conditionalFormatting sqref="Y289">
    <cfRule type="cellIs" dxfId="952" priority="302" operator="equal">
      <formula>0</formula>
    </cfRule>
  </conditionalFormatting>
  <conditionalFormatting sqref="AA289">
    <cfRule type="cellIs" dxfId="951" priority="301" operator="equal">
      <formula>0</formula>
    </cfRule>
  </conditionalFormatting>
  <conditionalFormatting sqref="AC289">
    <cfRule type="cellIs" dxfId="950" priority="300" operator="equal">
      <formula>0</formula>
    </cfRule>
  </conditionalFormatting>
  <conditionalFormatting sqref="AE289">
    <cfRule type="cellIs" dxfId="949" priority="299" operator="equal">
      <formula>0</formula>
    </cfRule>
  </conditionalFormatting>
  <conditionalFormatting sqref="AG289">
    <cfRule type="cellIs" dxfId="948" priority="298" operator="equal">
      <formula>0</formula>
    </cfRule>
  </conditionalFormatting>
  <conditionalFormatting sqref="AI157">
    <cfRule type="cellIs" dxfId="947" priority="297" operator="equal">
      <formula>0</formula>
    </cfRule>
  </conditionalFormatting>
  <conditionalFormatting sqref="AI168">
    <cfRule type="cellIs" dxfId="946" priority="296" operator="equal">
      <formula>0</formula>
    </cfRule>
  </conditionalFormatting>
  <conditionalFormatting sqref="AI135">
    <cfRule type="cellIs" dxfId="945" priority="293" operator="equal">
      <formula>0</formula>
    </cfRule>
  </conditionalFormatting>
  <conditionalFormatting sqref="AI124">
    <cfRule type="cellIs" dxfId="944" priority="292" operator="equal">
      <formula>0</formula>
    </cfRule>
  </conditionalFormatting>
  <conditionalFormatting sqref="AI179">
    <cfRule type="cellIs" dxfId="943" priority="291" operator="equal">
      <formula>0</formula>
    </cfRule>
  </conditionalFormatting>
  <conditionalFormatting sqref="AI190">
    <cfRule type="cellIs" dxfId="942" priority="290" operator="equal">
      <formula>0</formula>
    </cfRule>
  </conditionalFormatting>
  <conditionalFormatting sqref="AI201">
    <cfRule type="cellIs" dxfId="941" priority="289" operator="equal">
      <formula>0</formula>
    </cfRule>
  </conditionalFormatting>
  <conditionalFormatting sqref="AI212">
    <cfRule type="cellIs" dxfId="940" priority="288" operator="equal">
      <formula>0</formula>
    </cfRule>
  </conditionalFormatting>
  <conditionalFormatting sqref="AI223">
    <cfRule type="cellIs" dxfId="939" priority="287" operator="equal">
      <formula>0</formula>
    </cfRule>
  </conditionalFormatting>
  <conditionalFormatting sqref="AI234">
    <cfRule type="cellIs" dxfId="938" priority="286" operator="equal">
      <formula>0</formula>
    </cfRule>
  </conditionalFormatting>
  <conditionalFormatting sqref="AI245">
    <cfRule type="cellIs" dxfId="937" priority="285" operator="equal">
      <formula>0</formula>
    </cfRule>
  </conditionalFormatting>
  <conditionalFormatting sqref="AI256">
    <cfRule type="cellIs" dxfId="936" priority="284" operator="equal">
      <formula>0</formula>
    </cfRule>
  </conditionalFormatting>
  <conditionalFormatting sqref="AI267">
    <cfRule type="cellIs" dxfId="935" priority="283" operator="equal">
      <formula>0</formula>
    </cfRule>
  </conditionalFormatting>
  <conditionalFormatting sqref="AI278">
    <cfRule type="cellIs" dxfId="934" priority="282" operator="equal">
      <formula>0</formula>
    </cfRule>
  </conditionalFormatting>
  <conditionalFormatting sqref="AI289">
    <cfRule type="cellIs" dxfId="933" priority="281" operator="equal">
      <formula>0</formula>
    </cfRule>
  </conditionalFormatting>
  <conditionalFormatting sqref="E300">
    <cfRule type="cellIs" dxfId="932" priority="280" operator="equal">
      <formula>0</formula>
    </cfRule>
  </conditionalFormatting>
  <conditionalFormatting sqref="G300">
    <cfRule type="cellIs" dxfId="931" priority="279" operator="equal">
      <formula>0</formula>
    </cfRule>
  </conditionalFormatting>
  <conditionalFormatting sqref="I300">
    <cfRule type="cellIs" dxfId="930" priority="278" operator="equal">
      <formula>0</formula>
    </cfRule>
  </conditionalFormatting>
  <conditionalFormatting sqref="K300">
    <cfRule type="cellIs" dxfId="929" priority="277" operator="equal">
      <formula>0</formula>
    </cfRule>
  </conditionalFormatting>
  <conditionalFormatting sqref="M300">
    <cfRule type="cellIs" dxfId="928" priority="276" operator="equal">
      <formula>0</formula>
    </cfRule>
  </conditionalFormatting>
  <conditionalFormatting sqref="O300">
    <cfRule type="cellIs" dxfId="927" priority="275" operator="equal">
      <formula>0</formula>
    </cfRule>
  </conditionalFormatting>
  <conditionalFormatting sqref="Q300">
    <cfRule type="cellIs" dxfId="926" priority="274" operator="equal">
      <formula>0</formula>
    </cfRule>
  </conditionalFormatting>
  <conditionalFormatting sqref="S300">
    <cfRule type="cellIs" dxfId="925" priority="273" operator="equal">
      <formula>0</formula>
    </cfRule>
  </conditionalFormatting>
  <conditionalFormatting sqref="U300">
    <cfRule type="cellIs" dxfId="924" priority="272" operator="equal">
      <formula>0</formula>
    </cfRule>
  </conditionalFormatting>
  <conditionalFormatting sqref="W300">
    <cfRule type="cellIs" dxfId="923" priority="271" operator="equal">
      <formula>0</formula>
    </cfRule>
  </conditionalFormatting>
  <conditionalFormatting sqref="Y300">
    <cfRule type="cellIs" dxfId="922" priority="270" operator="equal">
      <formula>0</formula>
    </cfRule>
  </conditionalFormatting>
  <conditionalFormatting sqref="AA300">
    <cfRule type="cellIs" dxfId="921" priority="269" operator="equal">
      <formula>0</formula>
    </cfRule>
  </conditionalFormatting>
  <conditionalFormatting sqref="AC300">
    <cfRule type="cellIs" dxfId="920" priority="268" operator="equal">
      <formula>0</formula>
    </cfRule>
  </conditionalFormatting>
  <conditionalFormatting sqref="AE300">
    <cfRule type="cellIs" dxfId="919" priority="267" operator="equal">
      <formula>0</formula>
    </cfRule>
  </conditionalFormatting>
  <conditionalFormatting sqref="AG300">
    <cfRule type="cellIs" dxfId="918" priority="266" operator="equal">
      <formula>0</formula>
    </cfRule>
  </conditionalFormatting>
  <conditionalFormatting sqref="AI300">
    <cfRule type="cellIs" dxfId="917" priority="265" operator="equal">
      <formula>0</formula>
    </cfRule>
  </conditionalFormatting>
  <conditionalFormatting sqref="AK157">
    <cfRule type="cellIs" dxfId="916" priority="264" operator="equal">
      <formula>0</formula>
    </cfRule>
  </conditionalFormatting>
  <conditionalFormatting sqref="AK168">
    <cfRule type="cellIs" dxfId="915" priority="263" operator="equal">
      <formula>0</formula>
    </cfRule>
  </conditionalFormatting>
  <conditionalFormatting sqref="AK135">
    <cfRule type="cellIs" dxfId="914" priority="260" operator="equal">
      <formula>0</formula>
    </cfRule>
  </conditionalFormatting>
  <conditionalFormatting sqref="AK124">
    <cfRule type="cellIs" dxfId="913" priority="259" operator="equal">
      <formula>0</formula>
    </cfRule>
  </conditionalFormatting>
  <conditionalFormatting sqref="AK179">
    <cfRule type="cellIs" dxfId="912" priority="258" operator="equal">
      <formula>0</formula>
    </cfRule>
  </conditionalFormatting>
  <conditionalFormatting sqref="AK212">
    <cfRule type="cellIs" dxfId="911" priority="255" operator="equal">
      <formula>0</formula>
    </cfRule>
  </conditionalFormatting>
  <conditionalFormatting sqref="AK223">
    <cfRule type="cellIs" dxfId="910" priority="254" operator="equal">
      <formula>0</formula>
    </cfRule>
  </conditionalFormatting>
  <conditionalFormatting sqref="AK234">
    <cfRule type="cellIs" dxfId="909" priority="253" operator="equal">
      <formula>0</formula>
    </cfRule>
  </conditionalFormatting>
  <conditionalFormatting sqref="AK245">
    <cfRule type="cellIs" dxfId="908" priority="252" operator="equal">
      <formula>0</formula>
    </cfRule>
  </conditionalFormatting>
  <conditionalFormatting sqref="AK256">
    <cfRule type="cellIs" dxfId="907" priority="251" operator="equal">
      <formula>0</formula>
    </cfRule>
  </conditionalFormatting>
  <conditionalFormatting sqref="AK267">
    <cfRule type="cellIs" dxfId="906" priority="250" operator="equal">
      <formula>0</formula>
    </cfRule>
  </conditionalFormatting>
  <conditionalFormatting sqref="AK278">
    <cfRule type="cellIs" dxfId="905" priority="249" operator="equal">
      <formula>0</formula>
    </cfRule>
  </conditionalFormatting>
  <conditionalFormatting sqref="AK289">
    <cfRule type="cellIs" dxfId="904" priority="248" operator="equal">
      <formula>0</formula>
    </cfRule>
  </conditionalFormatting>
  <conditionalFormatting sqref="AK300">
    <cfRule type="cellIs" dxfId="903" priority="247" operator="equal">
      <formula>0</formula>
    </cfRule>
  </conditionalFormatting>
  <conditionalFormatting sqref="AM157">
    <cfRule type="cellIs" dxfId="902" priority="246" operator="equal">
      <formula>0</formula>
    </cfRule>
  </conditionalFormatting>
  <conditionalFormatting sqref="AM168">
    <cfRule type="cellIs" dxfId="901" priority="245" operator="equal">
      <formula>0</formula>
    </cfRule>
  </conditionalFormatting>
  <conditionalFormatting sqref="AM135">
    <cfRule type="cellIs" dxfId="900" priority="242" operator="equal">
      <formula>0</formula>
    </cfRule>
  </conditionalFormatting>
  <conditionalFormatting sqref="AM124">
    <cfRule type="cellIs" dxfId="899" priority="241" operator="equal">
      <formula>0</formula>
    </cfRule>
  </conditionalFormatting>
  <conditionalFormatting sqref="AM179">
    <cfRule type="cellIs" dxfId="898" priority="240" operator="equal">
      <formula>0</formula>
    </cfRule>
  </conditionalFormatting>
  <conditionalFormatting sqref="AM190">
    <cfRule type="cellIs" dxfId="897" priority="239" operator="equal">
      <formula>0</formula>
    </cfRule>
  </conditionalFormatting>
  <conditionalFormatting sqref="AM201">
    <cfRule type="cellIs" dxfId="896" priority="238" operator="equal">
      <formula>0</formula>
    </cfRule>
  </conditionalFormatting>
  <conditionalFormatting sqref="AM212">
    <cfRule type="cellIs" dxfId="895" priority="237" operator="equal">
      <formula>0</formula>
    </cfRule>
  </conditionalFormatting>
  <conditionalFormatting sqref="AM223">
    <cfRule type="cellIs" dxfId="894" priority="236" operator="equal">
      <formula>0</formula>
    </cfRule>
  </conditionalFormatting>
  <conditionalFormatting sqref="AM234">
    <cfRule type="cellIs" dxfId="893" priority="235" operator="equal">
      <formula>0</formula>
    </cfRule>
  </conditionalFormatting>
  <conditionalFormatting sqref="AM245">
    <cfRule type="cellIs" dxfId="892" priority="234" operator="equal">
      <formula>0</formula>
    </cfRule>
  </conditionalFormatting>
  <conditionalFormatting sqref="AM256">
    <cfRule type="cellIs" dxfId="891" priority="233" operator="equal">
      <formula>0</formula>
    </cfRule>
  </conditionalFormatting>
  <conditionalFormatting sqref="AM267">
    <cfRule type="cellIs" dxfId="890" priority="232" operator="equal">
      <formula>0</formula>
    </cfRule>
  </conditionalFormatting>
  <conditionalFormatting sqref="AM278">
    <cfRule type="cellIs" dxfId="889" priority="231" operator="equal">
      <formula>0</formula>
    </cfRule>
  </conditionalFormatting>
  <conditionalFormatting sqref="AM289">
    <cfRule type="cellIs" dxfId="888" priority="230" operator="equal">
      <formula>0</formula>
    </cfRule>
  </conditionalFormatting>
  <conditionalFormatting sqref="AM300">
    <cfRule type="cellIs" dxfId="887" priority="229" operator="equal">
      <formula>0</formula>
    </cfRule>
  </conditionalFormatting>
  <conditionalFormatting sqref="E311">
    <cfRule type="cellIs" dxfId="886" priority="228" operator="equal">
      <formula>0</formula>
    </cfRule>
  </conditionalFormatting>
  <conditionalFormatting sqref="G311">
    <cfRule type="cellIs" dxfId="885" priority="227" operator="equal">
      <formula>0</formula>
    </cfRule>
  </conditionalFormatting>
  <conditionalFormatting sqref="I311">
    <cfRule type="cellIs" dxfId="884" priority="226" operator="equal">
      <formula>0</formula>
    </cfRule>
  </conditionalFormatting>
  <conditionalFormatting sqref="K311">
    <cfRule type="cellIs" dxfId="883" priority="225" operator="equal">
      <formula>0</formula>
    </cfRule>
  </conditionalFormatting>
  <conditionalFormatting sqref="Q311">
    <cfRule type="cellIs" dxfId="882" priority="222" operator="equal">
      <formula>0</formula>
    </cfRule>
  </conditionalFormatting>
  <conditionalFormatting sqref="S311">
    <cfRule type="cellIs" dxfId="881" priority="221" operator="equal">
      <formula>0</formula>
    </cfRule>
  </conditionalFormatting>
  <conditionalFormatting sqref="U311">
    <cfRule type="cellIs" dxfId="880" priority="220" operator="equal">
      <formula>0</formula>
    </cfRule>
  </conditionalFormatting>
  <conditionalFormatting sqref="W311">
    <cfRule type="cellIs" dxfId="879" priority="219" operator="equal">
      <formula>0</formula>
    </cfRule>
  </conditionalFormatting>
  <conditionalFormatting sqref="Y311">
    <cfRule type="cellIs" dxfId="878" priority="218" operator="equal">
      <formula>0</formula>
    </cfRule>
  </conditionalFormatting>
  <conditionalFormatting sqref="AA311">
    <cfRule type="cellIs" dxfId="877" priority="217" operator="equal">
      <formula>0</formula>
    </cfRule>
  </conditionalFormatting>
  <conditionalFormatting sqref="AC311">
    <cfRule type="cellIs" dxfId="876" priority="216" operator="equal">
      <formula>0</formula>
    </cfRule>
  </conditionalFormatting>
  <conditionalFormatting sqref="AE311">
    <cfRule type="cellIs" dxfId="875" priority="215" operator="equal">
      <formula>0</formula>
    </cfRule>
  </conditionalFormatting>
  <conditionalFormatting sqref="AG311">
    <cfRule type="cellIs" dxfId="874" priority="214" operator="equal">
      <formula>0</formula>
    </cfRule>
  </conditionalFormatting>
  <conditionalFormatting sqref="AI311">
    <cfRule type="cellIs" dxfId="873" priority="213" operator="equal">
      <formula>0</formula>
    </cfRule>
  </conditionalFormatting>
  <conditionalFormatting sqref="AK311">
    <cfRule type="cellIs" dxfId="872" priority="212" operator="equal">
      <formula>0</formula>
    </cfRule>
  </conditionalFormatting>
  <conditionalFormatting sqref="AM311">
    <cfRule type="cellIs" dxfId="871" priority="211" operator="equal">
      <formula>0</formula>
    </cfRule>
  </conditionalFormatting>
  <conditionalFormatting sqref="AO157">
    <cfRule type="cellIs" dxfId="870" priority="210" operator="equal">
      <formula>0</formula>
    </cfRule>
  </conditionalFormatting>
  <conditionalFormatting sqref="AO168">
    <cfRule type="cellIs" dxfId="869" priority="209" operator="equal">
      <formula>0</formula>
    </cfRule>
  </conditionalFormatting>
  <conditionalFormatting sqref="AO179">
    <cfRule type="cellIs" dxfId="868" priority="204" operator="equal">
      <formula>0</formula>
    </cfRule>
  </conditionalFormatting>
  <conditionalFormatting sqref="AO190">
    <cfRule type="cellIs" dxfId="867" priority="203" operator="equal">
      <formula>0</formula>
    </cfRule>
  </conditionalFormatting>
  <conditionalFormatting sqref="AO201">
    <cfRule type="cellIs" dxfId="866" priority="202" operator="equal">
      <formula>0</formula>
    </cfRule>
  </conditionalFormatting>
  <conditionalFormatting sqref="AO212">
    <cfRule type="cellIs" dxfId="865" priority="201" operator="equal">
      <formula>0</formula>
    </cfRule>
  </conditionalFormatting>
  <conditionalFormatting sqref="AO223">
    <cfRule type="cellIs" dxfId="864" priority="200" operator="equal">
      <formula>0</formula>
    </cfRule>
  </conditionalFormatting>
  <conditionalFormatting sqref="AO234">
    <cfRule type="cellIs" dxfId="863" priority="199" operator="equal">
      <formula>0</formula>
    </cfRule>
  </conditionalFormatting>
  <conditionalFormatting sqref="AO245">
    <cfRule type="cellIs" dxfId="862" priority="198" operator="equal">
      <formula>0</formula>
    </cfRule>
  </conditionalFormatting>
  <conditionalFormatting sqref="AO256">
    <cfRule type="cellIs" dxfId="861" priority="197" operator="equal">
      <formula>0</formula>
    </cfRule>
  </conditionalFormatting>
  <conditionalFormatting sqref="AO267">
    <cfRule type="cellIs" dxfId="860" priority="196" operator="equal">
      <formula>0</formula>
    </cfRule>
  </conditionalFormatting>
  <conditionalFormatting sqref="AO278">
    <cfRule type="cellIs" dxfId="859" priority="195" operator="equal">
      <formula>0</formula>
    </cfRule>
  </conditionalFormatting>
  <conditionalFormatting sqref="AO289">
    <cfRule type="cellIs" dxfId="858" priority="194" operator="equal">
      <formula>0</formula>
    </cfRule>
  </conditionalFormatting>
  <conditionalFormatting sqref="AO300">
    <cfRule type="cellIs" dxfId="857" priority="193" operator="equal">
      <formula>0</formula>
    </cfRule>
  </conditionalFormatting>
  <conditionalFormatting sqref="AO311">
    <cfRule type="cellIs" dxfId="856" priority="192" operator="equal">
      <formula>0</formula>
    </cfRule>
  </conditionalFormatting>
  <conditionalFormatting sqref="E322">
    <cfRule type="cellIs" dxfId="855" priority="191" operator="equal">
      <formula>0</formula>
    </cfRule>
  </conditionalFormatting>
  <conditionalFormatting sqref="G322">
    <cfRule type="cellIs" dxfId="854" priority="190" operator="equal">
      <formula>0</formula>
    </cfRule>
  </conditionalFormatting>
  <conditionalFormatting sqref="I322">
    <cfRule type="cellIs" dxfId="853" priority="189" operator="equal">
      <formula>0</formula>
    </cfRule>
  </conditionalFormatting>
  <conditionalFormatting sqref="K322">
    <cfRule type="cellIs" dxfId="852" priority="188" operator="equal">
      <formula>0</formula>
    </cfRule>
  </conditionalFormatting>
  <conditionalFormatting sqref="M322">
    <cfRule type="cellIs" dxfId="851" priority="187" operator="equal">
      <formula>0</formula>
    </cfRule>
  </conditionalFormatting>
  <conditionalFormatting sqref="O322">
    <cfRule type="cellIs" dxfId="850" priority="186" operator="equal">
      <formula>0</formula>
    </cfRule>
  </conditionalFormatting>
  <conditionalFormatting sqref="Q322">
    <cfRule type="cellIs" dxfId="849" priority="185" operator="equal">
      <formula>0</formula>
    </cfRule>
  </conditionalFormatting>
  <conditionalFormatting sqref="S322">
    <cfRule type="cellIs" dxfId="848" priority="184" operator="equal">
      <formula>0</formula>
    </cfRule>
  </conditionalFormatting>
  <conditionalFormatting sqref="U322">
    <cfRule type="cellIs" dxfId="847" priority="183" operator="equal">
      <formula>0</formula>
    </cfRule>
  </conditionalFormatting>
  <conditionalFormatting sqref="W322">
    <cfRule type="cellIs" dxfId="846" priority="182" operator="equal">
      <formula>0</formula>
    </cfRule>
  </conditionalFormatting>
  <conditionalFormatting sqref="Y322">
    <cfRule type="cellIs" dxfId="845" priority="181" operator="equal">
      <formula>0</formula>
    </cfRule>
  </conditionalFormatting>
  <conditionalFormatting sqref="AA322">
    <cfRule type="cellIs" dxfId="844" priority="180" operator="equal">
      <formula>0</formula>
    </cfRule>
  </conditionalFormatting>
  <conditionalFormatting sqref="AC322">
    <cfRule type="cellIs" dxfId="843" priority="179" operator="equal">
      <formula>0</formula>
    </cfRule>
  </conditionalFormatting>
  <conditionalFormatting sqref="AE322">
    <cfRule type="cellIs" dxfId="842" priority="178" operator="equal">
      <formula>0</formula>
    </cfRule>
  </conditionalFormatting>
  <conditionalFormatting sqref="AG322">
    <cfRule type="cellIs" dxfId="841" priority="177" operator="equal">
      <formula>0</formula>
    </cfRule>
  </conditionalFormatting>
  <conditionalFormatting sqref="AI322">
    <cfRule type="cellIs" dxfId="840" priority="176" operator="equal">
      <formula>0</formula>
    </cfRule>
  </conditionalFormatting>
  <conditionalFormatting sqref="AK322">
    <cfRule type="cellIs" dxfId="839" priority="175" operator="equal">
      <formula>0</formula>
    </cfRule>
  </conditionalFormatting>
  <conditionalFormatting sqref="AM322">
    <cfRule type="cellIs" dxfId="838" priority="174" operator="equal">
      <formula>0</formula>
    </cfRule>
  </conditionalFormatting>
  <conditionalFormatting sqref="AO322">
    <cfRule type="cellIs" dxfId="837" priority="173" operator="equal">
      <formula>0</formula>
    </cfRule>
  </conditionalFormatting>
  <conditionalFormatting sqref="E135">
    <cfRule type="cellIs" dxfId="836" priority="554" operator="equal">
      <formula>0</formula>
    </cfRule>
  </conditionalFormatting>
  <conditionalFormatting sqref="E146">
    <cfRule type="cellIs" dxfId="835" priority="553" operator="equal">
      <formula>0</formula>
    </cfRule>
  </conditionalFormatting>
  <conditionalFormatting sqref="G146">
    <cfRule type="cellIs" dxfId="834" priority="494" operator="equal">
      <formula>0</formula>
    </cfRule>
    <cfRule type="cellIs" dxfId="833" priority="552" operator="equal">
      <formula>0</formula>
    </cfRule>
  </conditionalFormatting>
  <conditionalFormatting sqref="E157">
    <cfRule type="cellIs" dxfId="832" priority="551" operator="equal">
      <formula>0</formula>
    </cfRule>
  </conditionalFormatting>
  <conditionalFormatting sqref="G157">
    <cfRule type="cellIs" dxfId="831" priority="550" operator="equal">
      <formula>0</formula>
    </cfRule>
  </conditionalFormatting>
  <conditionalFormatting sqref="I157">
    <cfRule type="cellIs" dxfId="830" priority="549" operator="equal">
      <formula>0</formula>
    </cfRule>
  </conditionalFormatting>
  <conditionalFormatting sqref="K157">
    <cfRule type="cellIs" dxfId="829" priority="546" operator="equal">
      <formula>0</formula>
    </cfRule>
    <cfRule type="cellIs" dxfId="828" priority="548" operator="equal">
      <formula>0</formula>
    </cfRule>
  </conditionalFormatting>
  <conditionalFormatting sqref="M157">
    <cfRule type="cellIs" dxfId="827" priority="547" operator="equal">
      <formula>0</formula>
    </cfRule>
  </conditionalFormatting>
  <conditionalFormatting sqref="O157">
    <cfRule type="cellIs" dxfId="826" priority="545" operator="equal">
      <formula>0</formula>
    </cfRule>
  </conditionalFormatting>
  <conditionalFormatting sqref="Q157">
    <cfRule type="cellIs" dxfId="825" priority="544" operator="equal">
      <formula>0</formula>
    </cfRule>
  </conditionalFormatting>
  <conditionalFormatting sqref="S157">
    <cfRule type="cellIs" dxfId="824" priority="543" operator="equal">
      <formula>0</formula>
    </cfRule>
  </conditionalFormatting>
  <conditionalFormatting sqref="U157">
    <cfRule type="cellIs" dxfId="823" priority="542" operator="equal">
      <formula>0</formula>
    </cfRule>
  </conditionalFormatting>
  <conditionalFormatting sqref="W157">
    <cfRule type="cellIs" dxfId="822" priority="541" operator="equal">
      <formula>0</formula>
    </cfRule>
  </conditionalFormatting>
  <conditionalFormatting sqref="Y157">
    <cfRule type="cellIs" dxfId="821" priority="540" operator="equal">
      <formula>0</formula>
    </cfRule>
  </conditionalFormatting>
  <conditionalFormatting sqref="AA157">
    <cfRule type="cellIs" dxfId="820" priority="539" operator="equal">
      <formula>0</formula>
    </cfRule>
  </conditionalFormatting>
  <conditionalFormatting sqref="AC157">
    <cfRule type="cellIs" dxfId="819" priority="538" operator="equal">
      <formula>0</formula>
    </cfRule>
  </conditionalFormatting>
  <conditionalFormatting sqref="AE157">
    <cfRule type="cellIs" dxfId="818" priority="537" operator="equal">
      <formula>0</formula>
    </cfRule>
  </conditionalFormatting>
  <conditionalFormatting sqref="AG157">
    <cfRule type="cellIs" dxfId="817" priority="536" operator="equal">
      <formula>0</formula>
    </cfRule>
  </conditionalFormatting>
  <conditionalFormatting sqref="E168">
    <cfRule type="cellIs" dxfId="816" priority="535" operator="equal">
      <formula>0</formula>
    </cfRule>
  </conditionalFormatting>
  <conditionalFormatting sqref="G168">
    <cfRule type="cellIs" dxfId="815" priority="534" operator="equal">
      <formula>0</formula>
    </cfRule>
  </conditionalFormatting>
  <conditionalFormatting sqref="I168">
    <cfRule type="cellIs" dxfId="814" priority="533" operator="equal">
      <formula>0</formula>
    </cfRule>
  </conditionalFormatting>
  <conditionalFormatting sqref="K168">
    <cfRule type="cellIs" dxfId="813" priority="532" operator="equal">
      <formula>0</formula>
    </cfRule>
  </conditionalFormatting>
  <conditionalFormatting sqref="M168">
    <cfRule type="cellIs" dxfId="812" priority="531" operator="equal">
      <formula>0</formula>
    </cfRule>
  </conditionalFormatting>
  <conditionalFormatting sqref="O168">
    <cfRule type="cellIs" dxfId="811" priority="530" operator="equal">
      <formula>0</formula>
    </cfRule>
  </conditionalFormatting>
  <conditionalFormatting sqref="Q168">
    <cfRule type="cellIs" dxfId="810" priority="529" operator="equal">
      <formula>0</formula>
    </cfRule>
  </conditionalFormatting>
  <conditionalFormatting sqref="S168">
    <cfRule type="cellIs" dxfId="809" priority="528" operator="equal">
      <formula>0</formula>
    </cfRule>
  </conditionalFormatting>
  <conditionalFormatting sqref="U168">
    <cfRule type="cellIs" dxfId="808" priority="527" operator="equal">
      <formula>0</formula>
    </cfRule>
  </conditionalFormatting>
  <conditionalFormatting sqref="W168">
    <cfRule type="cellIs" dxfId="807" priority="526" operator="equal">
      <formula>0</formula>
    </cfRule>
  </conditionalFormatting>
  <conditionalFormatting sqref="Y168">
    <cfRule type="cellIs" dxfId="806" priority="525" operator="equal">
      <formula>0</formula>
    </cfRule>
  </conditionalFormatting>
  <conditionalFormatting sqref="AA168">
    <cfRule type="cellIs" dxfId="805" priority="524" operator="equal">
      <formula>0</formula>
    </cfRule>
  </conditionalFormatting>
  <conditionalFormatting sqref="AC168">
    <cfRule type="cellIs" dxfId="804" priority="523" operator="equal">
      <formula>0</formula>
    </cfRule>
  </conditionalFormatting>
  <conditionalFormatting sqref="AE168">
    <cfRule type="cellIs" dxfId="803" priority="522" operator="equal">
      <formula>0</formula>
    </cfRule>
  </conditionalFormatting>
  <conditionalFormatting sqref="AG168">
    <cfRule type="cellIs" dxfId="802" priority="521" operator="equal">
      <formula>0</formula>
    </cfRule>
  </conditionalFormatting>
  <conditionalFormatting sqref="I146">
    <cfRule type="cellIs" dxfId="801" priority="519" operator="equal">
      <formula>0</formula>
    </cfRule>
    <cfRule type="cellIs" dxfId="800" priority="520" operator="equal">
      <formula>0</formula>
    </cfRule>
  </conditionalFormatting>
  <conditionalFormatting sqref="K146">
    <cfRule type="cellIs" dxfId="799" priority="517" operator="equal">
      <formula>0</formula>
    </cfRule>
    <cfRule type="cellIs" dxfId="798" priority="518" operator="equal">
      <formula>0</formula>
    </cfRule>
  </conditionalFormatting>
  <conditionalFormatting sqref="M146">
    <cfRule type="cellIs" dxfId="797" priority="515" operator="equal">
      <formula>0</formula>
    </cfRule>
    <cfRule type="cellIs" dxfId="796" priority="516" operator="equal">
      <formula>0</formula>
    </cfRule>
  </conditionalFormatting>
  <conditionalFormatting sqref="O146">
    <cfRule type="cellIs" dxfId="795" priority="513" operator="equal">
      <formula>0</formula>
    </cfRule>
    <cfRule type="cellIs" dxfId="794" priority="514" operator="equal">
      <formula>0</formula>
    </cfRule>
  </conditionalFormatting>
  <conditionalFormatting sqref="Q146">
    <cfRule type="cellIs" dxfId="793" priority="511" operator="equal">
      <formula>0</formula>
    </cfRule>
    <cfRule type="cellIs" dxfId="792" priority="512" operator="equal">
      <formula>0</formula>
    </cfRule>
  </conditionalFormatting>
  <conditionalFormatting sqref="S146">
    <cfRule type="cellIs" dxfId="791" priority="509" operator="equal">
      <formula>0</formula>
    </cfRule>
    <cfRule type="cellIs" dxfId="790" priority="510" operator="equal">
      <formula>0</formula>
    </cfRule>
  </conditionalFormatting>
  <conditionalFormatting sqref="U146">
    <cfRule type="cellIs" dxfId="789" priority="507" operator="equal">
      <formula>0</formula>
    </cfRule>
    <cfRule type="cellIs" dxfId="788" priority="508" operator="equal">
      <formula>0</formula>
    </cfRule>
  </conditionalFormatting>
  <conditionalFormatting sqref="W146">
    <cfRule type="cellIs" dxfId="787" priority="505" operator="equal">
      <formula>0</formula>
    </cfRule>
    <cfRule type="cellIs" dxfId="786" priority="506" operator="equal">
      <formula>0</formula>
    </cfRule>
  </conditionalFormatting>
  <conditionalFormatting sqref="Y146">
    <cfRule type="cellIs" dxfId="785" priority="503" operator="equal">
      <formula>0</formula>
    </cfRule>
    <cfRule type="cellIs" dxfId="784" priority="504" operator="equal">
      <formula>0</formula>
    </cfRule>
  </conditionalFormatting>
  <conditionalFormatting sqref="AA146">
    <cfRule type="cellIs" dxfId="783" priority="501" operator="equal">
      <formula>0</formula>
    </cfRule>
    <cfRule type="cellIs" dxfId="782" priority="502" operator="equal">
      <formula>0</formula>
    </cfRule>
  </conditionalFormatting>
  <conditionalFormatting sqref="AC146">
    <cfRule type="cellIs" dxfId="781" priority="499" operator="equal">
      <formula>0</formula>
    </cfRule>
    <cfRule type="cellIs" dxfId="780" priority="500" operator="equal">
      <formula>0</formula>
    </cfRule>
  </conditionalFormatting>
  <conditionalFormatting sqref="AE146">
    <cfRule type="cellIs" dxfId="779" priority="497" operator="equal">
      <formula>0</formula>
    </cfRule>
    <cfRule type="cellIs" dxfId="778" priority="498" operator="equal">
      <formula>0</formula>
    </cfRule>
  </conditionalFormatting>
  <conditionalFormatting sqref="AG146">
    <cfRule type="cellIs" dxfId="777" priority="495" operator="equal">
      <formula>0</formula>
    </cfRule>
    <cfRule type="cellIs" dxfId="776" priority="496" operator="equal">
      <formula>0</formula>
    </cfRule>
  </conditionalFormatting>
  <conditionalFormatting sqref="AC135">
    <cfRule type="cellIs" dxfId="775" priority="482" operator="equal">
      <formula>0</formula>
    </cfRule>
  </conditionalFormatting>
  <conditionalFormatting sqref="AE135">
    <cfRule type="cellIs" dxfId="774" priority="481" operator="equal">
      <formula>0</formula>
    </cfRule>
  </conditionalFormatting>
  <conditionalFormatting sqref="AG135">
    <cfRule type="cellIs" dxfId="773" priority="480" operator="equal">
      <formula>0</formula>
    </cfRule>
  </conditionalFormatting>
  <conditionalFormatting sqref="E124">
    <cfRule type="cellIs" dxfId="772" priority="479" operator="equal">
      <formula>0</formula>
    </cfRule>
  </conditionalFormatting>
  <conditionalFormatting sqref="G124">
    <cfRule type="cellIs" dxfId="771" priority="478" operator="equal">
      <formula>0</formula>
    </cfRule>
  </conditionalFormatting>
  <conditionalFormatting sqref="I124">
    <cfRule type="cellIs" dxfId="770" priority="477" operator="equal">
      <formula>0</formula>
    </cfRule>
  </conditionalFormatting>
  <conditionalFormatting sqref="K124">
    <cfRule type="cellIs" dxfId="769" priority="476" operator="equal">
      <formula>0</formula>
    </cfRule>
  </conditionalFormatting>
  <conditionalFormatting sqref="M124">
    <cfRule type="cellIs" dxfId="768" priority="475" operator="equal">
      <formula>0</formula>
    </cfRule>
  </conditionalFormatting>
  <conditionalFormatting sqref="O124">
    <cfRule type="cellIs" dxfId="767" priority="474" operator="equal">
      <formula>0</formula>
    </cfRule>
  </conditionalFormatting>
  <conditionalFormatting sqref="Q124">
    <cfRule type="cellIs" dxfId="766" priority="473" operator="equal">
      <formula>0</formula>
    </cfRule>
  </conditionalFormatting>
  <conditionalFormatting sqref="S124">
    <cfRule type="cellIs" dxfId="765" priority="472" operator="equal">
      <formula>0</formula>
    </cfRule>
  </conditionalFormatting>
  <conditionalFormatting sqref="U124">
    <cfRule type="cellIs" dxfId="764" priority="471" operator="equal">
      <formula>0</formula>
    </cfRule>
  </conditionalFormatting>
  <conditionalFormatting sqref="W124">
    <cfRule type="cellIs" dxfId="763" priority="470" operator="equal">
      <formula>0</formula>
    </cfRule>
  </conditionalFormatting>
  <conditionalFormatting sqref="Y124">
    <cfRule type="cellIs" dxfId="762" priority="469" operator="equal">
      <formula>0</formula>
    </cfRule>
  </conditionalFormatting>
  <conditionalFormatting sqref="AA124">
    <cfRule type="cellIs" dxfId="761" priority="468" operator="equal">
      <formula>0</formula>
    </cfRule>
  </conditionalFormatting>
  <conditionalFormatting sqref="AC124">
    <cfRule type="cellIs" dxfId="760" priority="467" operator="equal">
      <formula>0</formula>
    </cfRule>
  </conditionalFormatting>
  <conditionalFormatting sqref="AE124">
    <cfRule type="cellIs" dxfId="759" priority="466" operator="equal">
      <formula>0</formula>
    </cfRule>
  </conditionalFormatting>
  <conditionalFormatting sqref="AG124">
    <cfRule type="cellIs" dxfId="758" priority="465" operator="equal">
      <formula>0</formula>
    </cfRule>
  </conditionalFormatting>
  <conditionalFormatting sqref="E179">
    <cfRule type="cellIs" dxfId="757" priority="464" operator="equal">
      <formula>0</formula>
    </cfRule>
  </conditionalFormatting>
  <conditionalFormatting sqref="G179">
    <cfRule type="cellIs" dxfId="756" priority="463" operator="equal">
      <formula>0</formula>
    </cfRule>
  </conditionalFormatting>
  <conditionalFormatting sqref="I179">
    <cfRule type="cellIs" dxfId="755" priority="462" operator="equal">
      <formula>0</formula>
    </cfRule>
  </conditionalFormatting>
  <conditionalFormatting sqref="K179">
    <cfRule type="cellIs" dxfId="754" priority="461" operator="equal">
      <formula>0</formula>
    </cfRule>
  </conditionalFormatting>
  <conditionalFormatting sqref="M179">
    <cfRule type="cellIs" dxfId="753" priority="460" operator="equal">
      <formula>0</formula>
    </cfRule>
  </conditionalFormatting>
  <conditionalFormatting sqref="O179">
    <cfRule type="cellIs" dxfId="752" priority="459" operator="equal">
      <formula>0</formula>
    </cfRule>
  </conditionalFormatting>
  <conditionalFormatting sqref="Q179">
    <cfRule type="cellIs" dxfId="751" priority="458" operator="equal">
      <formula>0</formula>
    </cfRule>
  </conditionalFormatting>
  <conditionalFormatting sqref="S179">
    <cfRule type="cellIs" dxfId="750" priority="457" operator="equal">
      <formula>0</formula>
    </cfRule>
  </conditionalFormatting>
  <conditionalFormatting sqref="U179">
    <cfRule type="cellIs" dxfId="749" priority="456" operator="equal">
      <formula>0</formula>
    </cfRule>
  </conditionalFormatting>
  <conditionalFormatting sqref="S201">
    <cfRule type="cellIs" dxfId="748" priority="419" operator="equal">
      <formula>0</formula>
    </cfRule>
    <cfRule type="cellIs" dxfId="747" priority="427" operator="equal">
      <formula>0</formula>
    </cfRule>
  </conditionalFormatting>
  <conditionalFormatting sqref="U212">
    <cfRule type="cellIs" dxfId="746" priority="403" operator="equal">
      <formula>0</formula>
    </cfRule>
    <cfRule type="cellIs" dxfId="745" priority="410" operator="equal">
      <formula>0</formula>
    </cfRule>
  </conditionalFormatting>
  <conditionalFormatting sqref="AE223">
    <cfRule type="cellIs" dxfId="744" priority="389" operator="equal">
      <formula>0</formula>
    </cfRule>
  </conditionalFormatting>
  <conditionalFormatting sqref="Q234">
    <cfRule type="cellIs" dxfId="743" priority="381" operator="equal">
      <formula>0</formula>
    </cfRule>
  </conditionalFormatting>
  <conditionalFormatting sqref="E245">
    <cfRule type="cellIs" dxfId="742" priority="372" operator="equal">
      <formula>0</formula>
    </cfRule>
  </conditionalFormatting>
  <conditionalFormatting sqref="S245">
    <cfRule type="cellIs" dxfId="741" priority="365" operator="equal">
      <formula>0</formula>
    </cfRule>
  </conditionalFormatting>
  <conditionalFormatting sqref="AI146">
    <cfRule type="cellIs" dxfId="740" priority="294" operator="equal">
      <formula>0</formula>
    </cfRule>
    <cfRule type="cellIs" dxfId="739" priority="295" operator="equal">
      <formula>0</formula>
    </cfRule>
  </conditionalFormatting>
  <conditionalFormatting sqref="AK146">
    <cfRule type="cellIs" dxfId="738" priority="261" operator="equal">
      <formula>0</formula>
    </cfRule>
    <cfRule type="cellIs" dxfId="737" priority="262" operator="equal">
      <formula>0</formula>
    </cfRule>
  </conditionalFormatting>
  <conditionalFormatting sqref="AK190">
    <cfRule type="cellIs" dxfId="736" priority="257" operator="equal">
      <formula>0</formula>
    </cfRule>
  </conditionalFormatting>
  <conditionalFormatting sqref="AK201">
    <cfRule type="cellIs" dxfId="735" priority="256" operator="equal">
      <formula>0</formula>
    </cfRule>
  </conditionalFormatting>
  <conditionalFormatting sqref="AM146">
    <cfRule type="cellIs" dxfId="734" priority="243" operator="equal">
      <formula>0</formula>
    </cfRule>
    <cfRule type="cellIs" dxfId="733" priority="244" operator="equal">
      <formula>0</formula>
    </cfRule>
  </conditionalFormatting>
  <conditionalFormatting sqref="M311">
    <cfRule type="cellIs" dxfId="732" priority="224" operator="equal">
      <formula>0</formula>
    </cfRule>
  </conditionalFormatting>
  <conditionalFormatting sqref="O311">
    <cfRule type="cellIs" dxfId="731" priority="223" operator="equal">
      <formula>0</formula>
    </cfRule>
  </conditionalFormatting>
  <conditionalFormatting sqref="AO146">
    <cfRule type="cellIs" dxfId="730" priority="207" operator="equal">
      <formula>0</formula>
    </cfRule>
    <cfRule type="cellIs" dxfId="729" priority="208" operator="equal">
      <formula>0</formula>
    </cfRule>
  </conditionalFormatting>
  <conditionalFormatting sqref="AO135">
    <cfRule type="cellIs" dxfId="728" priority="206" operator="equal">
      <formula>0</formula>
    </cfRule>
  </conditionalFormatting>
  <conditionalFormatting sqref="AO124">
    <cfRule type="cellIs" dxfId="727" priority="205" operator="equal">
      <formula>0</formula>
    </cfRule>
  </conditionalFormatting>
  <conditionalFormatting sqref="E333">
    <cfRule type="cellIs" dxfId="726" priority="172" operator="equal">
      <formula>0</formula>
    </cfRule>
  </conditionalFormatting>
  <conditionalFormatting sqref="G333">
    <cfRule type="cellIs" dxfId="725" priority="171" operator="equal">
      <formula>0</formula>
    </cfRule>
  </conditionalFormatting>
  <conditionalFormatting sqref="I333">
    <cfRule type="cellIs" dxfId="724" priority="170" operator="equal">
      <formula>0</formula>
    </cfRule>
  </conditionalFormatting>
  <conditionalFormatting sqref="K333">
    <cfRule type="cellIs" dxfId="723" priority="169" operator="equal">
      <formula>0</formula>
    </cfRule>
  </conditionalFormatting>
  <conditionalFormatting sqref="M333">
    <cfRule type="cellIs" dxfId="722" priority="168" operator="equal">
      <formula>0</formula>
    </cfRule>
  </conditionalFormatting>
  <conditionalFormatting sqref="O333">
    <cfRule type="cellIs" dxfId="721" priority="167" operator="equal">
      <formula>0</formula>
    </cfRule>
  </conditionalFormatting>
  <conditionalFormatting sqref="Q333">
    <cfRule type="cellIs" dxfId="720" priority="166" operator="equal">
      <formula>0</formula>
    </cfRule>
  </conditionalFormatting>
  <conditionalFormatting sqref="S333">
    <cfRule type="cellIs" dxfId="719" priority="165" operator="equal">
      <formula>0</formula>
    </cfRule>
  </conditionalFormatting>
  <conditionalFormatting sqref="U333">
    <cfRule type="cellIs" dxfId="718" priority="164" operator="equal">
      <formula>0</formula>
    </cfRule>
  </conditionalFormatting>
  <conditionalFormatting sqref="W333">
    <cfRule type="cellIs" dxfId="717" priority="163" operator="equal">
      <formula>0</formula>
    </cfRule>
  </conditionalFormatting>
  <conditionalFormatting sqref="Y333">
    <cfRule type="cellIs" dxfId="716" priority="162" operator="equal">
      <formula>0</formula>
    </cfRule>
  </conditionalFormatting>
  <conditionalFormatting sqref="AA333">
    <cfRule type="cellIs" dxfId="715" priority="161" operator="equal">
      <formula>0</formula>
    </cfRule>
  </conditionalFormatting>
  <conditionalFormatting sqref="AC333">
    <cfRule type="cellIs" dxfId="714" priority="160" operator="equal">
      <formula>0</formula>
    </cfRule>
  </conditionalFormatting>
  <conditionalFormatting sqref="AE333">
    <cfRule type="cellIs" dxfId="713" priority="159" operator="equal">
      <formula>0</formula>
    </cfRule>
  </conditionalFormatting>
  <conditionalFormatting sqref="AG333">
    <cfRule type="cellIs" dxfId="712" priority="158" operator="equal">
      <formula>0</formula>
    </cfRule>
  </conditionalFormatting>
  <conditionalFormatting sqref="AI333">
    <cfRule type="cellIs" dxfId="711" priority="157" operator="equal">
      <formula>0</formula>
    </cfRule>
  </conditionalFormatting>
  <conditionalFormatting sqref="AK333">
    <cfRule type="cellIs" dxfId="710" priority="156" operator="equal">
      <formula>0</formula>
    </cfRule>
  </conditionalFormatting>
  <conditionalFormatting sqref="AM333">
    <cfRule type="cellIs" dxfId="709" priority="155" operator="equal">
      <formula>0</formula>
    </cfRule>
  </conditionalFormatting>
  <conditionalFormatting sqref="AO333">
    <cfRule type="cellIs" dxfId="708" priority="154" operator="equal">
      <formula>0</formula>
    </cfRule>
  </conditionalFormatting>
  <conditionalFormatting sqref="AQ157">
    <cfRule type="cellIs" dxfId="707" priority="153" operator="equal">
      <formula>0</formula>
    </cfRule>
  </conditionalFormatting>
  <conditionalFormatting sqref="AQ168">
    <cfRule type="cellIs" dxfId="706" priority="152" operator="equal">
      <formula>0</formula>
    </cfRule>
  </conditionalFormatting>
  <conditionalFormatting sqref="AQ179">
    <cfRule type="cellIs" dxfId="705" priority="147" operator="equal">
      <formula>0</formula>
    </cfRule>
  </conditionalFormatting>
  <conditionalFormatting sqref="AQ190">
    <cfRule type="cellIs" dxfId="704" priority="146" operator="equal">
      <formula>0</formula>
    </cfRule>
  </conditionalFormatting>
  <conditionalFormatting sqref="AQ201">
    <cfRule type="cellIs" dxfId="703" priority="145" operator="equal">
      <formula>0</formula>
    </cfRule>
  </conditionalFormatting>
  <conditionalFormatting sqref="AQ212">
    <cfRule type="cellIs" dxfId="702" priority="144" operator="equal">
      <formula>0</formula>
    </cfRule>
  </conditionalFormatting>
  <conditionalFormatting sqref="AQ223">
    <cfRule type="cellIs" dxfId="701" priority="143" operator="equal">
      <formula>0</formula>
    </cfRule>
  </conditionalFormatting>
  <conditionalFormatting sqref="AQ234">
    <cfRule type="cellIs" dxfId="700" priority="142" operator="equal">
      <formula>0</formula>
    </cfRule>
  </conditionalFormatting>
  <conditionalFormatting sqref="AQ245">
    <cfRule type="cellIs" dxfId="699" priority="141" operator="equal">
      <formula>0</formula>
    </cfRule>
  </conditionalFormatting>
  <conditionalFormatting sqref="AQ256">
    <cfRule type="cellIs" dxfId="698" priority="140" operator="equal">
      <formula>0</formula>
    </cfRule>
  </conditionalFormatting>
  <conditionalFormatting sqref="AQ267">
    <cfRule type="cellIs" dxfId="697" priority="139" operator="equal">
      <formula>0</formula>
    </cfRule>
  </conditionalFormatting>
  <conditionalFormatting sqref="AQ278">
    <cfRule type="cellIs" dxfId="696" priority="138" operator="equal">
      <formula>0</formula>
    </cfRule>
  </conditionalFormatting>
  <conditionalFormatting sqref="AQ289">
    <cfRule type="cellIs" dxfId="695" priority="137" operator="equal">
      <formula>0</formula>
    </cfRule>
  </conditionalFormatting>
  <conditionalFormatting sqref="AQ300">
    <cfRule type="cellIs" dxfId="694" priority="136" operator="equal">
      <formula>0</formula>
    </cfRule>
  </conditionalFormatting>
  <conditionalFormatting sqref="AQ311">
    <cfRule type="cellIs" dxfId="693" priority="135" operator="equal">
      <formula>0</formula>
    </cfRule>
  </conditionalFormatting>
  <conditionalFormatting sqref="AQ322">
    <cfRule type="cellIs" dxfId="692" priority="134" operator="equal">
      <formula>0</formula>
    </cfRule>
  </conditionalFormatting>
  <conditionalFormatting sqref="AQ146">
    <cfRule type="cellIs" dxfId="691" priority="150" operator="equal">
      <formula>0</formula>
    </cfRule>
    <cfRule type="cellIs" dxfId="690" priority="151" operator="equal">
      <formula>0</formula>
    </cfRule>
  </conditionalFormatting>
  <conditionalFormatting sqref="AQ135">
    <cfRule type="cellIs" dxfId="689" priority="149" operator="equal">
      <formula>0</formula>
    </cfRule>
  </conditionalFormatting>
  <conditionalFormatting sqref="AQ124">
    <cfRule type="cellIs" dxfId="688" priority="148" operator="equal">
      <formula>0</formula>
    </cfRule>
  </conditionalFormatting>
  <conditionalFormatting sqref="AQ333">
    <cfRule type="cellIs" dxfId="687" priority="133" operator="equal">
      <formula>0</formula>
    </cfRule>
  </conditionalFormatting>
  <conditionalFormatting sqref="E344">
    <cfRule type="cellIs" dxfId="686" priority="132" operator="equal">
      <formula>0</formula>
    </cfRule>
  </conditionalFormatting>
  <conditionalFormatting sqref="G344">
    <cfRule type="cellIs" dxfId="685" priority="131" operator="equal">
      <formula>0</formula>
    </cfRule>
  </conditionalFormatting>
  <conditionalFormatting sqref="I344">
    <cfRule type="cellIs" dxfId="684" priority="130" operator="equal">
      <formula>0</formula>
    </cfRule>
  </conditionalFormatting>
  <conditionalFormatting sqref="K344">
    <cfRule type="cellIs" dxfId="683" priority="129" operator="equal">
      <formula>0</formula>
    </cfRule>
  </conditionalFormatting>
  <conditionalFormatting sqref="M344">
    <cfRule type="cellIs" dxfId="682" priority="128" operator="equal">
      <formula>0</formula>
    </cfRule>
  </conditionalFormatting>
  <conditionalFormatting sqref="O344">
    <cfRule type="cellIs" dxfId="681" priority="127" operator="equal">
      <formula>0</formula>
    </cfRule>
  </conditionalFormatting>
  <conditionalFormatting sqref="Q344">
    <cfRule type="cellIs" dxfId="680" priority="126" operator="equal">
      <formula>0</formula>
    </cfRule>
  </conditionalFormatting>
  <conditionalFormatting sqref="S344">
    <cfRule type="cellIs" dxfId="679" priority="125" operator="equal">
      <formula>0</formula>
    </cfRule>
  </conditionalFormatting>
  <conditionalFormatting sqref="U344">
    <cfRule type="cellIs" dxfId="678" priority="124" operator="equal">
      <formula>0</formula>
    </cfRule>
  </conditionalFormatting>
  <conditionalFormatting sqref="W344">
    <cfRule type="cellIs" dxfId="677" priority="123" operator="equal">
      <formula>0</formula>
    </cfRule>
  </conditionalFormatting>
  <conditionalFormatting sqref="Y344">
    <cfRule type="cellIs" dxfId="676" priority="122" operator="equal">
      <formula>0</formula>
    </cfRule>
  </conditionalFormatting>
  <conditionalFormatting sqref="AA344">
    <cfRule type="cellIs" dxfId="675" priority="121" operator="equal">
      <formula>0</formula>
    </cfRule>
  </conditionalFormatting>
  <conditionalFormatting sqref="AC344">
    <cfRule type="cellIs" dxfId="674" priority="120" operator="equal">
      <formula>0</formula>
    </cfRule>
  </conditionalFormatting>
  <conditionalFormatting sqref="AE344">
    <cfRule type="cellIs" dxfId="673" priority="119" operator="equal">
      <formula>0</formula>
    </cfRule>
  </conditionalFormatting>
  <conditionalFormatting sqref="AG344">
    <cfRule type="cellIs" dxfId="672" priority="118" operator="equal">
      <formula>0</formula>
    </cfRule>
  </conditionalFormatting>
  <conditionalFormatting sqref="AI344">
    <cfRule type="cellIs" dxfId="671" priority="117" operator="equal">
      <formula>0</formula>
    </cfRule>
  </conditionalFormatting>
  <conditionalFormatting sqref="AK344">
    <cfRule type="cellIs" dxfId="670" priority="116" operator="equal">
      <formula>0</formula>
    </cfRule>
  </conditionalFormatting>
  <conditionalFormatting sqref="AM344">
    <cfRule type="cellIs" dxfId="669" priority="115" operator="equal">
      <formula>0</formula>
    </cfRule>
  </conditionalFormatting>
  <conditionalFormatting sqref="AO344">
    <cfRule type="cellIs" dxfId="668" priority="114" operator="equal">
      <formula>0</formula>
    </cfRule>
  </conditionalFormatting>
  <conditionalFormatting sqref="AQ344">
    <cfRule type="cellIs" dxfId="667" priority="113" operator="equal">
      <formula>0</formula>
    </cfRule>
  </conditionalFormatting>
  <conditionalFormatting sqref="AS157">
    <cfRule type="cellIs" dxfId="666" priority="112" operator="equal">
      <formula>0</formula>
    </cfRule>
  </conditionalFormatting>
  <conditionalFormatting sqref="AS168">
    <cfRule type="cellIs" dxfId="665" priority="111" operator="equal">
      <formula>0</formula>
    </cfRule>
  </conditionalFormatting>
  <conditionalFormatting sqref="AS179">
    <cfRule type="cellIs" dxfId="664" priority="106" operator="equal">
      <formula>0</formula>
    </cfRule>
  </conditionalFormatting>
  <conditionalFormatting sqref="AS190">
    <cfRule type="cellIs" dxfId="663" priority="105" operator="equal">
      <formula>0</formula>
    </cfRule>
  </conditionalFormatting>
  <conditionalFormatting sqref="AS201">
    <cfRule type="cellIs" dxfId="662" priority="104" operator="equal">
      <formula>0</formula>
    </cfRule>
  </conditionalFormatting>
  <conditionalFormatting sqref="AS212">
    <cfRule type="cellIs" dxfId="661" priority="103" operator="equal">
      <formula>0</formula>
    </cfRule>
  </conditionalFormatting>
  <conditionalFormatting sqref="AS223">
    <cfRule type="cellIs" dxfId="660" priority="102" operator="equal">
      <formula>0</formula>
    </cfRule>
  </conditionalFormatting>
  <conditionalFormatting sqref="AS234">
    <cfRule type="cellIs" dxfId="659" priority="101" operator="equal">
      <formula>0</formula>
    </cfRule>
  </conditionalFormatting>
  <conditionalFormatting sqref="AS245">
    <cfRule type="cellIs" dxfId="658" priority="100" operator="equal">
      <formula>0</formula>
    </cfRule>
  </conditionalFormatting>
  <conditionalFormatting sqref="AS256">
    <cfRule type="cellIs" dxfId="657" priority="99" operator="equal">
      <formula>0</formula>
    </cfRule>
  </conditionalFormatting>
  <conditionalFormatting sqref="AS267">
    <cfRule type="cellIs" dxfId="656" priority="98" operator="equal">
      <formula>0</formula>
    </cfRule>
  </conditionalFormatting>
  <conditionalFormatting sqref="AS278">
    <cfRule type="cellIs" dxfId="655" priority="97" operator="equal">
      <formula>0</formula>
    </cfRule>
  </conditionalFormatting>
  <conditionalFormatting sqref="AS289">
    <cfRule type="cellIs" dxfId="654" priority="96" operator="equal">
      <formula>0</formula>
    </cfRule>
  </conditionalFormatting>
  <conditionalFormatting sqref="AS300">
    <cfRule type="cellIs" dxfId="653" priority="95" operator="equal">
      <formula>0</formula>
    </cfRule>
  </conditionalFormatting>
  <conditionalFormatting sqref="AS311">
    <cfRule type="cellIs" dxfId="652" priority="94" operator="equal">
      <formula>0</formula>
    </cfRule>
  </conditionalFormatting>
  <conditionalFormatting sqref="AS322">
    <cfRule type="cellIs" dxfId="651" priority="93" operator="equal">
      <formula>0</formula>
    </cfRule>
  </conditionalFormatting>
  <conditionalFormatting sqref="AS146">
    <cfRule type="cellIs" dxfId="650" priority="109" operator="equal">
      <formula>0</formula>
    </cfRule>
    <cfRule type="cellIs" dxfId="649" priority="110" operator="equal">
      <formula>0</formula>
    </cfRule>
  </conditionalFormatting>
  <conditionalFormatting sqref="AS135">
    <cfRule type="cellIs" dxfId="648" priority="108" operator="equal">
      <formula>0</formula>
    </cfRule>
  </conditionalFormatting>
  <conditionalFormatting sqref="AS124">
    <cfRule type="cellIs" dxfId="647" priority="107" operator="equal">
      <formula>0</formula>
    </cfRule>
  </conditionalFormatting>
  <conditionalFormatting sqref="AS333">
    <cfRule type="cellIs" dxfId="646" priority="92" operator="equal">
      <formula>0</formula>
    </cfRule>
  </conditionalFormatting>
  <conditionalFormatting sqref="AS344">
    <cfRule type="cellIs" dxfId="645" priority="91" operator="equal">
      <formula>0</formula>
    </cfRule>
  </conditionalFormatting>
  <conditionalFormatting sqref="AU157">
    <cfRule type="cellIs" dxfId="644" priority="90" operator="equal">
      <formula>0</formula>
    </cfRule>
  </conditionalFormatting>
  <conditionalFormatting sqref="AU168">
    <cfRule type="cellIs" dxfId="643" priority="89" operator="equal">
      <formula>0</formula>
    </cfRule>
  </conditionalFormatting>
  <conditionalFormatting sqref="AU179">
    <cfRule type="cellIs" dxfId="642" priority="84" operator="equal">
      <formula>0</formula>
    </cfRule>
  </conditionalFormatting>
  <conditionalFormatting sqref="AU190">
    <cfRule type="cellIs" dxfId="641" priority="83" operator="equal">
      <formula>0</formula>
    </cfRule>
  </conditionalFormatting>
  <conditionalFormatting sqref="AU201">
    <cfRule type="cellIs" dxfId="640" priority="82" operator="equal">
      <formula>0</formula>
    </cfRule>
  </conditionalFormatting>
  <conditionalFormatting sqref="AU212">
    <cfRule type="cellIs" dxfId="639" priority="81" operator="equal">
      <formula>0</formula>
    </cfRule>
  </conditionalFormatting>
  <conditionalFormatting sqref="AU223">
    <cfRule type="cellIs" dxfId="638" priority="80" operator="equal">
      <formula>0</formula>
    </cfRule>
  </conditionalFormatting>
  <conditionalFormatting sqref="AU234">
    <cfRule type="cellIs" dxfId="637" priority="79" operator="equal">
      <formula>0</formula>
    </cfRule>
  </conditionalFormatting>
  <conditionalFormatting sqref="AU245">
    <cfRule type="cellIs" dxfId="636" priority="78" operator="equal">
      <formula>0</formula>
    </cfRule>
  </conditionalFormatting>
  <conditionalFormatting sqref="AU256">
    <cfRule type="cellIs" dxfId="635" priority="77" operator="equal">
      <formula>0</formula>
    </cfRule>
  </conditionalFormatting>
  <conditionalFormatting sqref="AU267">
    <cfRule type="cellIs" dxfId="634" priority="76" operator="equal">
      <formula>0</formula>
    </cfRule>
  </conditionalFormatting>
  <conditionalFormatting sqref="AU278">
    <cfRule type="cellIs" dxfId="633" priority="75" operator="equal">
      <formula>0</formula>
    </cfRule>
  </conditionalFormatting>
  <conditionalFormatting sqref="AU289">
    <cfRule type="cellIs" dxfId="632" priority="74" operator="equal">
      <formula>0</formula>
    </cfRule>
  </conditionalFormatting>
  <conditionalFormatting sqref="AU300">
    <cfRule type="cellIs" dxfId="631" priority="73" operator="equal">
      <formula>0</formula>
    </cfRule>
  </conditionalFormatting>
  <conditionalFormatting sqref="AU311">
    <cfRule type="cellIs" dxfId="630" priority="72" operator="equal">
      <formula>0</formula>
    </cfRule>
  </conditionalFormatting>
  <conditionalFormatting sqref="AU322">
    <cfRule type="cellIs" dxfId="629" priority="71" operator="equal">
      <formula>0</formula>
    </cfRule>
  </conditionalFormatting>
  <conditionalFormatting sqref="AU146">
    <cfRule type="cellIs" dxfId="628" priority="87" operator="equal">
      <formula>0</formula>
    </cfRule>
    <cfRule type="cellIs" dxfId="627" priority="88" operator="equal">
      <formula>0</formula>
    </cfRule>
  </conditionalFormatting>
  <conditionalFormatting sqref="AU135">
    <cfRule type="cellIs" dxfId="626" priority="86" operator="equal">
      <formula>0</formula>
    </cfRule>
  </conditionalFormatting>
  <conditionalFormatting sqref="AU124">
    <cfRule type="cellIs" dxfId="625" priority="85" operator="equal">
      <formula>0</formula>
    </cfRule>
  </conditionalFormatting>
  <conditionalFormatting sqref="AU333">
    <cfRule type="cellIs" dxfId="624" priority="70" operator="equal">
      <formula>0</formula>
    </cfRule>
  </conditionalFormatting>
  <conditionalFormatting sqref="AU344">
    <cfRule type="cellIs" dxfId="623" priority="69" operator="equal">
      <formula>0</formula>
    </cfRule>
  </conditionalFormatting>
  <conditionalFormatting sqref="E355">
    <cfRule type="cellIs" dxfId="622" priority="68" operator="equal">
      <formula>0</formula>
    </cfRule>
  </conditionalFormatting>
  <conditionalFormatting sqref="G355">
    <cfRule type="cellIs" dxfId="621" priority="67" operator="equal">
      <formula>0</formula>
    </cfRule>
  </conditionalFormatting>
  <conditionalFormatting sqref="I355">
    <cfRule type="cellIs" dxfId="620" priority="66" operator="equal">
      <formula>0</formula>
    </cfRule>
  </conditionalFormatting>
  <conditionalFormatting sqref="K355">
    <cfRule type="cellIs" dxfId="619" priority="65" operator="equal">
      <formula>0</formula>
    </cfRule>
  </conditionalFormatting>
  <conditionalFormatting sqref="M355">
    <cfRule type="cellIs" dxfId="618" priority="64" operator="equal">
      <formula>0</formula>
    </cfRule>
  </conditionalFormatting>
  <conditionalFormatting sqref="O355">
    <cfRule type="cellIs" dxfId="617" priority="63" operator="equal">
      <formula>0</formula>
    </cfRule>
  </conditionalFormatting>
  <conditionalFormatting sqref="Q355">
    <cfRule type="cellIs" dxfId="616" priority="62" operator="equal">
      <formula>0</formula>
    </cfRule>
  </conditionalFormatting>
  <conditionalFormatting sqref="S355">
    <cfRule type="cellIs" dxfId="615" priority="61" operator="equal">
      <formula>0</formula>
    </cfRule>
  </conditionalFormatting>
  <conditionalFormatting sqref="U355">
    <cfRule type="cellIs" dxfId="614" priority="60" operator="equal">
      <formula>0</formula>
    </cfRule>
  </conditionalFormatting>
  <conditionalFormatting sqref="W355">
    <cfRule type="cellIs" dxfId="613" priority="59" operator="equal">
      <formula>0</formula>
    </cfRule>
  </conditionalFormatting>
  <conditionalFormatting sqref="Y355">
    <cfRule type="cellIs" dxfId="612" priority="58" operator="equal">
      <formula>0</formula>
    </cfRule>
  </conditionalFormatting>
  <conditionalFormatting sqref="AA355">
    <cfRule type="cellIs" dxfId="611" priority="57" operator="equal">
      <formula>0</formula>
    </cfRule>
  </conditionalFormatting>
  <conditionalFormatting sqref="AC355">
    <cfRule type="cellIs" dxfId="610" priority="56" operator="equal">
      <formula>0</formula>
    </cfRule>
  </conditionalFormatting>
  <conditionalFormatting sqref="AE355">
    <cfRule type="cellIs" dxfId="609" priority="55" operator="equal">
      <formula>0</formula>
    </cfRule>
  </conditionalFormatting>
  <conditionalFormatting sqref="AG355">
    <cfRule type="cellIs" dxfId="608" priority="54" operator="equal">
      <formula>0</formula>
    </cfRule>
  </conditionalFormatting>
  <conditionalFormatting sqref="AI355">
    <cfRule type="cellIs" dxfId="607" priority="53" operator="equal">
      <formula>0</formula>
    </cfRule>
  </conditionalFormatting>
  <conditionalFormatting sqref="AK355">
    <cfRule type="cellIs" dxfId="606" priority="52" operator="equal">
      <formula>0</formula>
    </cfRule>
  </conditionalFormatting>
  <conditionalFormatting sqref="AM355">
    <cfRule type="cellIs" dxfId="605" priority="51" operator="equal">
      <formula>0</formula>
    </cfRule>
  </conditionalFormatting>
  <conditionalFormatting sqref="AO355">
    <cfRule type="cellIs" dxfId="604" priority="50" operator="equal">
      <formula>0</formula>
    </cfRule>
  </conditionalFormatting>
  <conditionalFormatting sqref="AQ355">
    <cfRule type="cellIs" dxfId="603" priority="49" operator="equal">
      <formula>0</formula>
    </cfRule>
  </conditionalFormatting>
  <conditionalFormatting sqref="AS355">
    <cfRule type="cellIs" dxfId="602" priority="48" operator="equal">
      <formula>0</formula>
    </cfRule>
  </conditionalFormatting>
  <conditionalFormatting sqref="AU355">
    <cfRule type="cellIs" dxfId="601" priority="47" operator="equal">
      <formula>0</formula>
    </cfRule>
  </conditionalFormatting>
  <conditionalFormatting sqref="AW157">
    <cfRule type="cellIs" dxfId="600" priority="46" operator="equal">
      <formula>0</formula>
    </cfRule>
  </conditionalFormatting>
  <conditionalFormatting sqref="AW168">
    <cfRule type="cellIs" dxfId="599" priority="45" operator="equal">
      <formula>0</formula>
    </cfRule>
  </conditionalFormatting>
  <conditionalFormatting sqref="AW179">
    <cfRule type="cellIs" dxfId="598" priority="40" operator="equal">
      <formula>0</formula>
    </cfRule>
  </conditionalFormatting>
  <conditionalFormatting sqref="AW190">
    <cfRule type="cellIs" dxfId="597" priority="39" operator="equal">
      <formula>0</formula>
    </cfRule>
  </conditionalFormatting>
  <conditionalFormatting sqref="AW201">
    <cfRule type="cellIs" dxfId="596" priority="38" operator="equal">
      <formula>0</formula>
    </cfRule>
  </conditionalFormatting>
  <conditionalFormatting sqref="AW212">
    <cfRule type="cellIs" dxfId="595" priority="37" operator="equal">
      <formula>0</formula>
    </cfRule>
  </conditionalFormatting>
  <conditionalFormatting sqref="AW223">
    <cfRule type="cellIs" dxfId="594" priority="36" operator="equal">
      <formula>0</formula>
    </cfRule>
  </conditionalFormatting>
  <conditionalFormatting sqref="AW234">
    <cfRule type="cellIs" dxfId="593" priority="35" operator="equal">
      <formula>0</formula>
    </cfRule>
  </conditionalFormatting>
  <conditionalFormatting sqref="AW245">
    <cfRule type="cellIs" dxfId="592" priority="34" operator="equal">
      <formula>0</formula>
    </cfRule>
  </conditionalFormatting>
  <conditionalFormatting sqref="AW256">
    <cfRule type="cellIs" dxfId="591" priority="33" operator="equal">
      <formula>0</formula>
    </cfRule>
  </conditionalFormatting>
  <conditionalFormatting sqref="AW267">
    <cfRule type="cellIs" dxfId="590" priority="32" operator="equal">
      <formula>0</formula>
    </cfRule>
  </conditionalFormatting>
  <conditionalFormatting sqref="AW278">
    <cfRule type="cellIs" dxfId="589" priority="31" operator="equal">
      <formula>0</formula>
    </cfRule>
  </conditionalFormatting>
  <conditionalFormatting sqref="AW289">
    <cfRule type="cellIs" dxfId="588" priority="30" operator="equal">
      <formula>0</formula>
    </cfRule>
  </conditionalFormatting>
  <conditionalFormatting sqref="AW300">
    <cfRule type="cellIs" dxfId="587" priority="29" operator="equal">
      <formula>0</formula>
    </cfRule>
  </conditionalFormatting>
  <conditionalFormatting sqref="AW311">
    <cfRule type="cellIs" dxfId="586" priority="28" operator="equal">
      <formula>0</formula>
    </cfRule>
  </conditionalFormatting>
  <conditionalFormatting sqref="AW322">
    <cfRule type="cellIs" dxfId="585" priority="27" operator="equal">
      <formula>0</formula>
    </cfRule>
  </conditionalFormatting>
  <conditionalFormatting sqref="AW146">
    <cfRule type="cellIs" dxfId="584" priority="43" operator="equal">
      <formula>0</formula>
    </cfRule>
    <cfRule type="cellIs" dxfId="583" priority="44" operator="equal">
      <formula>0</formula>
    </cfRule>
  </conditionalFormatting>
  <conditionalFormatting sqref="AW135">
    <cfRule type="cellIs" dxfId="582" priority="42" operator="equal">
      <formula>0</formula>
    </cfRule>
  </conditionalFormatting>
  <conditionalFormatting sqref="AW124">
    <cfRule type="cellIs" dxfId="581" priority="41" operator="equal">
      <formula>0</formula>
    </cfRule>
  </conditionalFormatting>
  <conditionalFormatting sqref="AW333">
    <cfRule type="cellIs" dxfId="580" priority="26" operator="equal">
      <formula>0</formula>
    </cfRule>
  </conditionalFormatting>
  <conditionalFormatting sqref="AW344">
    <cfRule type="cellIs" dxfId="579" priority="25" operator="equal">
      <formula>0</formula>
    </cfRule>
  </conditionalFormatting>
  <conditionalFormatting sqref="AW355">
    <cfRule type="cellIs" dxfId="578" priority="24" operator="equal">
      <formula>0</formula>
    </cfRule>
  </conditionalFormatting>
  <conditionalFormatting sqref="E366">
    <cfRule type="cellIs" dxfId="577" priority="23" operator="equal">
      <formula>0</formula>
    </cfRule>
  </conditionalFormatting>
  <conditionalFormatting sqref="G366">
    <cfRule type="cellIs" dxfId="576" priority="22" operator="equal">
      <formula>0</formula>
    </cfRule>
  </conditionalFormatting>
  <conditionalFormatting sqref="I366">
    <cfRule type="cellIs" dxfId="575" priority="21" operator="equal">
      <formula>0</formula>
    </cfRule>
  </conditionalFormatting>
  <conditionalFormatting sqref="K366">
    <cfRule type="cellIs" dxfId="574" priority="20" operator="equal">
      <formula>0</formula>
    </cfRule>
  </conditionalFormatting>
  <conditionalFormatting sqref="M366">
    <cfRule type="cellIs" dxfId="573" priority="19" operator="equal">
      <formula>0</formula>
    </cfRule>
  </conditionalFormatting>
  <conditionalFormatting sqref="O366">
    <cfRule type="cellIs" dxfId="572" priority="18" operator="equal">
      <formula>0</formula>
    </cfRule>
  </conditionalFormatting>
  <conditionalFormatting sqref="Q366">
    <cfRule type="cellIs" dxfId="571" priority="17" operator="equal">
      <formula>0</formula>
    </cfRule>
  </conditionalFormatting>
  <conditionalFormatting sqref="S366">
    <cfRule type="cellIs" dxfId="570" priority="16" operator="equal">
      <formula>0</formula>
    </cfRule>
  </conditionalFormatting>
  <conditionalFormatting sqref="U366">
    <cfRule type="cellIs" dxfId="569" priority="15" operator="equal">
      <formula>0</formula>
    </cfRule>
  </conditionalFormatting>
  <conditionalFormatting sqref="W366">
    <cfRule type="cellIs" dxfId="568" priority="14" operator="equal">
      <formula>0</formula>
    </cfRule>
  </conditionalFormatting>
  <conditionalFormatting sqref="Y366">
    <cfRule type="cellIs" dxfId="567" priority="13" operator="equal">
      <formula>0</formula>
    </cfRule>
  </conditionalFormatting>
  <conditionalFormatting sqref="AA366">
    <cfRule type="cellIs" dxfId="566" priority="12" operator="equal">
      <formula>0</formula>
    </cfRule>
  </conditionalFormatting>
  <conditionalFormatting sqref="AC366">
    <cfRule type="cellIs" dxfId="565" priority="11" operator="equal">
      <formula>0</formula>
    </cfRule>
  </conditionalFormatting>
  <conditionalFormatting sqref="AE366">
    <cfRule type="cellIs" dxfId="564" priority="10" operator="equal">
      <formula>0</formula>
    </cfRule>
  </conditionalFormatting>
  <conditionalFormatting sqref="AG366">
    <cfRule type="cellIs" dxfId="563" priority="9" operator="equal">
      <formula>0</formula>
    </cfRule>
  </conditionalFormatting>
  <conditionalFormatting sqref="AI366">
    <cfRule type="cellIs" dxfId="562" priority="8" operator="equal">
      <formula>0</formula>
    </cfRule>
  </conditionalFormatting>
  <conditionalFormatting sqref="AK366">
    <cfRule type="cellIs" dxfId="561" priority="7" operator="equal">
      <formula>0</formula>
    </cfRule>
  </conditionalFormatting>
  <conditionalFormatting sqref="AM366">
    <cfRule type="cellIs" dxfId="560" priority="6" operator="equal">
      <formula>0</formula>
    </cfRule>
  </conditionalFormatting>
  <conditionalFormatting sqref="AO366">
    <cfRule type="cellIs" dxfId="559" priority="5" operator="equal">
      <formula>0</formula>
    </cfRule>
  </conditionalFormatting>
  <conditionalFormatting sqref="AQ366">
    <cfRule type="cellIs" dxfId="558" priority="4" operator="equal">
      <formula>0</formula>
    </cfRule>
  </conditionalFormatting>
  <conditionalFormatting sqref="AS366">
    <cfRule type="cellIs" dxfId="557" priority="3" operator="equal">
      <formula>0</formula>
    </cfRule>
  </conditionalFormatting>
  <conditionalFormatting sqref="AU366">
    <cfRule type="cellIs" dxfId="556" priority="2" operator="equal">
      <formula>0</formula>
    </cfRule>
  </conditionalFormatting>
  <conditionalFormatting sqref="AW366">
    <cfRule type="cellIs" dxfId="555" priority="1" operator="equal">
      <formula>0</formula>
    </cfRule>
  </conditionalFormatting>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E401"/>
  <sheetViews>
    <sheetView workbookViewId="0">
      <selection activeCell="M17" sqref="M17"/>
    </sheetView>
  </sheetViews>
  <sheetFormatPr defaultRowHeight="12.75"/>
  <cols>
    <col min="1" max="1" width="2.28515625" style="81" customWidth="1"/>
    <col min="2" max="2" width="39.5703125" style="81" customWidth="1"/>
    <col min="3" max="3" width="4.5703125" style="81" customWidth="1"/>
    <col min="4" max="4" width="0.7109375" style="81" customWidth="1"/>
    <col min="5" max="5" width="12.28515625" style="81" customWidth="1"/>
    <col min="6" max="6" width="0.7109375" style="81" customWidth="1"/>
    <col min="7" max="7" width="12.28515625" style="81" customWidth="1"/>
    <col min="8" max="8" width="0.7109375" style="81" customWidth="1"/>
    <col min="9" max="9" width="12.28515625" style="81" customWidth="1"/>
    <col min="10" max="10" width="0.7109375" style="81" customWidth="1"/>
    <col min="11" max="11" width="12.28515625" style="81" customWidth="1"/>
    <col min="12" max="12" width="0.7109375" style="81" customWidth="1"/>
    <col min="13" max="13" width="12.28515625" style="81" customWidth="1"/>
    <col min="14" max="14" width="0.7109375" style="81" customWidth="1"/>
    <col min="15" max="15" width="12.28515625" style="81" customWidth="1"/>
    <col min="16" max="16" width="0.7109375" style="81" customWidth="1"/>
    <col min="17" max="17" width="12.28515625" style="81" customWidth="1"/>
    <col min="18" max="18" width="0.7109375" style="81" customWidth="1"/>
    <col min="19" max="19" width="12.28515625" style="81" customWidth="1"/>
    <col min="20" max="20" width="0.7109375" style="81" customWidth="1"/>
    <col min="21" max="21" width="12.28515625" style="81" customWidth="1"/>
    <col min="22" max="22" width="0.7109375" style="81" customWidth="1"/>
    <col min="23" max="23" width="12.28515625" style="81" customWidth="1"/>
    <col min="24" max="24" width="0.7109375" style="81" customWidth="1"/>
    <col min="25" max="25" width="12.28515625" style="81" customWidth="1"/>
    <col min="26" max="26" width="0.7109375" style="81" customWidth="1"/>
    <col min="27" max="27" width="12.28515625" style="81" customWidth="1"/>
    <col min="28" max="28" width="0.7109375" style="81" customWidth="1"/>
    <col min="29" max="29" width="12.28515625" style="81" customWidth="1"/>
    <col min="30" max="30" width="0.7109375" style="81" customWidth="1"/>
    <col min="31" max="31" width="12.28515625" style="81" customWidth="1"/>
    <col min="32" max="32" width="0.7109375" style="81" customWidth="1"/>
    <col min="33" max="33" width="12.28515625" style="81" customWidth="1"/>
    <col min="34" max="34" width="0.7109375" style="81" customWidth="1"/>
    <col min="35" max="35" width="12.28515625" style="81" customWidth="1"/>
    <col min="36" max="36" width="0.7109375" style="81" customWidth="1"/>
    <col min="37" max="37" width="12.28515625" style="81" customWidth="1"/>
    <col min="38" max="38" width="0.7109375" style="81" customWidth="1"/>
    <col min="39" max="39" width="12.28515625" style="81" customWidth="1"/>
    <col min="40" max="40" width="0.7109375" style="81" customWidth="1"/>
    <col min="41" max="41" width="12.28515625" style="81" customWidth="1"/>
    <col min="42" max="42" width="0.7109375" style="81" customWidth="1"/>
    <col min="43" max="43" width="12.28515625" style="81" customWidth="1"/>
    <col min="44" max="44" width="0.7109375" style="81" customWidth="1"/>
    <col min="45" max="45" width="12.28515625" style="81" customWidth="1"/>
    <col min="46" max="46" width="0.7109375" style="81" customWidth="1"/>
    <col min="47" max="47" width="12.28515625" style="81" customWidth="1"/>
    <col min="48" max="48" width="0.7109375" style="81" customWidth="1"/>
    <col min="49" max="49" width="12.28515625" style="81" customWidth="1"/>
    <col min="50" max="50" width="0.7109375" style="81" customWidth="1"/>
    <col min="51" max="51" width="12.28515625" style="81" customWidth="1"/>
    <col min="52" max="54" width="0.7109375" style="81" customWidth="1"/>
    <col min="55" max="55" width="12.28515625" style="81" customWidth="1"/>
    <col min="56" max="57" width="0.7109375" style="81" customWidth="1"/>
    <col min="58" max="256" width="9.140625" style="58"/>
    <col min="257" max="257" width="2.28515625" style="58" customWidth="1"/>
    <col min="258" max="258" width="39.5703125" style="58" customWidth="1"/>
    <col min="259" max="259" width="4.5703125" style="58" customWidth="1"/>
    <col min="260" max="260" width="0.7109375" style="58" customWidth="1"/>
    <col min="261" max="261" width="12.28515625" style="58" customWidth="1"/>
    <col min="262" max="262" width="0.7109375" style="58" customWidth="1"/>
    <col min="263" max="263" width="12.28515625" style="58" customWidth="1"/>
    <col min="264" max="264" width="0.7109375" style="58" customWidth="1"/>
    <col min="265" max="265" width="12.28515625" style="58" customWidth="1"/>
    <col min="266" max="266" width="0.7109375" style="58" customWidth="1"/>
    <col min="267" max="267" width="12.28515625" style="58" customWidth="1"/>
    <col min="268" max="268" width="0.7109375" style="58" customWidth="1"/>
    <col min="269" max="269" width="12.28515625" style="58" customWidth="1"/>
    <col min="270" max="270" width="0.7109375" style="58" customWidth="1"/>
    <col min="271" max="271" width="12.28515625" style="58" customWidth="1"/>
    <col min="272" max="272" width="0.7109375" style="58" customWidth="1"/>
    <col min="273" max="273" width="12.28515625" style="58" customWidth="1"/>
    <col min="274" max="274" width="0.7109375" style="58" customWidth="1"/>
    <col min="275" max="275" width="12.28515625" style="58" customWidth="1"/>
    <col min="276" max="276" width="0.7109375" style="58" customWidth="1"/>
    <col min="277" max="277" width="12.28515625" style="58" customWidth="1"/>
    <col min="278" max="278" width="0.7109375" style="58" customWidth="1"/>
    <col min="279" max="279" width="12.28515625" style="58" customWidth="1"/>
    <col min="280" max="280" width="0.7109375" style="58" customWidth="1"/>
    <col min="281" max="281" width="12.28515625" style="58" customWidth="1"/>
    <col min="282" max="282" width="0.7109375" style="58" customWidth="1"/>
    <col min="283" max="283" width="12.28515625" style="58" customWidth="1"/>
    <col min="284" max="284" width="0.7109375" style="58" customWidth="1"/>
    <col min="285" max="285" width="12.28515625" style="58" customWidth="1"/>
    <col min="286" max="286" width="0.7109375" style="58" customWidth="1"/>
    <col min="287" max="287" width="12.28515625" style="58" customWidth="1"/>
    <col min="288" max="288" width="0.7109375" style="58" customWidth="1"/>
    <col min="289" max="289" width="12.28515625" style="58" customWidth="1"/>
    <col min="290" max="290" width="0.7109375" style="58" customWidth="1"/>
    <col min="291" max="291" width="12.28515625" style="58" customWidth="1"/>
    <col min="292" max="292" width="0.7109375" style="58" customWidth="1"/>
    <col min="293" max="293" width="12.28515625" style="58" customWidth="1"/>
    <col min="294" max="294" width="0.7109375" style="58" customWidth="1"/>
    <col min="295" max="295" width="12.28515625" style="58" customWidth="1"/>
    <col min="296" max="296" width="0.7109375" style="58" customWidth="1"/>
    <col min="297" max="297" width="12.28515625" style="58" customWidth="1"/>
    <col min="298" max="298" width="0.7109375" style="58" customWidth="1"/>
    <col min="299" max="299" width="12.28515625" style="58" customWidth="1"/>
    <col min="300" max="300" width="0.7109375" style="58" customWidth="1"/>
    <col min="301" max="301" width="12.28515625" style="58" customWidth="1"/>
    <col min="302" max="302" width="0.7109375" style="58" customWidth="1"/>
    <col min="303" max="303" width="12.28515625" style="58" customWidth="1"/>
    <col min="304" max="304" width="0.7109375" style="58" customWidth="1"/>
    <col min="305" max="305" width="12.28515625" style="58" customWidth="1"/>
    <col min="306" max="306" width="0.7109375" style="58" customWidth="1"/>
    <col min="307" max="307" width="12.28515625" style="58" customWidth="1"/>
    <col min="308" max="310" width="0.7109375" style="58" customWidth="1"/>
    <col min="311" max="311" width="12.28515625" style="58" customWidth="1"/>
    <col min="312" max="313" width="0.7109375" style="58" customWidth="1"/>
    <col min="314" max="512" width="9.140625" style="58"/>
    <col min="513" max="513" width="2.28515625" style="58" customWidth="1"/>
    <col min="514" max="514" width="39.5703125" style="58" customWidth="1"/>
    <col min="515" max="515" width="4.5703125" style="58" customWidth="1"/>
    <col min="516" max="516" width="0.7109375" style="58" customWidth="1"/>
    <col min="517" max="517" width="12.28515625" style="58" customWidth="1"/>
    <col min="518" max="518" width="0.7109375" style="58" customWidth="1"/>
    <col min="519" max="519" width="12.28515625" style="58" customWidth="1"/>
    <col min="520" max="520" width="0.7109375" style="58" customWidth="1"/>
    <col min="521" max="521" width="12.28515625" style="58" customWidth="1"/>
    <col min="522" max="522" width="0.7109375" style="58" customWidth="1"/>
    <col min="523" max="523" width="12.28515625" style="58" customWidth="1"/>
    <col min="524" max="524" width="0.7109375" style="58" customWidth="1"/>
    <col min="525" max="525" width="12.28515625" style="58" customWidth="1"/>
    <col min="526" max="526" width="0.7109375" style="58" customWidth="1"/>
    <col min="527" max="527" width="12.28515625" style="58" customWidth="1"/>
    <col min="528" max="528" width="0.7109375" style="58" customWidth="1"/>
    <col min="529" max="529" width="12.28515625" style="58" customWidth="1"/>
    <col min="530" max="530" width="0.7109375" style="58" customWidth="1"/>
    <col min="531" max="531" width="12.28515625" style="58" customWidth="1"/>
    <col min="532" max="532" width="0.7109375" style="58" customWidth="1"/>
    <col min="533" max="533" width="12.28515625" style="58" customWidth="1"/>
    <col min="534" max="534" width="0.7109375" style="58" customWidth="1"/>
    <col min="535" max="535" width="12.28515625" style="58" customWidth="1"/>
    <col min="536" max="536" width="0.7109375" style="58" customWidth="1"/>
    <col min="537" max="537" width="12.28515625" style="58" customWidth="1"/>
    <col min="538" max="538" width="0.7109375" style="58" customWidth="1"/>
    <col min="539" max="539" width="12.28515625" style="58" customWidth="1"/>
    <col min="540" max="540" width="0.7109375" style="58" customWidth="1"/>
    <col min="541" max="541" width="12.28515625" style="58" customWidth="1"/>
    <col min="542" max="542" width="0.7109375" style="58" customWidth="1"/>
    <col min="543" max="543" width="12.28515625" style="58" customWidth="1"/>
    <col min="544" max="544" width="0.7109375" style="58" customWidth="1"/>
    <col min="545" max="545" width="12.28515625" style="58" customWidth="1"/>
    <col min="546" max="546" width="0.7109375" style="58" customWidth="1"/>
    <col min="547" max="547" width="12.28515625" style="58" customWidth="1"/>
    <col min="548" max="548" width="0.7109375" style="58" customWidth="1"/>
    <col min="549" max="549" width="12.28515625" style="58" customWidth="1"/>
    <col min="550" max="550" width="0.7109375" style="58" customWidth="1"/>
    <col min="551" max="551" width="12.28515625" style="58" customWidth="1"/>
    <col min="552" max="552" width="0.7109375" style="58" customWidth="1"/>
    <col min="553" max="553" width="12.28515625" style="58" customWidth="1"/>
    <col min="554" max="554" width="0.7109375" style="58" customWidth="1"/>
    <col min="555" max="555" width="12.28515625" style="58" customWidth="1"/>
    <col min="556" max="556" width="0.7109375" style="58" customWidth="1"/>
    <col min="557" max="557" width="12.28515625" style="58" customWidth="1"/>
    <col min="558" max="558" width="0.7109375" style="58" customWidth="1"/>
    <col min="559" max="559" width="12.28515625" style="58" customWidth="1"/>
    <col min="560" max="560" width="0.7109375" style="58" customWidth="1"/>
    <col min="561" max="561" width="12.28515625" style="58" customWidth="1"/>
    <col min="562" max="562" width="0.7109375" style="58" customWidth="1"/>
    <col min="563" max="563" width="12.28515625" style="58" customWidth="1"/>
    <col min="564" max="566" width="0.7109375" style="58" customWidth="1"/>
    <col min="567" max="567" width="12.28515625" style="58" customWidth="1"/>
    <col min="568" max="569" width="0.7109375" style="58" customWidth="1"/>
    <col min="570" max="768" width="9.140625" style="58"/>
    <col min="769" max="769" width="2.28515625" style="58" customWidth="1"/>
    <col min="770" max="770" width="39.5703125" style="58" customWidth="1"/>
    <col min="771" max="771" width="4.5703125" style="58" customWidth="1"/>
    <col min="772" max="772" width="0.7109375" style="58" customWidth="1"/>
    <col min="773" max="773" width="12.28515625" style="58" customWidth="1"/>
    <col min="774" max="774" width="0.7109375" style="58" customWidth="1"/>
    <col min="775" max="775" width="12.28515625" style="58" customWidth="1"/>
    <col min="776" max="776" width="0.7109375" style="58" customWidth="1"/>
    <col min="777" max="777" width="12.28515625" style="58" customWidth="1"/>
    <col min="778" max="778" width="0.7109375" style="58" customWidth="1"/>
    <col min="779" max="779" width="12.28515625" style="58" customWidth="1"/>
    <col min="780" max="780" width="0.7109375" style="58" customWidth="1"/>
    <col min="781" max="781" width="12.28515625" style="58" customWidth="1"/>
    <col min="782" max="782" width="0.7109375" style="58" customWidth="1"/>
    <col min="783" max="783" width="12.28515625" style="58" customWidth="1"/>
    <col min="784" max="784" width="0.7109375" style="58" customWidth="1"/>
    <col min="785" max="785" width="12.28515625" style="58" customWidth="1"/>
    <col min="786" max="786" width="0.7109375" style="58" customWidth="1"/>
    <col min="787" max="787" width="12.28515625" style="58" customWidth="1"/>
    <col min="788" max="788" width="0.7109375" style="58" customWidth="1"/>
    <col min="789" max="789" width="12.28515625" style="58" customWidth="1"/>
    <col min="790" max="790" width="0.7109375" style="58" customWidth="1"/>
    <col min="791" max="791" width="12.28515625" style="58" customWidth="1"/>
    <col min="792" max="792" width="0.7109375" style="58" customWidth="1"/>
    <col min="793" max="793" width="12.28515625" style="58" customWidth="1"/>
    <col min="794" max="794" width="0.7109375" style="58" customWidth="1"/>
    <col min="795" max="795" width="12.28515625" style="58" customWidth="1"/>
    <col min="796" max="796" width="0.7109375" style="58" customWidth="1"/>
    <col min="797" max="797" width="12.28515625" style="58" customWidth="1"/>
    <col min="798" max="798" width="0.7109375" style="58" customWidth="1"/>
    <col min="799" max="799" width="12.28515625" style="58" customWidth="1"/>
    <col min="800" max="800" width="0.7109375" style="58" customWidth="1"/>
    <col min="801" max="801" width="12.28515625" style="58" customWidth="1"/>
    <col min="802" max="802" width="0.7109375" style="58" customWidth="1"/>
    <col min="803" max="803" width="12.28515625" style="58" customWidth="1"/>
    <col min="804" max="804" width="0.7109375" style="58" customWidth="1"/>
    <col min="805" max="805" width="12.28515625" style="58" customWidth="1"/>
    <col min="806" max="806" width="0.7109375" style="58" customWidth="1"/>
    <col min="807" max="807" width="12.28515625" style="58" customWidth="1"/>
    <col min="808" max="808" width="0.7109375" style="58" customWidth="1"/>
    <col min="809" max="809" width="12.28515625" style="58" customWidth="1"/>
    <col min="810" max="810" width="0.7109375" style="58" customWidth="1"/>
    <col min="811" max="811" width="12.28515625" style="58" customWidth="1"/>
    <col min="812" max="812" width="0.7109375" style="58" customWidth="1"/>
    <col min="813" max="813" width="12.28515625" style="58" customWidth="1"/>
    <col min="814" max="814" width="0.7109375" style="58" customWidth="1"/>
    <col min="815" max="815" width="12.28515625" style="58" customWidth="1"/>
    <col min="816" max="816" width="0.7109375" style="58" customWidth="1"/>
    <col min="817" max="817" width="12.28515625" style="58" customWidth="1"/>
    <col min="818" max="818" width="0.7109375" style="58" customWidth="1"/>
    <col min="819" max="819" width="12.28515625" style="58" customWidth="1"/>
    <col min="820" max="822" width="0.7109375" style="58" customWidth="1"/>
    <col min="823" max="823" width="12.28515625" style="58" customWidth="1"/>
    <col min="824" max="825" width="0.7109375" style="58" customWidth="1"/>
    <col min="826" max="1024" width="9.140625" style="58"/>
    <col min="1025" max="1025" width="2.28515625" style="58" customWidth="1"/>
    <col min="1026" max="1026" width="39.5703125" style="58" customWidth="1"/>
    <col min="1027" max="1027" width="4.5703125" style="58" customWidth="1"/>
    <col min="1028" max="1028" width="0.7109375" style="58" customWidth="1"/>
    <col min="1029" max="1029" width="12.28515625" style="58" customWidth="1"/>
    <col min="1030" max="1030" width="0.7109375" style="58" customWidth="1"/>
    <col min="1031" max="1031" width="12.28515625" style="58" customWidth="1"/>
    <col min="1032" max="1032" width="0.7109375" style="58" customWidth="1"/>
    <col min="1033" max="1033" width="12.28515625" style="58" customWidth="1"/>
    <col min="1034" max="1034" width="0.7109375" style="58" customWidth="1"/>
    <col min="1035" max="1035" width="12.28515625" style="58" customWidth="1"/>
    <col min="1036" max="1036" width="0.7109375" style="58" customWidth="1"/>
    <col min="1037" max="1037" width="12.28515625" style="58" customWidth="1"/>
    <col min="1038" max="1038" width="0.7109375" style="58" customWidth="1"/>
    <col min="1039" max="1039" width="12.28515625" style="58" customWidth="1"/>
    <col min="1040" max="1040" width="0.7109375" style="58" customWidth="1"/>
    <col min="1041" max="1041" width="12.28515625" style="58" customWidth="1"/>
    <col min="1042" max="1042" width="0.7109375" style="58" customWidth="1"/>
    <col min="1043" max="1043" width="12.28515625" style="58" customWidth="1"/>
    <col min="1044" max="1044" width="0.7109375" style="58" customWidth="1"/>
    <col min="1045" max="1045" width="12.28515625" style="58" customWidth="1"/>
    <col min="1046" max="1046" width="0.7109375" style="58" customWidth="1"/>
    <col min="1047" max="1047" width="12.28515625" style="58" customWidth="1"/>
    <col min="1048" max="1048" width="0.7109375" style="58" customWidth="1"/>
    <col min="1049" max="1049" width="12.28515625" style="58" customWidth="1"/>
    <col min="1050" max="1050" width="0.7109375" style="58" customWidth="1"/>
    <col min="1051" max="1051" width="12.28515625" style="58" customWidth="1"/>
    <col min="1052" max="1052" width="0.7109375" style="58" customWidth="1"/>
    <col min="1053" max="1053" width="12.28515625" style="58" customWidth="1"/>
    <col min="1054" max="1054" width="0.7109375" style="58" customWidth="1"/>
    <col min="1055" max="1055" width="12.28515625" style="58" customWidth="1"/>
    <col min="1056" max="1056" width="0.7109375" style="58" customWidth="1"/>
    <col min="1057" max="1057" width="12.28515625" style="58" customWidth="1"/>
    <col min="1058" max="1058" width="0.7109375" style="58" customWidth="1"/>
    <col min="1059" max="1059" width="12.28515625" style="58" customWidth="1"/>
    <col min="1060" max="1060" width="0.7109375" style="58" customWidth="1"/>
    <col min="1061" max="1061" width="12.28515625" style="58" customWidth="1"/>
    <col min="1062" max="1062" width="0.7109375" style="58" customWidth="1"/>
    <col min="1063" max="1063" width="12.28515625" style="58" customWidth="1"/>
    <col min="1064" max="1064" width="0.7109375" style="58" customWidth="1"/>
    <col min="1065" max="1065" width="12.28515625" style="58" customWidth="1"/>
    <col min="1066" max="1066" width="0.7109375" style="58" customWidth="1"/>
    <col min="1067" max="1067" width="12.28515625" style="58" customWidth="1"/>
    <col min="1068" max="1068" width="0.7109375" style="58" customWidth="1"/>
    <col min="1069" max="1069" width="12.28515625" style="58" customWidth="1"/>
    <col min="1070" max="1070" width="0.7109375" style="58" customWidth="1"/>
    <col min="1071" max="1071" width="12.28515625" style="58" customWidth="1"/>
    <col min="1072" max="1072" width="0.7109375" style="58" customWidth="1"/>
    <col min="1073" max="1073" width="12.28515625" style="58" customWidth="1"/>
    <col min="1074" max="1074" width="0.7109375" style="58" customWidth="1"/>
    <col min="1075" max="1075" width="12.28515625" style="58" customWidth="1"/>
    <col min="1076" max="1078" width="0.7109375" style="58" customWidth="1"/>
    <col min="1079" max="1079" width="12.28515625" style="58" customWidth="1"/>
    <col min="1080" max="1081" width="0.7109375" style="58" customWidth="1"/>
    <col min="1082" max="1280" width="9.140625" style="58"/>
    <col min="1281" max="1281" width="2.28515625" style="58" customWidth="1"/>
    <col min="1282" max="1282" width="39.5703125" style="58" customWidth="1"/>
    <col min="1283" max="1283" width="4.5703125" style="58" customWidth="1"/>
    <col min="1284" max="1284" width="0.7109375" style="58" customWidth="1"/>
    <col min="1285" max="1285" width="12.28515625" style="58" customWidth="1"/>
    <col min="1286" max="1286" width="0.7109375" style="58" customWidth="1"/>
    <col min="1287" max="1287" width="12.28515625" style="58" customWidth="1"/>
    <col min="1288" max="1288" width="0.7109375" style="58" customWidth="1"/>
    <col min="1289" max="1289" width="12.28515625" style="58" customWidth="1"/>
    <col min="1290" max="1290" width="0.7109375" style="58" customWidth="1"/>
    <col min="1291" max="1291" width="12.28515625" style="58" customWidth="1"/>
    <col min="1292" max="1292" width="0.7109375" style="58" customWidth="1"/>
    <col min="1293" max="1293" width="12.28515625" style="58" customWidth="1"/>
    <col min="1294" max="1294" width="0.7109375" style="58" customWidth="1"/>
    <col min="1295" max="1295" width="12.28515625" style="58" customWidth="1"/>
    <col min="1296" max="1296" width="0.7109375" style="58" customWidth="1"/>
    <col min="1297" max="1297" width="12.28515625" style="58" customWidth="1"/>
    <col min="1298" max="1298" width="0.7109375" style="58" customWidth="1"/>
    <col min="1299" max="1299" width="12.28515625" style="58" customWidth="1"/>
    <col min="1300" max="1300" width="0.7109375" style="58" customWidth="1"/>
    <col min="1301" max="1301" width="12.28515625" style="58" customWidth="1"/>
    <col min="1302" max="1302" width="0.7109375" style="58" customWidth="1"/>
    <col min="1303" max="1303" width="12.28515625" style="58" customWidth="1"/>
    <col min="1304" max="1304" width="0.7109375" style="58" customWidth="1"/>
    <col min="1305" max="1305" width="12.28515625" style="58" customWidth="1"/>
    <col min="1306" max="1306" width="0.7109375" style="58" customWidth="1"/>
    <col min="1307" max="1307" width="12.28515625" style="58" customWidth="1"/>
    <col min="1308" max="1308" width="0.7109375" style="58" customWidth="1"/>
    <col min="1309" max="1309" width="12.28515625" style="58" customWidth="1"/>
    <col min="1310" max="1310" width="0.7109375" style="58" customWidth="1"/>
    <col min="1311" max="1311" width="12.28515625" style="58" customWidth="1"/>
    <col min="1312" max="1312" width="0.7109375" style="58" customWidth="1"/>
    <col min="1313" max="1313" width="12.28515625" style="58" customWidth="1"/>
    <col min="1314" max="1314" width="0.7109375" style="58" customWidth="1"/>
    <col min="1315" max="1315" width="12.28515625" style="58" customWidth="1"/>
    <col min="1316" max="1316" width="0.7109375" style="58" customWidth="1"/>
    <col min="1317" max="1317" width="12.28515625" style="58" customWidth="1"/>
    <col min="1318" max="1318" width="0.7109375" style="58" customWidth="1"/>
    <col min="1319" max="1319" width="12.28515625" style="58" customWidth="1"/>
    <col min="1320" max="1320" width="0.7109375" style="58" customWidth="1"/>
    <col min="1321" max="1321" width="12.28515625" style="58" customWidth="1"/>
    <col min="1322" max="1322" width="0.7109375" style="58" customWidth="1"/>
    <col min="1323" max="1323" width="12.28515625" style="58" customWidth="1"/>
    <col min="1324" max="1324" width="0.7109375" style="58" customWidth="1"/>
    <col min="1325" max="1325" width="12.28515625" style="58" customWidth="1"/>
    <col min="1326" max="1326" width="0.7109375" style="58" customWidth="1"/>
    <col min="1327" max="1327" width="12.28515625" style="58" customWidth="1"/>
    <col min="1328" max="1328" width="0.7109375" style="58" customWidth="1"/>
    <col min="1329" max="1329" width="12.28515625" style="58" customWidth="1"/>
    <col min="1330" max="1330" width="0.7109375" style="58" customWidth="1"/>
    <col min="1331" max="1331" width="12.28515625" style="58" customWidth="1"/>
    <col min="1332" max="1334" width="0.7109375" style="58" customWidth="1"/>
    <col min="1335" max="1335" width="12.28515625" style="58" customWidth="1"/>
    <col min="1336" max="1337" width="0.7109375" style="58" customWidth="1"/>
    <col min="1338" max="1536" width="9.140625" style="58"/>
    <col min="1537" max="1537" width="2.28515625" style="58" customWidth="1"/>
    <col min="1538" max="1538" width="39.5703125" style="58" customWidth="1"/>
    <col min="1539" max="1539" width="4.5703125" style="58" customWidth="1"/>
    <col min="1540" max="1540" width="0.7109375" style="58" customWidth="1"/>
    <col min="1541" max="1541" width="12.28515625" style="58" customWidth="1"/>
    <col min="1542" max="1542" width="0.7109375" style="58" customWidth="1"/>
    <col min="1543" max="1543" width="12.28515625" style="58" customWidth="1"/>
    <col min="1544" max="1544" width="0.7109375" style="58" customWidth="1"/>
    <col min="1545" max="1545" width="12.28515625" style="58" customWidth="1"/>
    <col min="1546" max="1546" width="0.7109375" style="58" customWidth="1"/>
    <col min="1547" max="1547" width="12.28515625" style="58" customWidth="1"/>
    <col min="1548" max="1548" width="0.7109375" style="58" customWidth="1"/>
    <col min="1549" max="1549" width="12.28515625" style="58" customWidth="1"/>
    <col min="1550" max="1550" width="0.7109375" style="58" customWidth="1"/>
    <col min="1551" max="1551" width="12.28515625" style="58" customWidth="1"/>
    <col min="1552" max="1552" width="0.7109375" style="58" customWidth="1"/>
    <col min="1553" max="1553" width="12.28515625" style="58" customWidth="1"/>
    <col min="1554" max="1554" width="0.7109375" style="58" customWidth="1"/>
    <col min="1555" max="1555" width="12.28515625" style="58" customWidth="1"/>
    <col min="1556" max="1556" width="0.7109375" style="58" customWidth="1"/>
    <col min="1557" max="1557" width="12.28515625" style="58" customWidth="1"/>
    <col min="1558" max="1558" width="0.7109375" style="58" customWidth="1"/>
    <col min="1559" max="1559" width="12.28515625" style="58" customWidth="1"/>
    <col min="1560" max="1560" width="0.7109375" style="58" customWidth="1"/>
    <col min="1561" max="1561" width="12.28515625" style="58" customWidth="1"/>
    <col min="1562" max="1562" width="0.7109375" style="58" customWidth="1"/>
    <col min="1563" max="1563" width="12.28515625" style="58" customWidth="1"/>
    <col min="1564" max="1564" width="0.7109375" style="58" customWidth="1"/>
    <col min="1565" max="1565" width="12.28515625" style="58" customWidth="1"/>
    <col min="1566" max="1566" width="0.7109375" style="58" customWidth="1"/>
    <col min="1567" max="1567" width="12.28515625" style="58" customWidth="1"/>
    <col min="1568" max="1568" width="0.7109375" style="58" customWidth="1"/>
    <col min="1569" max="1569" width="12.28515625" style="58" customWidth="1"/>
    <col min="1570" max="1570" width="0.7109375" style="58" customWidth="1"/>
    <col min="1571" max="1571" width="12.28515625" style="58" customWidth="1"/>
    <col min="1572" max="1572" width="0.7109375" style="58" customWidth="1"/>
    <col min="1573" max="1573" width="12.28515625" style="58" customWidth="1"/>
    <col min="1574" max="1574" width="0.7109375" style="58" customWidth="1"/>
    <col min="1575" max="1575" width="12.28515625" style="58" customWidth="1"/>
    <col min="1576" max="1576" width="0.7109375" style="58" customWidth="1"/>
    <col min="1577" max="1577" width="12.28515625" style="58" customWidth="1"/>
    <col min="1578" max="1578" width="0.7109375" style="58" customWidth="1"/>
    <col min="1579" max="1579" width="12.28515625" style="58" customWidth="1"/>
    <col min="1580" max="1580" width="0.7109375" style="58" customWidth="1"/>
    <col min="1581" max="1581" width="12.28515625" style="58" customWidth="1"/>
    <col min="1582" max="1582" width="0.7109375" style="58" customWidth="1"/>
    <col min="1583" max="1583" width="12.28515625" style="58" customWidth="1"/>
    <col min="1584" max="1584" width="0.7109375" style="58" customWidth="1"/>
    <col min="1585" max="1585" width="12.28515625" style="58" customWidth="1"/>
    <col min="1586" max="1586" width="0.7109375" style="58" customWidth="1"/>
    <col min="1587" max="1587" width="12.28515625" style="58" customWidth="1"/>
    <col min="1588" max="1590" width="0.7109375" style="58" customWidth="1"/>
    <col min="1591" max="1591" width="12.28515625" style="58" customWidth="1"/>
    <col min="1592" max="1593" width="0.7109375" style="58" customWidth="1"/>
    <col min="1594" max="1792" width="9.140625" style="58"/>
    <col min="1793" max="1793" width="2.28515625" style="58" customWidth="1"/>
    <col min="1794" max="1794" width="39.5703125" style="58" customWidth="1"/>
    <col min="1795" max="1795" width="4.5703125" style="58" customWidth="1"/>
    <col min="1796" max="1796" width="0.7109375" style="58" customWidth="1"/>
    <col min="1797" max="1797" width="12.28515625" style="58" customWidth="1"/>
    <col min="1798" max="1798" width="0.7109375" style="58" customWidth="1"/>
    <col min="1799" max="1799" width="12.28515625" style="58" customWidth="1"/>
    <col min="1800" max="1800" width="0.7109375" style="58" customWidth="1"/>
    <col min="1801" max="1801" width="12.28515625" style="58" customWidth="1"/>
    <col min="1802" max="1802" width="0.7109375" style="58" customWidth="1"/>
    <col min="1803" max="1803" width="12.28515625" style="58" customWidth="1"/>
    <col min="1804" max="1804" width="0.7109375" style="58" customWidth="1"/>
    <col min="1805" max="1805" width="12.28515625" style="58" customWidth="1"/>
    <col min="1806" max="1806" width="0.7109375" style="58" customWidth="1"/>
    <col min="1807" max="1807" width="12.28515625" style="58" customWidth="1"/>
    <col min="1808" max="1808" width="0.7109375" style="58" customWidth="1"/>
    <col min="1809" max="1809" width="12.28515625" style="58" customWidth="1"/>
    <col min="1810" max="1810" width="0.7109375" style="58" customWidth="1"/>
    <col min="1811" max="1811" width="12.28515625" style="58" customWidth="1"/>
    <col min="1812" max="1812" width="0.7109375" style="58" customWidth="1"/>
    <col min="1813" max="1813" width="12.28515625" style="58" customWidth="1"/>
    <col min="1814" max="1814" width="0.7109375" style="58" customWidth="1"/>
    <col min="1815" max="1815" width="12.28515625" style="58" customWidth="1"/>
    <col min="1816" max="1816" width="0.7109375" style="58" customWidth="1"/>
    <col min="1817" max="1817" width="12.28515625" style="58" customWidth="1"/>
    <col min="1818" max="1818" width="0.7109375" style="58" customWidth="1"/>
    <col min="1819" max="1819" width="12.28515625" style="58" customWidth="1"/>
    <col min="1820" max="1820" width="0.7109375" style="58" customWidth="1"/>
    <col min="1821" max="1821" width="12.28515625" style="58" customWidth="1"/>
    <col min="1822" max="1822" width="0.7109375" style="58" customWidth="1"/>
    <col min="1823" max="1823" width="12.28515625" style="58" customWidth="1"/>
    <col min="1824" max="1824" width="0.7109375" style="58" customWidth="1"/>
    <col min="1825" max="1825" width="12.28515625" style="58" customWidth="1"/>
    <col min="1826" max="1826" width="0.7109375" style="58" customWidth="1"/>
    <col min="1827" max="1827" width="12.28515625" style="58" customWidth="1"/>
    <col min="1828" max="1828" width="0.7109375" style="58" customWidth="1"/>
    <col min="1829" max="1829" width="12.28515625" style="58" customWidth="1"/>
    <col min="1830" max="1830" width="0.7109375" style="58" customWidth="1"/>
    <col min="1831" max="1831" width="12.28515625" style="58" customWidth="1"/>
    <col min="1832" max="1832" width="0.7109375" style="58" customWidth="1"/>
    <col min="1833" max="1833" width="12.28515625" style="58" customWidth="1"/>
    <col min="1834" max="1834" width="0.7109375" style="58" customWidth="1"/>
    <col min="1835" max="1835" width="12.28515625" style="58" customWidth="1"/>
    <col min="1836" max="1836" width="0.7109375" style="58" customWidth="1"/>
    <col min="1837" max="1837" width="12.28515625" style="58" customWidth="1"/>
    <col min="1838" max="1838" width="0.7109375" style="58" customWidth="1"/>
    <col min="1839" max="1839" width="12.28515625" style="58" customWidth="1"/>
    <col min="1840" max="1840" width="0.7109375" style="58" customWidth="1"/>
    <col min="1841" max="1841" width="12.28515625" style="58" customWidth="1"/>
    <col min="1842" max="1842" width="0.7109375" style="58" customWidth="1"/>
    <col min="1843" max="1843" width="12.28515625" style="58" customWidth="1"/>
    <col min="1844" max="1846" width="0.7109375" style="58" customWidth="1"/>
    <col min="1847" max="1847" width="12.28515625" style="58" customWidth="1"/>
    <col min="1848" max="1849" width="0.7109375" style="58" customWidth="1"/>
    <col min="1850" max="2048" width="9.140625" style="58"/>
    <col min="2049" max="2049" width="2.28515625" style="58" customWidth="1"/>
    <col min="2050" max="2050" width="39.5703125" style="58" customWidth="1"/>
    <col min="2051" max="2051" width="4.5703125" style="58" customWidth="1"/>
    <col min="2052" max="2052" width="0.7109375" style="58" customWidth="1"/>
    <col min="2053" max="2053" width="12.28515625" style="58" customWidth="1"/>
    <col min="2054" max="2054" width="0.7109375" style="58" customWidth="1"/>
    <col min="2055" max="2055" width="12.28515625" style="58" customWidth="1"/>
    <col min="2056" max="2056" width="0.7109375" style="58" customWidth="1"/>
    <col min="2057" max="2057" width="12.28515625" style="58" customWidth="1"/>
    <col min="2058" max="2058" width="0.7109375" style="58" customWidth="1"/>
    <col min="2059" max="2059" width="12.28515625" style="58" customWidth="1"/>
    <col min="2060" max="2060" width="0.7109375" style="58" customWidth="1"/>
    <col min="2061" max="2061" width="12.28515625" style="58" customWidth="1"/>
    <col min="2062" max="2062" width="0.7109375" style="58" customWidth="1"/>
    <col min="2063" max="2063" width="12.28515625" style="58" customWidth="1"/>
    <col min="2064" max="2064" width="0.7109375" style="58" customWidth="1"/>
    <col min="2065" max="2065" width="12.28515625" style="58" customWidth="1"/>
    <col min="2066" max="2066" width="0.7109375" style="58" customWidth="1"/>
    <col min="2067" max="2067" width="12.28515625" style="58" customWidth="1"/>
    <col min="2068" max="2068" width="0.7109375" style="58" customWidth="1"/>
    <col min="2069" max="2069" width="12.28515625" style="58" customWidth="1"/>
    <col min="2070" max="2070" width="0.7109375" style="58" customWidth="1"/>
    <col min="2071" max="2071" width="12.28515625" style="58" customWidth="1"/>
    <col min="2072" max="2072" width="0.7109375" style="58" customWidth="1"/>
    <col min="2073" max="2073" width="12.28515625" style="58" customWidth="1"/>
    <col min="2074" max="2074" width="0.7109375" style="58" customWidth="1"/>
    <col min="2075" max="2075" width="12.28515625" style="58" customWidth="1"/>
    <col min="2076" max="2076" width="0.7109375" style="58" customWidth="1"/>
    <col min="2077" max="2077" width="12.28515625" style="58" customWidth="1"/>
    <col min="2078" max="2078" width="0.7109375" style="58" customWidth="1"/>
    <col min="2079" max="2079" width="12.28515625" style="58" customWidth="1"/>
    <col min="2080" max="2080" width="0.7109375" style="58" customWidth="1"/>
    <col min="2081" max="2081" width="12.28515625" style="58" customWidth="1"/>
    <col min="2082" max="2082" width="0.7109375" style="58" customWidth="1"/>
    <col min="2083" max="2083" width="12.28515625" style="58" customWidth="1"/>
    <col min="2084" max="2084" width="0.7109375" style="58" customWidth="1"/>
    <col min="2085" max="2085" width="12.28515625" style="58" customWidth="1"/>
    <col min="2086" max="2086" width="0.7109375" style="58" customWidth="1"/>
    <col min="2087" max="2087" width="12.28515625" style="58" customWidth="1"/>
    <col min="2088" max="2088" width="0.7109375" style="58" customWidth="1"/>
    <col min="2089" max="2089" width="12.28515625" style="58" customWidth="1"/>
    <col min="2090" max="2090" width="0.7109375" style="58" customWidth="1"/>
    <col min="2091" max="2091" width="12.28515625" style="58" customWidth="1"/>
    <col min="2092" max="2092" width="0.7109375" style="58" customWidth="1"/>
    <col min="2093" max="2093" width="12.28515625" style="58" customWidth="1"/>
    <col min="2094" max="2094" width="0.7109375" style="58" customWidth="1"/>
    <col min="2095" max="2095" width="12.28515625" style="58" customWidth="1"/>
    <col min="2096" max="2096" width="0.7109375" style="58" customWidth="1"/>
    <col min="2097" max="2097" width="12.28515625" style="58" customWidth="1"/>
    <col min="2098" max="2098" width="0.7109375" style="58" customWidth="1"/>
    <col min="2099" max="2099" width="12.28515625" style="58" customWidth="1"/>
    <col min="2100" max="2102" width="0.7109375" style="58" customWidth="1"/>
    <col min="2103" max="2103" width="12.28515625" style="58" customWidth="1"/>
    <col min="2104" max="2105" width="0.7109375" style="58" customWidth="1"/>
    <col min="2106" max="2304" width="9.140625" style="58"/>
    <col min="2305" max="2305" width="2.28515625" style="58" customWidth="1"/>
    <col min="2306" max="2306" width="39.5703125" style="58" customWidth="1"/>
    <col min="2307" max="2307" width="4.5703125" style="58" customWidth="1"/>
    <col min="2308" max="2308" width="0.7109375" style="58" customWidth="1"/>
    <col min="2309" max="2309" width="12.28515625" style="58" customWidth="1"/>
    <col min="2310" max="2310" width="0.7109375" style="58" customWidth="1"/>
    <col min="2311" max="2311" width="12.28515625" style="58" customWidth="1"/>
    <col min="2312" max="2312" width="0.7109375" style="58" customWidth="1"/>
    <col min="2313" max="2313" width="12.28515625" style="58" customWidth="1"/>
    <col min="2314" max="2314" width="0.7109375" style="58" customWidth="1"/>
    <col min="2315" max="2315" width="12.28515625" style="58" customWidth="1"/>
    <col min="2316" max="2316" width="0.7109375" style="58" customWidth="1"/>
    <col min="2317" max="2317" width="12.28515625" style="58" customWidth="1"/>
    <col min="2318" max="2318" width="0.7109375" style="58" customWidth="1"/>
    <col min="2319" max="2319" width="12.28515625" style="58" customWidth="1"/>
    <col min="2320" max="2320" width="0.7109375" style="58" customWidth="1"/>
    <col min="2321" max="2321" width="12.28515625" style="58" customWidth="1"/>
    <col min="2322" max="2322" width="0.7109375" style="58" customWidth="1"/>
    <col min="2323" max="2323" width="12.28515625" style="58" customWidth="1"/>
    <col min="2324" max="2324" width="0.7109375" style="58" customWidth="1"/>
    <col min="2325" max="2325" width="12.28515625" style="58" customWidth="1"/>
    <col min="2326" max="2326" width="0.7109375" style="58" customWidth="1"/>
    <col min="2327" max="2327" width="12.28515625" style="58" customWidth="1"/>
    <col min="2328" max="2328" width="0.7109375" style="58" customWidth="1"/>
    <col min="2329" max="2329" width="12.28515625" style="58" customWidth="1"/>
    <col min="2330" max="2330" width="0.7109375" style="58" customWidth="1"/>
    <col min="2331" max="2331" width="12.28515625" style="58" customWidth="1"/>
    <col min="2332" max="2332" width="0.7109375" style="58" customWidth="1"/>
    <col min="2333" max="2333" width="12.28515625" style="58" customWidth="1"/>
    <col min="2334" max="2334" width="0.7109375" style="58" customWidth="1"/>
    <col min="2335" max="2335" width="12.28515625" style="58" customWidth="1"/>
    <col min="2336" max="2336" width="0.7109375" style="58" customWidth="1"/>
    <col min="2337" max="2337" width="12.28515625" style="58" customWidth="1"/>
    <col min="2338" max="2338" width="0.7109375" style="58" customWidth="1"/>
    <col min="2339" max="2339" width="12.28515625" style="58" customWidth="1"/>
    <col min="2340" max="2340" width="0.7109375" style="58" customWidth="1"/>
    <col min="2341" max="2341" width="12.28515625" style="58" customWidth="1"/>
    <col min="2342" max="2342" width="0.7109375" style="58" customWidth="1"/>
    <col min="2343" max="2343" width="12.28515625" style="58" customWidth="1"/>
    <col min="2344" max="2344" width="0.7109375" style="58" customWidth="1"/>
    <col min="2345" max="2345" width="12.28515625" style="58" customWidth="1"/>
    <col min="2346" max="2346" width="0.7109375" style="58" customWidth="1"/>
    <col min="2347" max="2347" width="12.28515625" style="58" customWidth="1"/>
    <col min="2348" max="2348" width="0.7109375" style="58" customWidth="1"/>
    <col min="2349" max="2349" width="12.28515625" style="58" customWidth="1"/>
    <col min="2350" max="2350" width="0.7109375" style="58" customWidth="1"/>
    <col min="2351" max="2351" width="12.28515625" style="58" customWidth="1"/>
    <col min="2352" max="2352" width="0.7109375" style="58" customWidth="1"/>
    <col min="2353" max="2353" width="12.28515625" style="58" customWidth="1"/>
    <col min="2354" max="2354" width="0.7109375" style="58" customWidth="1"/>
    <col min="2355" max="2355" width="12.28515625" style="58" customWidth="1"/>
    <col min="2356" max="2358" width="0.7109375" style="58" customWidth="1"/>
    <col min="2359" max="2359" width="12.28515625" style="58" customWidth="1"/>
    <col min="2360" max="2361" width="0.7109375" style="58" customWidth="1"/>
    <col min="2362" max="2560" width="9.140625" style="58"/>
    <col min="2561" max="2561" width="2.28515625" style="58" customWidth="1"/>
    <col min="2562" max="2562" width="39.5703125" style="58" customWidth="1"/>
    <col min="2563" max="2563" width="4.5703125" style="58" customWidth="1"/>
    <col min="2564" max="2564" width="0.7109375" style="58" customWidth="1"/>
    <col min="2565" max="2565" width="12.28515625" style="58" customWidth="1"/>
    <col min="2566" max="2566" width="0.7109375" style="58" customWidth="1"/>
    <col min="2567" max="2567" width="12.28515625" style="58" customWidth="1"/>
    <col min="2568" max="2568" width="0.7109375" style="58" customWidth="1"/>
    <col min="2569" max="2569" width="12.28515625" style="58" customWidth="1"/>
    <col min="2570" max="2570" width="0.7109375" style="58" customWidth="1"/>
    <col min="2571" max="2571" width="12.28515625" style="58" customWidth="1"/>
    <col min="2572" max="2572" width="0.7109375" style="58" customWidth="1"/>
    <col min="2573" max="2573" width="12.28515625" style="58" customWidth="1"/>
    <col min="2574" max="2574" width="0.7109375" style="58" customWidth="1"/>
    <col min="2575" max="2575" width="12.28515625" style="58" customWidth="1"/>
    <col min="2576" max="2576" width="0.7109375" style="58" customWidth="1"/>
    <col min="2577" max="2577" width="12.28515625" style="58" customWidth="1"/>
    <col min="2578" max="2578" width="0.7109375" style="58" customWidth="1"/>
    <col min="2579" max="2579" width="12.28515625" style="58" customWidth="1"/>
    <col min="2580" max="2580" width="0.7109375" style="58" customWidth="1"/>
    <col min="2581" max="2581" width="12.28515625" style="58" customWidth="1"/>
    <col min="2582" max="2582" width="0.7109375" style="58" customWidth="1"/>
    <col min="2583" max="2583" width="12.28515625" style="58" customWidth="1"/>
    <col min="2584" max="2584" width="0.7109375" style="58" customWidth="1"/>
    <col min="2585" max="2585" width="12.28515625" style="58" customWidth="1"/>
    <col min="2586" max="2586" width="0.7109375" style="58" customWidth="1"/>
    <col min="2587" max="2587" width="12.28515625" style="58" customWidth="1"/>
    <col min="2588" max="2588" width="0.7109375" style="58" customWidth="1"/>
    <col min="2589" max="2589" width="12.28515625" style="58" customWidth="1"/>
    <col min="2590" max="2590" width="0.7109375" style="58" customWidth="1"/>
    <col min="2591" max="2591" width="12.28515625" style="58" customWidth="1"/>
    <col min="2592" max="2592" width="0.7109375" style="58" customWidth="1"/>
    <col min="2593" max="2593" width="12.28515625" style="58" customWidth="1"/>
    <col min="2594" max="2594" width="0.7109375" style="58" customWidth="1"/>
    <col min="2595" max="2595" width="12.28515625" style="58" customWidth="1"/>
    <col min="2596" max="2596" width="0.7109375" style="58" customWidth="1"/>
    <col min="2597" max="2597" width="12.28515625" style="58" customWidth="1"/>
    <col min="2598" max="2598" width="0.7109375" style="58" customWidth="1"/>
    <col min="2599" max="2599" width="12.28515625" style="58" customWidth="1"/>
    <col min="2600" max="2600" width="0.7109375" style="58" customWidth="1"/>
    <col min="2601" max="2601" width="12.28515625" style="58" customWidth="1"/>
    <col min="2602" max="2602" width="0.7109375" style="58" customWidth="1"/>
    <col min="2603" max="2603" width="12.28515625" style="58" customWidth="1"/>
    <col min="2604" max="2604" width="0.7109375" style="58" customWidth="1"/>
    <col min="2605" max="2605" width="12.28515625" style="58" customWidth="1"/>
    <col min="2606" max="2606" width="0.7109375" style="58" customWidth="1"/>
    <col min="2607" max="2607" width="12.28515625" style="58" customWidth="1"/>
    <col min="2608" max="2608" width="0.7109375" style="58" customWidth="1"/>
    <col min="2609" max="2609" width="12.28515625" style="58" customWidth="1"/>
    <col min="2610" max="2610" width="0.7109375" style="58" customWidth="1"/>
    <col min="2611" max="2611" width="12.28515625" style="58" customWidth="1"/>
    <col min="2612" max="2614" width="0.7109375" style="58" customWidth="1"/>
    <col min="2615" max="2615" width="12.28515625" style="58" customWidth="1"/>
    <col min="2616" max="2617" width="0.7109375" style="58" customWidth="1"/>
    <col min="2618" max="2816" width="9.140625" style="58"/>
    <col min="2817" max="2817" width="2.28515625" style="58" customWidth="1"/>
    <col min="2818" max="2818" width="39.5703125" style="58" customWidth="1"/>
    <col min="2819" max="2819" width="4.5703125" style="58" customWidth="1"/>
    <col min="2820" max="2820" width="0.7109375" style="58" customWidth="1"/>
    <col min="2821" max="2821" width="12.28515625" style="58" customWidth="1"/>
    <col min="2822" max="2822" width="0.7109375" style="58" customWidth="1"/>
    <col min="2823" max="2823" width="12.28515625" style="58" customWidth="1"/>
    <col min="2824" max="2824" width="0.7109375" style="58" customWidth="1"/>
    <col min="2825" max="2825" width="12.28515625" style="58" customWidth="1"/>
    <col min="2826" max="2826" width="0.7109375" style="58" customWidth="1"/>
    <col min="2827" max="2827" width="12.28515625" style="58" customWidth="1"/>
    <col min="2828" max="2828" width="0.7109375" style="58" customWidth="1"/>
    <col min="2829" max="2829" width="12.28515625" style="58" customWidth="1"/>
    <col min="2830" max="2830" width="0.7109375" style="58" customWidth="1"/>
    <col min="2831" max="2831" width="12.28515625" style="58" customWidth="1"/>
    <col min="2832" max="2832" width="0.7109375" style="58" customWidth="1"/>
    <col min="2833" max="2833" width="12.28515625" style="58" customWidth="1"/>
    <col min="2834" max="2834" width="0.7109375" style="58" customWidth="1"/>
    <col min="2835" max="2835" width="12.28515625" style="58" customWidth="1"/>
    <col min="2836" max="2836" width="0.7109375" style="58" customWidth="1"/>
    <col min="2837" max="2837" width="12.28515625" style="58" customWidth="1"/>
    <col min="2838" max="2838" width="0.7109375" style="58" customWidth="1"/>
    <col min="2839" max="2839" width="12.28515625" style="58" customWidth="1"/>
    <col min="2840" max="2840" width="0.7109375" style="58" customWidth="1"/>
    <col min="2841" max="2841" width="12.28515625" style="58" customWidth="1"/>
    <col min="2842" max="2842" width="0.7109375" style="58" customWidth="1"/>
    <col min="2843" max="2843" width="12.28515625" style="58" customWidth="1"/>
    <col min="2844" max="2844" width="0.7109375" style="58" customWidth="1"/>
    <col min="2845" max="2845" width="12.28515625" style="58" customWidth="1"/>
    <col min="2846" max="2846" width="0.7109375" style="58" customWidth="1"/>
    <col min="2847" max="2847" width="12.28515625" style="58" customWidth="1"/>
    <col min="2848" max="2848" width="0.7109375" style="58" customWidth="1"/>
    <col min="2849" max="2849" width="12.28515625" style="58" customWidth="1"/>
    <col min="2850" max="2850" width="0.7109375" style="58" customWidth="1"/>
    <col min="2851" max="2851" width="12.28515625" style="58" customWidth="1"/>
    <col min="2852" max="2852" width="0.7109375" style="58" customWidth="1"/>
    <col min="2853" max="2853" width="12.28515625" style="58" customWidth="1"/>
    <col min="2854" max="2854" width="0.7109375" style="58" customWidth="1"/>
    <col min="2855" max="2855" width="12.28515625" style="58" customWidth="1"/>
    <col min="2856" max="2856" width="0.7109375" style="58" customWidth="1"/>
    <col min="2857" max="2857" width="12.28515625" style="58" customWidth="1"/>
    <col min="2858" max="2858" width="0.7109375" style="58" customWidth="1"/>
    <col min="2859" max="2859" width="12.28515625" style="58" customWidth="1"/>
    <col min="2860" max="2860" width="0.7109375" style="58" customWidth="1"/>
    <col min="2861" max="2861" width="12.28515625" style="58" customWidth="1"/>
    <col min="2862" max="2862" width="0.7109375" style="58" customWidth="1"/>
    <col min="2863" max="2863" width="12.28515625" style="58" customWidth="1"/>
    <col min="2864" max="2864" width="0.7109375" style="58" customWidth="1"/>
    <col min="2865" max="2865" width="12.28515625" style="58" customWidth="1"/>
    <col min="2866" max="2866" width="0.7109375" style="58" customWidth="1"/>
    <col min="2867" max="2867" width="12.28515625" style="58" customWidth="1"/>
    <col min="2868" max="2870" width="0.7109375" style="58" customWidth="1"/>
    <col min="2871" max="2871" width="12.28515625" style="58" customWidth="1"/>
    <col min="2872" max="2873" width="0.7109375" style="58" customWidth="1"/>
    <col min="2874" max="3072" width="9.140625" style="58"/>
    <col min="3073" max="3073" width="2.28515625" style="58" customWidth="1"/>
    <col min="3074" max="3074" width="39.5703125" style="58" customWidth="1"/>
    <col min="3075" max="3075" width="4.5703125" style="58" customWidth="1"/>
    <col min="3076" max="3076" width="0.7109375" style="58" customWidth="1"/>
    <col min="3077" max="3077" width="12.28515625" style="58" customWidth="1"/>
    <col min="3078" max="3078" width="0.7109375" style="58" customWidth="1"/>
    <col min="3079" max="3079" width="12.28515625" style="58" customWidth="1"/>
    <col min="3080" max="3080" width="0.7109375" style="58" customWidth="1"/>
    <col min="3081" max="3081" width="12.28515625" style="58" customWidth="1"/>
    <col min="3082" max="3082" width="0.7109375" style="58" customWidth="1"/>
    <col min="3083" max="3083" width="12.28515625" style="58" customWidth="1"/>
    <col min="3084" max="3084" width="0.7109375" style="58" customWidth="1"/>
    <col min="3085" max="3085" width="12.28515625" style="58" customWidth="1"/>
    <col min="3086" max="3086" width="0.7109375" style="58" customWidth="1"/>
    <col min="3087" max="3087" width="12.28515625" style="58" customWidth="1"/>
    <col min="3088" max="3088" width="0.7109375" style="58" customWidth="1"/>
    <col min="3089" max="3089" width="12.28515625" style="58" customWidth="1"/>
    <col min="3090" max="3090" width="0.7109375" style="58" customWidth="1"/>
    <col min="3091" max="3091" width="12.28515625" style="58" customWidth="1"/>
    <col min="3092" max="3092" width="0.7109375" style="58" customWidth="1"/>
    <col min="3093" max="3093" width="12.28515625" style="58" customWidth="1"/>
    <col min="3094" max="3094" width="0.7109375" style="58" customWidth="1"/>
    <col min="3095" max="3095" width="12.28515625" style="58" customWidth="1"/>
    <col min="3096" max="3096" width="0.7109375" style="58" customWidth="1"/>
    <col min="3097" max="3097" width="12.28515625" style="58" customWidth="1"/>
    <col min="3098" max="3098" width="0.7109375" style="58" customWidth="1"/>
    <col min="3099" max="3099" width="12.28515625" style="58" customWidth="1"/>
    <col min="3100" max="3100" width="0.7109375" style="58" customWidth="1"/>
    <col min="3101" max="3101" width="12.28515625" style="58" customWidth="1"/>
    <col min="3102" max="3102" width="0.7109375" style="58" customWidth="1"/>
    <col min="3103" max="3103" width="12.28515625" style="58" customWidth="1"/>
    <col min="3104" max="3104" width="0.7109375" style="58" customWidth="1"/>
    <col min="3105" max="3105" width="12.28515625" style="58" customWidth="1"/>
    <col min="3106" max="3106" width="0.7109375" style="58" customWidth="1"/>
    <col min="3107" max="3107" width="12.28515625" style="58" customWidth="1"/>
    <col min="3108" max="3108" width="0.7109375" style="58" customWidth="1"/>
    <col min="3109" max="3109" width="12.28515625" style="58" customWidth="1"/>
    <col min="3110" max="3110" width="0.7109375" style="58" customWidth="1"/>
    <col min="3111" max="3111" width="12.28515625" style="58" customWidth="1"/>
    <col min="3112" max="3112" width="0.7109375" style="58" customWidth="1"/>
    <col min="3113" max="3113" width="12.28515625" style="58" customWidth="1"/>
    <col min="3114" max="3114" width="0.7109375" style="58" customWidth="1"/>
    <col min="3115" max="3115" width="12.28515625" style="58" customWidth="1"/>
    <col min="3116" max="3116" width="0.7109375" style="58" customWidth="1"/>
    <col min="3117" max="3117" width="12.28515625" style="58" customWidth="1"/>
    <col min="3118" max="3118" width="0.7109375" style="58" customWidth="1"/>
    <col min="3119" max="3119" width="12.28515625" style="58" customWidth="1"/>
    <col min="3120" max="3120" width="0.7109375" style="58" customWidth="1"/>
    <col min="3121" max="3121" width="12.28515625" style="58" customWidth="1"/>
    <col min="3122" max="3122" width="0.7109375" style="58" customWidth="1"/>
    <col min="3123" max="3123" width="12.28515625" style="58" customWidth="1"/>
    <col min="3124" max="3126" width="0.7109375" style="58" customWidth="1"/>
    <col min="3127" max="3127" width="12.28515625" style="58" customWidth="1"/>
    <col min="3128" max="3129" width="0.7109375" style="58" customWidth="1"/>
    <col min="3130" max="3328" width="9.140625" style="58"/>
    <col min="3329" max="3329" width="2.28515625" style="58" customWidth="1"/>
    <col min="3330" max="3330" width="39.5703125" style="58" customWidth="1"/>
    <col min="3331" max="3331" width="4.5703125" style="58" customWidth="1"/>
    <col min="3332" max="3332" width="0.7109375" style="58" customWidth="1"/>
    <col min="3333" max="3333" width="12.28515625" style="58" customWidth="1"/>
    <col min="3334" max="3334" width="0.7109375" style="58" customWidth="1"/>
    <col min="3335" max="3335" width="12.28515625" style="58" customWidth="1"/>
    <col min="3336" max="3336" width="0.7109375" style="58" customWidth="1"/>
    <col min="3337" max="3337" width="12.28515625" style="58" customWidth="1"/>
    <col min="3338" max="3338" width="0.7109375" style="58" customWidth="1"/>
    <col min="3339" max="3339" width="12.28515625" style="58" customWidth="1"/>
    <col min="3340" max="3340" width="0.7109375" style="58" customWidth="1"/>
    <col min="3341" max="3341" width="12.28515625" style="58" customWidth="1"/>
    <col min="3342" max="3342" width="0.7109375" style="58" customWidth="1"/>
    <col min="3343" max="3343" width="12.28515625" style="58" customWidth="1"/>
    <col min="3344" max="3344" width="0.7109375" style="58" customWidth="1"/>
    <col min="3345" max="3345" width="12.28515625" style="58" customWidth="1"/>
    <col min="3346" max="3346" width="0.7109375" style="58" customWidth="1"/>
    <col min="3347" max="3347" width="12.28515625" style="58" customWidth="1"/>
    <col min="3348" max="3348" width="0.7109375" style="58" customWidth="1"/>
    <col min="3349" max="3349" width="12.28515625" style="58" customWidth="1"/>
    <col min="3350" max="3350" width="0.7109375" style="58" customWidth="1"/>
    <col min="3351" max="3351" width="12.28515625" style="58" customWidth="1"/>
    <col min="3352" max="3352" width="0.7109375" style="58" customWidth="1"/>
    <col min="3353" max="3353" width="12.28515625" style="58" customWidth="1"/>
    <col min="3354" max="3354" width="0.7109375" style="58" customWidth="1"/>
    <col min="3355" max="3355" width="12.28515625" style="58" customWidth="1"/>
    <col min="3356" max="3356" width="0.7109375" style="58" customWidth="1"/>
    <col min="3357" max="3357" width="12.28515625" style="58" customWidth="1"/>
    <col min="3358" max="3358" width="0.7109375" style="58" customWidth="1"/>
    <col min="3359" max="3359" width="12.28515625" style="58" customWidth="1"/>
    <col min="3360" max="3360" width="0.7109375" style="58" customWidth="1"/>
    <col min="3361" max="3361" width="12.28515625" style="58" customWidth="1"/>
    <col min="3362" max="3362" width="0.7109375" style="58" customWidth="1"/>
    <col min="3363" max="3363" width="12.28515625" style="58" customWidth="1"/>
    <col min="3364" max="3364" width="0.7109375" style="58" customWidth="1"/>
    <col min="3365" max="3365" width="12.28515625" style="58" customWidth="1"/>
    <col min="3366" max="3366" width="0.7109375" style="58" customWidth="1"/>
    <col min="3367" max="3367" width="12.28515625" style="58" customWidth="1"/>
    <col min="3368" max="3368" width="0.7109375" style="58" customWidth="1"/>
    <col min="3369" max="3369" width="12.28515625" style="58" customWidth="1"/>
    <col min="3370" max="3370" width="0.7109375" style="58" customWidth="1"/>
    <col min="3371" max="3371" width="12.28515625" style="58" customWidth="1"/>
    <col min="3372" max="3372" width="0.7109375" style="58" customWidth="1"/>
    <col min="3373" max="3373" width="12.28515625" style="58" customWidth="1"/>
    <col min="3374" max="3374" width="0.7109375" style="58" customWidth="1"/>
    <col min="3375" max="3375" width="12.28515625" style="58" customWidth="1"/>
    <col min="3376" max="3376" width="0.7109375" style="58" customWidth="1"/>
    <col min="3377" max="3377" width="12.28515625" style="58" customWidth="1"/>
    <col min="3378" max="3378" width="0.7109375" style="58" customWidth="1"/>
    <col min="3379" max="3379" width="12.28515625" style="58" customWidth="1"/>
    <col min="3380" max="3382" width="0.7109375" style="58" customWidth="1"/>
    <col min="3383" max="3383" width="12.28515625" style="58" customWidth="1"/>
    <col min="3384" max="3385" width="0.7109375" style="58" customWidth="1"/>
    <col min="3386" max="3584" width="9.140625" style="58"/>
    <col min="3585" max="3585" width="2.28515625" style="58" customWidth="1"/>
    <col min="3586" max="3586" width="39.5703125" style="58" customWidth="1"/>
    <col min="3587" max="3587" width="4.5703125" style="58" customWidth="1"/>
    <col min="3588" max="3588" width="0.7109375" style="58" customWidth="1"/>
    <col min="3589" max="3589" width="12.28515625" style="58" customWidth="1"/>
    <col min="3590" max="3590" width="0.7109375" style="58" customWidth="1"/>
    <col min="3591" max="3591" width="12.28515625" style="58" customWidth="1"/>
    <col min="3592" max="3592" width="0.7109375" style="58" customWidth="1"/>
    <col min="3593" max="3593" width="12.28515625" style="58" customWidth="1"/>
    <col min="3594" max="3594" width="0.7109375" style="58" customWidth="1"/>
    <col min="3595" max="3595" width="12.28515625" style="58" customWidth="1"/>
    <col min="3596" max="3596" width="0.7109375" style="58" customWidth="1"/>
    <col min="3597" max="3597" width="12.28515625" style="58" customWidth="1"/>
    <col min="3598" max="3598" width="0.7109375" style="58" customWidth="1"/>
    <col min="3599" max="3599" width="12.28515625" style="58" customWidth="1"/>
    <col min="3600" max="3600" width="0.7109375" style="58" customWidth="1"/>
    <col min="3601" max="3601" width="12.28515625" style="58" customWidth="1"/>
    <col min="3602" max="3602" width="0.7109375" style="58" customWidth="1"/>
    <col min="3603" max="3603" width="12.28515625" style="58" customWidth="1"/>
    <col min="3604" max="3604" width="0.7109375" style="58" customWidth="1"/>
    <col min="3605" max="3605" width="12.28515625" style="58" customWidth="1"/>
    <col min="3606" max="3606" width="0.7109375" style="58" customWidth="1"/>
    <col min="3607" max="3607" width="12.28515625" style="58" customWidth="1"/>
    <col min="3608" max="3608" width="0.7109375" style="58" customWidth="1"/>
    <col min="3609" max="3609" width="12.28515625" style="58" customWidth="1"/>
    <col min="3610" max="3610" width="0.7109375" style="58" customWidth="1"/>
    <col min="3611" max="3611" width="12.28515625" style="58" customWidth="1"/>
    <col min="3612" max="3612" width="0.7109375" style="58" customWidth="1"/>
    <col min="3613" max="3613" width="12.28515625" style="58" customWidth="1"/>
    <col min="3614" max="3614" width="0.7109375" style="58" customWidth="1"/>
    <col min="3615" max="3615" width="12.28515625" style="58" customWidth="1"/>
    <col min="3616" max="3616" width="0.7109375" style="58" customWidth="1"/>
    <col min="3617" max="3617" width="12.28515625" style="58" customWidth="1"/>
    <col min="3618" max="3618" width="0.7109375" style="58" customWidth="1"/>
    <col min="3619" max="3619" width="12.28515625" style="58" customWidth="1"/>
    <col min="3620" max="3620" width="0.7109375" style="58" customWidth="1"/>
    <col min="3621" max="3621" width="12.28515625" style="58" customWidth="1"/>
    <col min="3622" max="3622" width="0.7109375" style="58" customWidth="1"/>
    <col min="3623" max="3623" width="12.28515625" style="58" customWidth="1"/>
    <col min="3624" max="3624" width="0.7109375" style="58" customWidth="1"/>
    <col min="3625" max="3625" width="12.28515625" style="58" customWidth="1"/>
    <col min="3626" max="3626" width="0.7109375" style="58" customWidth="1"/>
    <col min="3627" max="3627" width="12.28515625" style="58" customWidth="1"/>
    <col min="3628" max="3628" width="0.7109375" style="58" customWidth="1"/>
    <col min="3629" max="3629" width="12.28515625" style="58" customWidth="1"/>
    <col min="3630" max="3630" width="0.7109375" style="58" customWidth="1"/>
    <col min="3631" max="3631" width="12.28515625" style="58" customWidth="1"/>
    <col min="3632" max="3632" width="0.7109375" style="58" customWidth="1"/>
    <col min="3633" max="3633" width="12.28515625" style="58" customWidth="1"/>
    <col min="3634" max="3634" width="0.7109375" style="58" customWidth="1"/>
    <col min="3635" max="3635" width="12.28515625" style="58" customWidth="1"/>
    <col min="3636" max="3638" width="0.7109375" style="58" customWidth="1"/>
    <col min="3639" max="3639" width="12.28515625" style="58" customWidth="1"/>
    <col min="3640" max="3641" width="0.7109375" style="58" customWidth="1"/>
    <col min="3642" max="3840" width="9.140625" style="58"/>
    <col min="3841" max="3841" width="2.28515625" style="58" customWidth="1"/>
    <col min="3842" max="3842" width="39.5703125" style="58" customWidth="1"/>
    <col min="3843" max="3843" width="4.5703125" style="58" customWidth="1"/>
    <col min="3844" max="3844" width="0.7109375" style="58" customWidth="1"/>
    <col min="3845" max="3845" width="12.28515625" style="58" customWidth="1"/>
    <col min="3846" max="3846" width="0.7109375" style="58" customWidth="1"/>
    <col min="3847" max="3847" width="12.28515625" style="58" customWidth="1"/>
    <col min="3848" max="3848" width="0.7109375" style="58" customWidth="1"/>
    <col min="3849" max="3849" width="12.28515625" style="58" customWidth="1"/>
    <col min="3850" max="3850" width="0.7109375" style="58" customWidth="1"/>
    <col min="3851" max="3851" width="12.28515625" style="58" customWidth="1"/>
    <col min="3852" max="3852" width="0.7109375" style="58" customWidth="1"/>
    <col min="3853" max="3853" width="12.28515625" style="58" customWidth="1"/>
    <col min="3854" max="3854" width="0.7109375" style="58" customWidth="1"/>
    <col min="3855" max="3855" width="12.28515625" style="58" customWidth="1"/>
    <col min="3856" max="3856" width="0.7109375" style="58" customWidth="1"/>
    <col min="3857" max="3857" width="12.28515625" style="58" customWidth="1"/>
    <col min="3858" max="3858" width="0.7109375" style="58" customWidth="1"/>
    <col min="3859" max="3859" width="12.28515625" style="58" customWidth="1"/>
    <col min="3860" max="3860" width="0.7109375" style="58" customWidth="1"/>
    <col min="3861" max="3861" width="12.28515625" style="58" customWidth="1"/>
    <col min="3862" max="3862" width="0.7109375" style="58" customWidth="1"/>
    <col min="3863" max="3863" width="12.28515625" style="58" customWidth="1"/>
    <col min="3864" max="3864" width="0.7109375" style="58" customWidth="1"/>
    <col min="3865" max="3865" width="12.28515625" style="58" customWidth="1"/>
    <col min="3866" max="3866" width="0.7109375" style="58" customWidth="1"/>
    <col min="3867" max="3867" width="12.28515625" style="58" customWidth="1"/>
    <col min="3868" max="3868" width="0.7109375" style="58" customWidth="1"/>
    <col min="3869" max="3869" width="12.28515625" style="58" customWidth="1"/>
    <col min="3870" max="3870" width="0.7109375" style="58" customWidth="1"/>
    <col min="3871" max="3871" width="12.28515625" style="58" customWidth="1"/>
    <col min="3872" max="3872" width="0.7109375" style="58" customWidth="1"/>
    <col min="3873" max="3873" width="12.28515625" style="58" customWidth="1"/>
    <col min="3874" max="3874" width="0.7109375" style="58" customWidth="1"/>
    <col min="3875" max="3875" width="12.28515625" style="58" customWidth="1"/>
    <col min="3876" max="3876" width="0.7109375" style="58" customWidth="1"/>
    <col min="3877" max="3877" width="12.28515625" style="58" customWidth="1"/>
    <col min="3878" max="3878" width="0.7109375" style="58" customWidth="1"/>
    <col min="3879" max="3879" width="12.28515625" style="58" customWidth="1"/>
    <col min="3880" max="3880" width="0.7109375" style="58" customWidth="1"/>
    <col min="3881" max="3881" width="12.28515625" style="58" customWidth="1"/>
    <col min="3882" max="3882" width="0.7109375" style="58" customWidth="1"/>
    <col min="3883" max="3883" width="12.28515625" style="58" customWidth="1"/>
    <col min="3884" max="3884" width="0.7109375" style="58" customWidth="1"/>
    <col min="3885" max="3885" width="12.28515625" style="58" customWidth="1"/>
    <col min="3886" max="3886" width="0.7109375" style="58" customWidth="1"/>
    <col min="3887" max="3887" width="12.28515625" style="58" customWidth="1"/>
    <col min="3888" max="3888" width="0.7109375" style="58" customWidth="1"/>
    <col min="3889" max="3889" width="12.28515625" style="58" customWidth="1"/>
    <col min="3890" max="3890" width="0.7109375" style="58" customWidth="1"/>
    <col min="3891" max="3891" width="12.28515625" style="58" customWidth="1"/>
    <col min="3892" max="3894" width="0.7109375" style="58" customWidth="1"/>
    <col min="3895" max="3895" width="12.28515625" style="58" customWidth="1"/>
    <col min="3896" max="3897" width="0.7109375" style="58" customWidth="1"/>
    <col min="3898" max="4096" width="9.140625" style="58"/>
    <col min="4097" max="4097" width="2.28515625" style="58" customWidth="1"/>
    <col min="4098" max="4098" width="39.5703125" style="58" customWidth="1"/>
    <col min="4099" max="4099" width="4.5703125" style="58" customWidth="1"/>
    <col min="4100" max="4100" width="0.7109375" style="58" customWidth="1"/>
    <col min="4101" max="4101" width="12.28515625" style="58" customWidth="1"/>
    <col min="4102" max="4102" width="0.7109375" style="58" customWidth="1"/>
    <col min="4103" max="4103" width="12.28515625" style="58" customWidth="1"/>
    <col min="4104" max="4104" width="0.7109375" style="58" customWidth="1"/>
    <col min="4105" max="4105" width="12.28515625" style="58" customWidth="1"/>
    <col min="4106" max="4106" width="0.7109375" style="58" customWidth="1"/>
    <col min="4107" max="4107" width="12.28515625" style="58" customWidth="1"/>
    <col min="4108" max="4108" width="0.7109375" style="58" customWidth="1"/>
    <col min="4109" max="4109" width="12.28515625" style="58" customWidth="1"/>
    <col min="4110" max="4110" width="0.7109375" style="58" customWidth="1"/>
    <col min="4111" max="4111" width="12.28515625" style="58" customWidth="1"/>
    <col min="4112" max="4112" width="0.7109375" style="58" customWidth="1"/>
    <col min="4113" max="4113" width="12.28515625" style="58" customWidth="1"/>
    <col min="4114" max="4114" width="0.7109375" style="58" customWidth="1"/>
    <col min="4115" max="4115" width="12.28515625" style="58" customWidth="1"/>
    <col min="4116" max="4116" width="0.7109375" style="58" customWidth="1"/>
    <col min="4117" max="4117" width="12.28515625" style="58" customWidth="1"/>
    <col min="4118" max="4118" width="0.7109375" style="58" customWidth="1"/>
    <col min="4119" max="4119" width="12.28515625" style="58" customWidth="1"/>
    <col min="4120" max="4120" width="0.7109375" style="58" customWidth="1"/>
    <col min="4121" max="4121" width="12.28515625" style="58" customWidth="1"/>
    <col min="4122" max="4122" width="0.7109375" style="58" customWidth="1"/>
    <col min="4123" max="4123" width="12.28515625" style="58" customWidth="1"/>
    <col min="4124" max="4124" width="0.7109375" style="58" customWidth="1"/>
    <col min="4125" max="4125" width="12.28515625" style="58" customWidth="1"/>
    <col min="4126" max="4126" width="0.7109375" style="58" customWidth="1"/>
    <col min="4127" max="4127" width="12.28515625" style="58" customWidth="1"/>
    <col min="4128" max="4128" width="0.7109375" style="58" customWidth="1"/>
    <col min="4129" max="4129" width="12.28515625" style="58" customWidth="1"/>
    <col min="4130" max="4130" width="0.7109375" style="58" customWidth="1"/>
    <col min="4131" max="4131" width="12.28515625" style="58" customWidth="1"/>
    <col min="4132" max="4132" width="0.7109375" style="58" customWidth="1"/>
    <col min="4133" max="4133" width="12.28515625" style="58" customWidth="1"/>
    <col min="4134" max="4134" width="0.7109375" style="58" customWidth="1"/>
    <col min="4135" max="4135" width="12.28515625" style="58" customWidth="1"/>
    <col min="4136" max="4136" width="0.7109375" style="58" customWidth="1"/>
    <col min="4137" max="4137" width="12.28515625" style="58" customWidth="1"/>
    <col min="4138" max="4138" width="0.7109375" style="58" customWidth="1"/>
    <col min="4139" max="4139" width="12.28515625" style="58" customWidth="1"/>
    <col min="4140" max="4140" width="0.7109375" style="58" customWidth="1"/>
    <col min="4141" max="4141" width="12.28515625" style="58" customWidth="1"/>
    <col min="4142" max="4142" width="0.7109375" style="58" customWidth="1"/>
    <col min="4143" max="4143" width="12.28515625" style="58" customWidth="1"/>
    <col min="4144" max="4144" width="0.7109375" style="58" customWidth="1"/>
    <col min="4145" max="4145" width="12.28515625" style="58" customWidth="1"/>
    <col min="4146" max="4146" width="0.7109375" style="58" customWidth="1"/>
    <col min="4147" max="4147" width="12.28515625" style="58" customWidth="1"/>
    <col min="4148" max="4150" width="0.7109375" style="58" customWidth="1"/>
    <col min="4151" max="4151" width="12.28515625" style="58" customWidth="1"/>
    <col min="4152" max="4153" width="0.7109375" style="58" customWidth="1"/>
    <col min="4154" max="4352" width="9.140625" style="58"/>
    <col min="4353" max="4353" width="2.28515625" style="58" customWidth="1"/>
    <col min="4354" max="4354" width="39.5703125" style="58" customWidth="1"/>
    <col min="4355" max="4355" width="4.5703125" style="58" customWidth="1"/>
    <col min="4356" max="4356" width="0.7109375" style="58" customWidth="1"/>
    <col min="4357" max="4357" width="12.28515625" style="58" customWidth="1"/>
    <col min="4358" max="4358" width="0.7109375" style="58" customWidth="1"/>
    <col min="4359" max="4359" width="12.28515625" style="58" customWidth="1"/>
    <col min="4360" max="4360" width="0.7109375" style="58" customWidth="1"/>
    <col min="4361" max="4361" width="12.28515625" style="58" customWidth="1"/>
    <col min="4362" max="4362" width="0.7109375" style="58" customWidth="1"/>
    <col min="4363" max="4363" width="12.28515625" style="58" customWidth="1"/>
    <col min="4364" max="4364" width="0.7109375" style="58" customWidth="1"/>
    <col min="4365" max="4365" width="12.28515625" style="58" customWidth="1"/>
    <col min="4366" max="4366" width="0.7109375" style="58" customWidth="1"/>
    <col min="4367" max="4367" width="12.28515625" style="58" customWidth="1"/>
    <col min="4368" max="4368" width="0.7109375" style="58" customWidth="1"/>
    <col min="4369" max="4369" width="12.28515625" style="58" customWidth="1"/>
    <col min="4370" max="4370" width="0.7109375" style="58" customWidth="1"/>
    <col min="4371" max="4371" width="12.28515625" style="58" customWidth="1"/>
    <col min="4372" max="4372" width="0.7109375" style="58" customWidth="1"/>
    <col min="4373" max="4373" width="12.28515625" style="58" customWidth="1"/>
    <col min="4374" max="4374" width="0.7109375" style="58" customWidth="1"/>
    <col min="4375" max="4375" width="12.28515625" style="58" customWidth="1"/>
    <col min="4376" max="4376" width="0.7109375" style="58" customWidth="1"/>
    <col min="4377" max="4377" width="12.28515625" style="58" customWidth="1"/>
    <col min="4378" max="4378" width="0.7109375" style="58" customWidth="1"/>
    <col min="4379" max="4379" width="12.28515625" style="58" customWidth="1"/>
    <col min="4380" max="4380" width="0.7109375" style="58" customWidth="1"/>
    <col min="4381" max="4381" width="12.28515625" style="58" customWidth="1"/>
    <col min="4382" max="4382" width="0.7109375" style="58" customWidth="1"/>
    <col min="4383" max="4383" width="12.28515625" style="58" customWidth="1"/>
    <col min="4384" max="4384" width="0.7109375" style="58" customWidth="1"/>
    <col min="4385" max="4385" width="12.28515625" style="58" customWidth="1"/>
    <col min="4386" max="4386" width="0.7109375" style="58" customWidth="1"/>
    <col min="4387" max="4387" width="12.28515625" style="58" customWidth="1"/>
    <col min="4388" max="4388" width="0.7109375" style="58" customWidth="1"/>
    <col min="4389" max="4389" width="12.28515625" style="58" customWidth="1"/>
    <col min="4390" max="4390" width="0.7109375" style="58" customWidth="1"/>
    <col min="4391" max="4391" width="12.28515625" style="58" customWidth="1"/>
    <col min="4392" max="4392" width="0.7109375" style="58" customWidth="1"/>
    <col min="4393" max="4393" width="12.28515625" style="58" customWidth="1"/>
    <col min="4394" max="4394" width="0.7109375" style="58" customWidth="1"/>
    <col min="4395" max="4395" width="12.28515625" style="58" customWidth="1"/>
    <col min="4396" max="4396" width="0.7109375" style="58" customWidth="1"/>
    <col min="4397" max="4397" width="12.28515625" style="58" customWidth="1"/>
    <col min="4398" max="4398" width="0.7109375" style="58" customWidth="1"/>
    <col min="4399" max="4399" width="12.28515625" style="58" customWidth="1"/>
    <col min="4400" max="4400" width="0.7109375" style="58" customWidth="1"/>
    <col min="4401" max="4401" width="12.28515625" style="58" customWidth="1"/>
    <col min="4402" max="4402" width="0.7109375" style="58" customWidth="1"/>
    <col min="4403" max="4403" width="12.28515625" style="58" customWidth="1"/>
    <col min="4404" max="4406" width="0.7109375" style="58" customWidth="1"/>
    <col min="4407" max="4407" width="12.28515625" style="58" customWidth="1"/>
    <col min="4408" max="4409" width="0.7109375" style="58" customWidth="1"/>
    <col min="4410" max="4608" width="9.140625" style="58"/>
    <col min="4609" max="4609" width="2.28515625" style="58" customWidth="1"/>
    <col min="4610" max="4610" width="39.5703125" style="58" customWidth="1"/>
    <col min="4611" max="4611" width="4.5703125" style="58" customWidth="1"/>
    <col min="4612" max="4612" width="0.7109375" style="58" customWidth="1"/>
    <col min="4613" max="4613" width="12.28515625" style="58" customWidth="1"/>
    <col min="4614" max="4614" width="0.7109375" style="58" customWidth="1"/>
    <col min="4615" max="4615" width="12.28515625" style="58" customWidth="1"/>
    <col min="4616" max="4616" width="0.7109375" style="58" customWidth="1"/>
    <col min="4617" max="4617" width="12.28515625" style="58" customWidth="1"/>
    <col min="4618" max="4618" width="0.7109375" style="58" customWidth="1"/>
    <col min="4619" max="4619" width="12.28515625" style="58" customWidth="1"/>
    <col min="4620" max="4620" width="0.7109375" style="58" customWidth="1"/>
    <col min="4621" max="4621" width="12.28515625" style="58" customWidth="1"/>
    <col min="4622" max="4622" width="0.7109375" style="58" customWidth="1"/>
    <col min="4623" max="4623" width="12.28515625" style="58" customWidth="1"/>
    <col min="4624" max="4624" width="0.7109375" style="58" customWidth="1"/>
    <col min="4625" max="4625" width="12.28515625" style="58" customWidth="1"/>
    <col min="4626" max="4626" width="0.7109375" style="58" customWidth="1"/>
    <col min="4627" max="4627" width="12.28515625" style="58" customWidth="1"/>
    <col min="4628" max="4628" width="0.7109375" style="58" customWidth="1"/>
    <col min="4629" max="4629" width="12.28515625" style="58" customWidth="1"/>
    <col min="4630" max="4630" width="0.7109375" style="58" customWidth="1"/>
    <col min="4631" max="4631" width="12.28515625" style="58" customWidth="1"/>
    <col min="4632" max="4632" width="0.7109375" style="58" customWidth="1"/>
    <col min="4633" max="4633" width="12.28515625" style="58" customWidth="1"/>
    <col min="4634" max="4634" width="0.7109375" style="58" customWidth="1"/>
    <col min="4635" max="4635" width="12.28515625" style="58" customWidth="1"/>
    <col min="4636" max="4636" width="0.7109375" style="58" customWidth="1"/>
    <col min="4637" max="4637" width="12.28515625" style="58" customWidth="1"/>
    <col min="4638" max="4638" width="0.7109375" style="58" customWidth="1"/>
    <col min="4639" max="4639" width="12.28515625" style="58" customWidth="1"/>
    <col min="4640" max="4640" width="0.7109375" style="58" customWidth="1"/>
    <col min="4641" max="4641" width="12.28515625" style="58" customWidth="1"/>
    <col min="4642" max="4642" width="0.7109375" style="58" customWidth="1"/>
    <col min="4643" max="4643" width="12.28515625" style="58" customWidth="1"/>
    <col min="4644" max="4644" width="0.7109375" style="58" customWidth="1"/>
    <col min="4645" max="4645" width="12.28515625" style="58" customWidth="1"/>
    <col min="4646" max="4646" width="0.7109375" style="58" customWidth="1"/>
    <col min="4647" max="4647" width="12.28515625" style="58" customWidth="1"/>
    <col min="4648" max="4648" width="0.7109375" style="58" customWidth="1"/>
    <col min="4649" max="4649" width="12.28515625" style="58" customWidth="1"/>
    <col min="4650" max="4650" width="0.7109375" style="58" customWidth="1"/>
    <col min="4651" max="4651" width="12.28515625" style="58" customWidth="1"/>
    <col min="4652" max="4652" width="0.7109375" style="58" customWidth="1"/>
    <col min="4653" max="4653" width="12.28515625" style="58" customWidth="1"/>
    <col min="4654" max="4654" width="0.7109375" style="58" customWidth="1"/>
    <col min="4655" max="4655" width="12.28515625" style="58" customWidth="1"/>
    <col min="4656" max="4656" width="0.7109375" style="58" customWidth="1"/>
    <col min="4657" max="4657" width="12.28515625" style="58" customWidth="1"/>
    <col min="4658" max="4658" width="0.7109375" style="58" customWidth="1"/>
    <col min="4659" max="4659" width="12.28515625" style="58" customWidth="1"/>
    <col min="4660" max="4662" width="0.7109375" style="58" customWidth="1"/>
    <col min="4663" max="4663" width="12.28515625" style="58" customWidth="1"/>
    <col min="4664" max="4665" width="0.7109375" style="58" customWidth="1"/>
    <col min="4666" max="4864" width="9.140625" style="58"/>
    <col min="4865" max="4865" width="2.28515625" style="58" customWidth="1"/>
    <col min="4866" max="4866" width="39.5703125" style="58" customWidth="1"/>
    <col min="4867" max="4867" width="4.5703125" style="58" customWidth="1"/>
    <col min="4868" max="4868" width="0.7109375" style="58" customWidth="1"/>
    <col min="4869" max="4869" width="12.28515625" style="58" customWidth="1"/>
    <col min="4870" max="4870" width="0.7109375" style="58" customWidth="1"/>
    <col min="4871" max="4871" width="12.28515625" style="58" customWidth="1"/>
    <col min="4872" max="4872" width="0.7109375" style="58" customWidth="1"/>
    <col min="4873" max="4873" width="12.28515625" style="58" customWidth="1"/>
    <col min="4874" max="4874" width="0.7109375" style="58" customWidth="1"/>
    <col min="4875" max="4875" width="12.28515625" style="58" customWidth="1"/>
    <col min="4876" max="4876" width="0.7109375" style="58" customWidth="1"/>
    <col min="4877" max="4877" width="12.28515625" style="58" customWidth="1"/>
    <col min="4878" max="4878" width="0.7109375" style="58" customWidth="1"/>
    <col min="4879" max="4879" width="12.28515625" style="58" customWidth="1"/>
    <col min="4880" max="4880" width="0.7109375" style="58" customWidth="1"/>
    <col min="4881" max="4881" width="12.28515625" style="58" customWidth="1"/>
    <col min="4882" max="4882" width="0.7109375" style="58" customWidth="1"/>
    <col min="4883" max="4883" width="12.28515625" style="58" customWidth="1"/>
    <col min="4884" max="4884" width="0.7109375" style="58" customWidth="1"/>
    <col min="4885" max="4885" width="12.28515625" style="58" customWidth="1"/>
    <col min="4886" max="4886" width="0.7109375" style="58" customWidth="1"/>
    <col min="4887" max="4887" width="12.28515625" style="58" customWidth="1"/>
    <col min="4888" max="4888" width="0.7109375" style="58" customWidth="1"/>
    <col min="4889" max="4889" width="12.28515625" style="58" customWidth="1"/>
    <col min="4890" max="4890" width="0.7109375" style="58" customWidth="1"/>
    <col min="4891" max="4891" width="12.28515625" style="58" customWidth="1"/>
    <col min="4892" max="4892" width="0.7109375" style="58" customWidth="1"/>
    <col min="4893" max="4893" width="12.28515625" style="58" customWidth="1"/>
    <col min="4894" max="4894" width="0.7109375" style="58" customWidth="1"/>
    <col min="4895" max="4895" width="12.28515625" style="58" customWidth="1"/>
    <col min="4896" max="4896" width="0.7109375" style="58" customWidth="1"/>
    <col min="4897" max="4897" width="12.28515625" style="58" customWidth="1"/>
    <col min="4898" max="4898" width="0.7109375" style="58" customWidth="1"/>
    <col min="4899" max="4899" width="12.28515625" style="58" customWidth="1"/>
    <col min="4900" max="4900" width="0.7109375" style="58" customWidth="1"/>
    <col min="4901" max="4901" width="12.28515625" style="58" customWidth="1"/>
    <col min="4902" max="4902" width="0.7109375" style="58" customWidth="1"/>
    <col min="4903" max="4903" width="12.28515625" style="58" customWidth="1"/>
    <col min="4904" max="4904" width="0.7109375" style="58" customWidth="1"/>
    <col min="4905" max="4905" width="12.28515625" style="58" customWidth="1"/>
    <col min="4906" max="4906" width="0.7109375" style="58" customWidth="1"/>
    <col min="4907" max="4907" width="12.28515625" style="58" customWidth="1"/>
    <col min="4908" max="4908" width="0.7109375" style="58" customWidth="1"/>
    <col min="4909" max="4909" width="12.28515625" style="58" customWidth="1"/>
    <col min="4910" max="4910" width="0.7109375" style="58" customWidth="1"/>
    <col min="4911" max="4911" width="12.28515625" style="58" customWidth="1"/>
    <col min="4912" max="4912" width="0.7109375" style="58" customWidth="1"/>
    <col min="4913" max="4913" width="12.28515625" style="58" customWidth="1"/>
    <col min="4914" max="4914" width="0.7109375" style="58" customWidth="1"/>
    <col min="4915" max="4915" width="12.28515625" style="58" customWidth="1"/>
    <col min="4916" max="4918" width="0.7109375" style="58" customWidth="1"/>
    <col min="4919" max="4919" width="12.28515625" style="58" customWidth="1"/>
    <col min="4920" max="4921" width="0.7109375" style="58" customWidth="1"/>
    <col min="4922" max="5120" width="9.140625" style="58"/>
    <col min="5121" max="5121" width="2.28515625" style="58" customWidth="1"/>
    <col min="5122" max="5122" width="39.5703125" style="58" customWidth="1"/>
    <col min="5123" max="5123" width="4.5703125" style="58" customWidth="1"/>
    <col min="5124" max="5124" width="0.7109375" style="58" customWidth="1"/>
    <col min="5125" max="5125" width="12.28515625" style="58" customWidth="1"/>
    <col min="5126" max="5126" width="0.7109375" style="58" customWidth="1"/>
    <col min="5127" max="5127" width="12.28515625" style="58" customWidth="1"/>
    <col min="5128" max="5128" width="0.7109375" style="58" customWidth="1"/>
    <col min="5129" max="5129" width="12.28515625" style="58" customWidth="1"/>
    <col min="5130" max="5130" width="0.7109375" style="58" customWidth="1"/>
    <col min="5131" max="5131" width="12.28515625" style="58" customWidth="1"/>
    <col min="5132" max="5132" width="0.7109375" style="58" customWidth="1"/>
    <col min="5133" max="5133" width="12.28515625" style="58" customWidth="1"/>
    <col min="5134" max="5134" width="0.7109375" style="58" customWidth="1"/>
    <col min="5135" max="5135" width="12.28515625" style="58" customWidth="1"/>
    <col min="5136" max="5136" width="0.7109375" style="58" customWidth="1"/>
    <col min="5137" max="5137" width="12.28515625" style="58" customWidth="1"/>
    <col min="5138" max="5138" width="0.7109375" style="58" customWidth="1"/>
    <col min="5139" max="5139" width="12.28515625" style="58" customWidth="1"/>
    <col min="5140" max="5140" width="0.7109375" style="58" customWidth="1"/>
    <col min="5141" max="5141" width="12.28515625" style="58" customWidth="1"/>
    <col min="5142" max="5142" width="0.7109375" style="58" customWidth="1"/>
    <col min="5143" max="5143" width="12.28515625" style="58" customWidth="1"/>
    <col min="5144" max="5144" width="0.7109375" style="58" customWidth="1"/>
    <col min="5145" max="5145" width="12.28515625" style="58" customWidth="1"/>
    <col min="5146" max="5146" width="0.7109375" style="58" customWidth="1"/>
    <col min="5147" max="5147" width="12.28515625" style="58" customWidth="1"/>
    <col min="5148" max="5148" width="0.7109375" style="58" customWidth="1"/>
    <col min="5149" max="5149" width="12.28515625" style="58" customWidth="1"/>
    <col min="5150" max="5150" width="0.7109375" style="58" customWidth="1"/>
    <col min="5151" max="5151" width="12.28515625" style="58" customWidth="1"/>
    <col min="5152" max="5152" width="0.7109375" style="58" customWidth="1"/>
    <col min="5153" max="5153" width="12.28515625" style="58" customWidth="1"/>
    <col min="5154" max="5154" width="0.7109375" style="58" customWidth="1"/>
    <col min="5155" max="5155" width="12.28515625" style="58" customWidth="1"/>
    <col min="5156" max="5156" width="0.7109375" style="58" customWidth="1"/>
    <col min="5157" max="5157" width="12.28515625" style="58" customWidth="1"/>
    <col min="5158" max="5158" width="0.7109375" style="58" customWidth="1"/>
    <col min="5159" max="5159" width="12.28515625" style="58" customWidth="1"/>
    <col min="5160" max="5160" width="0.7109375" style="58" customWidth="1"/>
    <col min="5161" max="5161" width="12.28515625" style="58" customWidth="1"/>
    <col min="5162" max="5162" width="0.7109375" style="58" customWidth="1"/>
    <col min="5163" max="5163" width="12.28515625" style="58" customWidth="1"/>
    <col min="5164" max="5164" width="0.7109375" style="58" customWidth="1"/>
    <col min="5165" max="5165" width="12.28515625" style="58" customWidth="1"/>
    <col min="5166" max="5166" width="0.7109375" style="58" customWidth="1"/>
    <col min="5167" max="5167" width="12.28515625" style="58" customWidth="1"/>
    <col min="5168" max="5168" width="0.7109375" style="58" customWidth="1"/>
    <col min="5169" max="5169" width="12.28515625" style="58" customWidth="1"/>
    <col min="5170" max="5170" width="0.7109375" style="58" customWidth="1"/>
    <col min="5171" max="5171" width="12.28515625" style="58" customWidth="1"/>
    <col min="5172" max="5174" width="0.7109375" style="58" customWidth="1"/>
    <col min="5175" max="5175" width="12.28515625" style="58" customWidth="1"/>
    <col min="5176" max="5177" width="0.7109375" style="58" customWidth="1"/>
    <col min="5178" max="5376" width="9.140625" style="58"/>
    <col min="5377" max="5377" width="2.28515625" style="58" customWidth="1"/>
    <col min="5378" max="5378" width="39.5703125" style="58" customWidth="1"/>
    <col min="5379" max="5379" width="4.5703125" style="58" customWidth="1"/>
    <col min="5380" max="5380" width="0.7109375" style="58" customWidth="1"/>
    <col min="5381" max="5381" width="12.28515625" style="58" customWidth="1"/>
    <col min="5382" max="5382" width="0.7109375" style="58" customWidth="1"/>
    <col min="5383" max="5383" width="12.28515625" style="58" customWidth="1"/>
    <col min="5384" max="5384" width="0.7109375" style="58" customWidth="1"/>
    <col min="5385" max="5385" width="12.28515625" style="58" customWidth="1"/>
    <col min="5386" max="5386" width="0.7109375" style="58" customWidth="1"/>
    <col min="5387" max="5387" width="12.28515625" style="58" customWidth="1"/>
    <col min="5388" max="5388" width="0.7109375" style="58" customWidth="1"/>
    <col min="5389" max="5389" width="12.28515625" style="58" customWidth="1"/>
    <col min="5390" max="5390" width="0.7109375" style="58" customWidth="1"/>
    <col min="5391" max="5391" width="12.28515625" style="58" customWidth="1"/>
    <col min="5392" max="5392" width="0.7109375" style="58" customWidth="1"/>
    <col min="5393" max="5393" width="12.28515625" style="58" customWidth="1"/>
    <col min="5394" max="5394" width="0.7109375" style="58" customWidth="1"/>
    <col min="5395" max="5395" width="12.28515625" style="58" customWidth="1"/>
    <col min="5396" max="5396" width="0.7109375" style="58" customWidth="1"/>
    <col min="5397" max="5397" width="12.28515625" style="58" customWidth="1"/>
    <col min="5398" max="5398" width="0.7109375" style="58" customWidth="1"/>
    <col min="5399" max="5399" width="12.28515625" style="58" customWidth="1"/>
    <col min="5400" max="5400" width="0.7109375" style="58" customWidth="1"/>
    <col min="5401" max="5401" width="12.28515625" style="58" customWidth="1"/>
    <col min="5402" max="5402" width="0.7109375" style="58" customWidth="1"/>
    <col min="5403" max="5403" width="12.28515625" style="58" customWidth="1"/>
    <col min="5404" max="5404" width="0.7109375" style="58" customWidth="1"/>
    <col min="5405" max="5405" width="12.28515625" style="58" customWidth="1"/>
    <col min="5406" max="5406" width="0.7109375" style="58" customWidth="1"/>
    <col min="5407" max="5407" width="12.28515625" style="58" customWidth="1"/>
    <col min="5408" max="5408" width="0.7109375" style="58" customWidth="1"/>
    <col min="5409" max="5409" width="12.28515625" style="58" customWidth="1"/>
    <col min="5410" max="5410" width="0.7109375" style="58" customWidth="1"/>
    <col min="5411" max="5411" width="12.28515625" style="58" customWidth="1"/>
    <col min="5412" max="5412" width="0.7109375" style="58" customWidth="1"/>
    <col min="5413" max="5413" width="12.28515625" style="58" customWidth="1"/>
    <col min="5414" max="5414" width="0.7109375" style="58" customWidth="1"/>
    <col min="5415" max="5415" width="12.28515625" style="58" customWidth="1"/>
    <col min="5416" max="5416" width="0.7109375" style="58" customWidth="1"/>
    <col min="5417" max="5417" width="12.28515625" style="58" customWidth="1"/>
    <col min="5418" max="5418" width="0.7109375" style="58" customWidth="1"/>
    <col min="5419" max="5419" width="12.28515625" style="58" customWidth="1"/>
    <col min="5420" max="5420" width="0.7109375" style="58" customWidth="1"/>
    <col min="5421" max="5421" width="12.28515625" style="58" customWidth="1"/>
    <col min="5422" max="5422" width="0.7109375" style="58" customWidth="1"/>
    <col min="5423" max="5423" width="12.28515625" style="58" customWidth="1"/>
    <col min="5424" max="5424" width="0.7109375" style="58" customWidth="1"/>
    <col min="5425" max="5425" width="12.28515625" style="58" customWidth="1"/>
    <col min="5426" max="5426" width="0.7109375" style="58" customWidth="1"/>
    <col min="5427" max="5427" width="12.28515625" style="58" customWidth="1"/>
    <col min="5428" max="5430" width="0.7109375" style="58" customWidth="1"/>
    <col min="5431" max="5431" width="12.28515625" style="58" customWidth="1"/>
    <col min="5432" max="5433" width="0.7109375" style="58" customWidth="1"/>
    <col min="5434" max="5632" width="9.140625" style="58"/>
    <col min="5633" max="5633" width="2.28515625" style="58" customWidth="1"/>
    <col min="5634" max="5634" width="39.5703125" style="58" customWidth="1"/>
    <col min="5635" max="5635" width="4.5703125" style="58" customWidth="1"/>
    <col min="5636" max="5636" width="0.7109375" style="58" customWidth="1"/>
    <col min="5637" max="5637" width="12.28515625" style="58" customWidth="1"/>
    <col min="5638" max="5638" width="0.7109375" style="58" customWidth="1"/>
    <col min="5639" max="5639" width="12.28515625" style="58" customWidth="1"/>
    <col min="5640" max="5640" width="0.7109375" style="58" customWidth="1"/>
    <col min="5641" max="5641" width="12.28515625" style="58" customWidth="1"/>
    <col min="5642" max="5642" width="0.7109375" style="58" customWidth="1"/>
    <col min="5643" max="5643" width="12.28515625" style="58" customWidth="1"/>
    <col min="5644" max="5644" width="0.7109375" style="58" customWidth="1"/>
    <col min="5645" max="5645" width="12.28515625" style="58" customWidth="1"/>
    <col min="5646" max="5646" width="0.7109375" style="58" customWidth="1"/>
    <col min="5647" max="5647" width="12.28515625" style="58" customWidth="1"/>
    <col min="5648" max="5648" width="0.7109375" style="58" customWidth="1"/>
    <col min="5649" max="5649" width="12.28515625" style="58" customWidth="1"/>
    <col min="5650" max="5650" width="0.7109375" style="58" customWidth="1"/>
    <col min="5651" max="5651" width="12.28515625" style="58" customWidth="1"/>
    <col min="5652" max="5652" width="0.7109375" style="58" customWidth="1"/>
    <col min="5653" max="5653" width="12.28515625" style="58" customWidth="1"/>
    <col min="5654" max="5654" width="0.7109375" style="58" customWidth="1"/>
    <col min="5655" max="5655" width="12.28515625" style="58" customWidth="1"/>
    <col min="5656" max="5656" width="0.7109375" style="58" customWidth="1"/>
    <col min="5657" max="5657" width="12.28515625" style="58" customWidth="1"/>
    <col min="5658" max="5658" width="0.7109375" style="58" customWidth="1"/>
    <col min="5659" max="5659" width="12.28515625" style="58" customWidth="1"/>
    <col min="5660" max="5660" width="0.7109375" style="58" customWidth="1"/>
    <col min="5661" max="5661" width="12.28515625" style="58" customWidth="1"/>
    <col min="5662" max="5662" width="0.7109375" style="58" customWidth="1"/>
    <col min="5663" max="5663" width="12.28515625" style="58" customWidth="1"/>
    <col min="5664" max="5664" width="0.7109375" style="58" customWidth="1"/>
    <col min="5665" max="5665" width="12.28515625" style="58" customWidth="1"/>
    <col min="5666" max="5666" width="0.7109375" style="58" customWidth="1"/>
    <col min="5667" max="5667" width="12.28515625" style="58" customWidth="1"/>
    <col min="5668" max="5668" width="0.7109375" style="58" customWidth="1"/>
    <col min="5669" max="5669" width="12.28515625" style="58" customWidth="1"/>
    <col min="5670" max="5670" width="0.7109375" style="58" customWidth="1"/>
    <col min="5671" max="5671" width="12.28515625" style="58" customWidth="1"/>
    <col min="5672" max="5672" width="0.7109375" style="58" customWidth="1"/>
    <col min="5673" max="5673" width="12.28515625" style="58" customWidth="1"/>
    <col min="5674" max="5674" width="0.7109375" style="58" customWidth="1"/>
    <col min="5675" max="5675" width="12.28515625" style="58" customWidth="1"/>
    <col min="5676" max="5676" width="0.7109375" style="58" customWidth="1"/>
    <col min="5677" max="5677" width="12.28515625" style="58" customWidth="1"/>
    <col min="5678" max="5678" width="0.7109375" style="58" customWidth="1"/>
    <col min="5679" max="5679" width="12.28515625" style="58" customWidth="1"/>
    <col min="5680" max="5680" width="0.7109375" style="58" customWidth="1"/>
    <col min="5681" max="5681" width="12.28515625" style="58" customWidth="1"/>
    <col min="5682" max="5682" width="0.7109375" style="58" customWidth="1"/>
    <col min="5683" max="5683" width="12.28515625" style="58" customWidth="1"/>
    <col min="5684" max="5686" width="0.7109375" style="58" customWidth="1"/>
    <col min="5687" max="5687" width="12.28515625" style="58" customWidth="1"/>
    <col min="5688" max="5689" width="0.7109375" style="58" customWidth="1"/>
    <col min="5690" max="5888" width="9.140625" style="58"/>
    <col min="5889" max="5889" width="2.28515625" style="58" customWidth="1"/>
    <col min="5890" max="5890" width="39.5703125" style="58" customWidth="1"/>
    <col min="5891" max="5891" width="4.5703125" style="58" customWidth="1"/>
    <col min="5892" max="5892" width="0.7109375" style="58" customWidth="1"/>
    <col min="5893" max="5893" width="12.28515625" style="58" customWidth="1"/>
    <col min="5894" max="5894" width="0.7109375" style="58" customWidth="1"/>
    <col min="5895" max="5895" width="12.28515625" style="58" customWidth="1"/>
    <col min="5896" max="5896" width="0.7109375" style="58" customWidth="1"/>
    <col min="5897" max="5897" width="12.28515625" style="58" customWidth="1"/>
    <col min="5898" max="5898" width="0.7109375" style="58" customWidth="1"/>
    <col min="5899" max="5899" width="12.28515625" style="58" customWidth="1"/>
    <col min="5900" max="5900" width="0.7109375" style="58" customWidth="1"/>
    <col min="5901" max="5901" width="12.28515625" style="58" customWidth="1"/>
    <col min="5902" max="5902" width="0.7109375" style="58" customWidth="1"/>
    <col min="5903" max="5903" width="12.28515625" style="58" customWidth="1"/>
    <col min="5904" max="5904" width="0.7109375" style="58" customWidth="1"/>
    <col min="5905" max="5905" width="12.28515625" style="58" customWidth="1"/>
    <col min="5906" max="5906" width="0.7109375" style="58" customWidth="1"/>
    <col min="5907" max="5907" width="12.28515625" style="58" customWidth="1"/>
    <col min="5908" max="5908" width="0.7109375" style="58" customWidth="1"/>
    <col min="5909" max="5909" width="12.28515625" style="58" customWidth="1"/>
    <col min="5910" max="5910" width="0.7109375" style="58" customWidth="1"/>
    <col min="5911" max="5911" width="12.28515625" style="58" customWidth="1"/>
    <col min="5912" max="5912" width="0.7109375" style="58" customWidth="1"/>
    <col min="5913" max="5913" width="12.28515625" style="58" customWidth="1"/>
    <col min="5914" max="5914" width="0.7109375" style="58" customWidth="1"/>
    <col min="5915" max="5915" width="12.28515625" style="58" customWidth="1"/>
    <col min="5916" max="5916" width="0.7109375" style="58" customWidth="1"/>
    <col min="5917" max="5917" width="12.28515625" style="58" customWidth="1"/>
    <col min="5918" max="5918" width="0.7109375" style="58" customWidth="1"/>
    <col min="5919" max="5919" width="12.28515625" style="58" customWidth="1"/>
    <col min="5920" max="5920" width="0.7109375" style="58" customWidth="1"/>
    <col min="5921" max="5921" width="12.28515625" style="58" customWidth="1"/>
    <col min="5922" max="5922" width="0.7109375" style="58" customWidth="1"/>
    <col min="5923" max="5923" width="12.28515625" style="58" customWidth="1"/>
    <col min="5924" max="5924" width="0.7109375" style="58" customWidth="1"/>
    <col min="5925" max="5925" width="12.28515625" style="58" customWidth="1"/>
    <col min="5926" max="5926" width="0.7109375" style="58" customWidth="1"/>
    <col min="5927" max="5927" width="12.28515625" style="58" customWidth="1"/>
    <col min="5928" max="5928" width="0.7109375" style="58" customWidth="1"/>
    <col min="5929" max="5929" width="12.28515625" style="58" customWidth="1"/>
    <col min="5930" max="5930" width="0.7109375" style="58" customWidth="1"/>
    <col min="5931" max="5931" width="12.28515625" style="58" customWidth="1"/>
    <col min="5932" max="5932" width="0.7109375" style="58" customWidth="1"/>
    <col min="5933" max="5933" width="12.28515625" style="58" customWidth="1"/>
    <col min="5934" max="5934" width="0.7109375" style="58" customWidth="1"/>
    <col min="5935" max="5935" width="12.28515625" style="58" customWidth="1"/>
    <col min="5936" max="5936" width="0.7109375" style="58" customWidth="1"/>
    <col min="5937" max="5937" width="12.28515625" style="58" customWidth="1"/>
    <col min="5938" max="5938" width="0.7109375" style="58" customWidth="1"/>
    <col min="5939" max="5939" width="12.28515625" style="58" customWidth="1"/>
    <col min="5940" max="5942" width="0.7109375" style="58" customWidth="1"/>
    <col min="5943" max="5943" width="12.28515625" style="58" customWidth="1"/>
    <col min="5944" max="5945" width="0.7109375" style="58" customWidth="1"/>
    <col min="5946" max="6144" width="9.140625" style="58"/>
    <col min="6145" max="6145" width="2.28515625" style="58" customWidth="1"/>
    <col min="6146" max="6146" width="39.5703125" style="58" customWidth="1"/>
    <col min="6147" max="6147" width="4.5703125" style="58" customWidth="1"/>
    <col min="6148" max="6148" width="0.7109375" style="58" customWidth="1"/>
    <col min="6149" max="6149" width="12.28515625" style="58" customWidth="1"/>
    <col min="6150" max="6150" width="0.7109375" style="58" customWidth="1"/>
    <col min="6151" max="6151" width="12.28515625" style="58" customWidth="1"/>
    <col min="6152" max="6152" width="0.7109375" style="58" customWidth="1"/>
    <col min="6153" max="6153" width="12.28515625" style="58" customWidth="1"/>
    <col min="6154" max="6154" width="0.7109375" style="58" customWidth="1"/>
    <col min="6155" max="6155" width="12.28515625" style="58" customWidth="1"/>
    <col min="6156" max="6156" width="0.7109375" style="58" customWidth="1"/>
    <col min="6157" max="6157" width="12.28515625" style="58" customWidth="1"/>
    <col min="6158" max="6158" width="0.7109375" style="58" customWidth="1"/>
    <col min="6159" max="6159" width="12.28515625" style="58" customWidth="1"/>
    <col min="6160" max="6160" width="0.7109375" style="58" customWidth="1"/>
    <col min="6161" max="6161" width="12.28515625" style="58" customWidth="1"/>
    <col min="6162" max="6162" width="0.7109375" style="58" customWidth="1"/>
    <col min="6163" max="6163" width="12.28515625" style="58" customWidth="1"/>
    <col min="6164" max="6164" width="0.7109375" style="58" customWidth="1"/>
    <col min="6165" max="6165" width="12.28515625" style="58" customWidth="1"/>
    <col min="6166" max="6166" width="0.7109375" style="58" customWidth="1"/>
    <col min="6167" max="6167" width="12.28515625" style="58" customWidth="1"/>
    <col min="6168" max="6168" width="0.7109375" style="58" customWidth="1"/>
    <col min="6169" max="6169" width="12.28515625" style="58" customWidth="1"/>
    <col min="6170" max="6170" width="0.7109375" style="58" customWidth="1"/>
    <col min="6171" max="6171" width="12.28515625" style="58" customWidth="1"/>
    <col min="6172" max="6172" width="0.7109375" style="58" customWidth="1"/>
    <col min="6173" max="6173" width="12.28515625" style="58" customWidth="1"/>
    <col min="6174" max="6174" width="0.7109375" style="58" customWidth="1"/>
    <col min="6175" max="6175" width="12.28515625" style="58" customWidth="1"/>
    <col min="6176" max="6176" width="0.7109375" style="58" customWidth="1"/>
    <col min="6177" max="6177" width="12.28515625" style="58" customWidth="1"/>
    <col min="6178" max="6178" width="0.7109375" style="58" customWidth="1"/>
    <col min="6179" max="6179" width="12.28515625" style="58" customWidth="1"/>
    <col min="6180" max="6180" width="0.7109375" style="58" customWidth="1"/>
    <col min="6181" max="6181" width="12.28515625" style="58" customWidth="1"/>
    <col min="6182" max="6182" width="0.7109375" style="58" customWidth="1"/>
    <col min="6183" max="6183" width="12.28515625" style="58" customWidth="1"/>
    <col min="6184" max="6184" width="0.7109375" style="58" customWidth="1"/>
    <col min="6185" max="6185" width="12.28515625" style="58" customWidth="1"/>
    <col min="6186" max="6186" width="0.7109375" style="58" customWidth="1"/>
    <col min="6187" max="6187" width="12.28515625" style="58" customWidth="1"/>
    <col min="6188" max="6188" width="0.7109375" style="58" customWidth="1"/>
    <col min="6189" max="6189" width="12.28515625" style="58" customWidth="1"/>
    <col min="6190" max="6190" width="0.7109375" style="58" customWidth="1"/>
    <col min="6191" max="6191" width="12.28515625" style="58" customWidth="1"/>
    <col min="6192" max="6192" width="0.7109375" style="58" customWidth="1"/>
    <col min="6193" max="6193" width="12.28515625" style="58" customWidth="1"/>
    <col min="6194" max="6194" width="0.7109375" style="58" customWidth="1"/>
    <col min="6195" max="6195" width="12.28515625" style="58" customWidth="1"/>
    <col min="6196" max="6198" width="0.7109375" style="58" customWidth="1"/>
    <col min="6199" max="6199" width="12.28515625" style="58" customWidth="1"/>
    <col min="6200" max="6201" width="0.7109375" style="58" customWidth="1"/>
    <col min="6202" max="6400" width="9.140625" style="58"/>
    <col min="6401" max="6401" width="2.28515625" style="58" customWidth="1"/>
    <col min="6402" max="6402" width="39.5703125" style="58" customWidth="1"/>
    <col min="6403" max="6403" width="4.5703125" style="58" customWidth="1"/>
    <col min="6404" max="6404" width="0.7109375" style="58" customWidth="1"/>
    <col min="6405" max="6405" width="12.28515625" style="58" customWidth="1"/>
    <col min="6406" max="6406" width="0.7109375" style="58" customWidth="1"/>
    <col min="6407" max="6407" width="12.28515625" style="58" customWidth="1"/>
    <col min="6408" max="6408" width="0.7109375" style="58" customWidth="1"/>
    <col min="6409" max="6409" width="12.28515625" style="58" customWidth="1"/>
    <col min="6410" max="6410" width="0.7109375" style="58" customWidth="1"/>
    <col min="6411" max="6411" width="12.28515625" style="58" customWidth="1"/>
    <col min="6412" max="6412" width="0.7109375" style="58" customWidth="1"/>
    <col min="6413" max="6413" width="12.28515625" style="58" customWidth="1"/>
    <col min="6414" max="6414" width="0.7109375" style="58" customWidth="1"/>
    <col min="6415" max="6415" width="12.28515625" style="58" customWidth="1"/>
    <col min="6416" max="6416" width="0.7109375" style="58" customWidth="1"/>
    <col min="6417" max="6417" width="12.28515625" style="58" customWidth="1"/>
    <col min="6418" max="6418" width="0.7109375" style="58" customWidth="1"/>
    <col min="6419" max="6419" width="12.28515625" style="58" customWidth="1"/>
    <col min="6420" max="6420" width="0.7109375" style="58" customWidth="1"/>
    <col min="6421" max="6421" width="12.28515625" style="58" customWidth="1"/>
    <col min="6422" max="6422" width="0.7109375" style="58" customWidth="1"/>
    <col min="6423" max="6423" width="12.28515625" style="58" customWidth="1"/>
    <col min="6424" max="6424" width="0.7109375" style="58" customWidth="1"/>
    <col min="6425" max="6425" width="12.28515625" style="58" customWidth="1"/>
    <col min="6426" max="6426" width="0.7109375" style="58" customWidth="1"/>
    <col min="6427" max="6427" width="12.28515625" style="58" customWidth="1"/>
    <col min="6428" max="6428" width="0.7109375" style="58" customWidth="1"/>
    <col min="6429" max="6429" width="12.28515625" style="58" customWidth="1"/>
    <col min="6430" max="6430" width="0.7109375" style="58" customWidth="1"/>
    <col min="6431" max="6431" width="12.28515625" style="58" customWidth="1"/>
    <col min="6432" max="6432" width="0.7109375" style="58" customWidth="1"/>
    <col min="6433" max="6433" width="12.28515625" style="58" customWidth="1"/>
    <col min="6434" max="6434" width="0.7109375" style="58" customWidth="1"/>
    <col min="6435" max="6435" width="12.28515625" style="58" customWidth="1"/>
    <col min="6436" max="6436" width="0.7109375" style="58" customWidth="1"/>
    <col min="6437" max="6437" width="12.28515625" style="58" customWidth="1"/>
    <col min="6438" max="6438" width="0.7109375" style="58" customWidth="1"/>
    <col min="6439" max="6439" width="12.28515625" style="58" customWidth="1"/>
    <col min="6440" max="6440" width="0.7109375" style="58" customWidth="1"/>
    <col min="6441" max="6441" width="12.28515625" style="58" customWidth="1"/>
    <col min="6442" max="6442" width="0.7109375" style="58" customWidth="1"/>
    <col min="6443" max="6443" width="12.28515625" style="58" customWidth="1"/>
    <col min="6444" max="6444" width="0.7109375" style="58" customWidth="1"/>
    <col min="6445" max="6445" width="12.28515625" style="58" customWidth="1"/>
    <col min="6446" max="6446" width="0.7109375" style="58" customWidth="1"/>
    <col min="6447" max="6447" width="12.28515625" style="58" customWidth="1"/>
    <col min="6448" max="6448" width="0.7109375" style="58" customWidth="1"/>
    <col min="6449" max="6449" width="12.28515625" style="58" customWidth="1"/>
    <col min="6450" max="6450" width="0.7109375" style="58" customWidth="1"/>
    <col min="6451" max="6451" width="12.28515625" style="58" customWidth="1"/>
    <col min="6452" max="6454" width="0.7109375" style="58" customWidth="1"/>
    <col min="6455" max="6455" width="12.28515625" style="58" customWidth="1"/>
    <col min="6456" max="6457" width="0.7109375" style="58" customWidth="1"/>
    <col min="6458" max="6656" width="9.140625" style="58"/>
    <col min="6657" max="6657" width="2.28515625" style="58" customWidth="1"/>
    <col min="6658" max="6658" width="39.5703125" style="58" customWidth="1"/>
    <col min="6659" max="6659" width="4.5703125" style="58" customWidth="1"/>
    <col min="6660" max="6660" width="0.7109375" style="58" customWidth="1"/>
    <col min="6661" max="6661" width="12.28515625" style="58" customWidth="1"/>
    <col min="6662" max="6662" width="0.7109375" style="58" customWidth="1"/>
    <col min="6663" max="6663" width="12.28515625" style="58" customWidth="1"/>
    <col min="6664" max="6664" width="0.7109375" style="58" customWidth="1"/>
    <col min="6665" max="6665" width="12.28515625" style="58" customWidth="1"/>
    <col min="6666" max="6666" width="0.7109375" style="58" customWidth="1"/>
    <col min="6667" max="6667" width="12.28515625" style="58" customWidth="1"/>
    <col min="6668" max="6668" width="0.7109375" style="58" customWidth="1"/>
    <col min="6669" max="6669" width="12.28515625" style="58" customWidth="1"/>
    <col min="6670" max="6670" width="0.7109375" style="58" customWidth="1"/>
    <col min="6671" max="6671" width="12.28515625" style="58" customWidth="1"/>
    <col min="6672" max="6672" width="0.7109375" style="58" customWidth="1"/>
    <col min="6673" max="6673" width="12.28515625" style="58" customWidth="1"/>
    <col min="6674" max="6674" width="0.7109375" style="58" customWidth="1"/>
    <col min="6675" max="6675" width="12.28515625" style="58" customWidth="1"/>
    <col min="6676" max="6676" width="0.7109375" style="58" customWidth="1"/>
    <col min="6677" max="6677" width="12.28515625" style="58" customWidth="1"/>
    <col min="6678" max="6678" width="0.7109375" style="58" customWidth="1"/>
    <col min="6679" max="6679" width="12.28515625" style="58" customWidth="1"/>
    <col min="6680" max="6680" width="0.7109375" style="58" customWidth="1"/>
    <col min="6681" max="6681" width="12.28515625" style="58" customWidth="1"/>
    <col min="6682" max="6682" width="0.7109375" style="58" customWidth="1"/>
    <col min="6683" max="6683" width="12.28515625" style="58" customWidth="1"/>
    <col min="6684" max="6684" width="0.7109375" style="58" customWidth="1"/>
    <col min="6685" max="6685" width="12.28515625" style="58" customWidth="1"/>
    <col min="6686" max="6686" width="0.7109375" style="58" customWidth="1"/>
    <col min="6687" max="6687" width="12.28515625" style="58" customWidth="1"/>
    <col min="6688" max="6688" width="0.7109375" style="58" customWidth="1"/>
    <col min="6689" max="6689" width="12.28515625" style="58" customWidth="1"/>
    <col min="6690" max="6690" width="0.7109375" style="58" customWidth="1"/>
    <col min="6691" max="6691" width="12.28515625" style="58" customWidth="1"/>
    <col min="6692" max="6692" width="0.7109375" style="58" customWidth="1"/>
    <col min="6693" max="6693" width="12.28515625" style="58" customWidth="1"/>
    <col min="6694" max="6694" width="0.7109375" style="58" customWidth="1"/>
    <col min="6695" max="6695" width="12.28515625" style="58" customWidth="1"/>
    <col min="6696" max="6696" width="0.7109375" style="58" customWidth="1"/>
    <col min="6697" max="6697" width="12.28515625" style="58" customWidth="1"/>
    <col min="6698" max="6698" width="0.7109375" style="58" customWidth="1"/>
    <col min="6699" max="6699" width="12.28515625" style="58" customWidth="1"/>
    <col min="6700" max="6700" width="0.7109375" style="58" customWidth="1"/>
    <col min="6701" max="6701" width="12.28515625" style="58" customWidth="1"/>
    <col min="6702" max="6702" width="0.7109375" style="58" customWidth="1"/>
    <col min="6703" max="6703" width="12.28515625" style="58" customWidth="1"/>
    <col min="6704" max="6704" width="0.7109375" style="58" customWidth="1"/>
    <col min="6705" max="6705" width="12.28515625" style="58" customWidth="1"/>
    <col min="6706" max="6706" width="0.7109375" style="58" customWidth="1"/>
    <col min="6707" max="6707" width="12.28515625" style="58" customWidth="1"/>
    <col min="6708" max="6710" width="0.7109375" style="58" customWidth="1"/>
    <col min="6711" max="6711" width="12.28515625" style="58" customWidth="1"/>
    <col min="6712" max="6713" width="0.7109375" style="58" customWidth="1"/>
    <col min="6714" max="6912" width="9.140625" style="58"/>
    <col min="6913" max="6913" width="2.28515625" style="58" customWidth="1"/>
    <col min="6914" max="6914" width="39.5703125" style="58" customWidth="1"/>
    <col min="6915" max="6915" width="4.5703125" style="58" customWidth="1"/>
    <col min="6916" max="6916" width="0.7109375" style="58" customWidth="1"/>
    <col min="6917" max="6917" width="12.28515625" style="58" customWidth="1"/>
    <col min="6918" max="6918" width="0.7109375" style="58" customWidth="1"/>
    <col min="6919" max="6919" width="12.28515625" style="58" customWidth="1"/>
    <col min="6920" max="6920" width="0.7109375" style="58" customWidth="1"/>
    <col min="6921" max="6921" width="12.28515625" style="58" customWidth="1"/>
    <col min="6922" max="6922" width="0.7109375" style="58" customWidth="1"/>
    <col min="6923" max="6923" width="12.28515625" style="58" customWidth="1"/>
    <col min="6924" max="6924" width="0.7109375" style="58" customWidth="1"/>
    <col min="6925" max="6925" width="12.28515625" style="58" customWidth="1"/>
    <col min="6926" max="6926" width="0.7109375" style="58" customWidth="1"/>
    <col min="6927" max="6927" width="12.28515625" style="58" customWidth="1"/>
    <col min="6928" max="6928" width="0.7109375" style="58" customWidth="1"/>
    <col min="6929" max="6929" width="12.28515625" style="58" customWidth="1"/>
    <col min="6930" max="6930" width="0.7109375" style="58" customWidth="1"/>
    <col min="6931" max="6931" width="12.28515625" style="58" customWidth="1"/>
    <col min="6932" max="6932" width="0.7109375" style="58" customWidth="1"/>
    <col min="6933" max="6933" width="12.28515625" style="58" customWidth="1"/>
    <col min="6934" max="6934" width="0.7109375" style="58" customWidth="1"/>
    <col min="6935" max="6935" width="12.28515625" style="58" customWidth="1"/>
    <col min="6936" max="6936" width="0.7109375" style="58" customWidth="1"/>
    <col min="6937" max="6937" width="12.28515625" style="58" customWidth="1"/>
    <col min="6938" max="6938" width="0.7109375" style="58" customWidth="1"/>
    <col min="6939" max="6939" width="12.28515625" style="58" customWidth="1"/>
    <col min="6940" max="6940" width="0.7109375" style="58" customWidth="1"/>
    <col min="6941" max="6941" width="12.28515625" style="58" customWidth="1"/>
    <col min="6942" max="6942" width="0.7109375" style="58" customWidth="1"/>
    <col min="6943" max="6943" width="12.28515625" style="58" customWidth="1"/>
    <col min="6944" max="6944" width="0.7109375" style="58" customWidth="1"/>
    <col min="6945" max="6945" width="12.28515625" style="58" customWidth="1"/>
    <col min="6946" max="6946" width="0.7109375" style="58" customWidth="1"/>
    <col min="6947" max="6947" width="12.28515625" style="58" customWidth="1"/>
    <col min="6948" max="6948" width="0.7109375" style="58" customWidth="1"/>
    <col min="6949" max="6949" width="12.28515625" style="58" customWidth="1"/>
    <col min="6950" max="6950" width="0.7109375" style="58" customWidth="1"/>
    <col min="6951" max="6951" width="12.28515625" style="58" customWidth="1"/>
    <col min="6952" max="6952" width="0.7109375" style="58" customWidth="1"/>
    <col min="6953" max="6953" width="12.28515625" style="58" customWidth="1"/>
    <col min="6954" max="6954" width="0.7109375" style="58" customWidth="1"/>
    <col min="6955" max="6955" width="12.28515625" style="58" customWidth="1"/>
    <col min="6956" max="6956" width="0.7109375" style="58" customWidth="1"/>
    <col min="6957" max="6957" width="12.28515625" style="58" customWidth="1"/>
    <col min="6958" max="6958" width="0.7109375" style="58" customWidth="1"/>
    <col min="6959" max="6959" width="12.28515625" style="58" customWidth="1"/>
    <col min="6960" max="6960" width="0.7109375" style="58" customWidth="1"/>
    <col min="6961" max="6961" width="12.28515625" style="58" customWidth="1"/>
    <col min="6962" max="6962" width="0.7109375" style="58" customWidth="1"/>
    <col min="6963" max="6963" width="12.28515625" style="58" customWidth="1"/>
    <col min="6964" max="6966" width="0.7109375" style="58" customWidth="1"/>
    <col min="6967" max="6967" width="12.28515625" style="58" customWidth="1"/>
    <col min="6968" max="6969" width="0.7109375" style="58" customWidth="1"/>
    <col min="6970" max="7168" width="9.140625" style="58"/>
    <col min="7169" max="7169" width="2.28515625" style="58" customWidth="1"/>
    <col min="7170" max="7170" width="39.5703125" style="58" customWidth="1"/>
    <col min="7171" max="7171" width="4.5703125" style="58" customWidth="1"/>
    <col min="7172" max="7172" width="0.7109375" style="58" customWidth="1"/>
    <col min="7173" max="7173" width="12.28515625" style="58" customWidth="1"/>
    <col min="7174" max="7174" width="0.7109375" style="58" customWidth="1"/>
    <col min="7175" max="7175" width="12.28515625" style="58" customWidth="1"/>
    <col min="7176" max="7176" width="0.7109375" style="58" customWidth="1"/>
    <col min="7177" max="7177" width="12.28515625" style="58" customWidth="1"/>
    <col min="7178" max="7178" width="0.7109375" style="58" customWidth="1"/>
    <col min="7179" max="7179" width="12.28515625" style="58" customWidth="1"/>
    <col min="7180" max="7180" width="0.7109375" style="58" customWidth="1"/>
    <col min="7181" max="7181" width="12.28515625" style="58" customWidth="1"/>
    <col min="7182" max="7182" width="0.7109375" style="58" customWidth="1"/>
    <col min="7183" max="7183" width="12.28515625" style="58" customWidth="1"/>
    <col min="7184" max="7184" width="0.7109375" style="58" customWidth="1"/>
    <col min="7185" max="7185" width="12.28515625" style="58" customWidth="1"/>
    <col min="7186" max="7186" width="0.7109375" style="58" customWidth="1"/>
    <col min="7187" max="7187" width="12.28515625" style="58" customWidth="1"/>
    <col min="7188" max="7188" width="0.7109375" style="58" customWidth="1"/>
    <col min="7189" max="7189" width="12.28515625" style="58" customWidth="1"/>
    <col min="7190" max="7190" width="0.7109375" style="58" customWidth="1"/>
    <col min="7191" max="7191" width="12.28515625" style="58" customWidth="1"/>
    <col min="7192" max="7192" width="0.7109375" style="58" customWidth="1"/>
    <col min="7193" max="7193" width="12.28515625" style="58" customWidth="1"/>
    <col min="7194" max="7194" width="0.7109375" style="58" customWidth="1"/>
    <col min="7195" max="7195" width="12.28515625" style="58" customWidth="1"/>
    <col min="7196" max="7196" width="0.7109375" style="58" customWidth="1"/>
    <col min="7197" max="7197" width="12.28515625" style="58" customWidth="1"/>
    <col min="7198" max="7198" width="0.7109375" style="58" customWidth="1"/>
    <col min="7199" max="7199" width="12.28515625" style="58" customWidth="1"/>
    <col min="7200" max="7200" width="0.7109375" style="58" customWidth="1"/>
    <col min="7201" max="7201" width="12.28515625" style="58" customWidth="1"/>
    <col min="7202" max="7202" width="0.7109375" style="58" customWidth="1"/>
    <col min="7203" max="7203" width="12.28515625" style="58" customWidth="1"/>
    <col min="7204" max="7204" width="0.7109375" style="58" customWidth="1"/>
    <col min="7205" max="7205" width="12.28515625" style="58" customWidth="1"/>
    <col min="7206" max="7206" width="0.7109375" style="58" customWidth="1"/>
    <col min="7207" max="7207" width="12.28515625" style="58" customWidth="1"/>
    <col min="7208" max="7208" width="0.7109375" style="58" customWidth="1"/>
    <col min="7209" max="7209" width="12.28515625" style="58" customWidth="1"/>
    <col min="7210" max="7210" width="0.7109375" style="58" customWidth="1"/>
    <col min="7211" max="7211" width="12.28515625" style="58" customWidth="1"/>
    <col min="7212" max="7212" width="0.7109375" style="58" customWidth="1"/>
    <col min="7213" max="7213" width="12.28515625" style="58" customWidth="1"/>
    <col min="7214" max="7214" width="0.7109375" style="58" customWidth="1"/>
    <col min="7215" max="7215" width="12.28515625" style="58" customWidth="1"/>
    <col min="7216" max="7216" width="0.7109375" style="58" customWidth="1"/>
    <col min="7217" max="7217" width="12.28515625" style="58" customWidth="1"/>
    <col min="7218" max="7218" width="0.7109375" style="58" customWidth="1"/>
    <col min="7219" max="7219" width="12.28515625" style="58" customWidth="1"/>
    <col min="7220" max="7222" width="0.7109375" style="58" customWidth="1"/>
    <col min="7223" max="7223" width="12.28515625" style="58" customWidth="1"/>
    <col min="7224" max="7225" width="0.7109375" style="58" customWidth="1"/>
    <col min="7226" max="7424" width="9.140625" style="58"/>
    <col min="7425" max="7425" width="2.28515625" style="58" customWidth="1"/>
    <col min="7426" max="7426" width="39.5703125" style="58" customWidth="1"/>
    <col min="7427" max="7427" width="4.5703125" style="58" customWidth="1"/>
    <col min="7428" max="7428" width="0.7109375" style="58" customWidth="1"/>
    <col min="7429" max="7429" width="12.28515625" style="58" customWidth="1"/>
    <col min="7430" max="7430" width="0.7109375" style="58" customWidth="1"/>
    <col min="7431" max="7431" width="12.28515625" style="58" customWidth="1"/>
    <col min="7432" max="7432" width="0.7109375" style="58" customWidth="1"/>
    <col min="7433" max="7433" width="12.28515625" style="58" customWidth="1"/>
    <col min="7434" max="7434" width="0.7109375" style="58" customWidth="1"/>
    <col min="7435" max="7435" width="12.28515625" style="58" customWidth="1"/>
    <col min="7436" max="7436" width="0.7109375" style="58" customWidth="1"/>
    <col min="7437" max="7437" width="12.28515625" style="58" customWidth="1"/>
    <col min="7438" max="7438" width="0.7109375" style="58" customWidth="1"/>
    <col min="7439" max="7439" width="12.28515625" style="58" customWidth="1"/>
    <col min="7440" max="7440" width="0.7109375" style="58" customWidth="1"/>
    <col min="7441" max="7441" width="12.28515625" style="58" customWidth="1"/>
    <col min="7442" max="7442" width="0.7109375" style="58" customWidth="1"/>
    <col min="7443" max="7443" width="12.28515625" style="58" customWidth="1"/>
    <col min="7444" max="7444" width="0.7109375" style="58" customWidth="1"/>
    <col min="7445" max="7445" width="12.28515625" style="58" customWidth="1"/>
    <col min="7446" max="7446" width="0.7109375" style="58" customWidth="1"/>
    <col min="7447" max="7447" width="12.28515625" style="58" customWidth="1"/>
    <col min="7448" max="7448" width="0.7109375" style="58" customWidth="1"/>
    <col min="7449" max="7449" width="12.28515625" style="58" customWidth="1"/>
    <col min="7450" max="7450" width="0.7109375" style="58" customWidth="1"/>
    <col min="7451" max="7451" width="12.28515625" style="58" customWidth="1"/>
    <col min="7452" max="7452" width="0.7109375" style="58" customWidth="1"/>
    <col min="7453" max="7453" width="12.28515625" style="58" customWidth="1"/>
    <col min="7454" max="7454" width="0.7109375" style="58" customWidth="1"/>
    <col min="7455" max="7455" width="12.28515625" style="58" customWidth="1"/>
    <col min="7456" max="7456" width="0.7109375" style="58" customWidth="1"/>
    <col min="7457" max="7457" width="12.28515625" style="58" customWidth="1"/>
    <col min="7458" max="7458" width="0.7109375" style="58" customWidth="1"/>
    <col min="7459" max="7459" width="12.28515625" style="58" customWidth="1"/>
    <col min="7460" max="7460" width="0.7109375" style="58" customWidth="1"/>
    <col min="7461" max="7461" width="12.28515625" style="58" customWidth="1"/>
    <col min="7462" max="7462" width="0.7109375" style="58" customWidth="1"/>
    <col min="7463" max="7463" width="12.28515625" style="58" customWidth="1"/>
    <col min="7464" max="7464" width="0.7109375" style="58" customWidth="1"/>
    <col min="7465" max="7465" width="12.28515625" style="58" customWidth="1"/>
    <col min="7466" max="7466" width="0.7109375" style="58" customWidth="1"/>
    <col min="7467" max="7467" width="12.28515625" style="58" customWidth="1"/>
    <col min="7468" max="7468" width="0.7109375" style="58" customWidth="1"/>
    <col min="7469" max="7469" width="12.28515625" style="58" customWidth="1"/>
    <col min="7470" max="7470" width="0.7109375" style="58" customWidth="1"/>
    <col min="7471" max="7471" width="12.28515625" style="58" customWidth="1"/>
    <col min="7472" max="7472" width="0.7109375" style="58" customWidth="1"/>
    <col min="7473" max="7473" width="12.28515625" style="58" customWidth="1"/>
    <col min="7474" max="7474" width="0.7109375" style="58" customWidth="1"/>
    <col min="7475" max="7475" width="12.28515625" style="58" customWidth="1"/>
    <col min="7476" max="7478" width="0.7109375" style="58" customWidth="1"/>
    <col min="7479" max="7479" width="12.28515625" style="58" customWidth="1"/>
    <col min="7480" max="7481" width="0.7109375" style="58" customWidth="1"/>
    <col min="7482" max="7680" width="9.140625" style="58"/>
    <col min="7681" max="7681" width="2.28515625" style="58" customWidth="1"/>
    <col min="7682" max="7682" width="39.5703125" style="58" customWidth="1"/>
    <col min="7683" max="7683" width="4.5703125" style="58" customWidth="1"/>
    <col min="7684" max="7684" width="0.7109375" style="58" customWidth="1"/>
    <col min="7685" max="7685" width="12.28515625" style="58" customWidth="1"/>
    <col min="7686" max="7686" width="0.7109375" style="58" customWidth="1"/>
    <col min="7687" max="7687" width="12.28515625" style="58" customWidth="1"/>
    <col min="7688" max="7688" width="0.7109375" style="58" customWidth="1"/>
    <col min="7689" max="7689" width="12.28515625" style="58" customWidth="1"/>
    <col min="7690" max="7690" width="0.7109375" style="58" customWidth="1"/>
    <col min="7691" max="7691" width="12.28515625" style="58" customWidth="1"/>
    <col min="7692" max="7692" width="0.7109375" style="58" customWidth="1"/>
    <col min="7693" max="7693" width="12.28515625" style="58" customWidth="1"/>
    <col min="7694" max="7694" width="0.7109375" style="58" customWidth="1"/>
    <col min="7695" max="7695" width="12.28515625" style="58" customWidth="1"/>
    <col min="7696" max="7696" width="0.7109375" style="58" customWidth="1"/>
    <col min="7697" max="7697" width="12.28515625" style="58" customWidth="1"/>
    <col min="7698" max="7698" width="0.7109375" style="58" customWidth="1"/>
    <col min="7699" max="7699" width="12.28515625" style="58" customWidth="1"/>
    <col min="7700" max="7700" width="0.7109375" style="58" customWidth="1"/>
    <col min="7701" max="7701" width="12.28515625" style="58" customWidth="1"/>
    <col min="7702" max="7702" width="0.7109375" style="58" customWidth="1"/>
    <col min="7703" max="7703" width="12.28515625" style="58" customWidth="1"/>
    <col min="7704" max="7704" width="0.7109375" style="58" customWidth="1"/>
    <col min="7705" max="7705" width="12.28515625" style="58" customWidth="1"/>
    <col min="7706" max="7706" width="0.7109375" style="58" customWidth="1"/>
    <col min="7707" max="7707" width="12.28515625" style="58" customWidth="1"/>
    <col min="7708" max="7708" width="0.7109375" style="58" customWidth="1"/>
    <col min="7709" max="7709" width="12.28515625" style="58" customWidth="1"/>
    <col min="7710" max="7710" width="0.7109375" style="58" customWidth="1"/>
    <col min="7711" max="7711" width="12.28515625" style="58" customWidth="1"/>
    <col min="7712" max="7712" width="0.7109375" style="58" customWidth="1"/>
    <col min="7713" max="7713" width="12.28515625" style="58" customWidth="1"/>
    <col min="7714" max="7714" width="0.7109375" style="58" customWidth="1"/>
    <col min="7715" max="7715" width="12.28515625" style="58" customWidth="1"/>
    <col min="7716" max="7716" width="0.7109375" style="58" customWidth="1"/>
    <col min="7717" max="7717" width="12.28515625" style="58" customWidth="1"/>
    <col min="7718" max="7718" width="0.7109375" style="58" customWidth="1"/>
    <col min="7719" max="7719" width="12.28515625" style="58" customWidth="1"/>
    <col min="7720" max="7720" width="0.7109375" style="58" customWidth="1"/>
    <col min="7721" max="7721" width="12.28515625" style="58" customWidth="1"/>
    <col min="7722" max="7722" width="0.7109375" style="58" customWidth="1"/>
    <col min="7723" max="7723" width="12.28515625" style="58" customWidth="1"/>
    <col min="7724" max="7724" width="0.7109375" style="58" customWidth="1"/>
    <col min="7725" max="7725" width="12.28515625" style="58" customWidth="1"/>
    <col min="7726" max="7726" width="0.7109375" style="58" customWidth="1"/>
    <col min="7727" max="7727" width="12.28515625" style="58" customWidth="1"/>
    <col min="7728" max="7728" width="0.7109375" style="58" customWidth="1"/>
    <col min="7729" max="7729" width="12.28515625" style="58" customWidth="1"/>
    <col min="7730" max="7730" width="0.7109375" style="58" customWidth="1"/>
    <col min="7731" max="7731" width="12.28515625" style="58" customWidth="1"/>
    <col min="7732" max="7734" width="0.7109375" style="58" customWidth="1"/>
    <col min="7735" max="7735" width="12.28515625" style="58" customWidth="1"/>
    <col min="7736" max="7737" width="0.7109375" style="58" customWidth="1"/>
    <col min="7738" max="7936" width="9.140625" style="58"/>
    <col min="7937" max="7937" width="2.28515625" style="58" customWidth="1"/>
    <col min="7938" max="7938" width="39.5703125" style="58" customWidth="1"/>
    <col min="7939" max="7939" width="4.5703125" style="58" customWidth="1"/>
    <col min="7940" max="7940" width="0.7109375" style="58" customWidth="1"/>
    <col min="7941" max="7941" width="12.28515625" style="58" customWidth="1"/>
    <col min="7942" max="7942" width="0.7109375" style="58" customWidth="1"/>
    <col min="7943" max="7943" width="12.28515625" style="58" customWidth="1"/>
    <col min="7944" max="7944" width="0.7109375" style="58" customWidth="1"/>
    <col min="7945" max="7945" width="12.28515625" style="58" customWidth="1"/>
    <col min="7946" max="7946" width="0.7109375" style="58" customWidth="1"/>
    <col min="7947" max="7947" width="12.28515625" style="58" customWidth="1"/>
    <col min="7948" max="7948" width="0.7109375" style="58" customWidth="1"/>
    <col min="7949" max="7949" width="12.28515625" style="58" customWidth="1"/>
    <col min="7950" max="7950" width="0.7109375" style="58" customWidth="1"/>
    <col min="7951" max="7951" width="12.28515625" style="58" customWidth="1"/>
    <col min="7952" max="7952" width="0.7109375" style="58" customWidth="1"/>
    <col min="7953" max="7953" width="12.28515625" style="58" customWidth="1"/>
    <col min="7954" max="7954" width="0.7109375" style="58" customWidth="1"/>
    <col min="7955" max="7955" width="12.28515625" style="58" customWidth="1"/>
    <col min="7956" max="7956" width="0.7109375" style="58" customWidth="1"/>
    <col min="7957" max="7957" width="12.28515625" style="58" customWidth="1"/>
    <col min="7958" max="7958" width="0.7109375" style="58" customWidth="1"/>
    <col min="7959" max="7959" width="12.28515625" style="58" customWidth="1"/>
    <col min="7960" max="7960" width="0.7109375" style="58" customWidth="1"/>
    <col min="7961" max="7961" width="12.28515625" style="58" customWidth="1"/>
    <col min="7962" max="7962" width="0.7109375" style="58" customWidth="1"/>
    <col min="7963" max="7963" width="12.28515625" style="58" customWidth="1"/>
    <col min="7964" max="7964" width="0.7109375" style="58" customWidth="1"/>
    <col min="7965" max="7965" width="12.28515625" style="58" customWidth="1"/>
    <col min="7966" max="7966" width="0.7109375" style="58" customWidth="1"/>
    <col min="7967" max="7967" width="12.28515625" style="58" customWidth="1"/>
    <col min="7968" max="7968" width="0.7109375" style="58" customWidth="1"/>
    <col min="7969" max="7969" width="12.28515625" style="58" customWidth="1"/>
    <col min="7970" max="7970" width="0.7109375" style="58" customWidth="1"/>
    <col min="7971" max="7971" width="12.28515625" style="58" customWidth="1"/>
    <col min="7972" max="7972" width="0.7109375" style="58" customWidth="1"/>
    <col min="7973" max="7973" width="12.28515625" style="58" customWidth="1"/>
    <col min="7974" max="7974" width="0.7109375" style="58" customWidth="1"/>
    <col min="7975" max="7975" width="12.28515625" style="58" customWidth="1"/>
    <col min="7976" max="7976" width="0.7109375" style="58" customWidth="1"/>
    <col min="7977" max="7977" width="12.28515625" style="58" customWidth="1"/>
    <col min="7978" max="7978" width="0.7109375" style="58" customWidth="1"/>
    <col min="7979" max="7979" width="12.28515625" style="58" customWidth="1"/>
    <col min="7980" max="7980" width="0.7109375" style="58" customWidth="1"/>
    <col min="7981" max="7981" width="12.28515625" style="58" customWidth="1"/>
    <col min="7982" max="7982" width="0.7109375" style="58" customWidth="1"/>
    <col min="7983" max="7983" width="12.28515625" style="58" customWidth="1"/>
    <col min="7984" max="7984" width="0.7109375" style="58" customWidth="1"/>
    <col min="7985" max="7985" width="12.28515625" style="58" customWidth="1"/>
    <col min="7986" max="7986" width="0.7109375" style="58" customWidth="1"/>
    <col min="7987" max="7987" width="12.28515625" style="58" customWidth="1"/>
    <col min="7988" max="7990" width="0.7109375" style="58" customWidth="1"/>
    <col min="7991" max="7991" width="12.28515625" style="58" customWidth="1"/>
    <col min="7992" max="7993" width="0.7109375" style="58" customWidth="1"/>
    <col min="7994" max="8192" width="9.140625" style="58"/>
    <col min="8193" max="8193" width="2.28515625" style="58" customWidth="1"/>
    <col min="8194" max="8194" width="39.5703125" style="58" customWidth="1"/>
    <col min="8195" max="8195" width="4.5703125" style="58" customWidth="1"/>
    <col min="8196" max="8196" width="0.7109375" style="58" customWidth="1"/>
    <col min="8197" max="8197" width="12.28515625" style="58" customWidth="1"/>
    <col min="8198" max="8198" width="0.7109375" style="58" customWidth="1"/>
    <col min="8199" max="8199" width="12.28515625" style="58" customWidth="1"/>
    <col min="8200" max="8200" width="0.7109375" style="58" customWidth="1"/>
    <col min="8201" max="8201" width="12.28515625" style="58" customWidth="1"/>
    <col min="8202" max="8202" width="0.7109375" style="58" customWidth="1"/>
    <col min="8203" max="8203" width="12.28515625" style="58" customWidth="1"/>
    <col min="8204" max="8204" width="0.7109375" style="58" customWidth="1"/>
    <col min="8205" max="8205" width="12.28515625" style="58" customWidth="1"/>
    <col min="8206" max="8206" width="0.7109375" style="58" customWidth="1"/>
    <col min="8207" max="8207" width="12.28515625" style="58" customWidth="1"/>
    <col min="8208" max="8208" width="0.7109375" style="58" customWidth="1"/>
    <col min="8209" max="8209" width="12.28515625" style="58" customWidth="1"/>
    <col min="8210" max="8210" width="0.7109375" style="58" customWidth="1"/>
    <col min="8211" max="8211" width="12.28515625" style="58" customWidth="1"/>
    <col min="8212" max="8212" width="0.7109375" style="58" customWidth="1"/>
    <col min="8213" max="8213" width="12.28515625" style="58" customWidth="1"/>
    <col min="8214" max="8214" width="0.7109375" style="58" customWidth="1"/>
    <col min="8215" max="8215" width="12.28515625" style="58" customWidth="1"/>
    <col min="8216" max="8216" width="0.7109375" style="58" customWidth="1"/>
    <col min="8217" max="8217" width="12.28515625" style="58" customWidth="1"/>
    <col min="8218" max="8218" width="0.7109375" style="58" customWidth="1"/>
    <col min="8219" max="8219" width="12.28515625" style="58" customWidth="1"/>
    <col min="8220" max="8220" width="0.7109375" style="58" customWidth="1"/>
    <col min="8221" max="8221" width="12.28515625" style="58" customWidth="1"/>
    <col min="8222" max="8222" width="0.7109375" style="58" customWidth="1"/>
    <col min="8223" max="8223" width="12.28515625" style="58" customWidth="1"/>
    <col min="8224" max="8224" width="0.7109375" style="58" customWidth="1"/>
    <col min="8225" max="8225" width="12.28515625" style="58" customWidth="1"/>
    <col min="8226" max="8226" width="0.7109375" style="58" customWidth="1"/>
    <col min="8227" max="8227" width="12.28515625" style="58" customWidth="1"/>
    <col min="8228" max="8228" width="0.7109375" style="58" customWidth="1"/>
    <col min="8229" max="8229" width="12.28515625" style="58" customWidth="1"/>
    <col min="8230" max="8230" width="0.7109375" style="58" customWidth="1"/>
    <col min="8231" max="8231" width="12.28515625" style="58" customWidth="1"/>
    <col min="8232" max="8232" width="0.7109375" style="58" customWidth="1"/>
    <col min="8233" max="8233" width="12.28515625" style="58" customWidth="1"/>
    <col min="8234" max="8234" width="0.7109375" style="58" customWidth="1"/>
    <col min="8235" max="8235" width="12.28515625" style="58" customWidth="1"/>
    <col min="8236" max="8236" width="0.7109375" style="58" customWidth="1"/>
    <col min="8237" max="8237" width="12.28515625" style="58" customWidth="1"/>
    <col min="8238" max="8238" width="0.7109375" style="58" customWidth="1"/>
    <col min="8239" max="8239" width="12.28515625" style="58" customWidth="1"/>
    <col min="8240" max="8240" width="0.7109375" style="58" customWidth="1"/>
    <col min="8241" max="8241" width="12.28515625" style="58" customWidth="1"/>
    <col min="8242" max="8242" width="0.7109375" style="58" customWidth="1"/>
    <col min="8243" max="8243" width="12.28515625" style="58" customWidth="1"/>
    <col min="8244" max="8246" width="0.7109375" style="58" customWidth="1"/>
    <col min="8247" max="8247" width="12.28515625" style="58" customWidth="1"/>
    <col min="8248" max="8249" width="0.7109375" style="58" customWidth="1"/>
    <col min="8250" max="8448" width="9.140625" style="58"/>
    <col min="8449" max="8449" width="2.28515625" style="58" customWidth="1"/>
    <col min="8450" max="8450" width="39.5703125" style="58" customWidth="1"/>
    <col min="8451" max="8451" width="4.5703125" style="58" customWidth="1"/>
    <col min="8452" max="8452" width="0.7109375" style="58" customWidth="1"/>
    <col min="8453" max="8453" width="12.28515625" style="58" customWidth="1"/>
    <col min="8454" max="8454" width="0.7109375" style="58" customWidth="1"/>
    <col min="8455" max="8455" width="12.28515625" style="58" customWidth="1"/>
    <col min="8456" max="8456" width="0.7109375" style="58" customWidth="1"/>
    <col min="8457" max="8457" width="12.28515625" style="58" customWidth="1"/>
    <col min="8458" max="8458" width="0.7109375" style="58" customWidth="1"/>
    <col min="8459" max="8459" width="12.28515625" style="58" customWidth="1"/>
    <col min="8460" max="8460" width="0.7109375" style="58" customWidth="1"/>
    <col min="8461" max="8461" width="12.28515625" style="58" customWidth="1"/>
    <col min="8462" max="8462" width="0.7109375" style="58" customWidth="1"/>
    <col min="8463" max="8463" width="12.28515625" style="58" customWidth="1"/>
    <col min="8464" max="8464" width="0.7109375" style="58" customWidth="1"/>
    <col min="8465" max="8465" width="12.28515625" style="58" customWidth="1"/>
    <col min="8466" max="8466" width="0.7109375" style="58" customWidth="1"/>
    <col min="8467" max="8467" width="12.28515625" style="58" customWidth="1"/>
    <col min="8468" max="8468" width="0.7109375" style="58" customWidth="1"/>
    <col min="8469" max="8469" width="12.28515625" style="58" customWidth="1"/>
    <col min="8470" max="8470" width="0.7109375" style="58" customWidth="1"/>
    <col min="8471" max="8471" width="12.28515625" style="58" customWidth="1"/>
    <col min="8472" max="8472" width="0.7109375" style="58" customWidth="1"/>
    <col min="8473" max="8473" width="12.28515625" style="58" customWidth="1"/>
    <col min="8474" max="8474" width="0.7109375" style="58" customWidth="1"/>
    <col min="8475" max="8475" width="12.28515625" style="58" customWidth="1"/>
    <col min="8476" max="8476" width="0.7109375" style="58" customWidth="1"/>
    <col min="8477" max="8477" width="12.28515625" style="58" customWidth="1"/>
    <col min="8478" max="8478" width="0.7109375" style="58" customWidth="1"/>
    <col min="8479" max="8479" width="12.28515625" style="58" customWidth="1"/>
    <col min="8480" max="8480" width="0.7109375" style="58" customWidth="1"/>
    <col min="8481" max="8481" width="12.28515625" style="58" customWidth="1"/>
    <col min="8482" max="8482" width="0.7109375" style="58" customWidth="1"/>
    <col min="8483" max="8483" width="12.28515625" style="58" customWidth="1"/>
    <col min="8484" max="8484" width="0.7109375" style="58" customWidth="1"/>
    <col min="8485" max="8485" width="12.28515625" style="58" customWidth="1"/>
    <col min="8486" max="8486" width="0.7109375" style="58" customWidth="1"/>
    <col min="8487" max="8487" width="12.28515625" style="58" customWidth="1"/>
    <col min="8488" max="8488" width="0.7109375" style="58" customWidth="1"/>
    <col min="8489" max="8489" width="12.28515625" style="58" customWidth="1"/>
    <col min="8490" max="8490" width="0.7109375" style="58" customWidth="1"/>
    <col min="8491" max="8491" width="12.28515625" style="58" customWidth="1"/>
    <col min="8492" max="8492" width="0.7109375" style="58" customWidth="1"/>
    <col min="8493" max="8493" width="12.28515625" style="58" customWidth="1"/>
    <col min="8494" max="8494" width="0.7109375" style="58" customWidth="1"/>
    <col min="8495" max="8495" width="12.28515625" style="58" customWidth="1"/>
    <col min="8496" max="8496" width="0.7109375" style="58" customWidth="1"/>
    <col min="8497" max="8497" width="12.28515625" style="58" customWidth="1"/>
    <col min="8498" max="8498" width="0.7109375" style="58" customWidth="1"/>
    <col min="8499" max="8499" width="12.28515625" style="58" customWidth="1"/>
    <col min="8500" max="8502" width="0.7109375" style="58" customWidth="1"/>
    <col min="8503" max="8503" width="12.28515625" style="58" customWidth="1"/>
    <col min="8504" max="8505" width="0.7109375" style="58" customWidth="1"/>
    <col min="8506" max="8704" width="9.140625" style="58"/>
    <col min="8705" max="8705" width="2.28515625" style="58" customWidth="1"/>
    <col min="8706" max="8706" width="39.5703125" style="58" customWidth="1"/>
    <col min="8707" max="8707" width="4.5703125" style="58" customWidth="1"/>
    <col min="8708" max="8708" width="0.7109375" style="58" customWidth="1"/>
    <col min="8709" max="8709" width="12.28515625" style="58" customWidth="1"/>
    <col min="8710" max="8710" width="0.7109375" style="58" customWidth="1"/>
    <col min="8711" max="8711" width="12.28515625" style="58" customWidth="1"/>
    <col min="8712" max="8712" width="0.7109375" style="58" customWidth="1"/>
    <col min="8713" max="8713" width="12.28515625" style="58" customWidth="1"/>
    <col min="8714" max="8714" width="0.7109375" style="58" customWidth="1"/>
    <col min="8715" max="8715" width="12.28515625" style="58" customWidth="1"/>
    <col min="8716" max="8716" width="0.7109375" style="58" customWidth="1"/>
    <col min="8717" max="8717" width="12.28515625" style="58" customWidth="1"/>
    <col min="8718" max="8718" width="0.7109375" style="58" customWidth="1"/>
    <col min="8719" max="8719" width="12.28515625" style="58" customWidth="1"/>
    <col min="8720" max="8720" width="0.7109375" style="58" customWidth="1"/>
    <col min="8721" max="8721" width="12.28515625" style="58" customWidth="1"/>
    <col min="8722" max="8722" width="0.7109375" style="58" customWidth="1"/>
    <col min="8723" max="8723" width="12.28515625" style="58" customWidth="1"/>
    <col min="8724" max="8724" width="0.7109375" style="58" customWidth="1"/>
    <col min="8725" max="8725" width="12.28515625" style="58" customWidth="1"/>
    <col min="8726" max="8726" width="0.7109375" style="58" customWidth="1"/>
    <col min="8727" max="8727" width="12.28515625" style="58" customWidth="1"/>
    <col min="8728" max="8728" width="0.7109375" style="58" customWidth="1"/>
    <col min="8729" max="8729" width="12.28515625" style="58" customWidth="1"/>
    <col min="8730" max="8730" width="0.7109375" style="58" customWidth="1"/>
    <col min="8731" max="8731" width="12.28515625" style="58" customWidth="1"/>
    <col min="8732" max="8732" width="0.7109375" style="58" customWidth="1"/>
    <col min="8733" max="8733" width="12.28515625" style="58" customWidth="1"/>
    <col min="8734" max="8734" width="0.7109375" style="58" customWidth="1"/>
    <col min="8735" max="8735" width="12.28515625" style="58" customWidth="1"/>
    <col min="8736" max="8736" width="0.7109375" style="58" customWidth="1"/>
    <col min="8737" max="8737" width="12.28515625" style="58" customWidth="1"/>
    <col min="8738" max="8738" width="0.7109375" style="58" customWidth="1"/>
    <col min="8739" max="8739" width="12.28515625" style="58" customWidth="1"/>
    <col min="8740" max="8740" width="0.7109375" style="58" customWidth="1"/>
    <col min="8741" max="8741" width="12.28515625" style="58" customWidth="1"/>
    <col min="8742" max="8742" width="0.7109375" style="58" customWidth="1"/>
    <col min="8743" max="8743" width="12.28515625" style="58" customWidth="1"/>
    <col min="8744" max="8744" width="0.7109375" style="58" customWidth="1"/>
    <col min="8745" max="8745" width="12.28515625" style="58" customWidth="1"/>
    <col min="8746" max="8746" width="0.7109375" style="58" customWidth="1"/>
    <col min="8747" max="8747" width="12.28515625" style="58" customWidth="1"/>
    <col min="8748" max="8748" width="0.7109375" style="58" customWidth="1"/>
    <col min="8749" max="8749" width="12.28515625" style="58" customWidth="1"/>
    <col min="8750" max="8750" width="0.7109375" style="58" customWidth="1"/>
    <col min="8751" max="8751" width="12.28515625" style="58" customWidth="1"/>
    <col min="8752" max="8752" width="0.7109375" style="58" customWidth="1"/>
    <col min="8753" max="8753" width="12.28515625" style="58" customWidth="1"/>
    <col min="8754" max="8754" width="0.7109375" style="58" customWidth="1"/>
    <col min="8755" max="8755" width="12.28515625" style="58" customWidth="1"/>
    <col min="8756" max="8758" width="0.7109375" style="58" customWidth="1"/>
    <col min="8759" max="8759" width="12.28515625" style="58" customWidth="1"/>
    <col min="8760" max="8761" width="0.7109375" style="58" customWidth="1"/>
    <col min="8762" max="8960" width="9.140625" style="58"/>
    <col min="8961" max="8961" width="2.28515625" style="58" customWidth="1"/>
    <col min="8962" max="8962" width="39.5703125" style="58" customWidth="1"/>
    <col min="8963" max="8963" width="4.5703125" style="58" customWidth="1"/>
    <col min="8964" max="8964" width="0.7109375" style="58" customWidth="1"/>
    <col min="8965" max="8965" width="12.28515625" style="58" customWidth="1"/>
    <col min="8966" max="8966" width="0.7109375" style="58" customWidth="1"/>
    <col min="8967" max="8967" width="12.28515625" style="58" customWidth="1"/>
    <col min="8968" max="8968" width="0.7109375" style="58" customWidth="1"/>
    <col min="8969" max="8969" width="12.28515625" style="58" customWidth="1"/>
    <col min="8970" max="8970" width="0.7109375" style="58" customWidth="1"/>
    <col min="8971" max="8971" width="12.28515625" style="58" customWidth="1"/>
    <col min="8972" max="8972" width="0.7109375" style="58" customWidth="1"/>
    <col min="8973" max="8973" width="12.28515625" style="58" customWidth="1"/>
    <col min="8974" max="8974" width="0.7109375" style="58" customWidth="1"/>
    <col min="8975" max="8975" width="12.28515625" style="58" customWidth="1"/>
    <col min="8976" max="8976" width="0.7109375" style="58" customWidth="1"/>
    <col min="8977" max="8977" width="12.28515625" style="58" customWidth="1"/>
    <col min="8978" max="8978" width="0.7109375" style="58" customWidth="1"/>
    <col min="8979" max="8979" width="12.28515625" style="58" customWidth="1"/>
    <col min="8980" max="8980" width="0.7109375" style="58" customWidth="1"/>
    <col min="8981" max="8981" width="12.28515625" style="58" customWidth="1"/>
    <col min="8982" max="8982" width="0.7109375" style="58" customWidth="1"/>
    <col min="8983" max="8983" width="12.28515625" style="58" customWidth="1"/>
    <col min="8984" max="8984" width="0.7109375" style="58" customWidth="1"/>
    <col min="8985" max="8985" width="12.28515625" style="58" customWidth="1"/>
    <col min="8986" max="8986" width="0.7109375" style="58" customWidth="1"/>
    <col min="8987" max="8987" width="12.28515625" style="58" customWidth="1"/>
    <col min="8988" max="8988" width="0.7109375" style="58" customWidth="1"/>
    <col min="8989" max="8989" width="12.28515625" style="58" customWidth="1"/>
    <col min="8990" max="8990" width="0.7109375" style="58" customWidth="1"/>
    <col min="8991" max="8991" width="12.28515625" style="58" customWidth="1"/>
    <col min="8992" max="8992" width="0.7109375" style="58" customWidth="1"/>
    <col min="8993" max="8993" width="12.28515625" style="58" customWidth="1"/>
    <col min="8994" max="8994" width="0.7109375" style="58" customWidth="1"/>
    <col min="8995" max="8995" width="12.28515625" style="58" customWidth="1"/>
    <col min="8996" max="8996" width="0.7109375" style="58" customWidth="1"/>
    <col min="8997" max="8997" width="12.28515625" style="58" customWidth="1"/>
    <col min="8998" max="8998" width="0.7109375" style="58" customWidth="1"/>
    <col min="8999" max="8999" width="12.28515625" style="58" customWidth="1"/>
    <col min="9000" max="9000" width="0.7109375" style="58" customWidth="1"/>
    <col min="9001" max="9001" width="12.28515625" style="58" customWidth="1"/>
    <col min="9002" max="9002" width="0.7109375" style="58" customWidth="1"/>
    <col min="9003" max="9003" width="12.28515625" style="58" customWidth="1"/>
    <col min="9004" max="9004" width="0.7109375" style="58" customWidth="1"/>
    <col min="9005" max="9005" width="12.28515625" style="58" customWidth="1"/>
    <col min="9006" max="9006" width="0.7109375" style="58" customWidth="1"/>
    <col min="9007" max="9007" width="12.28515625" style="58" customWidth="1"/>
    <col min="9008" max="9008" width="0.7109375" style="58" customWidth="1"/>
    <col min="9009" max="9009" width="12.28515625" style="58" customWidth="1"/>
    <col min="9010" max="9010" width="0.7109375" style="58" customWidth="1"/>
    <col min="9011" max="9011" width="12.28515625" style="58" customWidth="1"/>
    <col min="9012" max="9014" width="0.7109375" style="58" customWidth="1"/>
    <col min="9015" max="9015" width="12.28515625" style="58" customWidth="1"/>
    <col min="9016" max="9017" width="0.7109375" style="58" customWidth="1"/>
    <col min="9018" max="9216" width="9.140625" style="58"/>
    <col min="9217" max="9217" width="2.28515625" style="58" customWidth="1"/>
    <col min="9218" max="9218" width="39.5703125" style="58" customWidth="1"/>
    <col min="9219" max="9219" width="4.5703125" style="58" customWidth="1"/>
    <col min="9220" max="9220" width="0.7109375" style="58" customWidth="1"/>
    <col min="9221" max="9221" width="12.28515625" style="58" customWidth="1"/>
    <col min="9222" max="9222" width="0.7109375" style="58" customWidth="1"/>
    <col min="9223" max="9223" width="12.28515625" style="58" customWidth="1"/>
    <col min="9224" max="9224" width="0.7109375" style="58" customWidth="1"/>
    <col min="9225" max="9225" width="12.28515625" style="58" customWidth="1"/>
    <col min="9226" max="9226" width="0.7109375" style="58" customWidth="1"/>
    <col min="9227" max="9227" width="12.28515625" style="58" customWidth="1"/>
    <col min="9228" max="9228" width="0.7109375" style="58" customWidth="1"/>
    <col min="9229" max="9229" width="12.28515625" style="58" customWidth="1"/>
    <col min="9230" max="9230" width="0.7109375" style="58" customWidth="1"/>
    <col min="9231" max="9231" width="12.28515625" style="58" customWidth="1"/>
    <col min="9232" max="9232" width="0.7109375" style="58" customWidth="1"/>
    <col min="9233" max="9233" width="12.28515625" style="58" customWidth="1"/>
    <col min="9234" max="9234" width="0.7109375" style="58" customWidth="1"/>
    <col min="9235" max="9235" width="12.28515625" style="58" customWidth="1"/>
    <col min="9236" max="9236" width="0.7109375" style="58" customWidth="1"/>
    <col min="9237" max="9237" width="12.28515625" style="58" customWidth="1"/>
    <col min="9238" max="9238" width="0.7109375" style="58" customWidth="1"/>
    <col min="9239" max="9239" width="12.28515625" style="58" customWidth="1"/>
    <col min="9240" max="9240" width="0.7109375" style="58" customWidth="1"/>
    <col min="9241" max="9241" width="12.28515625" style="58" customWidth="1"/>
    <col min="9242" max="9242" width="0.7109375" style="58" customWidth="1"/>
    <col min="9243" max="9243" width="12.28515625" style="58" customWidth="1"/>
    <col min="9244" max="9244" width="0.7109375" style="58" customWidth="1"/>
    <col min="9245" max="9245" width="12.28515625" style="58" customWidth="1"/>
    <col min="9246" max="9246" width="0.7109375" style="58" customWidth="1"/>
    <col min="9247" max="9247" width="12.28515625" style="58" customWidth="1"/>
    <col min="9248" max="9248" width="0.7109375" style="58" customWidth="1"/>
    <col min="9249" max="9249" width="12.28515625" style="58" customWidth="1"/>
    <col min="9250" max="9250" width="0.7109375" style="58" customWidth="1"/>
    <col min="9251" max="9251" width="12.28515625" style="58" customWidth="1"/>
    <col min="9252" max="9252" width="0.7109375" style="58" customWidth="1"/>
    <col min="9253" max="9253" width="12.28515625" style="58" customWidth="1"/>
    <col min="9254" max="9254" width="0.7109375" style="58" customWidth="1"/>
    <col min="9255" max="9255" width="12.28515625" style="58" customWidth="1"/>
    <col min="9256" max="9256" width="0.7109375" style="58" customWidth="1"/>
    <col min="9257" max="9257" width="12.28515625" style="58" customWidth="1"/>
    <col min="9258" max="9258" width="0.7109375" style="58" customWidth="1"/>
    <col min="9259" max="9259" width="12.28515625" style="58" customWidth="1"/>
    <col min="9260" max="9260" width="0.7109375" style="58" customWidth="1"/>
    <col min="9261" max="9261" width="12.28515625" style="58" customWidth="1"/>
    <col min="9262" max="9262" width="0.7109375" style="58" customWidth="1"/>
    <col min="9263" max="9263" width="12.28515625" style="58" customWidth="1"/>
    <col min="9264" max="9264" width="0.7109375" style="58" customWidth="1"/>
    <col min="9265" max="9265" width="12.28515625" style="58" customWidth="1"/>
    <col min="9266" max="9266" width="0.7109375" style="58" customWidth="1"/>
    <col min="9267" max="9267" width="12.28515625" style="58" customWidth="1"/>
    <col min="9268" max="9270" width="0.7109375" style="58" customWidth="1"/>
    <col min="9271" max="9271" width="12.28515625" style="58" customWidth="1"/>
    <col min="9272" max="9273" width="0.7109375" style="58" customWidth="1"/>
    <col min="9274" max="9472" width="9.140625" style="58"/>
    <col min="9473" max="9473" width="2.28515625" style="58" customWidth="1"/>
    <col min="9474" max="9474" width="39.5703125" style="58" customWidth="1"/>
    <col min="9475" max="9475" width="4.5703125" style="58" customWidth="1"/>
    <col min="9476" max="9476" width="0.7109375" style="58" customWidth="1"/>
    <col min="9477" max="9477" width="12.28515625" style="58" customWidth="1"/>
    <col min="9478" max="9478" width="0.7109375" style="58" customWidth="1"/>
    <col min="9479" max="9479" width="12.28515625" style="58" customWidth="1"/>
    <col min="9480" max="9480" width="0.7109375" style="58" customWidth="1"/>
    <col min="9481" max="9481" width="12.28515625" style="58" customWidth="1"/>
    <col min="9482" max="9482" width="0.7109375" style="58" customWidth="1"/>
    <col min="9483" max="9483" width="12.28515625" style="58" customWidth="1"/>
    <col min="9484" max="9484" width="0.7109375" style="58" customWidth="1"/>
    <col min="9485" max="9485" width="12.28515625" style="58" customWidth="1"/>
    <col min="9486" max="9486" width="0.7109375" style="58" customWidth="1"/>
    <col min="9487" max="9487" width="12.28515625" style="58" customWidth="1"/>
    <col min="9488" max="9488" width="0.7109375" style="58" customWidth="1"/>
    <col min="9489" max="9489" width="12.28515625" style="58" customWidth="1"/>
    <col min="9490" max="9490" width="0.7109375" style="58" customWidth="1"/>
    <col min="9491" max="9491" width="12.28515625" style="58" customWidth="1"/>
    <col min="9492" max="9492" width="0.7109375" style="58" customWidth="1"/>
    <col min="9493" max="9493" width="12.28515625" style="58" customWidth="1"/>
    <col min="9494" max="9494" width="0.7109375" style="58" customWidth="1"/>
    <col min="9495" max="9495" width="12.28515625" style="58" customWidth="1"/>
    <col min="9496" max="9496" width="0.7109375" style="58" customWidth="1"/>
    <col min="9497" max="9497" width="12.28515625" style="58" customWidth="1"/>
    <col min="9498" max="9498" width="0.7109375" style="58" customWidth="1"/>
    <col min="9499" max="9499" width="12.28515625" style="58" customWidth="1"/>
    <col min="9500" max="9500" width="0.7109375" style="58" customWidth="1"/>
    <col min="9501" max="9501" width="12.28515625" style="58" customWidth="1"/>
    <col min="9502" max="9502" width="0.7109375" style="58" customWidth="1"/>
    <col min="9503" max="9503" width="12.28515625" style="58" customWidth="1"/>
    <col min="9504" max="9504" width="0.7109375" style="58" customWidth="1"/>
    <col min="9505" max="9505" width="12.28515625" style="58" customWidth="1"/>
    <col min="9506" max="9506" width="0.7109375" style="58" customWidth="1"/>
    <col min="9507" max="9507" width="12.28515625" style="58" customWidth="1"/>
    <col min="9508" max="9508" width="0.7109375" style="58" customWidth="1"/>
    <col min="9509" max="9509" width="12.28515625" style="58" customWidth="1"/>
    <col min="9510" max="9510" width="0.7109375" style="58" customWidth="1"/>
    <col min="9511" max="9511" width="12.28515625" style="58" customWidth="1"/>
    <col min="9512" max="9512" width="0.7109375" style="58" customWidth="1"/>
    <col min="9513" max="9513" width="12.28515625" style="58" customWidth="1"/>
    <col min="9514" max="9514" width="0.7109375" style="58" customWidth="1"/>
    <col min="9515" max="9515" width="12.28515625" style="58" customWidth="1"/>
    <col min="9516" max="9516" width="0.7109375" style="58" customWidth="1"/>
    <col min="9517" max="9517" width="12.28515625" style="58" customWidth="1"/>
    <col min="9518" max="9518" width="0.7109375" style="58" customWidth="1"/>
    <col min="9519" max="9519" width="12.28515625" style="58" customWidth="1"/>
    <col min="9520" max="9520" width="0.7109375" style="58" customWidth="1"/>
    <col min="9521" max="9521" width="12.28515625" style="58" customWidth="1"/>
    <col min="9522" max="9522" width="0.7109375" style="58" customWidth="1"/>
    <col min="9523" max="9523" width="12.28515625" style="58" customWidth="1"/>
    <col min="9524" max="9526" width="0.7109375" style="58" customWidth="1"/>
    <col min="9527" max="9527" width="12.28515625" style="58" customWidth="1"/>
    <col min="9528" max="9529" width="0.7109375" style="58" customWidth="1"/>
    <col min="9530" max="9728" width="9.140625" style="58"/>
    <col min="9729" max="9729" width="2.28515625" style="58" customWidth="1"/>
    <col min="9730" max="9730" width="39.5703125" style="58" customWidth="1"/>
    <col min="9731" max="9731" width="4.5703125" style="58" customWidth="1"/>
    <col min="9732" max="9732" width="0.7109375" style="58" customWidth="1"/>
    <col min="9733" max="9733" width="12.28515625" style="58" customWidth="1"/>
    <col min="9734" max="9734" width="0.7109375" style="58" customWidth="1"/>
    <col min="9735" max="9735" width="12.28515625" style="58" customWidth="1"/>
    <col min="9736" max="9736" width="0.7109375" style="58" customWidth="1"/>
    <col min="9737" max="9737" width="12.28515625" style="58" customWidth="1"/>
    <col min="9738" max="9738" width="0.7109375" style="58" customWidth="1"/>
    <col min="9739" max="9739" width="12.28515625" style="58" customWidth="1"/>
    <col min="9740" max="9740" width="0.7109375" style="58" customWidth="1"/>
    <col min="9741" max="9741" width="12.28515625" style="58" customWidth="1"/>
    <col min="9742" max="9742" width="0.7109375" style="58" customWidth="1"/>
    <col min="9743" max="9743" width="12.28515625" style="58" customWidth="1"/>
    <col min="9744" max="9744" width="0.7109375" style="58" customWidth="1"/>
    <col min="9745" max="9745" width="12.28515625" style="58" customWidth="1"/>
    <col min="9746" max="9746" width="0.7109375" style="58" customWidth="1"/>
    <col min="9747" max="9747" width="12.28515625" style="58" customWidth="1"/>
    <col min="9748" max="9748" width="0.7109375" style="58" customWidth="1"/>
    <col min="9749" max="9749" width="12.28515625" style="58" customWidth="1"/>
    <col min="9750" max="9750" width="0.7109375" style="58" customWidth="1"/>
    <col min="9751" max="9751" width="12.28515625" style="58" customWidth="1"/>
    <col min="9752" max="9752" width="0.7109375" style="58" customWidth="1"/>
    <col min="9753" max="9753" width="12.28515625" style="58" customWidth="1"/>
    <col min="9754" max="9754" width="0.7109375" style="58" customWidth="1"/>
    <col min="9755" max="9755" width="12.28515625" style="58" customWidth="1"/>
    <col min="9756" max="9756" width="0.7109375" style="58" customWidth="1"/>
    <col min="9757" max="9757" width="12.28515625" style="58" customWidth="1"/>
    <col min="9758" max="9758" width="0.7109375" style="58" customWidth="1"/>
    <col min="9759" max="9759" width="12.28515625" style="58" customWidth="1"/>
    <col min="9760" max="9760" width="0.7109375" style="58" customWidth="1"/>
    <col min="9761" max="9761" width="12.28515625" style="58" customWidth="1"/>
    <col min="9762" max="9762" width="0.7109375" style="58" customWidth="1"/>
    <col min="9763" max="9763" width="12.28515625" style="58" customWidth="1"/>
    <col min="9764" max="9764" width="0.7109375" style="58" customWidth="1"/>
    <col min="9765" max="9765" width="12.28515625" style="58" customWidth="1"/>
    <col min="9766" max="9766" width="0.7109375" style="58" customWidth="1"/>
    <col min="9767" max="9767" width="12.28515625" style="58" customWidth="1"/>
    <col min="9768" max="9768" width="0.7109375" style="58" customWidth="1"/>
    <col min="9769" max="9769" width="12.28515625" style="58" customWidth="1"/>
    <col min="9770" max="9770" width="0.7109375" style="58" customWidth="1"/>
    <col min="9771" max="9771" width="12.28515625" style="58" customWidth="1"/>
    <col min="9772" max="9772" width="0.7109375" style="58" customWidth="1"/>
    <col min="9773" max="9773" width="12.28515625" style="58" customWidth="1"/>
    <col min="9774" max="9774" width="0.7109375" style="58" customWidth="1"/>
    <col min="9775" max="9775" width="12.28515625" style="58" customWidth="1"/>
    <col min="9776" max="9776" width="0.7109375" style="58" customWidth="1"/>
    <col min="9777" max="9777" width="12.28515625" style="58" customWidth="1"/>
    <col min="9778" max="9778" width="0.7109375" style="58" customWidth="1"/>
    <col min="9779" max="9779" width="12.28515625" style="58" customWidth="1"/>
    <col min="9780" max="9782" width="0.7109375" style="58" customWidth="1"/>
    <col min="9783" max="9783" width="12.28515625" style="58" customWidth="1"/>
    <col min="9784" max="9785" width="0.7109375" style="58" customWidth="1"/>
    <col min="9786" max="9984" width="9.140625" style="58"/>
    <col min="9985" max="9985" width="2.28515625" style="58" customWidth="1"/>
    <col min="9986" max="9986" width="39.5703125" style="58" customWidth="1"/>
    <col min="9987" max="9987" width="4.5703125" style="58" customWidth="1"/>
    <col min="9988" max="9988" width="0.7109375" style="58" customWidth="1"/>
    <col min="9989" max="9989" width="12.28515625" style="58" customWidth="1"/>
    <col min="9990" max="9990" width="0.7109375" style="58" customWidth="1"/>
    <col min="9991" max="9991" width="12.28515625" style="58" customWidth="1"/>
    <col min="9992" max="9992" width="0.7109375" style="58" customWidth="1"/>
    <col min="9993" max="9993" width="12.28515625" style="58" customWidth="1"/>
    <col min="9994" max="9994" width="0.7109375" style="58" customWidth="1"/>
    <col min="9995" max="9995" width="12.28515625" style="58" customWidth="1"/>
    <col min="9996" max="9996" width="0.7109375" style="58" customWidth="1"/>
    <col min="9997" max="9997" width="12.28515625" style="58" customWidth="1"/>
    <col min="9998" max="9998" width="0.7109375" style="58" customWidth="1"/>
    <col min="9999" max="9999" width="12.28515625" style="58" customWidth="1"/>
    <col min="10000" max="10000" width="0.7109375" style="58" customWidth="1"/>
    <col min="10001" max="10001" width="12.28515625" style="58" customWidth="1"/>
    <col min="10002" max="10002" width="0.7109375" style="58" customWidth="1"/>
    <col min="10003" max="10003" width="12.28515625" style="58" customWidth="1"/>
    <col min="10004" max="10004" width="0.7109375" style="58" customWidth="1"/>
    <col min="10005" max="10005" width="12.28515625" style="58" customWidth="1"/>
    <col min="10006" max="10006" width="0.7109375" style="58" customWidth="1"/>
    <col min="10007" max="10007" width="12.28515625" style="58" customWidth="1"/>
    <col min="10008" max="10008" width="0.7109375" style="58" customWidth="1"/>
    <col min="10009" max="10009" width="12.28515625" style="58" customWidth="1"/>
    <col min="10010" max="10010" width="0.7109375" style="58" customWidth="1"/>
    <col min="10011" max="10011" width="12.28515625" style="58" customWidth="1"/>
    <col min="10012" max="10012" width="0.7109375" style="58" customWidth="1"/>
    <col min="10013" max="10013" width="12.28515625" style="58" customWidth="1"/>
    <col min="10014" max="10014" width="0.7109375" style="58" customWidth="1"/>
    <col min="10015" max="10015" width="12.28515625" style="58" customWidth="1"/>
    <col min="10016" max="10016" width="0.7109375" style="58" customWidth="1"/>
    <col min="10017" max="10017" width="12.28515625" style="58" customWidth="1"/>
    <col min="10018" max="10018" width="0.7109375" style="58" customWidth="1"/>
    <col min="10019" max="10019" width="12.28515625" style="58" customWidth="1"/>
    <col min="10020" max="10020" width="0.7109375" style="58" customWidth="1"/>
    <col min="10021" max="10021" width="12.28515625" style="58" customWidth="1"/>
    <col min="10022" max="10022" width="0.7109375" style="58" customWidth="1"/>
    <col min="10023" max="10023" width="12.28515625" style="58" customWidth="1"/>
    <col min="10024" max="10024" width="0.7109375" style="58" customWidth="1"/>
    <col min="10025" max="10025" width="12.28515625" style="58" customWidth="1"/>
    <col min="10026" max="10026" width="0.7109375" style="58" customWidth="1"/>
    <col min="10027" max="10027" width="12.28515625" style="58" customWidth="1"/>
    <col min="10028" max="10028" width="0.7109375" style="58" customWidth="1"/>
    <col min="10029" max="10029" width="12.28515625" style="58" customWidth="1"/>
    <col min="10030" max="10030" width="0.7109375" style="58" customWidth="1"/>
    <col min="10031" max="10031" width="12.28515625" style="58" customWidth="1"/>
    <col min="10032" max="10032" width="0.7109375" style="58" customWidth="1"/>
    <col min="10033" max="10033" width="12.28515625" style="58" customWidth="1"/>
    <col min="10034" max="10034" width="0.7109375" style="58" customWidth="1"/>
    <col min="10035" max="10035" width="12.28515625" style="58" customWidth="1"/>
    <col min="10036" max="10038" width="0.7109375" style="58" customWidth="1"/>
    <col min="10039" max="10039" width="12.28515625" style="58" customWidth="1"/>
    <col min="10040" max="10041" width="0.7109375" style="58" customWidth="1"/>
    <col min="10042" max="10240" width="9.140625" style="58"/>
    <col min="10241" max="10241" width="2.28515625" style="58" customWidth="1"/>
    <col min="10242" max="10242" width="39.5703125" style="58" customWidth="1"/>
    <col min="10243" max="10243" width="4.5703125" style="58" customWidth="1"/>
    <col min="10244" max="10244" width="0.7109375" style="58" customWidth="1"/>
    <col min="10245" max="10245" width="12.28515625" style="58" customWidth="1"/>
    <col min="10246" max="10246" width="0.7109375" style="58" customWidth="1"/>
    <col min="10247" max="10247" width="12.28515625" style="58" customWidth="1"/>
    <col min="10248" max="10248" width="0.7109375" style="58" customWidth="1"/>
    <col min="10249" max="10249" width="12.28515625" style="58" customWidth="1"/>
    <col min="10250" max="10250" width="0.7109375" style="58" customWidth="1"/>
    <col min="10251" max="10251" width="12.28515625" style="58" customWidth="1"/>
    <col min="10252" max="10252" width="0.7109375" style="58" customWidth="1"/>
    <col min="10253" max="10253" width="12.28515625" style="58" customWidth="1"/>
    <col min="10254" max="10254" width="0.7109375" style="58" customWidth="1"/>
    <col min="10255" max="10255" width="12.28515625" style="58" customWidth="1"/>
    <col min="10256" max="10256" width="0.7109375" style="58" customWidth="1"/>
    <col min="10257" max="10257" width="12.28515625" style="58" customWidth="1"/>
    <col min="10258" max="10258" width="0.7109375" style="58" customWidth="1"/>
    <col min="10259" max="10259" width="12.28515625" style="58" customWidth="1"/>
    <col min="10260" max="10260" width="0.7109375" style="58" customWidth="1"/>
    <col min="10261" max="10261" width="12.28515625" style="58" customWidth="1"/>
    <col min="10262" max="10262" width="0.7109375" style="58" customWidth="1"/>
    <col min="10263" max="10263" width="12.28515625" style="58" customWidth="1"/>
    <col min="10264" max="10264" width="0.7109375" style="58" customWidth="1"/>
    <col min="10265" max="10265" width="12.28515625" style="58" customWidth="1"/>
    <col min="10266" max="10266" width="0.7109375" style="58" customWidth="1"/>
    <col min="10267" max="10267" width="12.28515625" style="58" customWidth="1"/>
    <col min="10268" max="10268" width="0.7109375" style="58" customWidth="1"/>
    <col min="10269" max="10269" width="12.28515625" style="58" customWidth="1"/>
    <col min="10270" max="10270" width="0.7109375" style="58" customWidth="1"/>
    <col min="10271" max="10271" width="12.28515625" style="58" customWidth="1"/>
    <col min="10272" max="10272" width="0.7109375" style="58" customWidth="1"/>
    <col min="10273" max="10273" width="12.28515625" style="58" customWidth="1"/>
    <col min="10274" max="10274" width="0.7109375" style="58" customWidth="1"/>
    <col min="10275" max="10275" width="12.28515625" style="58" customWidth="1"/>
    <col min="10276" max="10276" width="0.7109375" style="58" customWidth="1"/>
    <col min="10277" max="10277" width="12.28515625" style="58" customWidth="1"/>
    <col min="10278" max="10278" width="0.7109375" style="58" customWidth="1"/>
    <col min="10279" max="10279" width="12.28515625" style="58" customWidth="1"/>
    <col min="10280" max="10280" width="0.7109375" style="58" customWidth="1"/>
    <col min="10281" max="10281" width="12.28515625" style="58" customWidth="1"/>
    <col min="10282" max="10282" width="0.7109375" style="58" customWidth="1"/>
    <col min="10283" max="10283" width="12.28515625" style="58" customWidth="1"/>
    <col min="10284" max="10284" width="0.7109375" style="58" customWidth="1"/>
    <col min="10285" max="10285" width="12.28515625" style="58" customWidth="1"/>
    <col min="10286" max="10286" width="0.7109375" style="58" customWidth="1"/>
    <col min="10287" max="10287" width="12.28515625" style="58" customWidth="1"/>
    <col min="10288" max="10288" width="0.7109375" style="58" customWidth="1"/>
    <col min="10289" max="10289" width="12.28515625" style="58" customWidth="1"/>
    <col min="10290" max="10290" width="0.7109375" style="58" customWidth="1"/>
    <col min="10291" max="10291" width="12.28515625" style="58" customWidth="1"/>
    <col min="10292" max="10294" width="0.7109375" style="58" customWidth="1"/>
    <col min="10295" max="10295" width="12.28515625" style="58" customWidth="1"/>
    <col min="10296" max="10297" width="0.7109375" style="58" customWidth="1"/>
    <col min="10298" max="10496" width="9.140625" style="58"/>
    <col min="10497" max="10497" width="2.28515625" style="58" customWidth="1"/>
    <col min="10498" max="10498" width="39.5703125" style="58" customWidth="1"/>
    <col min="10499" max="10499" width="4.5703125" style="58" customWidth="1"/>
    <col min="10500" max="10500" width="0.7109375" style="58" customWidth="1"/>
    <col min="10501" max="10501" width="12.28515625" style="58" customWidth="1"/>
    <col min="10502" max="10502" width="0.7109375" style="58" customWidth="1"/>
    <col min="10503" max="10503" width="12.28515625" style="58" customWidth="1"/>
    <col min="10504" max="10504" width="0.7109375" style="58" customWidth="1"/>
    <col min="10505" max="10505" width="12.28515625" style="58" customWidth="1"/>
    <col min="10506" max="10506" width="0.7109375" style="58" customWidth="1"/>
    <col min="10507" max="10507" width="12.28515625" style="58" customWidth="1"/>
    <col min="10508" max="10508" width="0.7109375" style="58" customWidth="1"/>
    <col min="10509" max="10509" width="12.28515625" style="58" customWidth="1"/>
    <col min="10510" max="10510" width="0.7109375" style="58" customWidth="1"/>
    <col min="10511" max="10511" width="12.28515625" style="58" customWidth="1"/>
    <col min="10512" max="10512" width="0.7109375" style="58" customWidth="1"/>
    <col min="10513" max="10513" width="12.28515625" style="58" customWidth="1"/>
    <col min="10514" max="10514" width="0.7109375" style="58" customWidth="1"/>
    <col min="10515" max="10515" width="12.28515625" style="58" customWidth="1"/>
    <col min="10516" max="10516" width="0.7109375" style="58" customWidth="1"/>
    <col min="10517" max="10517" width="12.28515625" style="58" customWidth="1"/>
    <col min="10518" max="10518" width="0.7109375" style="58" customWidth="1"/>
    <col min="10519" max="10519" width="12.28515625" style="58" customWidth="1"/>
    <col min="10520" max="10520" width="0.7109375" style="58" customWidth="1"/>
    <col min="10521" max="10521" width="12.28515625" style="58" customWidth="1"/>
    <col min="10522" max="10522" width="0.7109375" style="58" customWidth="1"/>
    <col min="10523" max="10523" width="12.28515625" style="58" customWidth="1"/>
    <col min="10524" max="10524" width="0.7109375" style="58" customWidth="1"/>
    <col min="10525" max="10525" width="12.28515625" style="58" customWidth="1"/>
    <col min="10526" max="10526" width="0.7109375" style="58" customWidth="1"/>
    <col min="10527" max="10527" width="12.28515625" style="58" customWidth="1"/>
    <col min="10528" max="10528" width="0.7109375" style="58" customWidth="1"/>
    <col min="10529" max="10529" width="12.28515625" style="58" customWidth="1"/>
    <col min="10530" max="10530" width="0.7109375" style="58" customWidth="1"/>
    <col min="10531" max="10531" width="12.28515625" style="58" customWidth="1"/>
    <col min="10532" max="10532" width="0.7109375" style="58" customWidth="1"/>
    <col min="10533" max="10533" width="12.28515625" style="58" customWidth="1"/>
    <col min="10534" max="10534" width="0.7109375" style="58" customWidth="1"/>
    <col min="10535" max="10535" width="12.28515625" style="58" customWidth="1"/>
    <col min="10536" max="10536" width="0.7109375" style="58" customWidth="1"/>
    <col min="10537" max="10537" width="12.28515625" style="58" customWidth="1"/>
    <col min="10538" max="10538" width="0.7109375" style="58" customWidth="1"/>
    <col min="10539" max="10539" width="12.28515625" style="58" customWidth="1"/>
    <col min="10540" max="10540" width="0.7109375" style="58" customWidth="1"/>
    <col min="10541" max="10541" width="12.28515625" style="58" customWidth="1"/>
    <col min="10542" max="10542" width="0.7109375" style="58" customWidth="1"/>
    <col min="10543" max="10543" width="12.28515625" style="58" customWidth="1"/>
    <col min="10544" max="10544" width="0.7109375" style="58" customWidth="1"/>
    <col min="10545" max="10545" width="12.28515625" style="58" customWidth="1"/>
    <col min="10546" max="10546" width="0.7109375" style="58" customWidth="1"/>
    <col min="10547" max="10547" width="12.28515625" style="58" customWidth="1"/>
    <col min="10548" max="10550" width="0.7109375" style="58" customWidth="1"/>
    <col min="10551" max="10551" width="12.28515625" style="58" customWidth="1"/>
    <col min="10552" max="10553" width="0.7109375" style="58" customWidth="1"/>
    <col min="10554" max="10752" width="9.140625" style="58"/>
    <col min="10753" max="10753" width="2.28515625" style="58" customWidth="1"/>
    <col min="10754" max="10754" width="39.5703125" style="58" customWidth="1"/>
    <col min="10755" max="10755" width="4.5703125" style="58" customWidth="1"/>
    <col min="10756" max="10756" width="0.7109375" style="58" customWidth="1"/>
    <col min="10757" max="10757" width="12.28515625" style="58" customWidth="1"/>
    <col min="10758" max="10758" width="0.7109375" style="58" customWidth="1"/>
    <col min="10759" max="10759" width="12.28515625" style="58" customWidth="1"/>
    <col min="10760" max="10760" width="0.7109375" style="58" customWidth="1"/>
    <col min="10761" max="10761" width="12.28515625" style="58" customWidth="1"/>
    <col min="10762" max="10762" width="0.7109375" style="58" customWidth="1"/>
    <col min="10763" max="10763" width="12.28515625" style="58" customWidth="1"/>
    <col min="10764" max="10764" width="0.7109375" style="58" customWidth="1"/>
    <col min="10765" max="10765" width="12.28515625" style="58" customWidth="1"/>
    <col min="10766" max="10766" width="0.7109375" style="58" customWidth="1"/>
    <col min="10767" max="10767" width="12.28515625" style="58" customWidth="1"/>
    <col min="10768" max="10768" width="0.7109375" style="58" customWidth="1"/>
    <col min="10769" max="10769" width="12.28515625" style="58" customWidth="1"/>
    <col min="10770" max="10770" width="0.7109375" style="58" customWidth="1"/>
    <col min="10771" max="10771" width="12.28515625" style="58" customWidth="1"/>
    <col min="10772" max="10772" width="0.7109375" style="58" customWidth="1"/>
    <col min="10773" max="10773" width="12.28515625" style="58" customWidth="1"/>
    <col min="10774" max="10774" width="0.7109375" style="58" customWidth="1"/>
    <col min="10775" max="10775" width="12.28515625" style="58" customWidth="1"/>
    <col min="10776" max="10776" width="0.7109375" style="58" customWidth="1"/>
    <col min="10777" max="10777" width="12.28515625" style="58" customWidth="1"/>
    <col min="10778" max="10778" width="0.7109375" style="58" customWidth="1"/>
    <col min="10779" max="10779" width="12.28515625" style="58" customWidth="1"/>
    <col min="10780" max="10780" width="0.7109375" style="58" customWidth="1"/>
    <col min="10781" max="10781" width="12.28515625" style="58" customWidth="1"/>
    <col min="10782" max="10782" width="0.7109375" style="58" customWidth="1"/>
    <col min="10783" max="10783" width="12.28515625" style="58" customWidth="1"/>
    <col min="10784" max="10784" width="0.7109375" style="58" customWidth="1"/>
    <col min="10785" max="10785" width="12.28515625" style="58" customWidth="1"/>
    <col min="10786" max="10786" width="0.7109375" style="58" customWidth="1"/>
    <col min="10787" max="10787" width="12.28515625" style="58" customWidth="1"/>
    <col min="10788" max="10788" width="0.7109375" style="58" customWidth="1"/>
    <col min="10789" max="10789" width="12.28515625" style="58" customWidth="1"/>
    <col min="10790" max="10790" width="0.7109375" style="58" customWidth="1"/>
    <col min="10791" max="10791" width="12.28515625" style="58" customWidth="1"/>
    <col min="10792" max="10792" width="0.7109375" style="58" customWidth="1"/>
    <col min="10793" max="10793" width="12.28515625" style="58" customWidth="1"/>
    <col min="10794" max="10794" width="0.7109375" style="58" customWidth="1"/>
    <col min="10795" max="10795" width="12.28515625" style="58" customWidth="1"/>
    <col min="10796" max="10796" width="0.7109375" style="58" customWidth="1"/>
    <col min="10797" max="10797" width="12.28515625" style="58" customWidth="1"/>
    <col min="10798" max="10798" width="0.7109375" style="58" customWidth="1"/>
    <col min="10799" max="10799" width="12.28515625" style="58" customWidth="1"/>
    <col min="10800" max="10800" width="0.7109375" style="58" customWidth="1"/>
    <col min="10801" max="10801" width="12.28515625" style="58" customWidth="1"/>
    <col min="10802" max="10802" width="0.7109375" style="58" customWidth="1"/>
    <col min="10803" max="10803" width="12.28515625" style="58" customWidth="1"/>
    <col min="10804" max="10806" width="0.7109375" style="58" customWidth="1"/>
    <col min="10807" max="10807" width="12.28515625" style="58" customWidth="1"/>
    <col min="10808" max="10809" width="0.7109375" style="58" customWidth="1"/>
    <col min="10810" max="11008" width="9.140625" style="58"/>
    <col min="11009" max="11009" width="2.28515625" style="58" customWidth="1"/>
    <col min="11010" max="11010" width="39.5703125" style="58" customWidth="1"/>
    <col min="11011" max="11011" width="4.5703125" style="58" customWidth="1"/>
    <col min="11012" max="11012" width="0.7109375" style="58" customWidth="1"/>
    <col min="11013" max="11013" width="12.28515625" style="58" customWidth="1"/>
    <col min="11014" max="11014" width="0.7109375" style="58" customWidth="1"/>
    <col min="11015" max="11015" width="12.28515625" style="58" customWidth="1"/>
    <col min="11016" max="11016" width="0.7109375" style="58" customWidth="1"/>
    <col min="11017" max="11017" width="12.28515625" style="58" customWidth="1"/>
    <col min="11018" max="11018" width="0.7109375" style="58" customWidth="1"/>
    <col min="11019" max="11019" width="12.28515625" style="58" customWidth="1"/>
    <col min="11020" max="11020" width="0.7109375" style="58" customWidth="1"/>
    <col min="11021" max="11021" width="12.28515625" style="58" customWidth="1"/>
    <col min="11022" max="11022" width="0.7109375" style="58" customWidth="1"/>
    <col min="11023" max="11023" width="12.28515625" style="58" customWidth="1"/>
    <col min="11024" max="11024" width="0.7109375" style="58" customWidth="1"/>
    <col min="11025" max="11025" width="12.28515625" style="58" customWidth="1"/>
    <col min="11026" max="11026" width="0.7109375" style="58" customWidth="1"/>
    <col min="11027" max="11027" width="12.28515625" style="58" customWidth="1"/>
    <col min="11028" max="11028" width="0.7109375" style="58" customWidth="1"/>
    <col min="11029" max="11029" width="12.28515625" style="58" customWidth="1"/>
    <col min="11030" max="11030" width="0.7109375" style="58" customWidth="1"/>
    <col min="11031" max="11031" width="12.28515625" style="58" customWidth="1"/>
    <col min="11032" max="11032" width="0.7109375" style="58" customWidth="1"/>
    <col min="11033" max="11033" width="12.28515625" style="58" customWidth="1"/>
    <col min="11034" max="11034" width="0.7109375" style="58" customWidth="1"/>
    <col min="11035" max="11035" width="12.28515625" style="58" customWidth="1"/>
    <col min="11036" max="11036" width="0.7109375" style="58" customWidth="1"/>
    <col min="11037" max="11037" width="12.28515625" style="58" customWidth="1"/>
    <col min="11038" max="11038" width="0.7109375" style="58" customWidth="1"/>
    <col min="11039" max="11039" width="12.28515625" style="58" customWidth="1"/>
    <col min="11040" max="11040" width="0.7109375" style="58" customWidth="1"/>
    <col min="11041" max="11041" width="12.28515625" style="58" customWidth="1"/>
    <col min="11042" max="11042" width="0.7109375" style="58" customWidth="1"/>
    <col min="11043" max="11043" width="12.28515625" style="58" customWidth="1"/>
    <col min="11044" max="11044" width="0.7109375" style="58" customWidth="1"/>
    <col min="11045" max="11045" width="12.28515625" style="58" customWidth="1"/>
    <col min="11046" max="11046" width="0.7109375" style="58" customWidth="1"/>
    <col min="11047" max="11047" width="12.28515625" style="58" customWidth="1"/>
    <col min="11048" max="11048" width="0.7109375" style="58" customWidth="1"/>
    <col min="11049" max="11049" width="12.28515625" style="58" customWidth="1"/>
    <col min="11050" max="11050" width="0.7109375" style="58" customWidth="1"/>
    <col min="11051" max="11051" width="12.28515625" style="58" customWidth="1"/>
    <col min="11052" max="11052" width="0.7109375" style="58" customWidth="1"/>
    <col min="11053" max="11053" width="12.28515625" style="58" customWidth="1"/>
    <col min="11054" max="11054" width="0.7109375" style="58" customWidth="1"/>
    <col min="11055" max="11055" width="12.28515625" style="58" customWidth="1"/>
    <col min="11056" max="11056" width="0.7109375" style="58" customWidth="1"/>
    <col min="11057" max="11057" width="12.28515625" style="58" customWidth="1"/>
    <col min="11058" max="11058" width="0.7109375" style="58" customWidth="1"/>
    <col min="11059" max="11059" width="12.28515625" style="58" customWidth="1"/>
    <col min="11060" max="11062" width="0.7109375" style="58" customWidth="1"/>
    <col min="11063" max="11063" width="12.28515625" style="58" customWidth="1"/>
    <col min="11064" max="11065" width="0.7109375" style="58" customWidth="1"/>
    <col min="11066" max="11264" width="9.140625" style="58"/>
    <col min="11265" max="11265" width="2.28515625" style="58" customWidth="1"/>
    <col min="11266" max="11266" width="39.5703125" style="58" customWidth="1"/>
    <col min="11267" max="11267" width="4.5703125" style="58" customWidth="1"/>
    <col min="11268" max="11268" width="0.7109375" style="58" customWidth="1"/>
    <col min="11269" max="11269" width="12.28515625" style="58" customWidth="1"/>
    <col min="11270" max="11270" width="0.7109375" style="58" customWidth="1"/>
    <col min="11271" max="11271" width="12.28515625" style="58" customWidth="1"/>
    <col min="11272" max="11272" width="0.7109375" style="58" customWidth="1"/>
    <col min="11273" max="11273" width="12.28515625" style="58" customWidth="1"/>
    <col min="11274" max="11274" width="0.7109375" style="58" customWidth="1"/>
    <col min="11275" max="11275" width="12.28515625" style="58" customWidth="1"/>
    <col min="11276" max="11276" width="0.7109375" style="58" customWidth="1"/>
    <col min="11277" max="11277" width="12.28515625" style="58" customWidth="1"/>
    <col min="11278" max="11278" width="0.7109375" style="58" customWidth="1"/>
    <col min="11279" max="11279" width="12.28515625" style="58" customWidth="1"/>
    <col min="11280" max="11280" width="0.7109375" style="58" customWidth="1"/>
    <col min="11281" max="11281" width="12.28515625" style="58" customWidth="1"/>
    <col min="11282" max="11282" width="0.7109375" style="58" customWidth="1"/>
    <col min="11283" max="11283" width="12.28515625" style="58" customWidth="1"/>
    <col min="11284" max="11284" width="0.7109375" style="58" customWidth="1"/>
    <col min="11285" max="11285" width="12.28515625" style="58" customWidth="1"/>
    <col min="11286" max="11286" width="0.7109375" style="58" customWidth="1"/>
    <col min="11287" max="11287" width="12.28515625" style="58" customWidth="1"/>
    <col min="11288" max="11288" width="0.7109375" style="58" customWidth="1"/>
    <col min="11289" max="11289" width="12.28515625" style="58" customWidth="1"/>
    <col min="11290" max="11290" width="0.7109375" style="58" customWidth="1"/>
    <col min="11291" max="11291" width="12.28515625" style="58" customWidth="1"/>
    <col min="11292" max="11292" width="0.7109375" style="58" customWidth="1"/>
    <col min="11293" max="11293" width="12.28515625" style="58" customWidth="1"/>
    <col min="11294" max="11294" width="0.7109375" style="58" customWidth="1"/>
    <col min="11295" max="11295" width="12.28515625" style="58" customWidth="1"/>
    <col min="11296" max="11296" width="0.7109375" style="58" customWidth="1"/>
    <col min="11297" max="11297" width="12.28515625" style="58" customWidth="1"/>
    <col min="11298" max="11298" width="0.7109375" style="58" customWidth="1"/>
    <col min="11299" max="11299" width="12.28515625" style="58" customWidth="1"/>
    <col min="11300" max="11300" width="0.7109375" style="58" customWidth="1"/>
    <col min="11301" max="11301" width="12.28515625" style="58" customWidth="1"/>
    <col min="11302" max="11302" width="0.7109375" style="58" customWidth="1"/>
    <col min="11303" max="11303" width="12.28515625" style="58" customWidth="1"/>
    <col min="11304" max="11304" width="0.7109375" style="58" customWidth="1"/>
    <col min="11305" max="11305" width="12.28515625" style="58" customWidth="1"/>
    <col min="11306" max="11306" width="0.7109375" style="58" customWidth="1"/>
    <col min="11307" max="11307" width="12.28515625" style="58" customWidth="1"/>
    <col min="11308" max="11308" width="0.7109375" style="58" customWidth="1"/>
    <col min="11309" max="11309" width="12.28515625" style="58" customWidth="1"/>
    <col min="11310" max="11310" width="0.7109375" style="58" customWidth="1"/>
    <col min="11311" max="11311" width="12.28515625" style="58" customWidth="1"/>
    <col min="11312" max="11312" width="0.7109375" style="58" customWidth="1"/>
    <col min="11313" max="11313" width="12.28515625" style="58" customWidth="1"/>
    <col min="11314" max="11314" width="0.7109375" style="58" customWidth="1"/>
    <col min="11315" max="11315" width="12.28515625" style="58" customWidth="1"/>
    <col min="11316" max="11318" width="0.7109375" style="58" customWidth="1"/>
    <col min="11319" max="11319" width="12.28515625" style="58" customWidth="1"/>
    <col min="11320" max="11321" width="0.7109375" style="58" customWidth="1"/>
    <col min="11322" max="11520" width="9.140625" style="58"/>
    <col min="11521" max="11521" width="2.28515625" style="58" customWidth="1"/>
    <col min="11522" max="11522" width="39.5703125" style="58" customWidth="1"/>
    <col min="11523" max="11523" width="4.5703125" style="58" customWidth="1"/>
    <col min="11524" max="11524" width="0.7109375" style="58" customWidth="1"/>
    <col min="11525" max="11525" width="12.28515625" style="58" customWidth="1"/>
    <col min="11526" max="11526" width="0.7109375" style="58" customWidth="1"/>
    <col min="11527" max="11527" width="12.28515625" style="58" customWidth="1"/>
    <col min="11528" max="11528" width="0.7109375" style="58" customWidth="1"/>
    <col min="11529" max="11529" width="12.28515625" style="58" customWidth="1"/>
    <col min="11530" max="11530" width="0.7109375" style="58" customWidth="1"/>
    <col min="11531" max="11531" width="12.28515625" style="58" customWidth="1"/>
    <col min="11532" max="11532" width="0.7109375" style="58" customWidth="1"/>
    <col min="11533" max="11533" width="12.28515625" style="58" customWidth="1"/>
    <col min="11534" max="11534" width="0.7109375" style="58" customWidth="1"/>
    <col min="11535" max="11535" width="12.28515625" style="58" customWidth="1"/>
    <col min="11536" max="11536" width="0.7109375" style="58" customWidth="1"/>
    <col min="11537" max="11537" width="12.28515625" style="58" customWidth="1"/>
    <col min="11538" max="11538" width="0.7109375" style="58" customWidth="1"/>
    <col min="11539" max="11539" width="12.28515625" style="58" customWidth="1"/>
    <col min="11540" max="11540" width="0.7109375" style="58" customWidth="1"/>
    <col min="11541" max="11541" width="12.28515625" style="58" customWidth="1"/>
    <col min="11542" max="11542" width="0.7109375" style="58" customWidth="1"/>
    <col min="11543" max="11543" width="12.28515625" style="58" customWidth="1"/>
    <col min="11544" max="11544" width="0.7109375" style="58" customWidth="1"/>
    <col min="11545" max="11545" width="12.28515625" style="58" customWidth="1"/>
    <col min="11546" max="11546" width="0.7109375" style="58" customWidth="1"/>
    <col min="11547" max="11547" width="12.28515625" style="58" customWidth="1"/>
    <col min="11548" max="11548" width="0.7109375" style="58" customWidth="1"/>
    <col min="11549" max="11549" width="12.28515625" style="58" customWidth="1"/>
    <col min="11550" max="11550" width="0.7109375" style="58" customWidth="1"/>
    <col min="11551" max="11551" width="12.28515625" style="58" customWidth="1"/>
    <col min="11552" max="11552" width="0.7109375" style="58" customWidth="1"/>
    <col min="11553" max="11553" width="12.28515625" style="58" customWidth="1"/>
    <col min="11554" max="11554" width="0.7109375" style="58" customWidth="1"/>
    <col min="11555" max="11555" width="12.28515625" style="58" customWidth="1"/>
    <col min="11556" max="11556" width="0.7109375" style="58" customWidth="1"/>
    <col min="11557" max="11557" width="12.28515625" style="58" customWidth="1"/>
    <col min="11558" max="11558" width="0.7109375" style="58" customWidth="1"/>
    <col min="11559" max="11559" width="12.28515625" style="58" customWidth="1"/>
    <col min="11560" max="11560" width="0.7109375" style="58" customWidth="1"/>
    <col min="11561" max="11561" width="12.28515625" style="58" customWidth="1"/>
    <col min="11562" max="11562" width="0.7109375" style="58" customWidth="1"/>
    <col min="11563" max="11563" width="12.28515625" style="58" customWidth="1"/>
    <col min="11564" max="11564" width="0.7109375" style="58" customWidth="1"/>
    <col min="11565" max="11565" width="12.28515625" style="58" customWidth="1"/>
    <col min="11566" max="11566" width="0.7109375" style="58" customWidth="1"/>
    <col min="11567" max="11567" width="12.28515625" style="58" customWidth="1"/>
    <col min="11568" max="11568" width="0.7109375" style="58" customWidth="1"/>
    <col min="11569" max="11569" width="12.28515625" style="58" customWidth="1"/>
    <col min="11570" max="11570" width="0.7109375" style="58" customWidth="1"/>
    <col min="11571" max="11571" width="12.28515625" style="58" customWidth="1"/>
    <col min="11572" max="11574" width="0.7109375" style="58" customWidth="1"/>
    <col min="11575" max="11575" width="12.28515625" style="58" customWidth="1"/>
    <col min="11576" max="11577" width="0.7109375" style="58" customWidth="1"/>
    <col min="11578" max="11776" width="9.140625" style="58"/>
    <col min="11777" max="11777" width="2.28515625" style="58" customWidth="1"/>
    <col min="11778" max="11778" width="39.5703125" style="58" customWidth="1"/>
    <col min="11779" max="11779" width="4.5703125" style="58" customWidth="1"/>
    <col min="11780" max="11780" width="0.7109375" style="58" customWidth="1"/>
    <col min="11781" max="11781" width="12.28515625" style="58" customWidth="1"/>
    <col min="11782" max="11782" width="0.7109375" style="58" customWidth="1"/>
    <col min="11783" max="11783" width="12.28515625" style="58" customWidth="1"/>
    <col min="11784" max="11784" width="0.7109375" style="58" customWidth="1"/>
    <col min="11785" max="11785" width="12.28515625" style="58" customWidth="1"/>
    <col min="11786" max="11786" width="0.7109375" style="58" customWidth="1"/>
    <col min="11787" max="11787" width="12.28515625" style="58" customWidth="1"/>
    <col min="11788" max="11788" width="0.7109375" style="58" customWidth="1"/>
    <col min="11789" max="11789" width="12.28515625" style="58" customWidth="1"/>
    <col min="11790" max="11790" width="0.7109375" style="58" customWidth="1"/>
    <col min="11791" max="11791" width="12.28515625" style="58" customWidth="1"/>
    <col min="11792" max="11792" width="0.7109375" style="58" customWidth="1"/>
    <col min="11793" max="11793" width="12.28515625" style="58" customWidth="1"/>
    <col min="11794" max="11794" width="0.7109375" style="58" customWidth="1"/>
    <col min="11795" max="11795" width="12.28515625" style="58" customWidth="1"/>
    <col min="11796" max="11796" width="0.7109375" style="58" customWidth="1"/>
    <col min="11797" max="11797" width="12.28515625" style="58" customWidth="1"/>
    <col min="11798" max="11798" width="0.7109375" style="58" customWidth="1"/>
    <col min="11799" max="11799" width="12.28515625" style="58" customWidth="1"/>
    <col min="11800" max="11800" width="0.7109375" style="58" customWidth="1"/>
    <col min="11801" max="11801" width="12.28515625" style="58" customWidth="1"/>
    <col min="11802" max="11802" width="0.7109375" style="58" customWidth="1"/>
    <col min="11803" max="11803" width="12.28515625" style="58" customWidth="1"/>
    <col min="11804" max="11804" width="0.7109375" style="58" customWidth="1"/>
    <col min="11805" max="11805" width="12.28515625" style="58" customWidth="1"/>
    <col min="11806" max="11806" width="0.7109375" style="58" customWidth="1"/>
    <col min="11807" max="11807" width="12.28515625" style="58" customWidth="1"/>
    <col min="11808" max="11808" width="0.7109375" style="58" customWidth="1"/>
    <col min="11809" max="11809" width="12.28515625" style="58" customWidth="1"/>
    <col min="11810" max="11810" width="0.7109375" style="58" customWidth="1"/>
    <col min="11811" max="11811" width="12.28515625" style="58" customWidth="1"/>
    <col min="11812" max="11812" width="0.7109375" style="58" customWidth="1"/>
    <col min="11813" max="11813" width="12.28515625" style="58" customWidth="1"/>
    <col min="11814" max="11814" width="0.7109375" style="58" customWidth="1"/>
    <col min="11815" max="11815" width="12.28515625" style="58" customWidth="1"/>
    <col min="11816" max="11816" width="0.7109375" style="58" customWidth="1"/>
    <col min="11817" max="11817" width="12.28515625" style="58" customWidth="1"/>
    <col min="11818" max="11818" width="0.7109375" style="58" customWidth="1"/>
    <col min="11819" max="11819" width="12.28515625" style="58" customWidth="1"/>
    <col min="11820" max="11820" width="0.7109375" style="58" customWidth="1"/>
    <col min="11821" max="11821" width="12.28515625" style="58" customWidth="1"/>
    <col min="11822" max="11822" width="0.7109375" style="58" customWidth="1"/>
    <col min="11823" max="11823" width="12.28515625" style="58" customWidth="1"/>
    <col min="11824" max="11824" width="0.7109375" style="58" customWidth="1"/>
    <col min="11825" max="11825" width="12.28515625" style="58" customWidth="1"/>
    <col min="11826" max="11826" width="0.7109375" style="58" customWidth="1"/>
    <col min="11827" max="11827" width="12.28515625" style="58" customWidth="1"/>
    <col min="11828" max="11830" width="0.7109375" style="58" customWidth="1"/>
    <col min="11831" max="11831" width="12.28515625" style="58" customWidth="1"/>
    <col min="11832" max="11833" width="0.7109375" style="58" customWidth="1"/>
    <col min="11834" max="12032" width="9.140625" style="58"/>
    <col min="12033" max="12033" width="2.28515625" style="58" customWidth="1"/>
    <col min="12034" max="12034" width="39.5703125" style="58" customWidth="1"/>
    <col min="12035" max="12035" width="4.5703125" style="58" customWidth="1"/>
    <col min="12036" max="12036" width="0.7109375" style="58" customWidth="1"/>
    <col min="12037" max="12037" width="12.28515625" style="58" customWidth="1"/>
    <col min="12038" max="12038" width="0.7109375" style="58" customWidth="1"/>
    <col min="12039" max="12039" width="12.28515625" style="58" customWidth="1"/>
    <col min="12040" max="12040" width="0.7109375" style="58" customWidth="1"/>
    <col min="12041" max="12041" width="12.28515625" style="58" customWidth="1"/>
    <col min="12042" max="12042" width="0.7109375" style="58" customWidth="1"/>
    <col min="12043" max="12043" width="12.28515625" style="58" customWidth="1"/>
    <col min="12044" max="12044" width="0.7109375" style="58" customWidth="1"/>
    <col min="12045" max="12045" width="12.28515625" style="58" customWidth="1"/>
    <col min="12046" max="12046" width="0.7109375" style="58" customWidth="1"/>
    <col min="12047" max="12047" width="12.28515625" style="58" customWidth="1"/>
    <col min="12048" max="12048" width="0.7109375" style="58" customWidth="1"/>
    <col min="12049" max="12049" width="12.28515625" style="58" customWidth="1"/>
    <col min="12050" max="12050" width="0.7109375" style="58" customWidth="1"/>
    <col min="12051" max="12051" width="12.28515625" style="58" customWidth="1"/>
    <col min="12052" max="12052" width="0.7109375" style="58" customWidth="1"/>
    <col min="12053" max="12053" width="12.28515625" style="58" customWidth="1"/>
    <col min="12054" max="12054" width="0.7109375" style="58" customWidth="1"/>
    <col min="12055" max="12055" width="12.28515625" style="58" customWidth="1"/>
    <col min="12056" max="12056" width="0.7109375" style="58" customWidth="1"/>
    <col min="12057" max="12057" width="12.28515625" style="58" customWidth="1"/>
    <col min="12058" max="12058" width="0.7109375" style="58" customWidth="1"/>
    <col min="12059" max="12059" width="12.28515625" style="58" customWidth="1"/>
    <col min="12060" max="12060" width="0.7109375" style="58" customWidth="1"/>
    <col min="12061" max="12061" width="12.28515625" style="58" customWidth="1"/>
    <col min="12062" max="12062" width="0.7109375" style="58" customWidth="1"/>
    <col min="12063" max="12063" width="12.28515625" style="58" customWidth="1"/>
    <col min="12064" max="12064" width="0.7109375" style="58" customWidth="1"/>
    <col min="12065" max="12065" width="12.28515625" style="58" customWidth="1"/>
    <col min="12066" max="12066" width="0.7109375" style="58" customWidth="1"/>
    <col min="12067" max="12067" width="12.28515625" style="58" customWidth="1"/>
    <col min="12068" max="12068" width="0.7109375" style="58" customWidth="1"/>
    <col min="12069" max="12069" width="12.28515625" style="58" customWidth="1"/>
    <col min="12070" max="12070" width="0.7109375" style="58" customWidth="1"/>
    <col min="12071" max="12071" width="12.28515625" style="58" customWidth="1"/>
    <col min="12072" max="12072" width="0.7109375" style="58" customWidth="1"/>
    <col min="12073" max="12073" width="12.28515625" style="58" customWidth="1"/>
    <col min="12074" max="12074" width="0.7109375" style="58" customWidth="1"/>
    <col min="12075" max="12075" width="12.28515625" style="58" customWidth="1"/>
    <col min="12076" max="12076" width="0.7109375" style="58" customWidth="1"/>
    <col min="12077" max="12077" width="12.28515625" style="58" customWidth="1"/>
    <col min="12078" max="12078" width="0.7109375" style="58" customWidth="1"/>
    <col min="12079" max="12079" width="12.28515625" style="58" customWidth="1"/>
    <col min="12080" max="12080" width="0.7109375" style="58" customWidth="1"/>
    <col min="12081" max="12081" width="12.28515625" style="58" customWidth="1"/>
    <col min="12082" max="12082" width="0.7109375" style="58" customWidth="1"/>
    <col min="12083" max="12083" width="12.28515625" style="58" customWidth="1"/>
    <col min="12084" max="12086" width="0.7109375" style="58" customWidth="1"/>
    <col min="12087" max="12087" width="12.28515625" style="58" customWidth="1"/>
    <col min="12088" max="12089" width="0.7109375" style="58" customWidth="1"/>
    <col min="12090" max="12288" width="9.140625" style="58"/>
    <col min="12289" max="12289" width="2.28515625" style="58" customWidth="1"/>
    <col min="12290" max="12290" width="39.5703125" style="58" customWidth="1"/>
    <col min="12291" max="12291" width="4.5703125" style="58" customWidth="1"/>
    <col min="12292" max="12292" width="0.7109375" style="58" customWidth="1"/>
    <col min="12293" max="12293" width="12.28515625" style="58" customWidth="1"/>
    <col min="12294" max="12294" width="0.7109375" style="58" customWidth="1"/>
    <col min="12295" max="12295" width="12.28515625" style="58" customWidth="1"/>
    <col min="12296" max="12296" width="0.7109375" style="58" customWidth="1"/>
    <col min="12297" max="12297" width="12.28515625" style="58" customWidth="1"/>
    <col min="12298" max="12298" width="0.7109375" style="58" customWidth="1"/>
    <col min="12299" max="12299" width="12.28515625" style="58" customWidth="1"/>
    <col min="12300" max="12300" width="0.7109375" style="58" customWidth="1"/>
    <col min="12301" max="12301" width="12.28515625" style="58" customWidth="1"/>
    <col min="12302" max="12302" width="0.7109375" style="58" customWidth="1"/>
    <col min="12303" max="12303" width="12.28515625" style="58" customWidth="1"/>
    <col min="12304" max="12304" width="0.7109375" style="58" customWidth="1"/>
    <col min="12305" max="12305" width="12.28515625" style="58" customWidth="1"/>
    <col min="12306" max="12306" width="0.7109375" style="58" customWidth="1"/>
    <col min="12307" max="12307" width="12.28515625" style="58" customWidth="1"/>
    <col min="12308" max="12308" width="0.7109375" style="58" customWidth="1"/>
    <col min="12309" max="12309" width="12.28515625" style="58" customWidth="1"/>
    <col min="12310" max="12310" width="0.7109375" style="58" customWidth="1"/>
    <col min="12311" max="12311" width="12.28515625" style="58" customWidth="1"/>
    <col min="12312" max="12312" width="0.7109375" style="58" customWidth="1"/>
    <col min="12313" max="12313" width="12.28515625" style="58" customWidth="1"/>
    <col min="12314" max="12314" width="0.7109375" style="58" customWidth="1"/>
    <col min="12315" max="12315" width="12.28515625" style="58" customWidth="1"/>
    <col min="12316" max="12316" width="0.7109375" style="58" customWidth="1"/>
    <col min="12317" max="12317" width="12.28515625" style="58" customWidth="1"/>
    <col min="12318" max="12318" width="0.7109375" style="58" customWidth="1"/>
    <col min="12319" max="12319" width="12.28515625" style="58" customWidth="1"/>
    <col min="12320" max="12320" width="0.7109375" style="58" customWidth="1"/>
    <col min="12321" max="12321" width="12.28515625" style="58" customWidth="1"/>
    <col min="12322" max="12322" width="0.7109375" style="58" customWidth="1"/>
    <col min="12323" max="12323" width="12.28515625" style="58" customWidth="1"/>
    <col min="12324" max="12324" width="0.7109375" style="58" customWidth="1"/>
    <col min="12325" max="12325" width="12.28515625" style="58" customWidth="1"/>
    <col min="12326" max="12326" width="0.7109375" style="58" customWidth="1"/>
    <col min="12327" max="12327" width="12.28515625" style="58" customWidth="1"/>
    <col min="12328" max="12328" width="0.7109375" style="58" customWidth="1"/>
    <col min="12329" max="12329" width="12.28515625" style="58" customWidth="1"/>
    <col min="12330" max="12330" width="0.7109375" style="58" customWidth="1"/>
    <col min="12331" max="12331" width="12.28515625" style="58" customWidth="1"/>
    <col min="12332" max="12332" width="0.7109375" style="58" customWidth="1"/>
    <col min="12333" max="12333" width="12.28515625" style="58" customWidth="1"/>
    <col min="12334" max="12334" width="0.7109375" style="58" customWidth="1"/>
    <col min="12335" max="12335" width="12.28515625" style="58" customWidth="1"/>
    <col min="12336" max="12336" width="0.7109375" style="58" customWidth="1"/>
    <col min="12337" max="12337" width="12.28515625" style="58" customWidth="1"/>
    <col min="12338" max="12338" width="0.7109375" style="58" customWidth="1"/>
    <col min="12339" max="12339" width="12.28515625" style="58" customWidth="1"/>
    <col min="12340" max="12342" width="0.7109375" style="58" customWidth="1"/>
    <col min="12343" max="12343" width="12.28515625" style="58" customWidth="1"/>
    <col min="12344" max="12345" width="0.7109375" style="58" customWidth="1"/>
    <col min="12346" max="12544" width="9.140625" style="58"/>
    <col min="12545" max="12545" width="2.28515625" style="58" customWidth="1"/>
    <col min="12546" max="12546" width="39.5703125" style="58" customWidth="1"/>
    <col min="12547" max="12547" width="4.5703125" style="58" customWidth="1"/>
    <col min="12548" max="12548" width="0.7109375" style="58" customWidth="1"/>
    <col min="12549" max="12549" width="12.28515625" style="58" customWidth="1"/>
    <col min="12550" max="12550" width="0.7109375" style="58" customWidth="1"/>
    <col min="12551" max="12551" width="12.28515625" style="58" customWidth="1"/>
    <col min="12552" max="12552" width="0.7109375" style="58" customWidth="1"/>
    <col min="12553" max="12553" width="12.28515625" style="58" customWidth="1"/>
    <col min="12554" max="12554" width="0.7109375" style="58" customWidth="1"/>
    <col min="12555" max="12555" width="12.28515625" style="58" customWidth="1"/>
    <col min="12556" max="12556" width="0.7109375" style="58" customWidth="1"/>
    <col min="12557" max="12557" width="12.28515625" style="58" customWidth="1"/>
    <col min="12558" max="12558" width="0.7109375" style="58" customWidth="1"/>
    <col min="12559" max="12559" width="12.28515625" style="58" customWidth="1"/>
    <col min="12560" max="12560" width="0.7109375" style="58" customWidth="1"/>
    <col min="12561" max="12561" width="12.28515625" style="58" customWidth="1"/>
    <col min="12562" max="12562" width="0.7109375" style="58" customWidth="1"/>
    <col min="12563" max="12563" width="12.28515625" style="58" customWidth="1"/>
    <col min="12564" max="12564" width="0.7109375" style="58" customWidth="1"/>
    <col min="12565" max="12565" width="12.28515625" style="58" customWidth="1"/>
    <col min="12566" max="12566" width="0.7109375" style="58" customWidth="1"/>
    <col min="12567" max="12567" width="12.28515625" style="58" customWidth="1"/>
    <col min="12568" max="12568" width="0.7109375" style="58" customWidth="1"/>
    <col min="12569" max="12569" width="12.28515625" style="58" customWidth="1"/>
    <col min="12570" max="12570" width="0.7109375" style="58" customWidth="1"/>
    <col min="12571" max="12571" width="12.28515625" style="58" customWidth="1"/>
    <col min="12572" max="12572" width="0.7109375" style="58" customWidth="1"/>
    <col min="12573" max="12573" width="12.28515625" style="58" customWidth="1"/>
    <col min="12574" max="12574" width="0.7109375" style="58" customWidth="1"/>
    <col min="12575" max="12575" width="12.28515625" style="58" customWidth="1"/>
    <col min="12576" max="12576" width="0.7109375" style="58" customWidth="1"/>
    <col min="12577" max="12577" width="12.28515625" style="58" customWidth="1"/>
    <col min="12578" max="12578" width="0.7109375" style="58" customWidth="1"/>
    <col min="12579" max="12579" width="12.28515625" style="58" customWidth="1"/>
    <col min="12580" max="12580" width="0.7109375" style="58" customWidth="1"/>
    <col min="12581" max="12581" width="12.28515625" style="58" customWidth="1"/>
    <col min="12582" max="12582" width="0.7109375" style="58" customWidth="1"/>
    <col min="12583" max="12583" width="12.28515625" style="58" customWidth="1"/>
    <col min="12584" max="12584" width="0.7109375" style="58" customWidth="1"/>
    <col min="12585" max="12585" width="12.28515625" style="58" customWidth="1"/>
    <col min="12586" max="12586" width="0.7109375" style="58" customWidth="1"/>
    <col min="12587" max="12587" width="12.28515625" style="58" customWidth="1"/>
    <col min="12588" max="12588" width="0.7109375" style="58" customWidth="1"/>
    <col min="12589" max="12589" width="12.28515625" style="58" customWidth="1"/>
    <col min="12590" max="12590" width="0.7109375" style="58" customWidth="1"/>
    <col min="12591" max="12591" width="12.28515625" style="58" customWidth="1"/>
    <col min="12592" max="12592" width="0.7109375" style="58" customWidth="1"/>
    <col min="12593" max="12593" width="12.28515625" style="58" customWidth="1"/>
    <col min="12594" max="12594" width="0.7109375" style="58" customWidth="1"/>
    <col min="12595" max="12595" width="12.28515625" style="58" customWidth="1"/>
    <col min="12596" max="12598" width="0.7109375" style="58" customWidth="1"/>
    <col min="12599" max="12599" width="12.28515625" style="58" customWidth="1"/>
    <col min="12600" max="12601" width="0.7109375" style="58" customWidth="1"/>
    <col min="12602" max="12800" width="9.140625" style="58"/>
    <col min="12801" max="12801" width="2.28515625" style="58" customWidth="1"/>
    <col min="12802" max="12802" width="39.5703125" style="58" customWidth="1"/>
    <col min="12803" max="12803" width="4.5703125" style="58" customWidth="1"/>
    <col min="12804" max="12804" width="0.7109375" style="58" customWidth="1"/>
    <col min="12805" max="12805" width="12.28515625" style="58" customWidth="1"/>
    <col min="12806" max="12806" width="0.7109375" style="58" customWidth="1"/>
    <col min="12807" max="12807" width="12.28515625" style="58" customWidth="1"/>
    <col min="12808" max="12808" width="0.7109375" style="58" customWidth="1"/>
    <col min="12809" max="12809" width="12.28515625" style="58" customWidth="1"/>
    <col min="12810" max="12810" width="0.7109375" style="58" customWidth="1"/>
    <col min="12811" max="12811" width="12.28515625" style="58" customWidth="1"/>
    <col min="12812" max="12812" width="0.7109375" style="58" customWidth="1"/>
    <col min="12813" max="12813" width="12.28515625" style="58" customWidth="1"/>
    <col min="12814" max="12814" width="0.7109375" style="58" customWidth="1"/>
    <col min="12815" max="12815" width="12.28515625" style="58" customWidth="1"/>
    <col min="12816" max="12816" width="0.7109375" style="58" customWidth="1"/>
    <col min="12817" max="12817" width="12.28515625" style="58" customWidth="1"/>
    <col min="12818" max="12818" width="0.7109375" style="58" customWidth="1"/>
    <col min="12819" max="12819" width="12.28515625" style="58" customWidth="1"/>
    <col min="12820" max="12820" width="0.7109375" style="58" customWidth="1"/>
    <col min="12821" max="12821" width="12.28515625" style="58" customWidth="1"/>
    <col min="12822" max="12822" width="0.7109375" style="58" customWidth="1"/>
    <col min="12823" max="12823" width="12.28515625" style="58" customWidth="1"/>
    <col min="12824" max="12824" width="0.7109375" style="58" customWidth="1"/>
    <col min="12825" max="12825" width="12.28515625" style="58" customWidth="1"/>
    <col min="12826" max="12826" width="0.7109375" style="58" customWidth="1"/>
    <col min="12827" max="12827" width="12.28515625" style="58" customWidth="1"/>
    <col min="12828" max="12828" width="0.7109375" style="58" customWidth="1"/>
    <col min="12829" max="12829" width="12.28515625" style="58" customWidth="1"/>
    <col min="12830" max="12830" width="0.7109375" style="58" customWidth="1"/>
    <col min="12831" max="12831" width="12.28515625" style="58" customWidth="1"/>
    <col min="12832" max="12832" width="0.7109375" style="58" customWidth="1"/>
    <col min="12833" max="12833" width="12.28515625" style="58" customWidth="1"/>
    <col min="12834" max="12834" width="0.7109375" style="58" customWidth="1"/>
    <col min="12835" max="12835" width="12.28515625" style="58" customWidth="1"/>
    <col min="12836" max="12836" width="0.7109375" style="58" customWidth="1"/>
    <col min="12837" max="12837" width="12.28515625" style="58" customWidth="1"/>
    <col min="12838" max="12838" width="0.7109375" style="58" customWidth="1"/>
    <col min="12839" max="12839" width="12.28515625" style="58" customWidth="1"/>
    <col min="12840" max="12840" width="0.7109375" style="58" customWidth="1"/>
    <col min="12841" max="12841" width="12.28515625" style="58" customWidth="1"/>
    <col min="12842" max="12842" width="0.7109375" style="58" customWidth="1"/>
    <col min="12843" max="12843" width="12.28515625" style="58" customWidth="1"/>
    <col min="12844" max="12844" width="0.7109375" style="58" customWidth="1"/>
    <col min="12845" max="12845" width="12.28515625" style="58" customWidth="1"/>
    <col min="12846" max="12846" width="0.7109375" style="58" customWidth="1"/>
    <col min="12847" max="12847" width="12.28515625" style="58" customWidth="1"/>
    <col min="12848" max="12848" width="0.7109375" style="58" customWidth="1"/>
    <col min="12849" max="12849" width="12.28515625" style="58" customWidth="1"/>
    <col min="12850" max="12850" width="0.7109375" style="58" customWidth="1"/>
    <col min="12851" max="12851" width="12.28515625" style="58" customWidth="1"/>
    <col min="12852" max="12854" width="0.7109375" style="58" customWidth="1"/>
    <col min="12855" max="12855" width="12.28515625" style="58" customWidth="1"/>
    <col min="12856" max="12857" width="0.7109375" style="58" customWidth="1"/>
    <col min="12858" max="13056" width="9.140625" style="58"/>
    <col min="13057" max="13057" width="2.28515625" style="58" customWidth="1"/>
    <col min="13058" max="13058" width="39.5703125" style="58" customWidth="1"/>
    <col min="13059" max="13059" width="4.5703125" style="58" customWidth="1"/>
    <col min="13060" max="13060" width="0.7109375" style="58" customWidth="1"/>
    <col min="13061" max="13061" width="12.28515625" style="58" customWidth="1"/>
    <col min="13062" max="13062" width="0.7109375" style="58" customWidth="1"/>
    <col min="13063" max="13063" width="12.28515625" style="58" customWidth="1"/>
    <col min="13064" max="13064" width="0.7109375" style="58" customWidth="1"/>
    <col min="13065" max="13065" width="12.28515625" style="58" customWidth="1"/>
    <col min="13066" max="13066" width="0.7109375" style="58" customWidth="1"/>
    <col min="13067" max="13067" width="12.28515625" style="58" customWidth="1"/>
    <col min="13068" max="13068" width="0.7109375" style="58" customWidth="1"/>
    <col min="13069" max="13069" width="12.28515625" style="58" customWidth="1"/>
    <col min="13070" max="13070" width="0.7109375" style="58" customWidth="1"/>
    <col min="13071" max="13071" width="12.28515625" style="58" customWidth="1"/>
    <col min="13072" max="13072" width="0.7109375" style="58" customWidth="1"/>
    <col min="13073" max="13073" width="12.28515625" style="58" customWidth="1"/>
    <col min="13074" max="13074" width="0.7109375" style="58" customWidth="1"/>
    <col min="13075" max="13075" width="12.28515625" style="58" customWidth="1"/>
    <col min="13076" max="13076" width="0.7109375" style="58" customWidth="1"/>
    <col min="13077" max="13077" width="12.28515625" style="58" customWidth="1"/>
    <col min="13078" max="13078" width="0.7109375" style="58" customWidth="1"/>
    <col min="13079" max="13079" width="12.28515625" style="58" customWidth="1"/>
    <col min="13080" max="13080" width="0.7109375" style="58" customWidth="1"/>
    <col min="13081" max="13081" width="12.28515625" style="58" customWidth="1"/>
    <col min="13082" max="13082" width="0.7109375" style="58" customWidth="1"/>
    <col min="13083" max="13083" width="12.28515625" style="58" customWidth="1"/>
    <col min="13084" max="13084" width="0.7109375" style="58" customWidth="1"/>
    <col min="13085" max="13085" width="12.28515625" style="58" customWidth="1"/>
    <col min="13086" max="13086" width="0.7109375" style="58" customWidth="1"/>
    <col min="13087" max="13087" width="12.28515625" style="58" customWidth="1"/>
    <col min="13088" max="13088" width="0.7109375" style="58" customWidth="1"/>
    <col min="13089" max="13089" width="12.28515625" style="58" customWidth="1"/>
    <col min="13090" max="13090" width="0.7109375" style="58" customWidth="1"/>
    <col min="13091" max="13091" width="12.28515625" style="58" customWidth="1"/>
    <col min="13092" max="13092" width="0.7109375" style="58" customWidth="1"/>
    <col min="13093" max="13093" width="12.28515625" style="58" customWidth="1"/>
    <col min="13094" max="13094" width="0.7109375" style="58" customWidth="1"/>
    <col min="13095" max="13095" width="12.28515625" style="58" customWidth="1"/>
    <col min="13096" max="13096" width="0.7109375" style="58" customWidth="1"/>
    <col min="13097" max="13097" width="12.28515625" style="58" customWidth="1"/>
    <col min="13098" max="13098" width="0.7109375" style="58" customWidth="1"/>
    <col min="13099" max="13099" width="12.28515625" style="58" customWidth="1"/>
    <col min="13100" max="13100" width="0.7109375" style="58" customWidth="1"/>
    <col min="13101" max="13101" width="12.28515625" style="58" customWidth="1"/>
    <col min="13102" max="13102" width="0.7109375" style="58" customWidth="1"/>
    <col min="13103" max="13103" width="12.28515625" style="58" customWidth="1"/>
    <col min="13104" max="13104" width="0.7109375" style="58" customWidth="1"/>
    <col min="13105" max="13105" width="12.28515625" style="58" customWidth="1"/>
    <col min="13106" max="13106" width="0.7109375" style="58" customWidth="1"/>
    <col min="13107" max="13107" width="12.28515625" style="58" customWidth="1"/>
    <col min="13108" max="13110" width="0.7109375" style="58" customWidth="1"/>
    <col min="13111" max="13111" width="12.28515625" style="58" customWidth="1"/>
    <col min="13112" max="13113" width="0.7109375" style="58" customWidth="1"/>
    <col min="13114" max="13312" width="9.140625" style="58"/>
    <col min="13313" max="13313" width="2.28515625" style="58" customWidth="1"/>
    <col min="13314" max="13314" width="39.5703125" style="58" customWidth="1"/>
    <col min="13315" max="13315" width="4.5703125" style="58" customWidth="1"/>
    <col min="13316" max="13316" width="0.7109375" style="58" customWidth="1"/>
    <col min="13317" max="13317" width="12.28515625" style="58" customWidth="1"/>
    <col min="13318" max="13318" width="0.7109375" style="58" customWidth="1"/>
    <col min="13319" max="13319" width="12.28515625" style="58" customWidth="1"/>
    <col min="13320" max="13320" width="0.7109375" style="58" customWidth="1"/>
    <col min="13321" max="13321" width="12.28515625" style="58" customWidth="1"/>
    <col min="13322" max="13322" width="0.7109375" style="58" customWidth="1"/>
    <col min="13323" max="13323" width="12.28515625" style="58" customWidth="1"/>
    <col min="13324" max="13324" width="0.7109375" style="58" customWidth="1"/>
    <col min="13325" max="13325" width="12.28515625" style="58" customWidth="1"/>
    <col min="13326" max="13326" width="0.7109375" style="58" customWidth="1"/>
    <col min="13327" max="13327" width="12.28515625" style="58" customWidth="1"/>
    <col min="13328" max="13328" width="0.7109375" style="58" customWidth="1"/>
    <col min="13329" max="13329" width="12.28515625" style="58" customWidth="1"/>
    <col min="13330" max="13330" width="0.7109375" style="58" customWidth="1"/>
    <col min="13331" max="13331" width="12.28515625" style="58" customWidth="1"/>
    <col min="13332" max="13332" width="0.7109375" style="58" customWidth="1"/>
    <col min="13333" max="13333" width="12.28515625" style="58" customWidth="1"/>
    <col min="13334" max="13334" width="0.7109375" style="58" customWidth="1"/>
    <col min="13335" max="13335" width="12.28515625" style="58" customWidth="1"/>
    <col min="13336" max="13336" width="0.7109375" style="58" customWidth="1"/>
    <col min="13337" max="13337" width="12.28515625" style="58" customWidth="1"/>
    <col min="13338" max="13338" width="0.7109375" style="58" customWidth="1"/>
    <col min="13339" max="13339" width="12.28515625" style="58" customWidth="1"/>
    <col min="13340" max="13340" width="0.7109375" style="58" customWidth="1"/>
    <col min="13341" max="13341" width="12.28515625" style="58" customWidth="1"/>
    <col min="13342" max="13342" width="0.7109375" style="58" customWidth="1"/>
    <col min="13343" max="13343" width="12.28515625" style="58" customWidth="1"/>
    <col min="13344" max="13344" width="0.7109375" style="58" customWidth="1"/>
    <col min="13345" max="13345" width="12.28515625" style="58" customWidth="1"/>
    <col min="13346" max="13346" width="0.7109375" style="58" customWidth="1"/>
    <col min="13347" max="13347" width="12.28515625" style="58" customWidth="1"/>
    <col min="13348" max="13348" width="0.7109375" style="58" customWidth="1"/>
    <col min="13349" max="13349" width="12.28515625" style="58" customWidth="1"/>
    <col min="13350" max="13350" width="0.7109375" style="58" customWidth="1"/>
    <col min="13351" max="13351" width="12.28515625" style="58" customWidth="1"/>
    <col min="13352" max="13352" width="0.7109375" style="58" customWidth="1"/>
    <col min="13353" max="13353" width="12.28515625" style="58" customWidth="1"/>
    <col min="13354" max="13354" width="0.7109375" style="58" customWidth="1"/>
    <col min="13355" max="13355" width="12.28515625" style="58" customWidth="1"/>
    <col min="13356" max="13356" width="0.7109375" style="58" customWidth="1"/>
    <col min="13357" max="13357" width="12.28515625" style="58" customWidth="1"/>
    <col min="13358" max="13358" width="0.7109375" style="58" customWidth="1"/>
    <col min="13359" max="13359" width="12.28515625" style="58" customWidth="1"/>
    <col min="13360" max="13360" width="0.7109375" style="58" customWidth="1"/>
    <col min="13361" max="13361" width="12.28515625" style="58" customWidth="1"/>
    <col min="13362" max="13362" width="0.7109375" style="58" customWidth="1"/>
    <col min="13363" max="13363" width="12.28515625" style="58" customWidth="1"/>
    <col min="13364" max="13366" width="0.7109375" style="58" customWidth="1"/>
    <col min="13367" max="13367" width="12.28515625" style="58" customWidth="1"/>
    <col min="13368" max="13369" width="0.7109375" style="58" customWidth="1"/>
    <col min="13370" max="13568" width="9.140625" style="58"/>
    <col min="13569" max="13569" width="2.28515625" style="58" customWidth="1"/>
    <col min="13570" max="13570" width="39.5703125" style="58" customWidth="1"/>
    <col min="13571" max="13571" width="4.5703125" style="58" customWidth="1"/>
    <col min="13572" max="13572" width="0.7109375" style="58" customWidth="1"/>
    <col min="13573" max="13573" width="12.28515625" style="58" customWidth="1"/>
    <col min="13574" max="13574" width="0.7109375" style="58" customWidth="1"/>
    <col min="13575" max="13575" width="12.28515625" style="58" customWidth="1"/>
    <col min="13576" max="13576" width="0.7109375" style="58" customWidth="1"/>
    <col min="13577" max="13577" width="12.28515625" style="58" customWidth="1"/>
    <col min="13578" max="13578" width="0.7109375" style="58" customWidth="1"/>
    <col min="13579" max="13579" width="12.28515625" style="58" customWidth="1"/>
    <col min="13580" max="13580" width="0.7109375" style="58" customWidth="1"/>
    <col min="13581" max="13581" width="12.28515625" style="58" customWidth="1"/>
    <col min="13582" max="13582" width="0.7109375" style="58" customWidth="1"/>
    <col min="13583" max="13583" width="12.28515625" style="58" customWidth="1"/>
    <col min="13584" max="13584" width="0.7109375" style="58" customWidth="1"/>
    <col min="13585" max="13585" width="12.28515625" style="58" customWidth="1"/>
    <col min="13586" max="13586" width="0.7109375" style="58" customWidth="1"/>
    <col min="13587" max="13587" width="12.28515625" style="58" customWidth="1"/>
    <col min="13588" max="13588" width="0.7109375" style="58" customWidth="1"/>
    <col min="13589" max="13589" width="12.28515625" style="58" customWidth="1"/>
    <col min="13590" max="13590" width="0.7109375" style="58" customWidth="1"/>
    <col min="13591" max="13591" width="12.28515625" style="58" customWidth="1"/>
    <col min="13592" max="13592" width="0.7109375" style="58" customWidth="1"/>
    <col min="13593" max="13593" width="12.28515625" style="58" customWidth="1"/>
    <col min="13594" max="13594" width="0.7109375" style="58" customWidth="1"/>
    <col min="13595" max="13595" width="12.28515625" style="58" customWidth="1"/>
    <col min="13596" max="13596" width="0.7109375" style="58" customWidth="1"/>
    <col min="13597" max="13597" width="12.28515625" style="58" customWidth="1"/>
    <col min="13598" max="13598" width="0.7109375" style="58" customWidth="1"/>
    <col min="13599" max="13599" width="12.28515625" style="58" customWidth="1"/>
    <col min="13600" max="13600" width="0.7109375" style="58" customWidth="1"/>
    <col min="13601" max="13601" width="12.28515625" style="58" customWidth="1"/>
    <col min="13602" max="13602" width="0.7109375" style="58" customWidth="1"/>
    <col min="13603" max="13603" width="12.28515625" style="58" customWidth="1"/>
    <col min="13604" max="13604" width="0.7109375" style="58" customWidth="1"/>
    <col min="13605" max="13605" width="12.28515625" style="58" customWidth="1"/>
    <col min="13606" max="13606" width="0.7109375" style="58" customWidth="1"/>
    <col min="13607" max="13607" width="12.28515625" style="58" customWidth="1"/>
    <col min="13608" max="13608" width="0.7109375" style="58" customWidth="1"/>
    <col min="13609" max="13609" width="12.28515625" style="58" customWidth="1"/>
    <col min="13610" max="13610" width="0.7109375" style="58" customWidth="1"/>
    <col min="13611" max="13611" width="12.28515625" style="58" customWidth="1"/>
    <col min="13612" max="13612" width="0.7109375" style="58" customWidth="1"/>
    <col min="13613" max="13613" width="12.28515625" style="58" customWidth="1"/>
    <col min="13614" max="13614" width="0.7109375" style="58" customWidth="1"/>
    <col min="13615" max="13615" width="12.28515625" style="58" customWidth="1"/>
    <col min="13616" max="13616" width="0.7109375" style="58" customWidth="1"/>
    <col min="13617" max="13617" width="12.28515625" style="58" customWidth="1"/>
    <col min="13618" max="13618" width="0.7109375" style="58" customWidth="1"/>
    <col min="13619" max="13619" width="12.28515625" style="58" customWidth="1"/>
    <col min="13620" max="13622" width="0.7109375" style="58" customWidth="1"/>
    <col min="13623" max="13623" width="12.28515625" style="58" customWidth="1"/>
    <col min="13624" max="13625" width="0.7109375" style="58" customWidth="1"/>
    <col min="13626" max="13824" width="9.140625" style="58"/>
    <col min="13825" max="13825" width="2.28515625" style="58" customWidth="1"/>
    <col min="13826" max="13826" width="39.5703125" style="58" customWidth="1"/>
    <col min="13827" max="13827" width="4.5703125" style="58" customWidth="1"/>
    <col min="13828" max="13828" width="0.7109375" style="58" customWidth="1"/>
    <col min="13829" max="13829" width="12.28515625" style="58" customWidth="1"/>
    <col min="13830" max="13830" width="0.7109375" style="58" customWidth="1"/>
    <col min="13831" max="13831" width="12.28515625" style="58" customWidth="1"/>
    <col min="13832" max="13832" width="0.7109375" style="58" customWidth="1"/>
    <col min="13833" max="13833" width="12.28515625" style="58" customWidth="1"/>
    <col min="13834" max="13834" width="0.7109375" style="58" customWidth="1"/>
    <col min="13835" max="13835" width="12.28515625" style="58" customWidth="1"/>
    <col min="13836" max="13836" width="0.7109375" style="58" customWidth="1"/>
    <col min="13837" max="13837" width="12.28515625" style="58" customWidth="1"/>
    <col min="13838" max="13838" width="0.7109375" style="58" customWidth="1"/>
    <col min="13839" max="13839" width="12.28515625" style="58" customWidth="1"/>
    <col min="13840" max="13840" width="0.7109375" style="58" customWidth="1"/>
    <col min="13841" max="13841" width="12.28515625" style="58" customWidth="1"/>
    <col min="13842" max="13842" width="0.7109375" style="58" customWidth="1"/>
    <col min="13843" max="13843" width="12.28515625" style="58" customWidth="1"/>
    <col min="13844" max="13844" width="0.7109375" style="58" customWidth="1"/>
    <col min="13845" max="13845" width="12.28515625" style="58" customWidth="1"/>
    <col min="13846" max="13846" width="0.7109375" style="58" customWidth="1"/>
    <col min="13847" max="13847" width="12.28515625" style="58" customWidth="1"/>
    <col min="13848" max="13848" width="0.7109375" style="58" customWidth="1"/>
    <col min="13849" max="13849" width="12.28515625" style="58" customWidth="1"/>
    <col min="13850" max="13850" width="0.7109375" style="58" customWidth="1"/>
    <col min="13851" max="13851" width="12.28515625" style="58" customWidth="1"/>
    <col min="13852" max="13852" width="0.7109375" style="58" customWidth="1"/>
    <col min="13853" max="13853" width="12.28515625" style="58" customWidth="1"/>
    <col min="13854" max="13854" width="0.7109375" style="58" customWidth="1"/>
    <col min="13855" max="13855" width="12.28515625" style="58" customWidth="1"/>
    <col min="13856" max="13856" width="0.7109375" style="58" customWidth="1"/>
    <col min="13857" max="13857" width="12.28515625" style="58" customWidth="1"/>
    <col min="13858" max="13858" width="0.7109375" style="58" customWidth="1"/>
    <col min="13859" max="13859" width="12.28515625" style="58" customWidth="1"/>
    <col min="13860" max="13860" width="0.7109375" style="58" customWidth="1"/>
    <col min="13861" max="13861" width="12.28515625" style="58" customWidth="1"/>
    <col min="13862" max="13862" width="0.7109375" style="58" customWidth="1"/>
    <col min="13863" max="13863" width="12.28515625" style="58" customWidth="1"/>
    <col min="13864" max="13864" width="0.7109375" style="58" customWidth="1"/>
    <col min="13865" max="13865" width="12.28515625" style="58" customWidth="1"/>
    <col min="13866" max="13866" width="0.7109375" style="58" customWidth="1"/>
    <col min="13867" max="13867" width="12.28515625" style="58" customWidth="1"/>
    <col min="13868" max="13868" width="0.7109375" style="58" customWidth="1"/>
    <col min="13869" max="13869" width="12.28515625" style="58" customWidth="1"/>
    <col min="13870" max="13870" width="0.7109375" style="58" customWidth="1"/>
    <col min="13871" max="13871" width="12.28515625" style="58" customWidth="1"/>
    <col min="13872" max="13872" width="0.7109375" style="58" customWidth="1"/>
    <col min="13873" max="13873" width="12.28515625" style="58" customWidth="1"/>
    <col min="13874" max="13874" width="0.7109375" style="58" customWidth="1"/>
    <col min="13875" max="13875" width="12.28515625" style="58" customWidth="1"/>
    <col min="13876" max="13878" width="0.7109375" style="58" customWidth="1"/>
    <col min="13879" max="13879" width="12.28515625" style="58" customWidth="1"/>
    <col min="13880" max="13881" width="0.7109375" style="58" customWidth="1"/>
    <col min="13882" max="14080" width="9.140625" style="58"/>
    <col min="14081" max="14081" width="2.28515625" style="58" customWidth="1"/>
    <col min="14082" max="14082" width="39.5703125" style="58" customWidth="1"/>
    <col min="14083" max="14083" width="4.5703125" style="58" customWidth="1"/>
    <col min="14084" max="14084" width="0.7109375" style="58" customWidth="1"/>
    <col min="14085" max="14085" width="12.28515625" style="58" customWidth="1"/>
    <col min="14086" max="14086" width="0.7109375" style="58" customWidth="1"/>
    <col min="14087" max="14087" width="12.28515625" style="58" customWidth="1"/>
    <col min="14088" max="14088" width="0.7109375" style="58" customWidth="1"/>
    <col min="14089" max="14089" width="12.28515625" style="58" customWidth="1"/>
    <col min="14090" max="14090" width="0.7109375" style="58" customWidth="1"/>
    <col min="14091" max="14091" width="12.28515625" style="58" customWidth="1"/>
    <col min="14092" max="14092" width="0.7109375" style="58" customWidth="1"/>
    <col min="14093" max="14093" width="12.28515625" style="58" customWidth="1"/>
    <col min="14094" max="14094" width="0.7109375" style="58" customWidth="1"/>
    <col min="14095" max="14095" width="12.28515625" style="58" customWidth="1"/>
    <col min="14096" max="14096" width="0.7109375" style="58" customWidth="1"/>
    <col min="14097" max="14097" width="12.28515625" style="58" customWidth="1"/>
    <col min="14098" max="14098" width="0.7109375" style="58" customWidth="1"/>
    <col min="14099" max="14099" width="12.28515625" style="58" customWidth="1"/>
    <col min="14100" max="14100" width="0.7109375" style="58" customWidth="1"/>
    <col min="14101" max="14101" width="12.28515625" style="58" customWidth="1"/>
    <col min="14102" max="14102" width="0.7109375" style="58" customWidth="1"/>
    <col min="14103" max="14103" width="12.28515625" style="58" customWidth="1"/>
    <col min="14104" max="14104" width="0.7109375" style="58" customWidth="1"/>
    <col min="14105" max="14105" width="12.28515625" style="58" customWidth="1"/>
    <col min="14106" max="14106" width="0.7109375" style="58" customWidth="1"/>
    <col min="14107" max="14107" width="12.28515625" style="58" customWidth="1"/>
    <col min="14108" max="14108" width="0.7109375" style="58" customWidth="1"/>
    <col min="14109" max="14109" width="12.28515625" style="58" customWidth="1"/>
    <col min="14110" max="14110" width="0.7109375" style="58" customWidth="1"/>
    <col min="14111" max="14111" width="12.28515625" style="58" customWidth="1"/>
    <col min="14112" max="14112" width="0.7109375" style="58" customWidth="1"/>
    <col min="14113" max="14113" width="12.28515625" style="58" customWidth="1"/>
    <col min="14114" max="14114" width="0.7109375" style="58" customWidth="1"/>
    <col min="14115" max="14115" width="12.28515625" style="58" customWidth="1"/>
    <col min="14116" max="14116" width="0.7109375" style="58" customWidth="1"/>
    <col min="14117" max="14117" width="12.28515625" style="58" customWidth="1"/>
    <col min="14118" max="14118" width="0.7109375" style="58" customWidth="1"/>
    <col min="14119" max="14119" width="12.28515625" style="58" customWidth="1"/>
    <col min="14120" max="14120" width="0.7109375" style="58" customWidth="1"/>
    <col min="14121" max="14121" width="12.28515625" style="58" customWidth="1"/>
    <col min="14122" max="14122" width="0.7109375" style="58" customWidth="1"/>
    <col min="14123" max="14123" width="12.28515625" style="58" customWidth="1"/>
    <col min="14124" max="14124" width="0.7109375" style="58" customWidth="1"/>
    <col min="14125" max="14125" width="12.28515625" style="58" customWidth="1"/>
    <col min="14126" max="14126" width="0.7109375" style="58" customWidth="1"/>
    <col min="14127" max="14127" width="12.28515625" style="58" customWidth="1"/>
    <col min="14128" max="14128" width="0.7109375" style="58" customWidth="1"/>
    <col min="14129" max="14129" width="12.28515625" style="58" customWidth="1"/>
    <col min="14130" max="14130" width="0.7109375" style="58" customWidth="1"/>
    <col min="14131" max="14131" width="12.28515625" style="58" customWidth="1"/>
    <col min="14132" max="14134" width="0.7109375" style="58" customWidth="1"/>
    <col min="14135" max="14135" width="12.28515625" style="58" customWidth="1"/>
    <col min="14136" max="14137" width="0.7109375" style="58" customWidth="1"/>
    <col min="14138" max="14336" width="9.140625" style="58"/>
    <col min="14337" max="14337" width="2.28515625" style="58" customWidth="1"/>
    <col min="14338" max="14338" width="39.5703125" style="58" customWidth="1"/>
    <col min="14339" max="14339" width="4.5703125" style="58" customWidth="1"/>
    <col min="14340" max="14340" width="0.7109375" style="58" customWidth="1"/>
    <col min="14341" max="14341" width="12.28515625" style="58" customWidth="1"/>
    <col min="14342" max="14342" width="0.7109375" style="58" customWidth="1"/>
    <col min="14343" max="14343" width="12.28515625" style="58" customWidth="1"/>
    <col min="14344" max="14344" width="0.7109375" style="58" customWidth="1"/>
    <col min="14345" max="14345" width="12.28515625" style="58" customWidth="1"/>
    <col min="14346" max="14346" width="0.7109375" style="58" customWidth="1"/>
    <col min="14347" max="14347" width="12.28515625" style="58" customWidth="1"/>
    <col min="14348" max="14348" width="0.7109375" style="58" customWidth="1"/>
    <col min="14349" max="14349" width="12.28515625" style="58" customWidth="1"/>
    <col min="14350" max="14350" width="0.7109375" style="58" customWidth="1"/>
    <col min="14351" max="14351" width="12.28515625" style="58" customWidth="1"/>
    <col min="14352" max="14352" width="0.7109375" style="58" customWidth="1"/>
    <col min="14353" max="14353" width="12.28515625" style="58" customWidth="1"/>
    <col min="14354" max="14354" width="0.7109375" style="58" customWidth="1"/>
    <col min="14355" max="14355" width="12.28515625" style="58" customWidth="1"/>
    <col min="14356" max="14356" width="0.7109375" style="58" customWidth="1"/>
    <col min="14357" max="14357" width="12.28515625" style="58" customWidth="1"/>
    <col min="14358" max="14358" width="0.7109375" style="58" customWidth="1"/>
    <col min="14359" max="14359" width="12.28515625" style="58" customWidth="1"/>
    <col min="14360" max="14360" width="0.7109375" style="58" customWidth="1"/>
    <col min="14361" max="14361" width="12.28515625" style="58" customWidth="1"/>
    <col min="14362" max="14362" width="0.7109375" style="58" customWidth="1"/>
    <col min="14363" max="14363" width="12.28515625" style="58" customWidth="1"/>
    <col min="14364" max="14364" width="0.7109375" style="58" customWidth="1"/>
    <col min="14365" max="14365" width="12.28515625" style="58" customWidth="1"/>
    <col min="14366" max="14366" width="0.7109375" style="58" customWidth="1"/>
    <col min="14367" max="14367" width="12.28515625" style="58" customWidth="1"/>
    <col min="14368" max="14368" width="0.7109375" style="58" customWidth="1"/>
    <col min="14369" max="14369" width="12.28515625" style="58" customWidth="1"/>
    <col min="14370" max="14370" width="0.7109375" style="58" customWidth="1"/>
    <col min="14371" max="14371" width="12.28515625" style="58" customWidth="1"/>
    <col min="14372" max="14372" width="0.7109375" style="58" customWidth="1"/>
    <col min="14373" max="14373" width="12.28515625" style="58" customWidth="1"/>
    <col min="14374" max="14374" width="0.7109375" style="58" customWidth="1"/>
    <col min="14375" max="14375" width="12.28515625" style="58" customWidth="1"/>
    <col min="14376" max="14376" width="0.7109375" style="58" customWidth="1"/>
    <col min="14377" max="14377" width="12.28515625" style="58" customWidth="1"/>
    <col min="14378" max="14378" width="0.7109375" style="58" customWidth="1"/>
    <col min="14379" max="14379" width="12.28515625" style="58" customWidth="1"/>
    <col min="14380" max="14380" width="0.7109375" style="58" customWidth="1"/>
    <col min="14381" max="14381" width="12.28515625" style="58" customWidth="1"/>
    <col min="14382" max="14382" width="0.7109375" style="58" customWidth="1"/>
    <col min="14383" max="14383" width="12.28515625" style="58" customWidth="1"/>
    <col min="14384" max="14384" width="0.7109375" style="58" customWidth="1"/>
    <col min="14385" max="14385" width="12.28515625" style="58" customWidth="1"/>
    <col min="14386" max="14386" width="0.7109375" style="58" customWidth="1"/>
    <col min="14387" max="14387" width="12.28515625" style="58" customWidth="1"/>
    <col min="14388" max="14390" width="0.7109375" style="58" customWidth="1"/>
    <col min="14391" max="14391" width="12.28515625" style="58" customWidth="1"/>
    <col min="14392" max="14393" width="0.7109375" style="58" customWidth="1"/>
    <col min="14394" max="14592" width="9.140625" style="58"/>
    <col min="14593" max="14593" width="2.28515625" style="58" customWidth="1"/>
    <col min="14594" max="14594" width="39.5703125" style="58" customWidth="1"/>
    <col min="14595" max="14595" width="4.5703125" style="58" customWidth="1"/>
    <col min="14596" max="14596" width="0.7109375" style="58" customWidth="1"/>
    <col min="14597" max="14597" width="12.28515625" style="58" customWidth="1"/>
    <col min="14598" max="14598" width="0.7109375" style="58" customWidth="1"/>
    <col min="14599" max="14599" width="12.28515625" style="58" customWidth="1"/>
    <col min="14600" max="14600" width="0.7109375" style="58" customWidth="1"/>
    <col min="14601" max="14601" width="12.28515625" style="58" customWidth="1"/>
    <col min="14602" max="14602" width="0.7109375" style="58" customWidth="1"/>
    <col min="14603" max="14603" width="12.28515625" style="58" customWidth="1"/>
    <col min="14604" max="14604" width="0.7109375" style="58" customWidth="1"/>
    <col min="14605" max="14605" width="12.28515625" style="58" customWidth="1"/>
    <col min="14606" max="14606" width="0.7109375" style="58" customWidth="1"/>
    <col min="14607" max="14607" width="12.28515625" style="58" customWidth="1"/>
    <col min="14608" max="14608" width="0.7109375" style="58" customWidth="1"/>
    <col min="14609" max="14609" width="12.28515625" style="58" customWidth="1"/>
    <col min="14610" max="14610" width="0.7109375" style="58" customWidth="1"/>
    <col min="14611" max="14611" width="12.28515625" style="58" customWidth="1"/>
    <col min="14612" max="14612" width="0.7109375" style="58" customWidth="1"/>
    <col min="14613" max="14613" width="12.28515625" style="58" customWidth="1"/>
    <col min="14614" max="14614" width="0.7109375" style="58" customWidth="1"/>
    <col min="14615" max="14615" width="12.28515625" style="58" customWidth="1"/>
    <col min="14616" max="14616" width="0.7109375" style="58" customWidth="1"/>
    <col min="14617" max="14617" width="12.28515625" style="58" customWidth="1"/>
    <col min="14618" max="14618" width="0.7109375" style="58" customWidth="1"/>
    <col min="14619" max="14619" width="12.28515625" style="58" customWidth="1"/>
    <col min="14620" max="14620" width="0.7109375" style="58" customWidth="1"/>
    <col min="14621" max="14621" width="12.28515625" style="58" customWidth="1"/>
    <col min="14622" max="14622" width="0.7109375" style="58" customWidth="1"/>
    <col min="14623" max="14623" width="12.28515625" style="58" customWidth="1"/>
    <col min="14624" max="14624" width="0.7109375" style="58" customWidth="1"/>
    <col min="14625" max="14625" width="12.28515625" style="58" customWidth="1"/>
    <col min="14626" max="14626" width="0.7109375" style="58" customWidth="1"/>
    <col min="14627" max="14627" width="12.28515625" style="58" customWidth="1"/>
    <col min="14628" max="14628" width="0.7109375" style="58" customWidth="1"/>
    <col min="14629" max="14629" width="12.28515625" style="58" customWidth="1"/>
    <col min="14630" max="14630" width="0.7109375" style="58" customWidth="1"/>
    <col min="14631" max="14631" width="12.28515625" style="58" customWidth="1"/>
    <col min="14632" max="14632" width="0.7109375" style="58" customWidth="1"/>
    <col min="14633" max="14633" width="12.28515625" style="58" customWidth="1"/>
    <col min="14634" max="14634" width="0.7109375" style="58" customWidth="1"/>
    <col min="14635" max="14635" width="12.28515625" style="58" customWidth="1"/>
    <col min="14636" max="14636" width="0.7109375" style="58" customWidth="1"/>
    <col min="14637" max="14637" width="12.28515625" style="58" customWidth="1"/>
    <col min="14638" max="14638" width="0.7109375" style="58" customWidth="1"/>
    <col min="14639" max="14639" width="12.28515625" style="58" customWidth="1"/>
    <col min="14640" max="14640" width="0.7109375" style="58" customWidth="1"/>
    <col min="14641" max="14641" width="12.28515625" style="58" customWidth="1"/>
    <col min="14642" max="14642" width="0.7109375" style="58" customWidth="1"/>
    <col min="14643" max="14643" width="12.28515625" style="58" customWidth="1"/>
    <col min="14644" max="14646" width="0.7109375" style="58" customWidth="1"/>
    <col min="14647" max="14647" width="12.28515625" style="58" customWidth="1"/>
    <col min="14648" max="14649" width="0.7109375" style="58" customWidth="1"/>
    <col min="14650" max="14848" width="9.140625" style="58"/>
    <col min="14849" max="14849" width="2.28515625" style="58" customWidth="1"/>
    <col min="14850" max="14850" width="39.5703125" style="58" customWidth="1"/>
    <col min="14851" max="14851" width="4.5703125" style="58" customWidth="1"/>
    <col min="14852" max="14852" width="0.7109375" style="58" customWidth="1"/>
    <col min="14853" max="14853" width="12.28515625" style="58" customWidth="1"/>
    <col min="14854" max="14854" width="0.7109375" style="58" customWidth="1"/>
    <col min="14855" max="14855" width="12.28515625" style="58" customWidth="1"/>
    <col min="14856" max="14856" width="0.7109375" style="58" customWidth="1"/>
    <col min="14857" max="14857" width="12.28515625" style="58" customWidth="1"/>
    <col min="14858" max="14858" width="0.7109375" style="58" customWidth="1"/>
    <col min="14859" max="14859" width="12.28515625" style="58" customWidth="1"/>
    <col min="14860" max="14860" width="0.7109375" style="58" customWidth="1"/>
    <col min="14861" max="14861" width="12.28515625" style="58" customWidth="1"/>
    <col min="14862" max="14862" width="0.7109375" style="58" customWidth="1"/>
    <col min="14863" max="14863" width="12.28515625" style="58" customWidth="1"/>
    <col min="14864" max="14864" width="0.7109375" style="58" customWidth="1"/>
    <col min="14865" max="14865" width="12.28515625" style="58" customWidth="1"/>
    <col min="14866" max="14866" width="0.7109375" style="58" customWidth="1"/>
    <col min="14867" max="14867" width="12.28515625" style="58" customWidth="1"/>
    <col min="14868" max="14868" width="0.7109375" style="58" customWidth="1"/>
    <col min="14869" max="14869" width="12.28515625" style="58" customWidth="1"/>
    <col min="14870" max="14870" width="0.7109375" style="58" customWidth="1"/>
    <col min="14871" max="14871" width="12.28515625" style="58" customWidth="1"/>
    <col min="14872" max="14872" width="0.7109375" style="58" customWidth="1"/>
    <col min="14873" max="14873" width="12.28515625" style="58" customWidth="1"/>
    <col min="14874" max="14874" width="0.7109375" style="58" customWidth="1"/>
    <col min="14875" max="14875" width="12.28515625" style="58" customWidth="1"/>
    <col min="14876" max="14876" width="0.7109375" style="58" customWidth="1"/>
    <col min="14877" max="14877" width="12.28515625" style="58" customWidth="1"/>
    <col min="14878" max="14878" width="0.7109375" style="58" customWidth="1"/>
    <col min="14879" max="14879" width="12.28515625" style="58" customWidth="1"/>
    <col min="14880" max="14880" width="0.7109375" style="58" customWidth="1"/>
    <col min="14881" max="14881" width="12.28515625" style="58" customWidth="1"/>
    <col min="14882" max="14882" width="0.7109375" style="58" customWidth="1"/>
    <col min="14883" max="14883" width="12.28515625" style="58" customWidth="1"/>
    <col min="14884" max="14884" width="0.7109375" style="58" customWidth="1"/>
    <col min="14885" max="14885" width="12.28515625" style="58" customWidth="1"/>
    <col min="14886" max="14886" width="0.7109375" style="58" customWidth="1"/>
    <col min="14887" max="14887" width="12.28515625" style="58" customWidth="1"/>
    <col min="14888" max="14888" width="0.7109375" style="58" customWidth="1"/>
    <col min="14889" max="14889" width="12.28515625" style="58" customWidth="1"/>
    <col min="14890" max="14890" width="0.7109375" style="58" customWidth="1"/>
    <col min="14891" max="14891" width="12.28515625" style="58" customWidth="1"/>
    <col min="14892" max="14892" width="0.7109375" style="58" customWidth="1"/>
    <col min="14893" max="14893" width="12.28515625" style="58" customWidth="1"/>
    <col min="14894" max="14894" width="0.7109375" style="58" customWidth="1"/>
    <col min="14895" max="14895" width="12.28515625" style="58" customWidth="1"/>
    <col min="14896" max="14896" width="0.7109375" style="58" customWidth="1"/>
    <col min="14897" max="14897" width="12.28515625" style="58" customWidth="1"/>
    <col min="14898" max="14898" width="0.7109375" style="58" customWidth="1"/>
    <col min="14899" max="14899" width="12.28515625" style="58" customWidth="1"/>
    <col min="14900" max="14902" width="0.7109375" style="58" customWidth="1"/>
    <col min="14903" max="14903" width="12.28515625" style="58" customWidth="1"/>
    <col min="14904" max="14905" width="0.7109375" style="58" customWidth="1"/>
    <col min="14906" max="15104" width="9.140625" style="58"/>
    <col min="15105" max="15105" width="2.28515625" style="58" customWidth="1"/>
    <col min="15106" max="15106" width="39.5703125" style="58" customWidth="1"/>
    <col min="15107" max="15107" width="4.5703125" style="58" customWidth="1"/>
    <col min="15108" max="15108" width="0.7109375" style="58" customWidth="1"/>
    <col min="15109" max="15109" width="12.28515625" style="58" customWidth="1"/>
    <col min="15110" max="15110" width="0.7109375" style="58" customWidth="1"/>
    <col min="15111" max="15111" width="12.28515625" style="58" customWidth="1"/>
    <col min="15112" max="15112" width="0.7109375" style="58" customWidth="1"/>
    <col min="15113" max="15113" width="12.28515625" style="58" customWidth="1"/>
    <col min="15114" max="15114" width="0.7109375" style="58" customWidth="1"/>
    <col min="15115" max="15115" width="12.28515625" style="58" customWidth="1"/>
    <col min="15116" max="15116" width="0.7109375" style="58" customWidth="1"/>
    <col min="15117" max="15117" width="12.28515625" style="58" customWidth="1"/>
    <col min="15118" max="15118" width="0.7109375" style="58" customWidth="1"/>
    <col min="15119" max="15119" width="12.28515625" style="58" customWidth="1"/>
    <col min="15120" max="15120" width="0.7109375" style="58" customWidth="1"/>
    <col min="15121" max="15121" width="12.28515625" style="58" customWidth="1"/>
    <col min="15122" max="15122" width="0.7109375" style="58" customWidth="1"/>
    <col min="15123" max="15123" width="12.28515625" style="58" customWidth="1"/>
    <col min="15124" max="15124" width="0.7109375" style="58" customWidth="1"/>
    <col min="15125" max="15125" width="12.28515625" style="58" customWidth="1"/>
    <col min="15126" max="15126" width="0.7109375" style="58" customWidth="1"/>
    <col min="15127" max="15127" width="12.28515625" style="58" customWidth="1"/>
    <col min="15128" max="15128" width="0.7109375" style="58" customWidth="1"/>
    <col min="15129" max="15129" width="12.28515625" style="58" customWidth="1"/>
    <col min="15130" max="15130" width="0.7109375" style="58" customWidth="1"/>
    <col min="15131" max="15131" width="12.28515625" style="58" customWidth="1"/>
    <col min="15132" max="15132" width="0.7109375" style="58" customWidth="1"/>
    <col min="15133" max="15133" width="12.28515625" style="58" customWidth="1"/>
    <col min="15134" max="15134" width="0.7109375" style="58" customWidth="1"/>
    <col min="15135" max="15135" width="12.28515625" style="58" customWidth="1"/>
    <col min="15136" max="15136" width="0.7109375" style="58" customWidth="1"/>
    <col min="15137" max="15137" width="12.28515625" style="58" customWidth="1"/>
    <col min="15138" max="15138" width="0.7109375" style="58" customWidth="1"/>
    <col min="15139" max="15139" width="12.28515625" style="58" customWidth="1"/>
    <col min="15140" max="15140" width="0.7109375" style="58" customWidth="1"/>
    <col min="15141" max="15141" width="12.28515625" style="58" customWidth="1"/>
    <col min="15142" max="15142" width="0.7109375" style="58" customWidth="1"/>
    <col min="15143" max="15143" width="12.28515625" style="58" customWidth="1"/>
    <col min="15144" max="15144" width="0.7109375" style="58" customWidth="1"/>
    <col min="15145" max="15145" width="12.28515625" style="58" customWidth="1"/>
    <col min="15146" max="15146" width="0.7109375" style="58" customWidth="1"/>
    <col min="15147" max="15147" width="12.28515625" style="58" customWidth="1"/>
    <col min="15148" max="15148" width="0.7109375" style="58" customWidth="1"/>
    <col min="15149" max="15149" width="12.28515625" style="58" customWidth="1"/>
    <col min="15150" max="15150" width="0.7109375" style="58" customWidth="1"/>
    <col min="15151" max="15151" width="12.28515625" style="58" customWidth="1"/>
    <col min="15152" max="15152" width="0.7109375" style="58" customWidth="1"/>
    <col min="15153" max="15153" width="12.28515625" style="58" customWidth="1"/>
    <col min="15154" max="15154" width="0.7109375" style="58" customWidth="1"/>
    <col min="15155" max="15155" width="12.28515625" style="58" customWidth="1"/>
    <col min="15156" max="15158" width="0.7109375" style="58" customWidth="1"/>
    <col min="15159" max="15159" width="12.28515625" style="58" customWidth="1"/>
    <col min="15160" max="15161" width="0.7109375" style="58" customWidth="1"/>
    <col min="15162" max="15360" width="9.140625" style="58"/>
    <col min="15361" max="15361" width="2.28515625" style="58" customWidth="1"/>
    <col min="15362" max="15362" width="39.5703125" style="58" customWidth="1"/>
    <col min="15363" max="15363" width="4.5703125" style="58" customWidth="1"/>
    <col min="15364" max="15364" width="0.7109375" style="58" customWidth="1"/>
    <col min="15365" max="15365" width="12.28515625" style="58" customWidth="1"/>
    <col min="15366" max="15366" width="0.7109375" style="58" customWidth="1"/>
    <col min="15367" max="15367" width="12.28515625" style="58" customWidth="1"/>
    <col min="15368" max="15368" width="0.7109375" style="58" customWidth="1"/>
    <col min="15369" max="15369" width="12.28515625" style="58" customWidth="1"/>
    <col min="15370" max="15370" width="0.7109375" style="58" customWidth="1"/>
    <col min="15371" max="15371" width="12.28515625" style="58" customWidth="1"/>
    <col min="15372" max="15372" width="0.7109375" style="58" customWidth="1"/>
    <col min="15373" max="15373" width="12.28515625" style="58" customWidth="1"/>
    <col min="15374" max="15374" width="0.7109375" style="58" customWidth="1"/>
    <col min="15375" max="15375" width="12.28515625" style="58" customWidth="1"/>
    <col min="15376" max="15376" width="0.7109375" style="58" customWidth="1"/>
    <col min="15377" max="15377" width="12.28515625" style="58" customWidth="1"/>
    <col min="15378" max="15378" width="0.7109375" style="58" customWidth="1"/>
    <col min="15379" max="15379" width="12.28515625" style="58" customWidth="1"/>
    <col min="15380" max="15380" width="0.7109375" style="58" customWidth="1"/>
    <col min="15381" max="15381" width="12.28515625" style="58" customWidth="1"/>
    <col min="15382" max="15382" width="0.7109375" style="58" customWidth="1"/>
    <col min="15383" max="15383" width="12.28515625" style="58" customWidth="1"/>
    <col min="15384" max="15384" width="0.7109375" style="58" customWidth="1"/>
    <col min="15385" max="15385" width="12.28515625" style="58" customWidth="1"/>
    <col min="15386" max="15386" width="0.7109375" style="58" customWidth="1"/>
    <col min="15387" max="15387" width="12.28515625" style="58" customWidth="1"/>
    <col min="15388" max="15388" width="0.7109375" style="58" customWidth="1"/>
    <col min="15389" max="15389" width="12.28515625" style="58" customWidth="1"/>
    <col min="15390" max="15390" width="0.7109375" style="58" customWidth="1"/>
    <col min="15391" max="15391" width="12.28515625" style="58" customWidth="1"/>
    <col min="15392" max="15392" width="0.7109375" style="58" customWidth="1"/>
    <col min="15393" max="15393" width="12.28515625" style="58" customWidth="1"/>
    <col min="15394" max="15394" width="0.7109375" style="58" customWidth="1"/>
    <col min="15395" max="15395" width="12.28515625" style="58" customWidth="1"/>
    <col min="15396" max="15396" width="0.7109375" style="58" customWidth="1"/>
    <col min="15397" max="15397" width="12.28515625" style="58" customWidth="1"/>
    <col min="15398" max="15398" width="0.7109375" style="58" customWidth="1"/>
    <col min="15399" max="15399" width="12.28515625" style="58" customWidth="1"/>
    <col min="15400" max="15400" width="0.7109375" style="58" customWidth="1"/>
    <col min="15401" max="15401" width="12.28515625" style="58" customWidth="1"/>
    <col min="15402" max="15402" width="0.7109375" style="58" customWidth="1"/>
    <col min="15403" max="15403" width="12.28515625" style="58" customWidth="1"/>
    <col min="15404" max="15404" width="0.7109375" style="58" customWidth="1"/>
    <col min="15405" max="15405" width="12.28515625" style="58" customWidth="1"/>
    <col min="15406" max="15406" width="0.7109375" style="58" customWidth="1"/>
    <col min="15407" max="15407" width="12.28515625" style="58" customWidth="1"/>
    <col min="15408" max="15408" width="0.7109375" style="58" customWidth="1"/>
    <col min="15409" max="15409" width="12.28515625" style="58" customWidth="1"/>
    <col min="15410" max="15410" width="0.7109375" style="58" customWidth="1"/>
    <col min="15411" max="15411" width="12.28515625" style="58" customWidth="1"/>
    <col min="15412" max="15414" width="0.7109375" style="58" customWidth="1"/>
    <col min="15415" max="15415" width="12.28515625" style="58" customWidth="1"/>
    <col min="15416" max="15417" width="0.7109375" style="58" customWidth="1"/>
    <col min="15418" max="15616" width="9.140625" style="58"/>
    <col min="15617" max="15617" width="2.28515625" style="58" customWidth="1"/>
    <col min="15618" max="15618" width="39.5703125" style="58" customWidth="1"/>
    <col min="15619" max="15619" width="4.5703125" style="58" customWidth="1"/>
    <col min="15620" max="15620" width="0.7109375" style="58" customWidth="1"/>
    <col min="15621" max="15621" width="12.28515625" style="58" customWidth="1"/>
    <col min="15622" max="15622" width="0.7109375" style="58" customWidth="1"/>
    <col min="15623" max="15623" width="12.28515625" style="58" customWidth="1"/>
    <col min="15624" max="15624" width="0.7109375" style="58" customWidth="1"/>
    <col min="15625" max="15625" width="12.28515625" style="58" customWidth="1"/>
    <col min="15626" max="15626" width="0.7109375" style="58" customWidth="1"/>
    <col min="15627" max="15627" width="12.28515625" style="58" customWidth="1"/>
    <col min="15628" max="15628" width="0.7109375" style="58" customWidth="1"/>
    <col min="15629" max="15629" width="12.28515625" style="58" customWidth="1"/>
    <col min="15630" max="15630" width="0.7109375" style="58" customWidth="1"/>
    <col min="15631" max="15631" width="12.28515625" style="58" customWidth="1"/>
    <col min="15632" max="15632" width="0.7109375" style="58" customWidth="1"/>
    <col min="15633" max="15633" width="12.28515625" style="58" customWidth="1"/>
    <col min="15634" max="15634" width="0.7109375" style="58" customWidth="1"/>
    <col min="15635" max="15635" width="12.28515625" style="58" customWidth="1"/>
    <col min="15636" max="15636" width="0.7109375" style="58" customWidth="1"/>
    <col min="15637" max="15637" width="12.28515625" style="58" customWidth="1"/>
    <col min="15638" max="15638" width="0.7109375" style="58" customWidth="1"/>
    <col min="15639" max="15639" width="12.28515625" style="58" customWidth="1"/>
    <col min="15640" max="15640" width="0.7109375" style="58" customWidth="1"/>
    <col min="15641" max="15641" width="12.28515625" style="58" customWidth="1"/>
    <col min="15642" max="15642" width="0.7109375" style="58" customWidth="1"/>
    <col min="15643" max="15643" width="12.28515625" style="58" customWidth="1"/>
    <col min="15644" max="15644" width="0.7109375" style="58" customWidth="1"/>
    <col min="15645" max="15645" width="12.28515625" style="58" customWidth="1"/>
    <col min="15646" max="15646" width="0.7109375" style="58" customWidth="1"/>
    <col min="15647" max="15647" width="12.28515625" style="58" customWidth="1"/>
    <col min="15648" max="15648" width="0.7109375" style="58" customWidth="1"/>
    <col min="15649" max="15649" width="12.28515625" style="58" customWidth="1"/>
    <col min="15650" max="15650" width="0.7109375" style="58" customWidth="1"/>
    <col min="15651" max="15651" width="12.28515625" style="58" customWidth="1"/>
    <col min="15652" max="15652" width="0.7109375" style="58" customWidth="1"/>
    <col min="15653" max="15653" width="12.28515625" style="58" customWidth="1"/>
    <col min="15654" max="15654" width="0.7109375" style="58" customWidth="1"/>
    <col min="15655" max="15655" width="12.28515625" style="58" customWidth="1"/>
    <col min="15656" max="15656" width="0.7109375" style="58" customWidth="1"/>
    <col min="15657" max="15657" width="12.28515625" style="58" customWidth="1"/>
    <col min="15658" max="15658" width="0.7109375" style="58" customWidth="1"/>
    <col min="15659" max="15659" width="12.28515625" style="58" customWidth="1"/>
    <col min="15660" max="15660" width="0.7109375" style="58" customWidth="1"/>
    <col min="15661" max="15661" width="12.28515625" style="58" customWidth="1"/>
    <col min="15662" max="15662" width="0.7109375" style="58" customWidth="1"/>
    <col min="15663" max="15663" width="12.28515625" style="58" customWidth="1"/>
    <col min="15664" max="15664" width="0.7109375" style="58" customWidth="1"/>
    <col min="15665" max="15665" width="12.28515625" style="58" customWidth="1"/>
    <col min="15666" max="15666" width="0.7109375" style="58" customWidth="1"/>
    <col min="15667" max="15667" width="12.28515625" style="58" customWidth="1"/>
    <col min="15668" max="15670" width="0.7109375" style="58" customWidth="1"/>
    <col min="15671" max="15671" width="12.28515625" style="58" customWidth="1"/>
    <col min="15672" max="15673" width="0.7109375" style="58" customWidth="1"/>
    <col min="15674" max="15872" width="9.140625" style="58"/>
    <col min="15873" max="15873" width="2.28515625" style="58" customWidth="1"/>
    <col min="15874" max="15874" width="39.5703125" style="58" customWidth="1"/>
    <col min="15875" max="15875" width="4.5703125" style="58" customWidth="1"/>
    <col min="15876" max="15876" width="0.7109375" style="58" customWidth="1"/>
    <col min="15877" max="15877" width="12.28515625" style="58" customWidth="1"/>
    <col min="15878" max="15878" width="0.7109375" style="58" customWidth="1"/>
    <col min="15879" max="15879" width="12.28515625" style="58" customWidth="1"/>
    <col min="15880" max="15880" width="0.7109375" style="58" customWidth="1"/>
    <col min="15881" max="15881" width="12.28515625" style="58" customWidth="1"/>
    <col min="15882" max="15882" width="0.7109375" style="58" customWidth="1"/>
    <col min="15883" max="15883" width="12.28515625" style="58" customWidth="1"/>
    <col min="15884" max="15884" width="0.7109375" style="58" customWidth="1"/>
    <col min="15885" max="15885" width="12.28515625" style="58" customWidth="1"/>
    <col min="15886" max="15886" width="0.7109375" style="58" customWidth="1"/>
    <col min="15887" max="15887" width="12.28515625" style="58" customWidth="1"/>
    <col min="15888" max="15888" width="0.7109375" style="58" customWidth="1"/>
    <col min="15889" max="15889" width="12.28515625" style="58" customWidth="1"/>
    <col min="15890" max="15890" width="0.7109375" style="58" customWidth="1"/>
    <col min="15891" max="15891" width="12.28515625" style="58" customWidth="1"/>
    <col min="15892" max="15892" width="0.7109375" style="58" customWidth="1"/>
    <col min="15893" max="15893" width="12.28515625" style="58" customWidth="1"/>
    <col min="15894" max="15894" width="0.7109375" style="58" customWidth="1"/>
    <col min="15895" max="15895" width="12.28515625" style="58" customWidth="1"/>
    <col min="15896" max="15896" width="0.7109375" style="58" customWidth="1"/>
    <col min="15897" max="15897" width="12.28515625" style="58" customWidth="1"/>
    <col min="15898" max="15898" width="0.7109375" style="58" customWidth="1"/>
    <col min="15899" max="15899" width="12.28515625" style="58" customWidth="1"/>
    <col min="15900" max="15900" width="0.7109375" style="58" customWidth="1"/>
    <col min="15901" max="15901" width="12.28515625" style="58" customWidth="1"/>
    <col min="15902" max="15902" width="0.7109375" style="58" customWidth="1"/>
    <col min="15903" max="15903" width="12.28515625" style="58" customWidth="1"/>
    <col min="15904" max="15904" width="0.7109375" style="58" customWidth="1"/>
    <col min="15905" max="15905" width="12.28515625" style="58" customWidth="1"/>
    <col min="15906" max="15906" width="0.7109375" style="58" customWidth="1"/>
    <col min="15907" max="15907" width="12.28515625" style="58" customWidth="1"/>
    <col min="15908" max="15908" width="0.7109375" style="58" customWidth="1"/>
    <col min="15909" max="15909" width="12.28515625" style="58" customWidth="1"/>
    <col min="15910" max="15910" width="0.7109375" style="58" customWidth="1"/>
    <col min="15911" max="15911" width="12.28515625" style="58" customWidth="1"/>
    <col min="15912" max="15912" width="0.7109375" style="58" customWidth="1"/>
    <col min="15913" max="15913" width="12.28515625" style="58" customWidth="1"/>
    <col min="15914" max="15914" width="0.7109375" style="58" customWidth="1"/>
    <col min="15915" max="15915" width="12.28515625" style="58" customWidth="1"/>
    <col min="15916" max="15916" width="0.7109375" style="58" customWidth="1"/>
    <col min="15917" max="15917" width="12.28515625" style="58" customWidth="1"/>
    <col min="15918" max="15918" width="0.7109375" style="58" customWidth="1"/>
    <col min="15919" max="15919" width="12.28515625" style="58" customWidth="1"/>
    <col min="15920" max="15920" width="0.7109375" style="58" customWidth="1"/>
    <col min="15921" max="15921" width="12.28515625" style="58" customWidth="1"/>
    <col min="15922" max="15922" width="0.7109375" style="58" customWidth="1"/>
    <col min="15923" max="15923" width="12.28515625" style="58" customWidth="1"/>
    <col min="15924" max="15926" width="0.7109375" style="58" customWidth="1"/>
    <col min="15927" max="15927" width="12.28515625" style="58" customWidth="1"/>
    <col min="15928" max="15929" width="0.7109375" style="58" customWidth="1"/>
    <col min="15930" max="16128" width="9.140625" style="58"/>
    <col min="16129" max="16129" width="2.28515625" style="58" customWidth="1"/>
    <col min="16130" max="16130" width="39.5703125" style="58" customWidth="1"/>
    <col min="16131" max="16131" width="4.5703125" style="58" customWidth="1"/>
    <col min="16132" max="16132" width="0.7109375" style="58" customWidth="1"/>
    <col min="16133" max="16133" width="12.28515625" style="58" customWidth="1"/>
    <col min="16134" max="16134" width="0.7109375" style="58" customWidth="1"/>
    <col min="16135" max="16135" width="12.28515625" style="58" customWidth="1"/>
    <col min="16136" max="16136" width="0.7109375" style="58" customWidth="1"/>
    <col min="16137" max="16137" width="12.28515625" style="58" customWidth="1"/>
    <col min="16138" max="16138" width="0.7109375" style="58" customWidth="1"/>
    <col min="16139" max="16139" width="12.28515625" style="58" customWidth="1"/>
    <col min="16140" max="16140" width="0.7109375" style="58" customWidth="1"/>
    <col min="16141" max="16141" width="12.28515625" style="58" customWidth="1"/>
    <col min="16142" max="16142" width="0.7109375" style="58" customWidth="1"/>
    <col min="16143" max="16143" width="12.28515625" style="58" customWidth="1"/>
    <col min="16144" max="16144" width="0.7109375" style="58" customWidth="1"/>
    <col min="16145" max="16145" width="12.28515625" style="58" customWidth="1"/>
    <col min="16146" max="16146" width="0.7109375" style="58" customWidth="1"/>
    <col min="16147" max="16147" width="12.28515625" style="58" customWidth="1"/>
    <col min="16148" max="16148" width="0.7109375" style="58" customWidth="1"/>
    <col min="16149" max="16149" width="12.28515625" style="58" customWidth="1"/>
    <col min="16150" max="16150" width="0.7109375" style="58" customWidth="1"/>
    <col min="16151" max="16151" width="12.28515625" style="58" customWidth="1"/>
    <col min="16152" max="16152" width="0.7109375" style="58" customWidth="1"/>
    <col min="16153" max="16153" width="12.28515625" style="58" customWidth="1"/>
    <col min="16154" max="16154" width="0.7109375" style="58" customWidth="1"/>
    <col min="16155" max="16155" width="12.28515625" style="58" customWidth="1"/>
    <col min="16156" max="16156" width="0.7109375" style="58" customWidth="1"/>
    <col min="16157" max="16157" width="12.28515625" style="58" customWidth="1"/>
    <col min="16158" max="16158" width="0.7109375" style="58" customWidth="1"/>
    <col min="16159" max="16159" width="12.28515625" style="58" customWidth="1"/>
    <col min="16160" max="16160" width="0.7109375" style="58" customWidth="1"/>
    <col min="16161" max="16161" width="12.28515625" style="58" customWidth="1"/>
    <col min="16162" max="16162" width="0.7109375" style="58" customWidth="1"/>
    <col min="16163" max="16163" width="12.28515625" style="58" customWidth="1"/>
    <col min="16164" max="16164" width="0.7109375" style="58" customWidth="1"/>
    <col min="16165" max="16165" width="12.28515625" style="58" customWidth="1"/>
    <col min="16166" max="16166" width="0.7109375" style="58" customWidth="1"/>
    <col min="16167" max="16167" width="12.28515625" style="58" customWidth="1"/>
    <col min="16168" max="16168" width="0.7109375" style="58" customWidth="1"/>
    <col min="16169" max="16169" width="12.28515625" style="58" customWidth="1"/>
    <col min="16170" max="16170" width="0.7109375" style="58" customWidth="1"/>
    <col min="16171" max="16171" width="12.28515625" style="58" customWidth="1"/>
    <col min="16172" max="16172" width="0.7109375" style="58" customWidth="1"/>
    <col min="16173" max="16173" width="12.28515625" style="58" customWidth="1"/>
    <col min="16174" max="16174" width="0.7109375" style="58" customWidth="1"/>
    <col min="16175" max="16175" width="12.28515625" style="58" customWidth="1"/>
    <col min="16176" max="16176" width="0.7109375" style="58" customWidth="1"/>
    <col min="16177" max="16177" width="12.28515625" style="58" customWidth="1"/>
    <col min="16178" max="16178" width="0.7109375" style="58" customWidth="1"/>
    <col min="16179" max="16179" width="12.28515625" style="58" customWidth="1"/>
    <col min="16180" max="16182" width="0.7109375" style="58" customWidth="1"/>
    <col min="16183" max="16183" width="12.28515625" style="58" customWidth="1"/>
    <col min="16184" max="16185" width="0.7109375" style="58" customWidth="1"/>
    <col min="16186" max="16384" width="9.140625" style="58"/>
  </cols>
  <sheetData>
    <row r="1" spans="1:55" ht="19.5">
      <c r="A1" s="79" t="s">
        <v>0</v>
      </c>
      <c r="B1" s="80" t="s">
        <v>491</v>
      </c>
      <c r="C1" s="79"/>
      <c r="D1" s="79"/>
      <c r="E1" s="79"/>
      <c r="F1" s="79"/>
      <c r="G1" s="79"/>
      <c r="Y1" s="79"/>
    </row>
    <row r="2" spans="1:55">
      <c r="A2" s="79"/>
      <c r="B2" s="82"/>
      <c r="C2" s="79"/>
      <c r="D2" s="79"/>
      <c r="E2" s="79"/>
      <c r="F2" s="79"/>
      <c r="G2" s="79"/>
      <c r="Y2" s="79"/>
      <c r="BC2" s="83"/>
    </row>
    <row r="3" spans="1:55" ht="13.5" thickBot="1">
      <c r="A3" s="79"/>
      <c r="C3" s="79"/>
      <c r="D3" s="79"/>
      <c r="E3" s="79"/>
      <c r="F3" s="79"/>
      <c r="G3" s="79"/>
      <c r="Q3" s="84"/>
      <c r="Y3" s="79"/>
    </row>
    <row r="4" spans="1:55" ht="13.5" thickBot="1">
      <c r="A4" s="79"/>
      <c r="B4" s="59" t="s">
        <v>204</v>
      </c>
      <c r="C4" s="79"/>
      <c r="D4" s="79"/>
      <c r="E4" s="79"/>
      <c r="F4" s="79"/>
      <c r="G4" s="79"/>
      <c r="Q4" s="84"/>
    </row>
    <row r="5" spans="1:55">
      <c r="A5" s="79"/>
      <c r="B5" s="79"/>
      <c r="C5" s="79"/>
      <c r="D5" s="79"/>
      <c r="E5" s="79"/>
      <c r="F5" s="79"/>
      <c r="G5" s="79"/>
      <c r="M5" s="84"/>
      <c r="N5" s="84"/>
      <c r="Q5" s="85"/>
      <c r="AA5" s="79"/>
      <c r="AE5" s="84"/>
      <c r="AG5" s="84"/>
    </row>
    <row r="6" spans="1:55">
      <c r="A6" s="79"/>
      <c r="B6" s="79"/>
      <c r="C6" s="79"/>
      <c r="D6" s="79"/>
      <c r="E6" s="79"/>
      <c r="F6" s="79"/>
      <c r="G6" s="79"/>
      <c r="M6" s="84"/>
      <c r="N6" s="84"/>
      <c r="O6" s="84"/>
      <c r="W6" s="84"/>
      <c r="Y6" s="84"/>
      <c r="AA6" s="79"/>
      <c r="AE6" s="84"/>
      <c r="AG6" s="84"/>
    </row>
    <row r="7" spans="1:55">
      <c r="A7" s="79"/>
      <c r="B7" s="79"/>
      <c r="C7" s="79"/>
      <c r="D7" s="79"/>
      <c r="E7" s="79"/>
      <c r="F7" s="79"/>
      <c r="G7" s="84"/>
      <c r="I7" s="84"/>
      <c r="K7" s="84"/>
      <c r="M7" s="84"/>
      <c r="N7" s="84"/>
      <c r="O7" s="84"/>
      <c r="S7" s="84"/>
      <c r="U7" s="84"/>
      <c r="AA7" s="84"/>
      <c r="AC7" s="84"/>
      <c r="AE7" s="84"/>
      <c r="AG7" s="84"/>
    </row>
    <row r="8" spans="1:55">
      <c r="A8" s="79"/>
      <c r="B8" s="79"/>
      <c r="C8" s="79"/>
      <c r="D8" s="84"/>
      <c r="E8" s="84" t="s">
        <v>197</v>
      </c>
      <c r="F8" s="79"/>
      <c r="G8" s="84" t="s">
        <v>26</v>
      </c>
      <c r="I8" s="84" t="s">
        <v>26</v>
      </c>
      <c r="K8" s="84" t="s">
        <v>26</v>
      </c>
      <c r="M8" s="84" t="s">
        <v>26</v>
      </c>
      <c r="N8" s="84"/>
      <c r="O8" s="84" t="s">
        <v>26</v>
      </c>
      <c r="Q8" s="84" t="s">
        <v>26</v>
      </c>
      <c r="S8" s="84" t="s">
        <v>26</v>
      </c>
      <c r="U8" s="84" t="s">
        <v>26</v>
      </c>
      <c r="W8" s="84" t="s">
        <v>26</v>
      </c>
      <c r="Y8" s="84" t="s">
        <v>26</v>
      </c>
      <c r="AA8" s="84" t="s">
        <v>26</v>
      </c>
      <c r="AC8" s="84" t="s">
        <v>26</v>
      </c>
      <c r="AE8" s="84" t="s">
        <v>26</v>
      </c>
      <c r="AG8" s="84" t="s">
        <v>26</v>
      </c>
      <c r="AI8" s="84" t="s">
        <v>26</v>
      </c>
      <c r="AK8" s="84" t="s">
        <v>26</v>
      </c>
      <c r="AM8" s="84" t="s">
        <v>26</v>
      </c>
      <c r="AO8" s="84" t="s">
        <v>26</v>
      </c>
      <c r="AQ8" s="84" t="s">
        <v>26</v>
      </c>
      <c r="AS8" s="84" t="s">
        <v>26</v>
      </c>
      <c r="AU8" s="84" t="s">
        <v>26</v>
      </c>
      <c r="AW8" s="84" t="s">
        <v>26</v>
      </c>
      <c r="BC8" s="84" t="s">
        <v>160</v>
      </c>
    </row>
    <row r="9" spans="1:55">
      <c r="A9" s="79"/>
      <c r="B9" s="60" t="s">
        <v>159</v>
      </c>
      <c r="C9" s="86"/>
      <c r="D9" s="84"/>
      <c r="E9" s="2">
        <v>2001</v>
      </c>
      <c r="F9" s="79"/>
      <c r="G9" s="2">
        <v>2002</v>
      </c>
      <c r="I9" s="2">
        <v>2003</v>
      </c>
      <c r="K9" s="2">
        <v>2004</v>
      </c>
      <c r="M9" s="2">
        <v>2005</v>
      </c>
      <c r="N9" s="2"/>
      <c r="O9" s="2">
        <v>2006</v>
      </c>
      <c r="Q9" s="2">
        <v>2007</v>
      </c>
      <c r="S9" s="2">
        <v>2008</v>
      </c>
      <c r="U9" s="2">
        <v>2009</v>
      </c>
      <c r="W9" s="2">
        <v>2010</v>
      </c>
      <c r="Y9" s="2">
        <v>2011</v>
      </c>
      <c r="AA9" s="2">
        <v>2012</v>
      </c>
      <c r="AC9" s="2">
        <v>2013</v>
      </c>
      <c r="AD9" s="87"/>
      <c r="AE9" s="2">
        <v>2014</v>
      </c>
      <c r="AG9" s="2">
        <v>2015</v>
      </c>
      <c r="AI9" s="2">
        <v>2016</v>
      </c>
      <c r="AK9" s="2">
        <v>2017</v>
      </c>
      <c r="AM9" s="2">
        <v>2018</v>
      </c>
      <c r="AO9" s="2">
        <v>2019</v>
      </c>
      <c r="AQ9" s="2">
        <v>2020</v>
      </c>
      <c r="AS9" s="2">
        <v>2021</v>
      </c>
      <c r="AU9" s="2">
        <v>2022</v>
      </c>
      <c r="AW9" s="2">
        <v>2023</v>
      </c>
      <c r="BC9" s="84"/>
    </row>
    <row r="10" spans="1:55">
      <c r="A10" s="79"/>
      <c r="B10" s="61" t="s">
        <v>891</v>
      </c>
      <c r="C10" s="86"/>
      <c r="D10" s="84"/>
      <c r="E10" s="3" t="s">
        <v>7</v>
      </c>
      <c r="F10" s="79"/>
      <c r="G10" s="3" t="s">
        <v>7</v>
      </c>
      <c r="I10" s="3" t="s">
        <v>7</v>
      </c>
      <c r="K10" s="3" t="s">
        <v>7</v>
      </c>
      <c r="M10" s="3" t="s">
        <v>7</v>
      </c>
      <c r="N10" s="84"/>
      <c r="O10" s="3" t="s">
        <v>7</v>
      </c>
      <c r="Q10" s="3" t="s">
        <v>7</v>
      </c>
      <c r="S10" s="3" t="s">
        <v>7</v>
      </c>
      <c r="U10" s="3" t="s">
        <v>7</v>
      </c>
      <c r="W10" s="3" t="s">
        <v>7</v>
      </c>
      <c r="Y10" s="3" t="s">
        <v>7</v>
      </c>
      <c r="AA10" s="3" t="s">
        <v>7</v>
      </c>
      <c r="AC10" s="3" t="s">
        <v>7</v>
      </c>
      <c r="AE10" s="3" t="s">
        <v>7</v>
      </c>
      <c r="AG10" s="3" t="s">
        <v>7</v>
      </c>
      <c r="AI10" s="3" t="s">
        <v>7</v>
      </c>
      <c r="AK10" s="3" t="s">
        <v>7</v>
      </c>
      <c r="AM10" s="3" t="s">
        <v>7</v>
      </c>
      <c r="AO10" s="3" t="s">
        <v>7</v>
      </c>
      <c r="AQ10" s="3" t="s">
        <v>7</v>
      </c>
      <c r="AS10" s="3" t="s">
        <v>7</v>
      </c>
      <c r="AU10" s="3" t="s">
        <v>7</v>
      </c>
      <c r="AW10" s="3" t="s">
        <v>7</v>
      </c>
      <c r="BC10" s="3"/>
    </row>
    <row r="11" spans="1:55">
      <c r="A11" s="79"/>
      <c r="B11" s="88"/>
      <c r="C11" s="79"/>
      <c r="D11" s="79"/>
      <c r="E11" s="89"/>
      <c r="F11" s="79"/>
      <c r="G11" s="89"/>
      <c r="I11" s="89"/>
      <c r="K11" s="89"/>
      <c r="M11" s="89"/>
      <c r="N11" s="89"/>
      <c r="O11" s="89"/>
      <c r="Q11" s="89"/>
      <c r="S11" s="89"/>
      <c r="U11" s="89"/>
      <c r="W11" s="89"/>
      <c r="Y11" s="89"/>
      <c r="AA11" s="89"/>
      <c r="AC11" s="89"/>
      <c r="AE11" s="89"/>
      <c r="AG11" s="89"/>
      <c r="AI11" s="89"/>
      <c r="AK11" s="89"/>
      <c r="AM11" s="89"/>
      <c r="AO11" s="89"/>
      <c r="AQ11" s="89"/>
      <c r="AS11" s="89"/>
      <c r="AU11" s="89"/>
      <c r="AW11" s="89"/>
      <c r="BC11" s="89"/>
    </row>
    <row r="12" spans="1:55">
      <c r="A12" s="79"/>
      <c r="B12" s="90" t="s">
        <v>161</v>
      </c>
      <c r="C12" s="79"/>
      <c r="D12" s="91"/>
      <c r="E12" s="92">
        <v>37072</v>
      </c>
      <c r="F12" s="92"/>
      <c r="G12" s="92">
        <v>37437</v>
      </c>
      <c r="H12" s="93"/>
      <c r="I12" s="92">
        <v>37802</v>
      </c>
      <c r="J12" s="93"/>
      <c r="K12" s="92">
        <v>38168</v>
      </c>
      <c r="L12" s="93"/>
      <c r="M12" s="92">
        <v>38533</v>
      </c>
      <c r="N12" s="92"/>
      <c r="O12" s="92">
        <v>38898</v>
      </c>
      <c r="P12" s="93"/>
      <c r="Q12" s="93">
        <v>39263</v>
      </c>
      <c r="R12" s="93">
        <v>39263</v>
      </c>
      <c r="S12" s="92">
        <v>39629</v>
      </c>
      <c r="T12" s="93"/>
      <c r="U12" s="92">
        <v>39994</v>
      </c>
      <c r="V12" s="93"/>
      <c r="W12" s="92">
        <v>40359</v>
      </c>
      <c r="X12" s="93"/>
      <c r="Y12" s="92">
        <v>40724</v>
      </c>
      <c r="Z12" s="93"/>
      <c r="AA12" s="92">
        <v>41090</v>
      </c>
      <c r="AB12" s="93"/>
      <c r="AC12" s="92">
        <v>41455</v>
      </c>
      <c r="AD12" s="93"/>
      <c r="AE12" s="92">
        <v>41820</v>
      </c>
      <c r="AF12" s="94"/>
      <c r="AG12" s="92">
        <v>42185</v>
      </c>
      <c r="AI12" s="92">
        <v>42551</v>
      </c>
      <c r="AK12" s="92">
        <v>42916</v>
      </c>
      <c r="AM12" s="92">
        <v>43281</v>
      </c>
      <c r="AO12" s="92">
        <v>43646</v>
      </c>
      <c r="AQ12" s="92">
        <v>44012</v>
      </c>
      <c r="AS12" s="92">
        <v>44377</v>
      </c>
      <c r="AT12" s="92"/>
      <c r="AU12" s="92">
        <v>44742</v>
      </c>
      <c r="AV12" s="92"/>
      <c r="AW12" s="92">
        <v>45107</v>
      </c>
    </row>
    <row r="13" spans="1:55">
      <c r="A13" s="79"/>
      <c r="B13" s="90" t="s">
        <v>162</v>
      </c>
      <c r="C13" s="79"/>
      <c r="D13" s="91"/>
      <c r="E13" s="62">
        <v>0</v>
      </c>
      <c r="F13" s="79"/>
      <c r="G13" s="62">
        <v>0</v>
      </c>
      <c r="H13" s="79"/>
      <c r="I13" s="62">
        <v>0.3</v>
      </c>
      <c r="J13" s="79"/>
      <c r="K13" s="62">
        <v>0.3</v>
      </c>
      <c r="L13" s="79"/>
      <c r="M13" s="62">
        <v>0</v>
      </c>
      <c r="N13" s="79"/>
      <c r="O13" s="62">
        <v>0</v>
      </c>
      <c r="P13" s="79"/>
      <c r="Q13" s="62">
        <v>0</v>
      </c>
      <c r="R13" s="79"/>
      <c r="S13" s="62">
        <v>0.5</v>
      </c>
      <c r="T13" s="79"/>
      <c r="U13" s="62">
        <v>0.5</v>
      </c>
      <c r="V13" s="79"/>
      <c r="W13" s="62">
        <v>0.5</v>
      </c>
      <c r="X13" s="79"/>
      <c r="Y13" s="62">
        <v>1</v>
      </c>
      <c r="Z13" s="79"/>
      <c r="AA13" s="62">
        <v>0.5</v>
      </c>
      <c r="AB13" s="79"/>
      <c r="AC13" s="62">
        <v>0.5</v>
      </c>
      <c r="AD13" s="79"/>
      <c r="AE13" s="62">
        <v>0.5</v>
      </c>
      <c r="AF13" s="79"/>
      <c r="AG13" s="62">
        <v>0.5</v>
      </c>
      <c r="AI13" s="62">
        <v>0.5</v>
      </c>
      <c r="AK13" s="62">
        <v>0.5</v>
      </c>
      <c r="AM13" s="62">
        <v>0</v>
      </c>
      <c r="AO13" s="62">
        <v>0</v>
      </c>
      <c r="AQ13" s="62">
        <v>0</v>
      </c>
      <c r="AS13" s="62">
        <v>0</v>
      </c>
      <c r="AU13" s="62">
        <v>0</v>
      </c>
      <c r="AW13" s="62">
        <v>0</v>
      </c>
    </row>
    <row r="14" spans="1:55">
      <c r="A14" s="79"/>
      <c r="B14" s="90" t="s">
        <v>163</v>
      </c>
      <c r="C14" s="79"/>
      <c r="D14" s="91"/>
      <c r="E14" s="95" t="s">
        <v>164</v>
      </c>
      <c r="F14" s="79"/>
      <c r="G14" s="95" t="s">
        <v>164</v>
      </c>
      <c r="H14" s="79"/>
      <c r="I14" s="95" t="s">
        <v>164</v>
      </c>
      <c r="J14" s="79"/>
      <c r="K14" s="95" t="s">
        <v>164</v>
      </c>
      <c r="L14" s="79"/>
      <c r="M14" s="95" t="s">
        <v>164</v>
      </c>
      <c r="N14" s="79"/>
      <c r="O14" s="95" t="s">
        <v>164</v>
      </c>
      <c r="P14" s="79"/>
      <c r="Q14" s="95" t="s">
        <v>164</v>
      </c>
      <c r="R14" s="79"/>
      <c r="S14" s="95" t="s">
        <v>164</v>
      </c>
      <c r="T14" s="79"/>
      <c r="U14" s="95" t="s">
        <v>164</v>
      </c>
      <c r="V14" s="79"/>
      <c r="W14" s="95" t="s">
        <v>164</v>
      </c>
      <c r="X14" s="79"/>
      <c r="Y14" s="95" t="s">
        <v>164</v>
      </c>
      <c r="Z14" s="79"/>
      <c r="AA14" s="95" t="s">
        <v>164</v>
      </c>
      <c r="AB14" s="79"/>
      <c r="AC14" s="95" t="s">
        <v>164</v>
      </c>
      <c r="AD14" s="79"/>
      <c r="AE14" s="95" t="s">
        <v>164</v>
      </c>
      <c r="AF14" s="79"/>
      <c r="AG14" s="95" t="s">
        <v>164</v>
      </c>
      <c r="AI14" s="95" t="s">
        <v>164</v>
      </c>
      <c r="AK14" s="95" t="s">
        <v>164</v>
      </c>
      <c r="AM14" s="95" t="s">
        <v>164</v>
      </c>
      <c r="AO14" s="95" t="s">
        <v>164</v>
      </c>
      <c r="AQ14" s="95" t="s">
        <v>164</v>
      </c>
      <c r="AS14" s="95" t="s">
        <v>164</v>
      </c>
      <c r="AU14" s="95" t="s">
        <v>164</v>
      </c>
      <c r="AW14" s="95" t="s">
        <v>164</v>
      </c>
    </row>
    <row r="15" spans="1:55">
      <c r="A15" s="79"/>
      <c r="B15" s="79"/>
      <c r="C15" s="79"/>
      <c r="D15" s="79"/>
      <c r="E15" s="79"/>
      <c r="F15" s="79"/>
      <c r="G15" s="79"/>
      <c r="I15" s="79"/>
      <c r="K15" s="79"/>
      <c r="M15" s="79"/>
      <c r="N15" s="79"/>
      <c r="O15" s="79"/>
      <c r="Q15" s="79"/>
      <c r="S15" s="79"/>
      <c r="U15" s="79"/>
      <c r="W15" s="79"/>
      <c r="Y15" s="79"/>
      <c r="AA15" s="79"/>
      <c r="AC15" s="79"/>
      <c r="AE15" s="79"/>
      <c r="AG15" s="79"/>
      <c r="AI15" s="79"/>
      <c r="AK15" s="79"/>
      <c r="AM15" s="79"/>
      <c r="AO15" s="79"/>
      <c r="AQ15" s="79"/>
      <c r="AS15" s="79"/>
      <c r="AU15" s="79"/>
      <c r="AW15" s="79"/>
    </row>
    <row r="16" spans="1:55">
      <c r="A16" s="79"/>
      <c r="B16" s="79"/>
      <c r="C16" s="79"/>
      <c r="D16" s="79"/>
      <c r="E16" s="79"/>
      <c r="F16" s="79"/>
      <c r="G16" s="146"/>
      <c r="I16" s="146"/>
      <c r="K16" s="79"/>
      <c r="M16" s="79"/>
      <c r="N16" s="79"/>
      <c r="O16" s="79"/>
      <c r="Q16" s="79"/>
      <c r="S16" s="146"/>
      <c r="U16" s="146"/>
      <c r="W16" s="146"/>
      <c r="Y16" s="79"/>
      <c r="AA16" s="79"/>
      <c r="AC16" s="79"/>
      <c r="AE16" s="79"/>
      <c r="AG16" s="79"/>
      <c r="AI16" s="79"/>
      <c r="AK16" s="79"/>
      <c r="AM16" s="79"/>
      <c r="AO16" s="79"/>
      <c r="AQ16" s="79"/>
      <c r="AS16" s="79"/>
      <c r="AU16" s="79"/>
      <c r="AW16" s="79"/>
    </row>
    <row r="17" spans="1:56">
      <c r="A17" s="79"/>
      <c r="B17" s="90" t="s">
        <v>165</v>
      </c>
      <c r="C17" s="79"/>
      <c r="D17" s="96"/>
      <c r="E17" s="96">
        <v>0</v>
      </c>
      <c r="F17" s="79"/>
      <c r="G17" s="96">
        <v>0</v>
      </c>
      <c r="I17" s="96">
        <v>0</v>
      </c>
      <c r="K17" s="96">
        <v>0</v>
      </c>
      <c r="M17" s="37">
        <f>SUMIFS('ML Property'!$I$7:$I$1204,'ML Property'!$C$7:$C$1204,'ML Non-FGD ADFIT'!M$9,'ML Property'!$L$7:$L$1204,"=FGD")</f>
        <v>3706400.915</v>
      </c>
      <c r="N17" s="37">
        <f>SUMIFS('ML Property'!$I$7:$I$1204,'ML Property'!$C$7:$C$1204,'ML Non-FGD ADFIT'!N$9,'ML Property'!$L$7:$L$1204,"=FGD")</f>
        <v>0</v>
      </c>
      <c r="O17" s="37">
        <f>SUMIFS('ML Property'!$I$7:$I$1204,'ML Property'!$C$7:$C$1204,'ML Non-FGD ADFIT'!O$9,'ML Property'!$L$7:$L$1204,"=FGD")</f>
        <v>4273710.8949999996</v>
      </c>
      <c r="P17" s="37">
        <f>SUMIFS('ML Property'!$I$7:$I$1204,'ML Property'!$C$7:$C$1204,'ML Non-FGD ADFIT'!P$9,'ML Property'!$L$7:$L$1204,"=FGD")</f>
        <v>0</v>
      </c>
      <c r="Q17" s="37">
        <f>SUMIFS('ML Property'!$I$7:$I$1204,'ML Property'!$C$7:$C$1204,'ML Non-FGD ADFIT'!Q$9,'ML Property'!$L$7:$L$1204,"=FGD")</f>
        <v>299228647.71000004</v>
      </c>
      <c r="R17" s="37">
        <f>SUMIFS('ML Property'!$I$7:$I$1204,'ML Property'!$C$7:$C$1204,'ML Non-FGD ADFIT'!R$9,'ML Property'!$L$7:$L$1204,"=FGD")</f>
        <v>0</v>
      </c>
      <c r="S17" s="37">
        <f>SUMIFS('ML Property'!$I$7:$I$1204,'ML Property'!$C$7:$C$1204,'ML Non-FGD ADFIT'!S$9,'ML Property'!$L$7:$L$1204,"=FGD")</f>
        <v>582899.13500000001</v>
      </c>
      <c r="T17" s="37">
        <f>SUMIFS('ML Property'!$I$7:$I$1204,'ML Property'!$C$7:$C$1204,'ML Non-FGD ADFIT'!T$9,'ML Property'!$L$7:$L$1204,"=FGD")</f>
        <v>0</v>
      </c>
      <c r="U17" s="37">
        <f>SUMIFS('ML Property'!$I$7:$I$1204,'ML Property'!$C$7:$C$1204,'ML Non-FGD ADFIT'!U$9,'ML Property'!$L$7:$L$1204,"=FGD")</f>
        <v>11843540.959999999</v>
      </c>
      <c r="V17" s="37">
        <f>SUMIFS('ML Property'!$I$7:$I$1204,'ML Property'!$C$7:$C$1204,'ML Non-FGD ADFIT'!V$9,'ML Property'!$L$7:$L$1204,"=FGD")</f>
        <v>0</v>
      </c>
      <c r="W17" s="37">
        <f>SUMIFS('ML Property'!$I$7:$I$1204,'ML Property'!$C$7:$C$1204,'ML Non-FGD ADFIT'!W$9,'ML Property'!$L$7:$L$1204,"=FGD")</f>
        <v>-84640.994999999937</v>
      </c>
      <c r="X17" s="37">
        <f>SUMIFS('ML Property'!$I$7:$I$1204,'ML Property'!$C$7:$C$1204,'ML Non-FGD ADFIT'!X$9,'ML Property'!$L$7:$L$1204,"=FGD")</f>
        <v>0</v>
      </c>
      <c r="Y17" s="37">
        <f>SUMIFS('ML Property'!$I$7:$I$1204,'ML Property'!$C$7:$C$1204,'ML Non-FGD ADFIT'!Y$9,'ML Property'!$L$7:$L$1204,"=FGD")</f>
        <v>3236832.7199999993</v>
      </c>
      <c r="Z17" s="37">
        <f>SUMIFS('ML Property'!$I$7:$I$1204,'ML Property'!$C$7:$C$1204,'ML Non-FGD ADFIT'!Z$9,'ML Property'!$L$7:$L$1204,"=FGD")</f>
        <v>0</v>
      </c>
      <c r="AA17" s="37">
        <f>SUMIFS('ML Property'!$I$7:$I$1204,'ML Property'!$C$7:$C$1204,'ML Non-FGD ADFIT'!AA$9,'ML Property'!$L$7:$L$1204,"=FGD")</f>
        <v>873518.76000000013</v>
      </c>
      <c r="AB17" s="37">
        <f>SUMIFS('ML Property'!$I$7:$I$1204,'ML Property'!$C$7:$C$1204,'ML Non-FGD ADFIT'!AB$9,'ML Property'!$L$7:$L$1204,"=FGD")</f>
        <v>0</v>
      </c>
      <c r="AC17" s="37">
        <f>SUMIFS('ML Property'!$I$7:$I$1204,'ML Property'!$C$7:$C$1204,'ML Non-FGD ADFIT'!AC$9,'ML Property'!$L$7:$L$1204,"=FGD")</f>
        <v>2747552.9049999993</v>
      </c>
      <c r="AD17" s="37">
        <f>SUMIFS('ML Property'!$I$7:$I$1204,'ML Property'!$C$7:$C$1204,'ML Non-FGD ADFIT'!AD$9,'ML Property'!$L$7:$L$1204,"=FGD")</f>
        <v>0</v>
      </c>
      <c r="AE17" s="37">
        <f>SUMIFS('ML Property'!$I$7:$I$1204,'ML Property'!$C$7:$C$1204,'ML Non-FGD ADFIT'!AE$9,'ML Property'!$L$7:$L$1204,"=FGD")</f>
        <v>722165.79999999981</v>
      </c>
      <c r="AF17" s="37">
        <f>SUMIFS('ML Property'!$I$7:$I$1204,'ML Property'!$C$7:$C$1204,'ML Non-FGD ADFIT'!AF$9,'ML Property'!$L$7:$L$1204,"=FGD")</f>
        <v>0</v>
      </c>
      <c r="AG17" s="37">
        <f>SUMIFS('ML Property'!$I$7:$I$1204,'ML Property'!$C$7:$C$1204,'ML Non-FGD ADFIT'!AG$9,'ML Property'!$L$7:$L$1204,"=FGD")</f>
        <v>917927.64000000013</v>
      </c>
      <c r="AH17" s="37">
        <f>SUMIFS('ML Property'!$I$7:$I$1204,'ML Property'!$C$7:$C$1204,'ML Non-FGD ADFIT'!AH$9,'ML Property'!$L$7:$L$1204,"=FGD")</f>
        <v>0</v>
      </c>
      <c r="AI17" s="37">
        <f>SUMIFS('ML Property'!$I$7:$I$1204,'ML Property'!$C$7:$C$1204,'ML Non-FGD ADFIT'!AI$9,'ML Property'!$L$7:$L$1204,"=FGD")</f>
        <v>875597.39999999979</v>
      </c>
      <c r="AJ17" s="37">
        <f>SUMIFS('ML Property'!$I$7:$I$1204,'ML Property'!$C$7:$C$1204,'ML Non-FGD ADFIT'!AJ$9,'ML Property'!$L$7:$L$1204,"=FGD")</f>
        <v>0</v>
      </c>
      <c r="AK17" s="37">
        <f>SUMIFS('ML Property'!$I$7:$I$1204,'ML Property'!$C$7:$C$1204,'ML Non-FGD ADFIT'!AK$9,'ML Property'!$L$7:$L$1204,"=FGD")</f>
        <v>608471.7300000001</v>
      </c>
      <c r="AL17" s="37">
        <f>SUMIFS('ML Property'!$I$7:$I$1204,'ML Property'!$C$7:$C$1204,'ML Non-FGD ADFIT'!AL$9,'ML Property'!$L$7:$L$1204,"=FGD")</f>
        <v>0</v>
      </c>
      <c r="AM17" s="37">
        <f>SUMIFS('ML Property'!$I$7:$I$1204,'ML Property'!$C$7:$C$1204,'ML Non-FGD ADFIT'!AM$9,'ML Property'!$L$7:$L$1204,"=FGD")</f>
        <v>365341.91000000009</v>
      </c>
      <c r="AN17" s="37">
        <f>SUMIFS('ML Property'!$I$7:$I$1204,'ML Property'!$C$7:$C$1204,'ML Non-FGD ADFIT'!AN$9,'ML Property'!$L$7:$L$1204,"=FGD")</f>
        <v>0</v>
      </c>
      <c r="AO17" s="37">
        <f>SUMIFS('ML Property'!$I$7:$I$1204,'ML Property'!$C$7:$C$1204,'ML Non-FGD ADFIT'!AO$9,'ML Property'!$L$7:$L$1204,"=FGD")</f>
        <v>1753231.4900000002</v>
      </c>
      <c r="AP17" s="37">
        <f>SUMIFS('ML Property'!$I$7:$I$1204,'ML Property'!$C$7:$C$1204,'ML Non-FGD ADFIT'!AP$9,'ML Property'!$L$7:$L$1204,"=FGD")</f>
        <v>0</v>
      </c>
      <c r="AQ17" s="37">
        <f>SUMIFS('ML Property'!$I$7:$I$1204,'ML Property'!$C$7:$C$1204,'ML Non-FGD ADFIT'!AQ$9,'ML Property'!$L$7:$L$1204,"=FGD")</f>
        <v>847610.52</v>
      </c>
      <c r="AR17" s="37">
        <f>SUMIFS('ML Property'!$I$7:$I$1204,'ML Property'!$C$7:$C$1204,'ML Non-FGD ADFIT'!AR$9,'ML Property'!$L$7:$L$1204,"=FGD")</f>
        <v>0</v>
      </c>
      <c r="AS17" s="37">
        <f>SUMIFS('ML Property'!$I$7:$I$1204,'ML Property'!$C$7:$C$1204,'ML Non-FGD ADFIT'!AS$9,'ML Property'!$L$7:$L$1204,"=FGD")</f>
        <v>523861.11999999994</v>
      </c>
      <c r="AT17" s="37">
        <f>SUMIFS('ML Property'!$I$7:$I$1204,'ML Property'!$C$7:$C$1204,'ML Non-FGD ADFIT'!AT$9,'ML Property'!$L$7:$L$1204,"=FGD")</f>
        <v>0</v>
      </c>
      <c r="AU17" s="37">
        <f>SUMIFS('ML Property'!$I$7:$I$1204,'ML Property'!$C$7:$C$1204,'ML Non-FGD ADFIT'!AU$9,'ML Property'!$L$7:$L$1204,"=FGD")</f>
        <v>1769441.9499999997</v>
      </c>
      <c r="AV17" s="37">
        <f>SUMIFS('ML Property'!$I$7:$I$1204,'ML Property'!$C$7:$C$1204,'ML Non-FGD ADFIT'!AV$9,'ML Property'!$L$7:$L$1204,"=FGD")</f>
        <v>0</v>
      </c>
      <c r="AW17" s="37">
        <f>SUMIFS('ML Property'!$I$7:$I$1204,'ML Property'!$C$7:$C$1204,'ML Non-FGD ADFIT'!AW$9,'ML Property'!$L$7:$L$1204,"=FGD")</f>
        <v>0</v>
      </c>
      <c r="AX17" s="96"/>
      <c r="AY17" s="96"/>
      <c r="AZ17" s="96"/>
      <c r="BA17" s="96"/>
      <c r="BB17" s="96"/>
      <c r="BC17" s="97">
        <f>SUM(E17:BB17)</f>
        <v>334792112.565</v>
      </c>
    </row>
    <row r="18" spans="1:56">
      <c r="A18" s="79"/>
      <c r="B18" s="90" t="s">
        <v>166</v>
      </c>
      <c r="C18" s="79"/>
      <c r="D18" s="96" t="s">
        <v>0</v>
      </c>
      <c r="E18" s="104">
        <v>0</v>
      </c>
      <c r="F18" s="96" t="s">
        <v>0</v>
      </c>
      <c r="G18" s="104">
        <v>0</v>
      </c>
      <c r="H18" s="96" t="s">
        <v>0</v>
      </c>
      <c r="I18" s="104">
        <v>0</v>
      </c>
      <c r="J18" s="96" t="s">
        <v>0</v>
      </c>
      <c r="K18" s="104">
        <v>0</v>
      </c>
      <c r="L18" s="96" t="s">
        <v>0</v>
      </c>
      <c r="M18" s="38">
        <f>-SUMIFS('ML Property'!$J$7:$J$1204,'ML Property'!$C$7:$C$1204,'ML Non-FGD ADFIT'!M$9,'ML Property'!$L$7:$L$1204,"=FGD")</f>
        <v>-1910989.69</v>
      </c>
      <c r="N18" s="38">
        <f>-SUMIFS('ML Property'!$J$7:$J$1204,'ML Property'!$C$7:$C$1204,'ML Non-FGD ADFIT'!N$9,'ML Property'!$L$7:$L$1204,"=FGD")</f>
        <v>0</v>
      </c>
      <c r="O18" s="38">
        <f>-SUMIFS('ML Property'!$J$7:$J$1204,'ML Property'!$C$7:$C$1204,'ML Non-FGD ADFIT'!O$9,'ML Property'!$L$7:$L$1204,"=FGD")</f>
        <v>-2096612.6</v>
      </c>
      <c r="P18" s="38">
        <f>-SUMIFS('ML Property'!$J$7:$J$1204,'ML Property'!$C$7:$C$1204,'ML Non-FGD ADFIT'!P$9,'ML Property'!$L$7:$L$1204,"=FGD")</f>
        <v>0</v>
      </c>
      <c r="Q18" s="38">
        <f>-SUMIFS('ML Property'!$J$7:$J$1204,'ML Property'!$C$7:$C$1204,'ML Non-FGD ADFIT'!Q$9,'ML Property'!$L$7:$L$1204,"=FGD")</f>
        <v>-137841234.59000003</v>
      </c>
      <c r="R18" s="38">
        <f>-SUMIFS('ML Property'!$J$7:$J$1204,'ML Property'!$C$7:$C$1204,'ML Non-FGD ADFIT'!R$9,'ML Property'!$L$7:$L$1204,"=FGD")</f>
        <v>0</v>
      </c>
      <c r="S18" s="38">
        <f>-SUMIFS('ML Property'!$J$7:$J$1204,'ML Property'!$C$7:$C$1204,'ML Non-FGD ADFIT'!S$9,'ML Property'!$L$7:$L$1204,"=FGD")</f>
        <v>-604951.77999999991</v>
      </c>
      <c r="T18" s="38">
        <f>-SUMIFS('ML Property'!$J$7:$J$1204,'ML Property'!$C$7:$C$1204,'ML Non-FGD ADFIT'!T$9,'ML Property'!$L$7:$L$1204,"=FGD")</f>
        <v>0</v>
      </c>
      <c r="U18" s="38">
        <f>-SUMIFS('ML Property'!$J$7:$J$1204,'ML Property'!$C$7:$C$1204,'ML Non-FGD ADFIT'!U$9,'ML Property'!$L$7:$L$1204,"=FGD")</f>
        <v>-6338548.5700000003</v>
      </c>
      <c r="V18" s="38">
        <f>-SUMIFS('ML Property'!$J$7:$J$1204,'ML Property'!$C$7:$C$1204,'ML Non-FGD ADFIT'!V$9,'ML Property'!$L$7:$L$1204,"=FGD")</f>
        <v>0</v>
      </c>
      <c r="W18" s="38">
        <f>-SUMIFS('ML Property'!$J$7:$J$1204,'ML Property'!$C$7:$C$1204,'ML Non-FGD ADFIT'!W$9,'ML Property'!$L$7:$L$1204,"=FGD")</f>
        <v>31260.139999999985</v>
      </c>
      <c r="X18" s="38">
        <f>-SUMIFS('ML Property'!$J$7:$J$1204,'ML Property'!$C$7:$C$1204,'ML Non-FGD ADFIT'!X$9,'ML Property'!$L$7:$L$1204,"=FGD")</f>
        <v>0</v>
      </c>
      <c r="Y18" s="38">
        <f>-SUMIFS('ML Property'!$J$7:$J$1204,'ML Property'!$C$7:$C$1204,'ML Non-FGD ADFIT'!Y$9,'ML Property'!$L$7:$L$1204,"=FGD")</f>
        <v>-1105311.0199999998</v>
      </c>
      <c r="Z18" s="38">
        <f>-SUMIFS('ML Property'!$J$7:$J$1204,'ML Property'!$C$7:$C$1204,'ML Non-FGD ADFIT'!Z$9,'ML Property'!$L$7:$L$1204,"=FGD")</f>
        <v>0</v>
      </c>
      <c r="AA18" s="38">
        <f>-SUMIFS('ML Property'!$J$7:$J$1204,'ML Property'!$C$7:$C$1204,'ML Non-FGD ADFIT'!AA$9,'ML Property'!$L$7:$L$1204,"=FGD")</f>
        <v>-540920.06000000017</v>
      </c>
      <c r="AB18" s="38">
        <f>-SUMIFS('ML Property'!$J$7:$J$1204,'ML Property'!$C$7:$C$1204,'ML Non-FGD ADFIT'!AB$9,'ML Property'!$L$7:$L$1204,"=FGD")</f>
        <v>0</v>
      </c>
      <c r="AC18" s="38">
        <f>-SUMIFS('ML Property'!$J$7:$J$1204,'ML Property'!$C$7:$C$1204,'ML Non-FGD ADFIT'!AC$9,'ML Property'!$L$7:$L$1204,"=FGD")</f>
        <v>-694039.35999999975</v>
      </c>
      <c r="AD18" s="38">
        <f>-SUMIFS('ML Property'!$J$7:$J$1204,'ML Property'!$C$7:$C$1204,'ML Non-FGD ADFIT'!AD$9,'ML Property'!$L$7:$L$1204,"=FGD")</f>
        <v>0</v>
      </c>
      <c r="AE18" s="38">
        <f>-SUMIFS('ML Property'!$J$7:$J$1204,'ML Property'!$C$7:$C$1204,'ML Non-FGD ADFIT'!AE$9,'ML Property'!$L$7:$L$1204,"=FGD")</f>
        <v>-174383.17999999996</v>
      </c>
      <c r="AF18" s="38">
        <f>-SUMIFS('ML Property'!$J$7:$J$1204,'ML Property'!$C$7:$C$1204,'ML Non-FGD ADFIT'!AF$9,'ML Property'!$L$7:$L$1204,"=FGD")</f>
        <v>0</v>
      </c>
      <c r="AG18" s="38">
        <f>-SUMIFS('ML Property'!$J$7:$J$1204,'ML Property'!$C$7:$C$1204,'ML Non-FGD ADFIT'!AG$9,'ML Property'!$L$7:$L$1204,"=FGD")</f>
        <v>-207173.9</v>
      </c>
      <c r="AH18" s="38">
        <f>-SUMIFS('ML Property'!$J$7:$J$1204,'ML Property'!$C$7:$C$1204,'ML Non-FGD ADFIT'!AH$9,'ML Property'!$L$7:$L$1204,"=FGD")</f>
        <v>0</v>
      </c>
      <c r="AI18" s="38">
        <f>-SUMIFS('ML Property'!$J$7:$J$1204,'ML Property'!$C$7:$C$1204,'ML Non-FGD ADFIT'!AI$9,'ML Property'!$L$7:$L$1204,"=FGD")</f>
        <v>-531972.80000000005</v>
      </c>
      <c r="AJ18" s="38">
        <f>-SUMIFS('ML Property'!$J$7:$J$1204,'ML Property'!$C$7:$C$1204,'ML Non-FGD ADFIT'!AJ$9,'ML Property'!$L$7:$L$1204,"=FGD")</f>
        <v>0</v>
      </c>
      <c r="AK18" s="38">
        <f>-SUMIFS('ML Property'!$J$7:$J$1204,'ML Property'!$C$7:$C$1204,'ML Non-FGD ADFIT'!AK$9,'ML Property'!$L$7:$L$1204,"=FGD")</f>
        <v>-101137.42</v>
      </c>
      <c r="AL18" s="38">
        <f>-SUMIFS('ML Property'!$J$7:$J$1204,'ML Property'!$C$7:$C$1204,'ML Non-FGD ADFIT'!AL$9,'ML Property'!$L$7:$L$1204,"=FGD")</f>
        <v>0</v>
      </c>
      <c r="AM18" s="38">
        <f>-SUMIFS('ML Property'!$J$7:$J$1204,'ML Property'!$C$7:$C$1204,'ML Non-FGD ADFIT'!AM$9,'ML Property'!$L$7:$L$1204,"=FGD")</f>
        <v>-50304.650000000009</v>
      </c>
      <c r="AN18" s="38">
        <f>-SUMIFS('ML Property'!$J$7:$J$1204,'ML Property'!$C$7:$C$1204,'ML Non-FGD ADFIT'!AN$9,'ML Property'!$L$7:$L$1204,"=FGD")</f>
        <v>0</v>
      </c>
      <c r="AO18" s="38">
        <f>-SUMIFS('ML Property'!$J$7:$J$1204,'ML Property'!$C$7:$C$1204,'ML Non-FGD ADFIT'!AO$9,'ML Property'!$L$7:$L$1204,"=FGD")</f>
        <v>-189586.77000000002</v>
      </c>
      <c r="AP18" s="38">
        <f>-SUMIFS('ML Property'!$J$7:$J$1204,'ML Property'!$C$7:$C$1204,'ML Non-FGD ADFIT'!AP$9,'ML Property'!$L$7:$L$1204,"=FGD")</f>
        <v>0</v>
      </c>
      <c r="AQ18" s="38">
        <f>-SUMIFS('ML Property'!$J$7:$J$1204,'ML Property'!$C$7:$C$1204,'ML Non-FGD ADFIT'!AQ$9,'ML Property'!$L$7:$L$1204,"=FGD")</f>
        <v>-66356.479999999996</v>
      </c>
      <c r="AR18" s="38">
        <f>-SUMIFS('ML Property'!$J$7:$J$1204,'ML Property'!$C$7:$C$1204,'ML Non-FGD ADFIT'!AR$9,'ML Property'!$L$7:$L$1204,"=FGD")</f>
        <v>0</v>
      </c>
      <c r="AS18" s="38">
        <f>-SUMIFS('ML Property'!$J$7:$J$1204,'ML Property'!$C$7:$C$1204,'ML Non-FGD ADFIT'!AS$9,'ML Property'!$L$7:$L$1204,"=FGD")</f>
        <v>-25681.099999999991</v>
      </c>
      <c r="AT18" s="38">
        <f>-SUMIFS('ML Property'!$J$7:$J$1204,'ML Property'!$C$7:$C$1204,'ML Non-FGD ADFIT'!AT$9,'ML Property'!$L$7:$L$1204,"=FGD")</f>
        <v>0</v>
      </c>
      <c r="AU18" s="38">
        <f>-SUMIFS('ML Property'!$J$7:$J$1204,'ML Property'!$C$7:$C$1204,'ML Non-FGD ADFIT'!AU$9,'ML Property'!$L$7:$L$1204,"=FGD")</f>
        <v>-34568.280000000013</v>
      </c>
      <c r="AV18" s="38">
        <f>-SUMIFS('ML Property'!$J$7:$J$1204,'ML Property'!$C$7:$C$1204,'ML Non-FGD ADFIT'!AV$9,'ML Property'!$L$7:$L$1204,"=FGD")</f>
        <v>0</v>
      </c>
      <c r="AW18" s="38">
        <f>-SUMIFS('ML Property'!$J$7:$J$1204,'ML Property'!$C$7:$C$1204,'ML Non-FGD ADFIT'!AW$9,'ML Property'!$L$7:$L$1204,"=FGD")</f>
        <v>0</v>
      </c>
      <c r="AX18" s="96"/>
      <c r="AY18" s="96"/>
      <c r="AZ18" s="96"/>
      <c r="BA18" s="96"/>
      <c r="BB18" s="96"/>
      <c r="BC18" s="98">
        <f>SUM(E18:BB18)</f>
        <v>-152482512.11000007</v>
      </c>
    </row>
    <row r="19" spans="1:56">
      <c r="A19" s="79"/>
      <c r="B19" s="79"/>
      <c r="C19" s="79"/>
      <c r="D19" s="96"/>
      <c r="E19" s="99"/>
      <c r="F19" s="79"/>
      <c r="G19" s="99"/>
      <c r="I19" s="99"/>
      <c r="K19" s="99"/>
      <c r="M19" s="99"/>
      <c r="N19" s="99"/>
      <c r="O19" s="99"/>
      <c r="Q19" s="99"/>
      <c r="S19" s="99"/>
      <c r="U19" s="99"/>
      <c r="W19" s="99"/>
      <c r="Y19" s="99"/>
      <c r="AA19" s="99"/>
      <c r="AC19" s="99"/>
      <c r="AE19" s="99"/>
      <c r="AG19" s="99"/>
      <c r="AI19" s="99"/>
      <c r="AK19" s="99"/>
      <c r="AM19" s="99"/>
      <c r="AO19" s="99"/>
      <c r="AQ19" s="99"/>
      <c r="AS19" s="99"/>
      <c r="AU19" s="99"/>
      <c r="AW19" s="99"/>
      <c r="BC19" s="99"/>
    </row>
    <row r="20" spans="1:56" ht="13.5" thickBot="1">
      <c r="A20" s="79"/>
      <c r="B20" s="90" t="str">
        <f>"Net Book Basis @ "&amp;B10</f>
        <v>Net Book Basis @ February 2023</v>
      </c>
      <c r="C20" s="63">
        <v>2</v>
      </c>
      <c r="D20" s="96"/>
      <c r="E20" s="100">
        <f>+E17+E18</f>
        <v>0</v>
      </c>
      <c r="F20" s="79"/>
      <c r="G20" s="100">
        <f>+G17+G18</f>
        <v>0</v>
      </c>
      <c r="I20" s="100">
        <f>+I17+I18</f>
        <v>0</v>
      </c>
      <c r="K20" s="100">
        <f>+K17+K18</f>
        <v>0</v>
      </c>
      <c r="M20" s="100">
        <f>+M17+M18</f>
        <v>1795411.2250000001</v>
      </c>
      <c r="N20" s="96"/>
      <c r="O20" s="100">
        <f>+O17+O18</f>
        <v>2177098.2949999995</v>
      </c>
      <c r="Q20" s="100">
        <f>+Q17+Q18</f>
        <v>161387413.12</v>
      </c>
      <c r="S20" s="100">
        <f>+S17+S18</f>
        <v>-22052.644999999902</v>
      </c>
      <c r="U20" s="100">
        <f>+U17+U18</f>
        <v>5504992.3899999987</v>
      </c>
      <c r="W20" s="100">
        <f>+W17+W18</f>
        <v>-53380.854999999952</v>
      </c>
      <c r="Y20" s="100">
        <f>+Y17+Y18</f>
        <v>2131521.6999999993</v>
      </c>
      <c r="AA20" s="100">
        <f>+AA17+AA18</f>
        <v>332598.69999999995</v>
      </c>
      <c r="AC20" s="100">
        <f>+AC17+AC18</f>
        <v>2053513.5449999995</v>
      </c>
      <c r="AE20" s="100">
        <f>+AE17+AE18</f>
        <v>547782.61999999988</v>
      </c>
      <c r="AG20" s="100">
        <f>+AG17+AG18</f>
        <v>710753.74000000011</v>
      </c>
      <c r="AI20" s="100">
        <f>+AI17+AI18</f>
        <v>343624.59999999974</v>
      </c>
      <c r="AK20" s="100">
        <f>+AK17+AK18</f>
        <v>507334.31000000011</v>
      </c>
      <c r="AM20" s="100">
        <f>+AM17+AM18</f>
        <v>315037.26000000007</v>
      </c>
      <c r="AO20" s="100">
        <f>+AO17+AO18</f>
        <v>1563644.7200000002</v>
      </c>
      <c r="AQ20" s="100">
        <f>+AQ17+AQ18</f>
        <v>781254.04</v>
      </c>
      <c r="AS20" s="100">
        <f>+AS17+AS18</f>
        <v>498180.01999999996</v>
      </c>
      <c r="AU20" s="100">
        <f>+AU17+AU18</f>
        <v>1734873.6699999997</v>
      </c>
      <c r="AW20" s="100">
        <f>+AW17+AW18</f>
        <v>0</v>
      </c>
      <c r="BC20" s="101">
        <f>BC17+BC18</f>
        <v>182309600.45499992</v>
      </c>
    </row>
    <row r="21" spans="1:56" ht="13.5" thickTop="1">
      <c r="A21" s="79"/>
      <c r="B21" s="79"/>
      <c r="C21" s="79"/>
      <c r="D21" s="96"/>
      <c r="E21" s="99"/>
      <c r="F21" s="79"/>
      <c r="G21" s="99"/>
      <c r="I21" s="99"/>
      <c r="K21" s="99"/>
      <c r="M21" s="99"/>
      <c r="N21" s="99"/>
      <c r="O21" s="99"/>
      <c r="Q21" s="99"/>
      <c r="S21" s="99"/>
      <c r="U21" s="99"/>
      <c r="W21" s="99"/>
      <c r="Y21" s="99"/>
      <c r="AA21" s="99"/>
      <c r="AC21" s="99"/>
      <c r="AE21" s="99"/>
      <c r="AG21" s="99"/>
      <c r="AI21" s="99"/>
      <c r="AK21" s="99"/>
      <c r="AM21" s="99"/>
      <c r="AO21" s="99"/>
      <c r="AQ21" s="99"/>
      <c r="AS21" s="99"/>
      <c r="AU21" s="99"/>
      <c r="AW21" s="99"/>
      <c r="BC21" s="99"/>
    </row>
    <row r="22" spans="1:56">
      <c r="A22" s="79"/>
      <c r="B22" s="79"/>
      <c r="C22" s="79"/>
      <c r="D22" s="96"/>
      <c r="E22" s="96"/>
      <c r="F22" s="79"/>
      <c r="G22" s="96"/>
      <c r="I22" s="96"/>
      <c r="K22" s="96"/>
      <c r="M22" s="96"/>
      <c r="N22" s="96"/>
      <c r="O22" s="96"/>
      <c r="Q22" s="96"/>
      <c r="S22" s="96"/>
      <c r="U22" s="96"/>
      <c r="W22" s="96"/>
      <c r="Y22" s="96"/>
      <c r="AA22" s="96"/>
      <c r="AC22" s="96"/>
      <c r="AE22" s="96"/>
      <c r="AG22" s="96"/>
      <c r="AI22" s="96"/>
      <c r="AK22" s="96"/>
      <c r="AM22" s="96"/>
      <c r="AO22" s="96"/>
      <c r="AQ22" s="96"/>
      <c r="AS22" s="96"/>
      <c r="AU22" s="96"/>
      <c r="AW22" s="96"/>
      <c r="BC22" s="102"/>
    </row>
    <row r="23" spans="1:56">
      <c r="A23" s="79"/>
      <c r="B23" s="79"/>
      <c r="C23" s="103"/>
      <c r="D23" s="96"/>
      <c r="E23" s="96"/>
      <c r="F23" s="79"/>
      <c r="G23" s="96"/>
      <c r="I23" s="96"/>
      <c r="K23" s="96"/>
      <c r="M23" s="96"/>
      <c r="N23" s="96"/>
      <c r="O23" s="96"/>
      <c r="Q23" s="96"/>
      <c r="S23" s="96"/>
      <c r="U23" s="96"/>
      <c r="W23" s="96"/>
      <c r="Y23" s="96"/>
      <c r="AA23" s="96"/>
      <c r="AC23" s="96"/>
      <c r="AE23" s="96"/>
      <c r="AG23" s="96"/>
      <c r="AI23" s="96"/>
      <c r="AK23" s="96"/>
      <c r="AM23" s="96"/>
      <c r="AO23" s="96"/>
      <c r="AQ23" s="96"/>
      <c r="AS23" s="96"/>
      <c r="AU23" s="96"/>
      <c r="AW23" s="96"/>
      <c r="BC23" s="102"/>
    </row>
    <row r="24" spans="1:56">
      <c r="A24" s="79"/>
      <c r="B24" s="79"/>
      <c r="C24" s="79"/>
      <c r="D24" s="96"/>
      <c r="E24" s="96"/>
      <c r="F24" s="79"/>
      <c r="G24" s="96"/>
      <c r="I24" s="96"/>
      <c r="K24" s="96"/>
      <c r="M24" s="96"/>
      <c r="N24" s="96"/>
      <c r="O24" s="96"/>
      <c r="Q24" s="96"/>
      <c r="S24" s="96"/>
      <c r="U24" s="96"/>
      <c r="W24" s="96"/>
      <c r="Y24" s="96"/>
      <c r="AA24" s="96"/>
      <c r="AC24" s="96"/>
      <c r="AE24" s="96"/>
      <c r="AG24" s="96"/>
      <c r="AI24" s="96"/>
      <c r="AK24" s="96"/>
      <c r="AM24" s="96"/>
      <c r="AO24" s="96"/>
      <c r="AQ24" s="96"/>
      <c r="AS24" s="96"/>
      <c r="AU24" s="96"/>
      <c r="AW24" s="96"/>
      <c r="BC24" s="102"/>
      <c r="BD24" s="81" t="s">
        <v>0</v>
      </c>
    </row>
    <row r="25" spans="1:56">
      <c r="A25" s="79"/>
      <c r="B25" s="90" t="s">
        <v>167</v>
      </c>
      <c r="C25" s="79"/>
      <c r="D25" s="96"/>
      <c r="E25" s="96">
        <f>+E17</f>
        <v>0</v>
      </c>
      <c r="F25" s="79"/>
      <c r="G25" s="96">
        <f>+G17</f>
        <v>0</v>
      </c>
      <c r="I25" s="96">
        <f>+I17</f>
        <v>0</v>
      </c>
      <c r="K25" s="96">
        <f>+K17</f>
        <v>0</v>
      </c>
      <c r="M25" s="96">
        <f>+M17</f>
        <v>3706400.915</v>
      </c>
      <c r="N25" s="96"/>
      <c r="O25" s="96">
        <f>+O17</f>
        <v>4273710.8949999996</v>
      </c>
      <c r="Q25" s="96">
        <f>+Q17</f>
        <v>299228647.71000004</v>
      </c>
      <c r="S25" s="96">
        <f>+S17</f>
        <v>582899.13500000001</v>
      </c>
      <c r="U25" s="96">
        <f>+U17</f>
        <v>11843540.959999999</v>
      </c>
      <c r="W25" s="96">
        <f>+W17</f>
        <v>-84640.994999999937</v>
      </c>
      <c r="Y25" s="96">
        <f>+Y17</f>
        <v>3236832.7199999993</v>
      </c>
      <c r="AA25" s="96">
        <f>+AA17</f>
        <v>873518.76000000013</v>
      </c>
      <c r="AC25" s="96">
        <f>+AC17</f>
        <v>2747552.9049999993</v>
      </c>
      <c r="AE25" s="96">
        <f>+AE17</f>
        <v>722165.79999999981</v>
      </c>
      <c r="AG25" s="96">
        <f>+AG17</f>
        <v>917927.64000000013</v>
      </c>
      <c r="AI25" s="96">
        <f>+AI17</f>
        <v>875597.39999999979</v>
      </c>
      <c r="AK25" s="96">
        <f>+AK17</f>
        <v>608471.7300000001</v>
      </c>
      <c r="AM25" s="96">
        <f>+AM17</f>
        <v>365341.91000000009</v>
      </c>
      <c r="AO25" s="96">
        <f>+AO17</f>
        <v>1753231.4900000002</v>
      </c>
      <c r="AQ25" s="96">
        <f>+AQ17</f>
        <v>847610.52</v>
      </c>
      <c r="AS25" s="96">
        <f>+AS17</f>
        <v>523861.11999999994</v>
      </c>
      <c r="AU25" s="96">
        <f>+AU17</f>
        <v>1769441.9499999997</v>
      </c>
      <c r="AW25" s="96">
        <f>+AW17</f>
        <v>0</v>
      </c>
      <c r="BC25" s="97">
        <f>SUM(E25:BB25)</f>
        <v>334792112.565</v>
      </c>
    </row>
    <row r="26" spans="1:56">
      <c r="A26" s="79"/>
      <c r="B26" s="90" t="s">
        <v>168</v>
      </c>
      <c r="C26" s="79"/>
      <c r="E26" s="104">
        <f>-E95</f>
        <v>0</v>
      </c>
      <c r="G26" s="104">
        <f>-G95</f>
        <v>0</v>
      </c>
      <c r="I26" s="104">
        <f>-I95</f>
        <v>0</v>
      </c>
      <c r="K26" s="104">
        <f>-K95</f>
        <v>0</v>
      </c>
      <c r="M26" s="104">
        <f>-M95</f>
        <v>-3320555</v>
      </c>
      <c r="O26" s="104">
        <f>-O95</f>
        <v>-3638145</v>
      </c>
      <c r="Q26" s="104">
        <f>-Q95</f>
        <v>-241377775</v>
      </c>
      <c r="S26" s="104">
        <f>-S95</f>
        <v>-513549</v>
      </c>
      <c r="U26" s="104">
        <f>-U95</f>
        <v>-10170264</v>
      </c>
      <c r="W26" s="104">
        <f>-W95</f>
        <v>70795</v>
      </c>
      <c r="Y26" s="104">
        <f>-Y95</f>
        <v>-3236833</v>
      </c>
      <c r="AA26" s="104">
        <f>-AA95</f>
        <v>-691649</v>
      </c>
      <c r="AC26" s="104">
        <f>-AC95</f>
        <v>-2114209</v>
      </c>
      <c r="AE26" s="104">
        <f>-AE95</f>
        <v>-539591</v>
      </c>
      <c r="AG26" s="104">
        <f>-AG95</f>
        <v>-665381</v>
      </c>
      <c r="AI26" s="104">
        <f>-AI95</f>
        <v>-614945</v>
      </c>
      <c r="AK26" s="104">
        <f>-AK95</f>
        <v>-412654</v>
      </c>
      <c r="AM26" s="104">
        <f>-AM95</f>
        <v>-111125</v>
      </c>
      <c r="AO26" s="104">
        <f>-AO95</f>
        <v>-434366</v>
      </c>
      <c r="AQ26" s="104">
        <f>-AQ95</f>
        <v>-158295</v>
      </c>
      <c r="AS26" s="104">
        <f>-AS95</f>
        <v>-63293</v>
      </c>
      <c r="AU26" s="104">
        <f>-AU95</f>
        <v>-87643</v>
      </c>
      <c r="AW26" s="104">
        <f>-AW95</f>
        <v>0</v>
      </c>
      <c r="BC26" s="98">
        <f>SUM(E26:BB26)</f>
        <v>-268079477</v>
      </c>
    </row>
    <row r="27" spans="1:56">
      <c r="A27" s="79"/>
      <c r="B27" s="79"/>
      <c r="C27" s="79"/>
      <c r="E27" s="99"/>
      <c r="G27" s="99"/>
      <c r="I27" s="99"/>
      <c r="K27" s="99"/>
      <c r="M27" s="99"/>
      <c r="O27" s="99"/>
      <c r="Q27" s="99"/>
      <c r="S27" s="99"/>
      <c r="U27" s="99"/>
      <c r="W27" s="99"/>
      <c r="Y27" s="99"/>
      <c r="AA27" s="99"/>
      <c r="AC27" s="99"/>
      <c r="AE27" s="99"/>
      <c r="AG27" s="99"/>
      <c r="AI27" s="99"/>
      <c r="AK27" s="99"/>
      <c r="AM27" s="99"/>
      <c r="AO27" s="99"/>
      <c r="AQ27" s="99"/>
      <c r="AS27" s="99"/>
      <c r="AU27" s="99"/>
      <c r="AW27" s="99"/>
      <c r="BC27" s="99"/>
    </row>
    <row r="28" spans="1:56" ht="13.5" thickBot="1">
      <c r="A28" s="79"/>
      <c r="B28" s="90" t="str">
        <f>"Net Tax Basis @ "&amp;B10</f>
        <v>Net Tax Basis @ February 2023</v>
      </c>
      <c r="C28" s="79"/>
      <c r="E28" s="100">
        <f>+E25+E26</f>
        <v>0</v>
      </c>
      <c r="G28" s="100">
        <f>+G25+G26</f>
        <v>0</v>
      </c>
      <c r="I28" s="100">
        <f>+I25+I26</f>
        <v>0</v>
      </c>
      <c r="K28" s="100">
        <f>+K25+K26</f>
        <v>0</v>
      </c>
      <c r="M28" s="100">
        <f>+M25+M26</f>
        <v>385845.91500000004</v>
      </c>
      <c r="O28" s="100">
        <f>+O25+O26</f>
        <v>635565.89499999955</v>
      </c>
      <c r="Q28" s="100">
        <f>+Q25+Q26</f>
        <v>57850872.710000038</v>
      </c>
      <c r="S28" s="100">
        <f>+S25+S26</f>
        <v>69350.135000000009</v>
      </c>
      <c r="U28" s="100">
        <f>+U25+U26</f>
        <v>1673276.959999999</v>
      </c>
      <c r="W28" s="100">
        <f>+W25+W26</f>
        <v>-13845.994999999937</v>
      </c>
      <c r="Y28" s="100">
        <f>+Y25+Y26</f>
        <v>-0.28000000072643161</v>
      </c>
      <c r="AA28" s="100">
        <f>+AA25+AA26</f>
        <v>181869.76000000013</v>
      </c>
      <c r="AC28" s="100">
        <f>+AC25+AC26</f>
        <v>633343.90499999933</v>
      </c>
      <c r="AE28" s="100">
        <f>+AE25+AE26</f>
        <v>182574.79999999981</v>
      </c>
      <c r="AG28" s="100">
        <f>+AG25+AG26</f>
        <v>252546.64000000013</v>
      </c>
      <c r="AI28" s="100">
        <f>+AI25+AI26</f>
        <v>260652.39999999979</v>
      </c>
      <c r="AK28" s="100">
        <f>+AK25+AK26</f>
        <v>195817.7300000001</v>
      </c>
      <c r="AM28" s="100">
        <f>+AM25+AM26</f>
        <v>254216.91000000009</v>
      </c>
      <c r="AO28" s="100">
        <f>+AO25+AO26</f>
        <v>1318865.4900000002</v>
      </c>
      <c r="AQ28" s="100">
        <f>+AQ25+AQ26</f>
        <v>689315.52</v>
      </c>
      <c r="AS28" s="100">
        <f>+AS25+AS26</f>
        <v>460568.11999999994</v>
      </c>
      <c r="AU28" s="100">
        <f>+AU25+AU26</f>
        <v>1681798.9499999997</v>
      </c>
      <c r="AW28" s="100">
        <f>+AW25+AW26</f>
        <v>0</v>
      </c>
      <c r="BC28" s="101">
        <f>BC25+BC26</f>
        <v>66712635.564999998</v>
      </c>
    </row>
    <row r="29" spans="1:56" ht="13.5" thickTop="1">
      <c r="A29" s="79"/>
      <c r="B29" s="79"/>
      <c r="C29" s="79"/>
      <c r="E29" s="99"/>
      <c r="G29" s="99"/>
      <c r="I29" s="99"/>
      <c r="K29" s="99"/>
      <c r="M29" s="99"/>
      <c r="O29" s="99"/>
      <c r="Q29" s="99"/>
      <c r="S29" s="99"/>
      <c r="U29" s="99"/>
      <c r="W29" s="99"/>
      <c r="Y29" s="99"/>
      <c r="AA29" s="99"/>
      <c r="AC29" s="99"/>
      <c r="AE29" s="99"/>
      <c r="AG29" s="99"/>
      <c r="AI29" s="99"/>
      <c r="AK29" s="99"/>
      <c r="AM29" s="99"/>
      <c r="AO29" s="99"/>
      <c r="AQ29" s="99"/>
      <c r="AS29" s="99"/>
      <c r="AU29" s="99"/>
      <c r="AW29" s="99"/>
      <c r="BC29" s="99"/>
    </row>
    <row r="30" spans="1:56">
      <c r="A30" s="79"/>
      <c r="B30" s="105" t="s">
        <v>169</v>
      </c>
      <c r="C30" s="79"/>
      <c r="E30" s="4" t="e">
        <f>1-E28/E25</f>
        <v>#DIV/0!</v>
      </c>
      <c r="G30" s="4" t="e">
        <f>1-G28/G25</f>
        <v>#DIV/0!</v>
      </c>
      <c r="I30" s="4" t="e">
        <f>1-I28/I25</f>
        <v>#DIV/0!</v>
      </c>
      <c r="K30" s="4" t="e">
        <f>1-K28/K25</f>
        <v>#DIV/0!</v>
      </c>
      <c r="M30" s="4">
        <f>1-M28/M25</f>
        <v>0.89589741535016865</v>
      </c>
      <c r="O30" s="4">
        <f>1-O28/O25</f>
        <v>0.85128477086656096</v>
      </c>
      <c r="Q30" s="4">
        <f>1-Q28/Q25</f>
        <v>0.80666666392829245</v>
      </c>
      <c r="S30" s="4">
        <f>1-S28/S25</f>
        <v>0.88102549680400533</v>
      </c>
      <c r="U30" s="4">
        <f>1-U28/U25</f>
        <v>0.85871818524111398</v>
      </c>
      <c r="W30" s="4">
        <f>1-W28/W25</f>
        <v>0.83641502560313774</v>
      </c>
      <c r="Y30" s="4">
        <f>1-Y28/Y25</f>
        <v>1.0000000865043162</v>
      </c>
      <c r="AA30" s="4">
        <f>1-AA28/AA25</f>
        <v>0.79179638912391526</v>
      </c>
      <c r="AC30" s="4">
        <f>1-AC28/AC25</f>
        <v>0.76948800372599213</v>
      </c>
      <c r="AE30" s="4">
        <f>1-AE28/AE25</f>
        <v>0.74718437234219648</v>
      </c>
      <c r="AG30" s="4">
        <f>1-AG28/AG25</f>
        <v>0.72487304119091556</v>
      </c>
      <c r="AI30" s="4">
        <f>1-AI28/AI25</f>
        <v>0.70231478531114888</v>
      </c>
      <c r="AK30" s="4">
        <f>1-AK28/AK25</f>
        <v>0.67818105534664674</v>
      </c>
      <c r="AM30" s="4">
        <f>1-AM28/AM25</f>
        <v>0.30416712936109624</v>
      </c>
      <c r="AO30" s="4">
        <f>1-AO28/AO25</f>
        <v>0.24775165314878067</v>
      </c>
      <c r="AQ30" s="4">
        <f>1-AQ28/AQ25</f>
        <v>0.18675440696512358</v>
      </c>
      <c r="AS30" s="4">
        <f>1-AS28/AS25</f>
        <v>0.12082018990071264</v>
      </c>
      <c r="AU30" s="4">
        <f>1-AU28/AU25</f>
        <v>4.9531435603185514E-2</v>
      </c>
      <c r="AW30" s="4" t="e">
        <f>1-AW28/AW25</f>
        <v>#DIV/0!</v>
      </c>
      <c r="BC30" s="102"/>
    </row>
    <row r="31" spans="1:56">
      <c r="A31" s="79"/>
      <c r="B31" s="79"/>
      <c r="C31" s="79"/>
      <c r="E31" s="96"/>
      <c r="G31" s="96"/>
      <c r="I31" s="96"/>
      <c r="K31" s="96"/>
      <c r="M31" s="96"/>
      <c r="O31" s="96"/>
      <c r="Q31" s="96"/>
      <c r="S31" s="96"/>
      <c r="U31" s="96"/>
      <c r="W31" s="96"/>
      <c r="Y31" s="96"/>
      <c r="AA31" s="96"/>
      <c r="AC31" s="96"/>
      <c r="AE31" s="96"/>
      <c r="AG31" s="96"/>
      <c r="AI31" s="96"/>
      <c r="AK31" s="96"/>
      <c r="AM31" s="96"/>
      <c r="AO31" s="96"/>
      <c r="AQ31" s="96"/>
      <c r="AS31" s="96"/>
      <c r="AU31" s="96"/>
      <c r="AW31" s="96"/>
      <c r="BC31" s="102"/>
    </row>
    <row r="32" spans="1:56">
      <c r="A32" s="79"/>
      <c r="B32" s="79"/>
      <c r="C32" s="79"/>
      <c r="E32" s="96"/>
      <c r="G32" s="96"/>
      <c r="I32" s="96"/>
      <c r="K32" s="96"/>
      <c r="M32" s="96"/>
      <c r="O32" s="96"/>
      <c r="Q32" s="96"/>
      <c r="S32" s="96"/>
      <c r="U32" s="96"/>
      <c r="W32" s="96"/>
      <c r="Y32" s="96"/>
      <c r="AA32" s="96"/>
      <c r="AC32" s="96"/>
      <c r="AE32" s="96"/>
      <c r="AG32" s="96"/>
      <c r="AI32" s="96"/>
      <c r="AK32" s="96"/>
      <c r="AM32" s="96"/>
      <c r="AO32" s="96"/>
      <c r="AQ32" s="96"/>
      <c r="AS32" s="96"/>
      <c r="AU32" s="96"/>
      <c r="AW32" s="96"/>
      <c r="BC32" s="102"/>
    </row>
    <row r="33" spans="1:55">
      <c r="A33" s="79"/>
      <c r="B33" s="79"/>
      <c r="C33" s="79"/>
      <c r="E33" s="96"/>
      <c r="G33" s="96"/>
      <c r="I33" s="96"/>
      <c r="K33" s="96"/>
      <c r="M33" s="96"/>
      <c r="O33" s="96"/>
      <c r="Q33" s="96"/>
      <c r="S33" s="96"/>
      <c r="U33" s="96"/>
      <c r="W33" s="96"/>
      <c r="Y33" s="96"/>
      <c r="AA33" s="96"/>
      <c r="AC33" s="96"/>
      <c r="AE33" s="96"/>
      <c r="AG33" s="96"/>
      <c r="AI33" s="96"/>
      <c r="AK33" s="96"/>
      <c r="AM33" s="96"/>
      <c r="AO33" s="96"/>
      <c r="AQ33" s="96"/>
      <c r="AS33" s="96"/>
      <c r="AU33" s="96"/>
      <c r="AW33" s="96"/>
      <c r="BC33" s="102"/>
    </row>
    <row r="34" spans="1:55">
      <c r="A34" s="79"/>
      <c r="B34" s="79"/>
      <c r="C34" s="79"/>
      <c r="E34" s="96"/>
      <c r="G34" s="96"/>
      <c r="I34" s="96"/>
      <c r="K34" s="96"/>
      <c r="M34" s="96"/>
      <c r="O34" s="96"/>
      <c r="Q34" s="96"/>
      <c r="S34" s="96"/>
      <c r="U34" s="96"/>
      <c r="W34" s="96"/>
      <c r="Y34" s="96"/>
      <c r="AA34" s="96"/>
      <c r="AC34" s="96"/>
      <c r="AE34" s="96"/>
      <c r="AG34" s="96"/>
      <c r="AI34" s="96"/>
      <c r="AK34" s="96"/>
      <c r="AM34" s="96"/>
      <c r="AO34" s="96"/>
      <c r="AQ34" s="96"/>
      <c r="AS34" s="96"/>
      <c r="AU34" s="96"/>
      <c r="AW34" s="96"/>
      <c r="BC34" s="102"/>
    </row>
    <row r="35" spans="1:55">
      <c r="A35" s="79"/>
      <c r="B35" s="90" t="s">
        <v>170</v>
      </c>
      <c r="C35" s="79"/>
      <c r="E35" s="96">
        <f>+E28-E20</f>
        <v>0</v>
      </c>
      <c r="G35" s="96">
        <f>+G28-G20</f>
        <v>0</v>
      </c>
      <c r="I35" s="96">
        <f>+I28-I20</f>
        <v>0</v>
      </c>
      <c r="K35" s="96">
        <f>+K28-K20</f>
        <v>0</v>
      </c>
      <c r="M35" s="96">
        <f>+M28-M20</f>
        <v>-1409565.31</v>
      </c>
      <c r="O35" s="96">
        <f>+O28-O20</f>
        <v>-1541532.4</v>
      </c>
      <c r="Q35" s="96">
        <f>+Q28-Q20</f>
        <v>-103536540.40999997</v>
      </c>
      <c r="S35" s="96">
        <f>+S28-S20</f>
        <v>91402.779999999912</v>
      </c>
      <c r="U35" s="96">
        <f>+U28-U20</f>
        <v>-3831715.4299999997</v>
      </c>
      <c r="W35" s="96">
        <f>+W28-W20</f>
        <v>39534.860000000015</v>
      </c>
      <c r="Y35" s="96">
        <f>+Y28-Y20</f>
        <v>-2131521.98</v>
      </c>
      <c r="AA35" s="96">
        <f>+AA28-AA20</f>
        <v>-150728.93999999983</v>
      </c>
      <c r="AC35" s="96">
        <f>+AC28-AC20</f>
        <v>-1420169.6400000001</v>
      </c>
      <c r="AE35" s="96">
        <f>+AE28-AE20</f>
        <v>-365207.82000000007</v>
      </c>
      <c r="AG35" s="96">
        <f>+AG28-AG20</f>
        <v>-458207.1</v>
      </c>
      <c r="AI35" s="96">
        <f>+AI28-AI20</f>
        <v>-82972.199999999953</v>
      </c>
      <c r="AK35" s="96">
        <f>+AK28-AK20</f>
        <v>-311516.58</v>
      </c>
      <c r="AM35" s="96">
        <f>+AM28-AM20</f>
        <v>-60820.349999999977</v>
      </c>
      <c r="AO35" s="96">
        <f>+AO28-AO20</f>
        <v>-244779.22999999998</v>
      </c>
      <c r="AQ35" s="96">
        <f>+AQ28-AQ20</f>
        <v>-91938.520000000019</v>
      </c>
      <c r="AS35" s="96">
        <f>+AS28-AS20</f>
        <v>-37611.900000000023</v>
      </c>
      <c r="AU35" s="96">
        <f>+AU28-AU20</f>
        <v>-53074.719999999972</v>
      </c>
      <c r="AW35" s="96">
        <f>+AW28-AW20</f>
        <v>0</v>
      </c>
      <c r="BC35" s="97">
        <f>SUM(E35:BB35)</f>
        <v>-115596964.88999994</v>
      </c>
    </row>
    <row r="36" spans="1:55">
      <c r="A36" s="79"/>
      <c r="B36" s="79"/>
      <c r="C36" s="79"/>
      <c r="E36" s="96"/>
      <c r="G36" s="96"/>
      <c r="I36" s="96"/>
      <c r="K36" s="96"/>
      <c r="M36" s="96"/>
      <c r="O36" s="96"/>
      <c r="Q36" s="96"/>
      <c r="S36" s="96"/>
      <c r="U36" s="96"/>
      <c r="W36" s="96"/>
      <c r="Y36" s="96"/>
      <c r="AA36" s="96"/>
      <c r="AC36" s="96"/>
      <c r="AE36" s="96"/>
      <c r="AG36" s="96"/>
      <c r="AI36" s="96"/>
      <c r="AK36" s="96"/>
      <c r="AM36" s="96"/>
      <c r="AO36" s="96"/>
      <c r="AQ36" s="96"/>
      <c r="AS36" s="96"/>
      <c r="AU36" s="96"/>
      <c r="AW36" s="96"/>
      <c r="BC36" s="102"/>
    </row>
    <row r="37" spans="1:55">
      <c r="A37" s="79"/>
      <c r="B37" s="90" t="s">
        <v>171</v>
      </c>
      <c r="C37" s="79"/>
      <c r="E37" s="106">
        <v>0.35</v>
      </c>
      <c r="G37" s="106">
        <v>0.35</v>
      </c>
      <c r="I37" s="106">
        <v>0.35</v>
      </c>
      <c r="K37" s="106">
        <v>0.35</v>
      </c>
      <c r="M37" s="106">
        <v>0.35</v>
      </c>
      <c r="O37" s="106">
        <v>0.35</v>
      </c>
      <c r="Q37" s="106">
        <v>0.35</v>
      </c>
      <c r="S37" s="106">
        <v>0.35</v>
      </c>
      <c r="U37" s="106">
        <v>0.35</v>
      </c>
      <c r="W37" s="106">
        <v>0.35</v>
      </c>
      <c r="Y37" s="106">
        <v>0.35</v>
      </c>
      <c r="AA37" s="106">
        <v>0.35</v>
      </c>
      <c r="AC37" s="106">
        <v>0.35</v>
      </c>
      <c r="AE37" s="106">
        <v>0.35</v>
      </c>
      <c r="AG37" s="106">
        <v>0.35</v>
      </c>
      <c r="AI37" s="106">
        <v>0.35</v>
      </c>
      <c r="AK37" s="106">
        <v>0.35</v>
      </c>
      <c r="AM37" s="106">
        <v>0.21</v>
      </c>
      <c r="AO37" s="106">
        <v>0.21</v>
      </c>
      <c r="AQ37" s="106">
        <v>0.21</v>
      </c>
      <c r="AS37" s="106">
        <v>0.21</v>
      </c>
      <c r="AU37" s="106">
        <v>0.21</v>
      </c>
      <c r="AW37" s="106">
        <v>0.21</v>
      </c>
      <c r="BC37" s="107"/>
    </row>
    <row r="38" spans="1:55">
      <c r="A38" s="79"/>
      <c r="B38" s="79"/>
      <c r="C38" s="79"/>
      <c r="E38" s="99"/>
      <c r="G38" s="99"/>
      <c r="I38" s="99"/>
      <c r="K38" s="99"/>
      <c r="M38" s="99"/>
      <c r="O38" s="99"/>
      <c r="Q38" s="99"/>
      <c r="S38" s="99"/>
      <c r="U38" s="99"/>
      <c r="W38" s="99"/>
      <c r="Y38" s="99"/>
      <c r="AA38" s="99"/>
      <c r="AC38" s="99"/>
      <c r="AE38" s="99"/>
      <c r="AG38" s="99"/>
      <c r="AI38" s="99"/>
      <c r="AK38" s="99"/>
      <c r="AM38" s="99"/>
      <c r="AO38" s="99"/>
      <c r="AQ38" s="99"/>
      <c r="AS38" s="99"/>
      <c r="AU38" s="99"/>
      <c r="AW38" s="99"/>
      <c r="BC38" s="99"/>
    </row>
    <row r="39" spans="1:55" ht="13.5" thickBot="1">
      <c r="A39" s="79"/>
      <c r="B39" s="90" t="str">
        <f>"Accum DFIT @ "&amp;B10&amp;" -  Asset &lt;Liability&gt;"</f>
        <v>Accum DFIT @ February 2023 -  Asset &lt;Liability&gt;</v>
      </c>
      <c r="C39" s="79"/>
      <c r="E39" s="108">
        <f>ROUND(E35*E37,0)</f>
        <v>0</v>
      </c>
      <c r="F39" s="94"/>
      <c r="G39" s="108">
        <f>ROUND(G35*G37,0)</f>
        <v>0</v>
      </c>
      <c r="H39" s="94"/>
      <c r="I39" s="108">
        <f>ROUND(I35*I37,0)</f>
        <v>0</v>
      </c>
      <c r="J39" s="94"/>
      <c r="K39" s="108">
        <f>ROUND(K35*K37,0)</f>
        <v>0</v>
      </c>
      <c r="L39" s="94"/>
      <c r="M39" s="108">
        <f>ROUND(M35*M37,0)</f>
        <v>-493348</v>
      </c>
      <c r="N39" s="94"/>
      <c r="O39" s="108">
        <f>ROUND(O35*O37,0)</f>
        <v>-539536</v>
      </c>
      <c r="P39" s="94"/>
      <c r="Q39" s="108">
        <f>ROUND(Q35*Q37,0)</f>
        <v>-36237789</v>
      </c>
      <c r="R39" s="94"/>
      <c r="S39" s="108">
        <f>ROUND(S35*S37,0)</f>
        <v>31991</v>
      </c>
      <c r="T39" s="94"/>
      <c r="U39" s="108">
        <f>ROUND(U35*U37,0)</f>
        <v>-1341100</v>
      </c>
      <c r="V39" s="94"/>
      <c r="W39" s="108">
        <f>ROUND(W35*W37,0)</f>
        <v>13837</v>
      </c>
      <c r="X39" s="94"/>
      <c r="Y39" s="108">
        <f>ROUND(Y35*Y37,0)</f>
        <v>-746033</v>
      </c>
      <c r="Z39" s="94"/>
      <c r="AA39" s="108">
        <f>ROUND(AA35*AA37,0)</f>
        <v>-52755</v>
      </c>
      <c r="AB39" s="94"/>
      <c r="AC39" s="108">
        <f>ROUND(AC35*AC37,0)</f>
        <v>-497059</v>
      </c>
      <c r="AD39" s="94"/>
      <c r="AE39" s="108">
        <f>ROUND(AE35*AE37,0)</f>
        <v>-127823</v>
      </c>
      <c r="AF39" s="94"/>
      <c r="AG39" s="108">
        <f>ROUND(AG35*AG37,0)</f>
        <v>-160372</v>
      </c>
      <c r="AH39" s="94"/>
      <c r="AI39" s="108">
        <f>ROUND(AI35*AI37,0)</f>
        <v>-29040</v>
      </c>
      <c r="AJ39" s="94"/>
      <c r="AK39" s="108">
        <f>ROUND(AK35*AK37,0)</f>
        <v>-109031</v>
      </c>
      <c r="AL39" s="94"/>
      <c r="AM39" s="108">
        <f>ROUND(AM35*AM37,0)</f>
        <v>-12772</v>
      </c>
      <c r="AN39" s="94"/>
      <c r="AO39" s="108">
        <f>ROUND(AO35*AO37,0)</f>
        <v>-51404</v>
      </c>
      <c r="AP39" s="94"/>
      <c r="AQ39" s="108">
        <f>ROUND(AQ35*AQ37,0)</f>
        <v>-19307</v>
      </c>
      <c r="AR39" s="94"/>
      <c r="AS39" s="108">
        <f>ROUND(AS35*AS37,0)</f>
        <v>-7898</v>
      </c>
      <c r="AT39" s="94"/>
      <c r="AU39" s="108">
        <f>ROUND(AU35*AU37,0)</f>
        <v>-11146</v>
      </c>
      <c r="AV39" s="94"/>
      <c r="AW39" s="108">
        <f>ROUND(AW35*AW37,0)</f>
        <v>0</v>
      </c>
      <c r="AX39" s="94"/>
      <c r="AY39" s="94"/>
      <c r="AZ39" s="94"/>
      <c r="BA39" s="94"/>
      <c r="BB39" s="94"/>
      <c r="BC39" s="101">
        <f>SUM(E39:BB39)</f>
        <v>-40390585</v>
      </c>
    </row>
    <row r="40" spans="1:55" ht="13.5" thickTop="1">
      <c r="A40" s="79"/>
      <c r="B40" s="79"/>
      <c r="C40" s="79"/>
      <c r="E40" s="99"/>
      <c r="G40" s="99"/>
      <c r="I40" s="99"/>
      <c r="K40" s="99"/>
      <c r="M40" s="99"/>
      <c r="O40" s="99"/>
      <c r="Q40" s="99"/>
      <c r="S40" s="99"/>
      <c r="U40" s="99"/>
      <c r="W40" s="99"/>
      <c r="Y40" s="99"/>
      <c r="AA40" s="99"/>
      <c r="AC40" s="99"/>
      <c r="AE40" s="99"/>
      <c r="AG40" s="99"/>
      <c r="AI40" s="99"/>
      <c r="AK40" s="99"/>
      <c r="AM40" s="99"/>
      <c r="AO40" s="99"/>
      <c r="AQ40" s="99"/>
      <c r="BC40" s="99"/>
    </row>
    <row r="41" spans="1:55">
      <c r="A41" s="79"/>
      <c r="B41" s="79"/>
      <c r="C41" s="79"/>
      <c r="E41" s="99"/>
      <c r="G41" s="99"/>
      <c r="I41" s="99"/>
      <c r="K41" s="99"/>
      <c r="M41" s="99"/>
      <c r="O41" s="99"/>
      <c r="Q41" s="99"/>
      <c r="S41" s="99"/>
      <c r="U41" s="99"/>
      <c r="W41" s="99"/>
      <c r="Y41" s="99"/>
      <c r="AA41" s="99"/>
      <c r="AC41" s="99"/>
      <c r="AE41" s="99"/>
      <c r="AG41" s="99"/>
      <c r="AI41" s="99"/>
      <c r="AK41" s="99"/>
      <c r="AM41" s="99"/>
      <c r="AO41" s="99"/>
      <c r="AQ41" s="99"/>
      <c r="BC41" s="99"/>
    </row>
    <row r="42" spans="1:55">
      <c r="A42" s="79"/>
      <c r="B42" s="79"/>
      <c r="C42" s="79"/>
      <c r="E42" s="99"/>
      <c r="G42" s="99"/>
      <c r="I42" s="99"/>
      <c r="K42" s="99"/>
      <c r="M42" s="99"/>
      <c r="O42" s="99"/>
      <c r="Q42" s="99"/>
      <c r="S42" s="99"/>
      <c r="U42" s="99"/>
      <c r="W42" s="99"/>
      <c r="Y42" s="99"/>
      <c r="AA42" s="99"/>
      <c r="AC42" s="99"/>
      <c r="AE42" s="99"/>
      <c r="AG42" s="99"/>
      <c r="AI42" s="99"/>
      <c r="AK42" s="99"/>
      <c r="AM42" s="99"/>
      <c r="AO42" s="99"/>
      <c r="AQ42" s="99"/>
      <c r="BC42" s="99"/>
    </row>
    <row r="43" spans="1:55">
      <c r="A43" s="79"/>
      <c r="B43" s="79"/>
      <c r="C43" s="79"/>
      <c r="E43" s="99"/>
      <c r="G43" s="99"/>
      <c r="I43" s="99"/>
      <c r="K43" s="99"/>
      <c r="M43" s="99"/>
      <c r="O43" s="99"/>
      <c r="Q43" s="99"/>
      <c r="S43" s="99"/>
      <c r="U43" s="99"/>
      <c r="W43" s="99"/>
      <c r="Y43" s="99"/>
      <c r="AA43" s="99"/>
      <c r="AC43" s="99"/>
      <c r="AE43" s="99"/>
      <c r="AG43" s="99"/>
      <c r="AI43" s="99"/>
      <c r="AK43" s="99"/>
      <c r="AM43" s="99"/>
      <c r="AO43" s="99"/>
      <c r="AQ43" s="99"/>
      <c r="BC43" s="99"/>
    </row>
    <row r="44" spans="1:55">
      <c r="A44" s="79"/>
      <c r="B44" s="79"/>
      <c r="C44" s="79"/>
      <c r="E44" s="99"/>
      <c r="G44" s="99"/>
      <c r="I44" s="99"/>
      <c r="K44" s="99"/>
      <c r="M44" s="99"/>
      <c r="O44" s="99"/>
      <c r="Q44" s="99"/>
      <c r="S44" s="99"/>
      <c r="U44" s="99"/>
      <c r="W44" s="99"/>
      <c r="Y44" s="99"/>
      <c r="AA44" s="99"/>
      <c r="AC44" s="99"/>
      <c r="AE44" s="99"/>
      <c r="AG44" s="99"/>
      <c r="AI44" s="99"/>
      <c r="AK44" s="99"/>
      <c r="AM44" s="99"/>
      <c r="AO44" s="99"/>
      <c r="AQ44" s="99"/>
      <c r="BC44" s="99"/>
    </row>
    <row r="45" spans="1:55">
      <c r="A45" s="79"/>
      <c r="B45" s="79"/>
      <c r="C45" s="79"/>
      <c r="E45" s="99"/>
      <c r="G45" s="99"/>
      <c r="I45" s="99"/>
      <c r="K45" s="99"/>
      <c r="M45" s="99"/>
      <c r="O45" s="99"/>
      <c r="Q45" s="99"/>
      <c r="S45" s="99"/>
      <c r="U45" s="99"/>
      <c r="W45" s="99"/>
      <c r="Y45" s="99"/>
      <c r="AA45" s="99"/>
      <c r="AC45" s="99"/>
      <c r="AE45" s="99"/>
      <c r="AG45" s="99"/>
      <c r="AI45" s="99"/>
      <c r="AK45" s="99"/>
      <c r="AM45" s="99"/>
      <c r="AO45" s="99"/>
      <c r="AQ45" s="99"/>
      <c r="BC45" s="99"/>
    </row>
    <row r="46" spans="1:55">
      <c r="A46" s="79"/>
      <c r="B46" s="79"/>
      <c r="C46" s="79"/>
      <c r="E46" s="99"/>
      <c r="G46" s="99"/>
      <c r="I46" s="99"/>
      <c r="K46" s="99"/>
      <c r="M46" s="99"/>
      <c r="O46" s="99"/>
      <c r="Q46" s="99"/>
      <c r="S46" s="99"/>
      <c r="U46" s="99"/>
      <c r="W46" s="99"/>
      <c r="Y46" s="99"/>
      <c r="AA46" s="99"/>
      <c r="AC46" s="99"/>
      <c r="AE46" s="99"/>
      <c r="AG46" s="99"/>
      <c r="AI46" s="99"/>
      <c r="AK46" s="99"/>
      <c r="AM46" s="99"/>
      <c r="AO46" s="99"/>
      <c r="AQ46" s="99"/>
      <c r="BC46" s="99"/>
    </row>
    <row r="47" spans="1:55">
      <c r="A47" s="79"/>
      <c r="B47" s="79"/>
      <c r="C47" s="79"/>
      <c r="D47" s="96"/>
      <c r="E47" s="96"/>
      <c r="F47" s="79"/>
      <c r="G47" s="96"/>
      <c r="I47" s="96"/>
      <c r="K47" s="96"/>
      <c r="M47" s="96"/>
      <c r="N47" s="96"/>
      <c r="O47" s="96"/>
      <c r="Q47" s="96"/>
      <c r="S47" s="96"/>
      <c r="U47" s="96"/>
      <c r="W47" s="96"/>
      <c r="Y47" s="96"/>
      <c r="AA47" s="96"/>
      <c r="AC47" s="96"/>
      <c r="AE47" s="96"/>
      <c r="AG47" s="96"/>
      <c r="AI47" s="96"/>
      <c r="AK47" s="96"/>
      <c r="AM47" s="96"/>
      <c r="AO47" s="96"/>
      <c r="AQ47" s="96"/>
    </row>
    <row r="48" spans="1:55">
      <c r="A48" s="79"/>
      <c r="B48" s="79"/>
      <c r="C48" s="79"/>
      <c r="D48" s="96"/>
      <c r="E48" s="96"/>
      <c r="F48" s="79"/>
      <c r="G48" s="96"/>
      <c r="I48" s="96"/>
      <c r="K48" s="96"/>
      <c r="M48" s="96"/>
      <c r="N48" s="96"/>
      <c r="O48" s="96"/>
      <c r="Q48" s="96"/>
      <c r="S48" s="96"/>
      <c r="U48" s="96"/>
      <c r="W48" s="96"/>
      <c r="Y48" s="96"/>
      <c r="AA48" s="96"/>
      <c r="AC48" s="96"/>
      <c r="AE48" s="96"/>
      <c r="AG48" s="96"/>
      <c r="AI48" s="96"/>
      <c r="AK48" s="96"/>
      <c r="AM48" s="96"/>
      <c r="AO48" s="96"/>
      <c r="AQ48" s="96"/>
    </row>
    <row r="49" spans="1:57">
      <c r="A49" s="79"/>
      <c r="B49" s="79"/>
      <c r="C49" s="79"/>
      <c r="D49" s="96"/>
      <c r="E49" s="96"/>
      <c r="F49" s="79"/>
      <c r="G49" s="96"/>
      <c r="I49" s="96"/>
      <c r="K49" s="96"/>
      <c r="M49" s="96"/>
      <c r="N49" s="96"/>
      <c r="O49" s="96"/>
      <c r="Q49" s="96"/>
      <c r="S49" s="96"/>
      <c r="U49" s="96"/>
      <c r="W49" s="96"/>
      <c r="Y49" s="96"/>
      <c r="AA49" s="96"/>
      <c r="AC49" s="96"/>
      <c r="AE49" s="96"/>
      <c r="AG49" s="96"/>
      <c r="AI49" s="96"/>
      <c r="AK49" s="96"/>
      <c r="AM49" s="96"/>
      <c r="AO49" s="96"/>
      <c r="AQ49" s="96"/>
    </row>
    <row r="50" spans="1:57">
      <c r="A50" s="79"/>
      <c r="B50" s="79"/>
      <c r="C50" s="79"/>
      <c r="D50" s="96"/>
      <c r="E50" s="96"/>
      <c r="F50" s="79"/>
      <c r="G50" s="96"/>
      <c r="I50" s="96"/>
      <c r="K50" s="96"/>
      <c r="M50" s="96"/>
      <c r="N50" s="96"/>
      <c r="O50" s="96"/>
      <c r="Q50" s="96"/>
      <c r="S50" s="96"/>
      <c r="U50" s="96"/>
      <c r="W50" s="96"/>
      <c r="Y50" s="96"/>
      <c r="AA50" s="96"/>
      <c r="AC50" s="96"/>
      <c r="AE50" s="96"/>
      <c r="AG50" s="96"/>
      <c r="AI50" s="96"/>
      <c r="AK50" s="96"/>
      <c r="AM50" s="96"/>
      <c r="AO50" s="96"/>
      <c r="AQ50" s="96"/>
    </row>
    <row r="51" spans="1:57" ht="19.5">
      <c r="A51" s="79"/>
      <c r="B51" s="80" t="s">
        <v>4</v>
      </c>
      <c r="C51" s="79"/>
      <c r="D51" s="109"/>
      <c r="E51" s="109"/>
      <c r="F51" s="79"/>
      <c r="G51" s="79"/>
      <c r="I51" s="79"/>
      <c r="K51" s="79"/>
      <c r="M51" s="79"/>
      <c r="N51" s="79"/>
      <c r="O51" s="79"/>
      <c r="Q51" s="89"/>
      <c r="S51" s="79"/>
      <c r="U51" s="79"/>
      <c r="W51" s="79"/>
      <c r="X51" s="79"/>
      <c r="Y51" s="79"/>
      <c r="AA51" s="79"/>
      <c r="AC51" s="79"/>
      <c r="AE51" s="79"/>
      <c r="AG51" s="79"/>
      <c r="AI51" s="79"/>
      <c r="AK51" s="79"/>
      <c r="AM51" s="79"/>
      <c r="AO51" s="79"/>
      <c r="AQ51" s="79"/>
    </row>
    <row r="52" spans="1:57">
      <c r="A52" s="79"/>
      <c r="B52" s="82" t="s">
        <v>158</v>
      </c>
      <c r="C52" s="79"/>
      <c r="D52" s="79"/>
      <c r="E52" s="79"/>
      <c r="F52" s="79"/>
      <c r="G52" s="79"/>
      <c r="H52" s="79"/>
      <c r="I52" s="79"/>
      <c r="J52" s="79"/>
      <c r="K52" s="79"/>
      <c r="L52" s="79"/>
      <c r="M52" s="79"/>
      <c r="N52" s="79"/>
      <c r="O52" s="79"/>
      <c r="P52" s="79"/>
      <c r="Q52" s="84"/>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row>
    <row r="53" spans="1:57" ht="13.5" thickBot="1">
      <c r="A53" s="79"/>
      <c r="B53" s="84"/>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79"/>
      <c r="BA53" s="79"/>
      <c r="BB53" s="79"/>
    </row>
    <row r="54" spans="1:57" ht="13.5" thickBot="1">
      <c r="A54" s="79"/>
      <c r="B54" s="59" t="str">
        <f>B$4</f>
        <v>Mitchell Plant  - FGD</v>
      </c>
      <c r="C54" s="79"/>
      <c r="D54" s="79"/>
      <c r="E54" s="79"/>
      <c r="F54" s="79"/>
      <c r="G54" s="79"/>
      <c r="H54" s="79"/>
      <c r="I54" s="79"/>
      <c r="J54" s="79"/>
      <c r="K54" s="79"/>
      <c r="L54" s="79"/>
      <c r="M54" s="79"/>
      <c r="N54" s="79"/>
      <c r="O54" s="79"/>
      <c r="P54" s="79"/>
      <c r="Q54" s="10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row>
    <row r="55" spans="1:57">
      <c r="A55" s="79"/>
      <c r="B55" s="79"/>
      <c r="C55" s="79"/>
      <c r="D55" s="79"/>
      <c r="E55" s="79"/>
      <c r="F55" s="79"/>
      <c r="G55" s="79"/>
      <c r="H55" s="79"/>
      <c r="I55" s="79"/>
      <c r="J55" s="79"/>
      <c r="K55" s="79"/>
      <c r="L55" s="79"/>
      <c r="M55" s="84"/>
      <c r="N55" s="84"/>
      <c r="O55" s="84"/>
      <c r="P55" s="79"/>
      <c r="Q55" s="8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c r="BA55" s="79"/>
      <c r="BB55" s="79"/>
    </row>
    <row r="56" spans="1:57">
      <c r="A56" s="79"/>
      <c r="B56" s="79"/>
      <c r="C56" s="79"/>
      <c r="D56" s="79"/>
      <c r="E56" s="79"/>
      <c r="F56" s="79"/>
      <c r="G56" s="79"/>
      <c r="H56" s="79"/>
      <c r="I56" s="79"/>
      <c r="J56" s="79"/>
      <c r="K56" s="79"/>
      <c r="L56" s="79"/>
      <c r="M56" s="79"/>
      <c r="N56" s="84"/>
      <c r="O56" s="79"/>
      <c r="P56" s="79"/>
      <c r="Q56" s="79"/>
      <c r="R56" s="79"/>
      <c r="S56" s="79"/>
      <c r="T56" s="84"/>
      <c r="U56" s="79"/>
      <c r="V56" s="84"/>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row>
    <row r="57" spans="1:57">
      <c r="A57" s="79"/>
      <c r="B57" s="79"/>
      <c r="C57" s="79"/>
      <c r="D57" s="79"/>
      <c r="E57" s="84"/>
      <c r="F57" s="79"/>
      <c r="G57" s="84"/>
      <c r="H57" s="84"/>
      <c r="I57" s="84"/>
      <c r="J57" s="84"/>
      <c r="K57" s="84"/>
      <c r="L57" s="79"/>
      <c r="M57" s="84"/>
      <c r="N57" s="84"/>
      <c r="O57" s="84"/>
      <c r="P57" s="84"/>
      <c r="Q57" s="84"/>
      <c r="R57" s="84"/>
      <c r="S57" s="84"/>
      <c r="T57" s="84"/>
      <c r="U57" s="84"/>
      <c r="V57" s="84"/>
      <c r="W57" s="84"/>
      <c r="X57" s="79"/>
      <c r="Y57" s="84"/>
      <c r="Z57" s="84"/>
      <c r="AA57" s="84"/>
      <c r="AB57" s="84"/>
      <c r="AC57" s="84"/>
      <c r="AD57" s="84"/>
      <c r="AE57" s="84"/>
      <c r="AF57" s="79"/>
      <c r="AG57" s="84"/>
      <c r="AH57" s="79"/>
      <c r="AI57" s="84"/>
      <c r="AJ57" s="79"/>
      <c r="AK57" s="84"/>
      <c r="AL57" s="79"/>
      <c r="AM57" s="84"/>
      <c r="AN57" s="79"/>
      <c r="AO57" s="84"/>
      <c r="AP57" s="79"/>
      <c r="AQ57" s="84"/>
      <c r="AR57" s="79"/>
      <c r="AS57" s="79"/>
      <c r="AT57" s="79"/>
      <c r="AU57" s="79"/>
      <c r="AV57" s="79"/>
      <c r="AW57" s="79"/>
      <c r="AX57" s="79"/>
      <c r="AY57" s="79"/>
      <c r="AZ57" s="79"/>
      <c r="BA57" s="79"/>
      <c r="BB57" s="79"/>
    </row>
    <row r="58" spans="1:57">
      <c r="A58" s="79"/>
      <c r="B58" s="79"/>
      <c r="C58" s="79"/>
      <c r="D58" s="79"/>
      <c r="E58" s="84" t="str">
        <f>E$8</f>
        <v xml:space="preserve">Air Pollution </v>
      </c>
      <c r="F58" s="79"/>
      <c r="G58" s="84" t="str">
        <f>G$8</f>
        <v>Air Pollution</v>
      </c>
      <c r="H58" s="84"/>
      <c r="I58" s="84" t="str">
        <f>I$8</f>
        <v>Air Pollution</v>
      </c>
      <c r="J58" s="84"/>
      <c r="K58" s="84" t="str">
        <f>K$8</f>
        <v>Air Pollution</v>
      </c>
      <c r="L58" s="79"/>
      <c r="M58" s="84" t="str">
        <f>M$8</f>
        <v>Air Pollution</v>
      </c>
      <c r="N58" s="84"/>
      <c r="O58" s="84" t="str">
        <f>O$8</f>
        <v>Air Pollution</v>
      </c>
      <c r="P58" s="84"/>
      <c r="Q58" s="84" t="str">
        <f>Q$8</f>
        <v>Air Pollution</v>
      </c>
      <c r="R58" s="84"/>
      <c r="S58" s="84" t="str">
        <f>S$8</f>
        <v>Air Pollution</v>
      </c>
      <c r="T58" s="84"/>
      <c r="U58" s="84" t="str">
        <f>U$8</f>
        <v>Air Pollution</v>
      </c>
      <c r="V58" s="84"/>
      <c r="W58" s="84" t="str">
        <f>W$8</f>
        <v>Air Pollution</v>
      </c>
      <c r="X58" s="79"/>
      <c r="Y58" s="84" t="str">
        <f>Y$8</f>
        <v>Air Pollution</v>
      </c>
      <c r="Z58" s="84"/>
      <c r="AA58" s="84" t="str">
        <f>AA$8</f>
        <v>Air Pollution</v>
      </c>
      <c r="AB58" s="84"/>
      <c r="AC58" s="84" t="str">
        <f>AC$8</f>
        <v>Air Pollution</v>
      </c>
      <c r="AD58" s="84"/>
      <c r="AE58" s="84" t="str">
        <f>AE$8</f>
        <v>Air Pollution</v>
      </c>
      <c r="AF58" s="79"/>
      <c r="AG58" s="84" t="str">
        <f>AG$8</f>
        <v>Air Pollution</v>
      </c>
      <c r="AH58" s="79"/>
      <c r="AI58" s="84" t="str">
        <f>AI$8</f>
        <v>Air Pollution</v>
      </c>
      <c r="AJ58" s="79"/>
      <c r="AK58" s="84" t="str">
        <f>AK$8</f>
        <v>Air Pollution</v>
      </c>
      <c r="AL58" s="79"/>
      <c r="AM58" s="84" t="str">
        <f>AM$8</f>
        <v>Air Pollution</v>
      </c>
      <c r="AN58" s="79"/>
      <c r="AO58" s="84" t="str">
        <f>AO$8</f>
        <v>Air Pollution</v>
      </c>
      <c r="AP58" s="79"/>
      <c r="AQ58" s="84" t="str">
        <f>AQ$8</f>
        <v>Air Pollution</v>
      </c>
      <c r="AR58" s="79"/>
      <c r="AS58" s="84" t="str">
        <f>AS$8</f>
        <v>Air Pollution</v>
      </c>
      <c r="AT58" s="79"/>
      <c r="AU58" s="84" t="str">
        <f>AU$8</f>
        <v>Air Pollution</v>
      </c>
      <c r="AV58" s="79"/>
      <c r="AW58" s="84" t="str">
        <f>AW$8</f>
        <v>Air Pollution</v>
      </c>
      <c r="AX58" s="79"/>
      <c r="AY58" s="79"/>
      <c r="AZ58" s="79"/>
      <c r="BA58" s="79"/>
      <c r="BB58" s="79"/>
      <c r="BC58" s="84" t="s">
        <v>160</v>
      </c>
    </row>
    <row r="59" spans="1:57" ht="13.5" thickBot="1">
      <c r="A59" s="110"/>
      <c r="B59" s="110"/>
      <c r="C59" s="110"/>
      <c r="D59" s="110"/>
      <c r="E59" s="111">
        <f>E$9</f>
        <v>2001</v>
      </c>
      <c r="F59" s="110"/>
      <c r="G59" s="111">
        <f>G$9</f>
        <v>2002</v>
      </c>
      <c r="H59" s="111"/>
      <c r="I59" s="111">
        <f>I$9</f>
        <v>2003</v>
      </c>
      <c r="J59" s="111"/>
      <c r="K59" s="111">
        <f>K$9</f>
        <v>2004</v>
      </c>
      <c r="L59" s="111">
        <f>+L9</f>
        <v>0</v>
      </c>
      <c r="M59" s="111">
        <f>M$9</f>
        <v>2005</v>
      </c>
      <c r="N59" s="111"/>
      <c r="O59" s="111">
        <f>O$9</f>
        <v>2006</v>
      </c>
      <c r="P59" s="111"/>
      <c r="Q59" s="111">
        <f>Q$9</f>
        <v>2007</v>
      </c>
      <c r="R59" s="111"/>
      <c r="S59" s="111">
        <f>S$9</f>
        <v>2008</v>
      </c>
      <c r="T59" s="111"/>
      <c r="U59" s="111">
        <f>U$9</f>
        <v>2009</v>
      </c>
      <c r="V59" s="111"/>
      <c r="W59" s="111">
        <f>W$9</f>
        <v>2010</v>
      </c>
      <c r="X59" s="110"/>
      <c r="Y59" s="111">
        <f>Y$9</f>
        <v>2011</v>
      </c>
      <c r="Z59" s="111"/>
      <c r="AA59" s="111">
        <f>AA$9</f>
        <v>2012</v>
      </c>
      <c r="AB59" s="111"/>
      <c r="AC59" s="111">
        <f>AC$9</f>
        <v>2013</v>
      </c>
      <c r="AD59" s="111"/>
      <c r="AE59" s="111">
        <f>AE$9</f>
        <v>2014</v>
      </c>
      <c r="AF59" s="110"/>
      <c r="AG59" s="111">
        <f>AG$9</f>
        <v>2015</v>
      </c>
      <c r="AH59" s="110"/>
      <c r="AI59" s="111">
        <f>AI$9</f>
        <v>2016</v>
      </c>
      <c r="AJ59" s="110"/>
      <c r="AK59" s="111">
        <f>AK$9</f>
        <v>2017</v>
      </c>
      <c r="AL59" s="110"/>
      <c r="AM59" s="111">
        <f>AM$9</f>
        <v>2018</v>
      </c>
      <c r="AN59" s="110"/>
      <c r="AO59" s="111">
        <f>AO$9</f>
        <v>2019</v>
      </c>
      <c r="AP59" s="110"/>
      <c r="AQ59" s="111">
        <f>AQ$9</f>
        <v>2020</v>
      </c>
      <c r="AR59" s="110"/>
      <c r="AS59" s="111">
        <f>AS$9</f>
        <v>2021</v>
      </c>
      <c r="AT59" s="110"/>
      <c r="AU59" s="111">
        <f>AU$9</f>
        <v>2022</v>
      </c>
      <c r="AV59" s="110"/>
      <c r="AW59" s="111">
        <f>AW$9</f>
        <v>2023</v>
      </c>
      <c r="AX59" s="110"/>
      <c r="AY59" s="110"/>
      <c r="AZ59" s="110"/>
      <c r="BA59" s="110"/>
      <c r="BB59" s="110"/>
      <c r="BC59" s="84"/>
      <c r="BD59" s="87"/>
      <c r="BE59" s="87"/>
    </row>
    <row r="60" spans="1:57" ht="14.25" thickTop="1" thickBot="1">
      <c r="A60" s="79"/>
      <c r="B60" s="64" t="s">
        <v>172</v>
      </c>
      <c r="C60" s="112"/>
      <c r="D60" s="79"/>
      <c r="E60" s="3" t="str">
        <f>E$10</f>
        <v>FGD</v>
      </c>
      <c r="F60" s="79"/>
      <c r="G60" s="3" t="str">
        <f>G$10</f>
        <v>FGD</v>
      </c>
      <c r="H60" s="84"/>
      <c r="I60" s="3" t="str">
        <f>I$10</f>
        <v>FGD</v>
      </c>
      <c r="J60" s="84"/>
      <c r="K60" s="3" t="str">
        <f>K$10</f>
        <v>FGD</v>
      </c>
      <c r="L60" s="79"/>
      <c r="M60" s="3" t="str">
        <f>M$10</f>
        <v>FGD</v>
      </c>
      <c r="N60" s="84"/>
      <c r="O60" s="3" t="str">
        <f>O$10</f>
        <v>FGD</v>
      </c>
      <c r="P60" s="84"/>
      <c r="Q60" s="3" t="str">
        <f>Q$10</f>
        <v>FGD</v>
      </c>
      <c r="R60" s="84"/>
      <c r="S60" s="3" t="str">
        <f>S$10</f>
        <v>FGD</v>
      </c>
      <c r="T60" s="84"/>
      <c r="U60" s="3" t="str">
        <f>U$10</f>
        <v>FGD</v>
      </c>
      <c r="V60" s="84"/>
      <c r="W60" s="3" t="str">
        <f>W$10</f>
        <v>FGD</v>
      </c>
      <c r="X60" s="79"/>
      <c r="Y60" s="3" t="str">
        <f>Y$10</f>
        <v>FGD</v>
      </c>
      <c r="Z60" s="84"/>
      <c r="AA60" s="3" t="str">
        <f>AA$10</f>
        <v>FGD</v>
      </c>
      <c r="AB60" s="84"/>
      <c r="AC60" s="3" t="str">
        <f>AC$10</f>
        <v>FGD</v>
      </c>
      <c r="AD60" s="84"/>
      <c r="AE60" s="3" t="str">
        <f>AE$10</f>
        <v>FGD</v>
      </c>
      <c r="AF60" s="79"/>
      <c r="AG60" s="3" t="str">
        <f>AG$10</f>
        <v>FGD</v>
      </c>
      <c r="AH60" s="79"/>
      <c r="AI60" s="3" t="str">
        <f>AI$10</f>
        <v>FGD</v>
      </c>
      <c r="AJ60" s="79"/>
      <c r="AK60" s="3" t="str">
        <f>AK$10</f>
        <v>FGD</v>
      </c>
      <c r="AL60" s="79"/>
      <c r="AM60" s="3" t="str">
        <f>AM$10</f>
        <v>FGD</v>
      </c>
      <c r="AN60" s="79"/>
      <c r="AO60" s="3" t="str">
        <f>AO$10</f>
        <v>FGD</v>
      </c>
      <c r="AP60" s="79"/>
      <c r="AQ60" s="3" t="str">
        <f>AQ$10</f>
        <v>FGD</v>
      </c>
      <c r="AR60" s="79"/>
      <c r="AS60" s="3" t="str">
        <f>AS$10</f>
        <v>FGD</v>
      </c>
      <c r="AT60" s="79"/>
      <c r="AU60" s="3" t="str">
        <f>AU$10</f>
        <v>FGD</v>
      </c>
      <c r="AV60" s="79"/>
      <c r="AW60" s="3" t="str">
        <f>AW$10</f>
        <v>FGD</v>
      </c>
      <c r="AX60" s="79"/>
      <c r="AY60" s="79"/>
      <c r="AZ60" s="79"/>
      <c r="BA60" s="79"/>
      <c r="BB60" s="79"/>
      <c r="BC60" s="3"/>
    </row>
    <row r="61" spans="1:57" ht="13.5" thickTop="1">
      <c r="A61" s="79"/>
      <c r="B61" s="113"/>
      <c r="C61" s="79"/>
      <c r="D61" s="79"/>
      <c r="E61" s="89"/>
      <c r="F61" s="79"/>
      <c r="G61" s="89"/>
      <c r="H61" s="79"/>
      <c r="I61" s="89"/>
      <c r="J61" s="79"/>
      <c r="K61" s="89"/>
      <c r="L61" s="79"/>
      <c r="M61" s="89"/>
      <c r="N61" s="89"/>
      <c r="O61" s="89"/>
      <c r="P61" s="79"/>
      <c r="Q61" s="89"/>
      <c r="R61" s="79"/>
      <c r="S61" s="89"/>
      <c r="T61" s="79"/>
      <c r="U61" s="89"/>
      <c r="V61" s="79"/>
      <c r="W61" s="89"/>
      <c r="X61" s="79"/>
      <c r="Y61" s="89"/>
      <c r="Z61" s="79"/>
      <c r="AA61" s="89"/>
      <c r="AB61" s="79"/>
      <c r="AC61" s="89"/>
      <c r="AD61" s="79"/>
      <c r="AE61" s="89"/>
      <c r="AF61" s="79"/>
      <c r="AG61" s="89"/>
      <c r="AH61" s="79"/>
      <c r="AI61" s="89"/>
      <c r="AJ61" s="79"/>
      <c r="AK61" s="89"/>
      <c r="AL61" s="79"/>
      <c r="AM61" s="89"/>
      <c r="AN61" s="79"/>
      <c r="AO61" s="89"/>
      <c r="AP61" s="79"/>
      <c r="AQ61" s="89"/>
      <c r="AR61" s="79"/>
      <c r="AS61" s="89"/>
      <c r="AT61" s="79"/>
      <c r="AU61" s="89"/>
      <c r="AV61" s="79"/>
      <c r="AW61" s="89"/>
      <c r="AX61" s="79"/>
      <c r="AY61" s="79"/>
      <c r="AZ61" s="79"/>
      <c r="BA61" s="79"/>
      <c r="BB61" s="79"/>
      <c r="BC61" s="89"/>
    </row>
    <row r="62" spans="1:57">
      <c r="A62" s="79"/>
      <c r="B62" s="79"/>
      <c r="C62" s="79"/>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G62" s="114"/>
      <c r="AI62" s="114"/>
      <c r="AK62" s="114"/>
      <c r="AM62" s="114"/>
      <c r="AO62" s="114"/>
      <c r="AQ62" s="114"/>
      <c r="AS62" s="114"/>
      <c r="AU62" s="114"/>
      <c r="AW62" s="114"/>
    </row>
    <row r="63" spans="1:57">
      <c r="A63" s="79"/>
      <c r="B63" s="79"/>
      <c r="C63" s="79"/>
      <c r="D63" s="79"/>
      <c r="E63" s="84"/>
      <c r="F63" s="79"/>
      <c r="G63" s="84"/>
      <c r="I63" s="84"/>
      <c r="K63" s="84"/>
      <c r="M63" s="84"/>
      <c r="N63" s="84"/>
      <c r="O63" s="84"/>
      <c r="Q63" s="84"/>
      <c r="S63" s="84"/>
      <c r="U63" s="84"/>
      <c r="W63" s="84"/>
      <c r="X63" s="79"/>
      <c r="Y63" s="84"/>
      <c r="AA63" s="84"/>
      <c r="AC63" s="84"/>
      <c r="AE63" s="84"/>
      <c r="AG63" s="84"/>
      <c r="AI63" s="84"/>
      <c r="AK63" s="84"/>
      <c r="AM63" s="84"/>
      <c r="AO63" s="84"/>
      <c r="AQ63" s="84"/>
      <c r="AS63" s="84"/>
      <c r="AU63" s="84"/>
      <c r="AW63" s="84"/>
    </row>
    <row r="64" spans="1:57" ht="13.5">
      <c r="A64" s="79"/>
      <c r="B64" s="115" t="s">
        <v>173</v>
      </c>
      <c r="C64" s="79"/>
      <c r="D64" s="79"/>
      <c r="E64" s="79"/>
      <c r="F64" s="79"/>
      <c r="G64" s="79"/>
      <c r="I64" s="79"/>
      <c r="K64" s="79"/>
      <c r="M64" s="79"/>
      <c r="N64" s="79"/>
      <c r="O64" s="79"/>
      <c r="Q64" s="79"/>
      <c r="S64" s="79"/>
      <c r="U64" s="79"/>
      <c r="W64" s="79"/>
      <c r="X64" s="79"/>
      <c r="Y64" s="79"/>
      <c r="AA64" s="79"/>
      <c r="AC64" s="79"/>
      <c r="AE64" s="79"/>
      <c r="AG64" s="79"/>
      <c r="AI64" s="79"/>
      <c r="AK64" s="79"/>
      <c r="AM64" s="79"/>
      <c r="AO64" s="79"/>
      <c r="AQ64" s="79"/>
      <c r="AS64" s="79"/>
      <c r="AU64" s="79"/>
      <c r="AW64" s="79"/>
    </row>
    <row r="65" spans="1:55">
      <c r="A65" s="79"/>
      <c r="B65" s="90" t="s">
        <v>174</v>
      </c>
      <c r="C65" s="79"/>
      <c r="D65" s="79"/>
      <c r="E65" s="96">
        <f>E125</f>
        <v>0</v>
      </c>
      <c r="F65" s="79"/>
      <c r="G65" s="96">
        <f>G125</f>
        <v>0</v>
      </c>
      <c r="I65" s="96">
        <f>I125</f>
        <v>0</v>
      </c>
      <c r="K65" s="96">
        <f>K125</f>
        <v>0</v>
      </c>
      <c r="M65" s="96">
        <f>M125</f>
        <v>0</v>
      </c>
      <c r="N65" s="96"/>
      <c r="O65" s="96">
        <f>O125</f>
        <v>0</v>
      </c>
      <c r="Q65" s="96">
        <f>Q125</f>
        <v>0</v>
      </c>
      <c r="S65" s="96">
        <f>S125</f>
        <v>0</v>
      </c>
      <c r="U65" s="96">
        <f>U125</f>
        <v>0</v>
      </c>
      <c r="W65" s="96">
        <f>W125</f>
        <v>0</v>
      </c>
      <c r="X65" s="79"/>
      <c r="Y65" s="96">
        <f>Y125</f>
        <v>0</v>
      </c>
      <c r="AA65" s="96">
        <f>AA125</f>
        <v>0</v>
      </c>
      <c r="AC65" s="96">
        <f>AC125</f>
        <v>0</v>
      </c>
      <c r="AE65" s="96">
        <f>AE125</f>
        <v>0</v>
      </c>
      <c r="AG65" s="96">
        <f>AG125</f>
        <v>0</v>
      </c>
      <c r="AI65" s="96">
        <f>AI125</f>
        <v>0</v>
      </c>
      <c r="AK65" s="96">
        <f>AK125</f>
        <v>0</v>
      </c>
      <c r="AM65" s="96">
        <f>AM125</f>
        <v>0</v>
      </c>
      <c r="AO65" s="96">
        <f>AO125</f>
        <v>0</v>
      </c>
      <c r="AQ65" s="96">
        <f>AQ125</f>
        <v>0</v>
      </c>
      <c r="AS65" s="96">
        <f>AS125</f>
        <v>0</v>
      </c>
      <c r="AU65" s="96">
        <f>AU125</f>
        <v>0</v>
      </c>
      <c r="AW65" s="96">
        <f>AW125</f>
        <v>0</v>
      </c>
      <c r="BC65" s="102">
        <f t="shared" ref="BC65:BC81" si="0">SUM(E65:BB65)</f>
        <v>0</v>
      </c>
    </row>
    <row r="66" spans="1:55">
      <c r="A66" s="79"/>
      <c r="B66" s="90" t="s">
        <v>175</v>
      </c>
      <c r="C66" s="79"/>
      <c r="D66" s="79"/>
      <c r="E66" s="96">
        <f>E136</f>
        <v>0</v>
      </c>
      <c r="F66" s="79"/>
      <c r="G66" s="96">
        <f>G136</f>
        <v>0</v>
      </c>
      <c r="I66" s="96">
        <f>I136</f>
        <v>0</v>
      </c>
      <c r="K66" s="96">
        <f>K136</f>
        <v>0</v>
      </c>
      <c r="M66" s="96">
        <f>M136</f>
        <v>0</v>
      </c>
      <c r="N66" s="96"/>
      <c r="O66" s="96">
        <f>O136</f>
        <v>0</v>
      </c>
      <c r="Q66" s="96">
        <f>Q136</f>
        <v>0</v>
      </c>
      <c r="S66" s="96">
        <f>S136</f>
        <v>0</v>
      </c>
      <c r="U66" s="96">
        <f>U136</f>
        <v>0</v>
      </c>
      <c r="W66" s="96">
        <f>W136</f>
        <v>0</v>
      </c>
      <c r="X66" s="79"/>
      <c r="Y66" s="96">
        <f>Y136</f>
        <v>0</v>
      </c>
      <c r="AA66" s="96">
        <f>AA136</f>
        <v>0</v>
      </c>
      <c r="AC66" s="96">
        <f>AC136</f>
        <v>0</v>
      </c>
      <c r="AE66" s="96">
        <f>AE136</f>
        <v>0</v>
      </c>
      <c r="AG66" s="96">
        <f>AG136</f>
        <v>0</v>
      </c>
      <c r="AI66" s="96">
        <f>AI136</f>
        <v>0</v>
      </c>
      <c r="AK66" s="96">
        <f>AK136</f>
        <v>0</v>
      </c>
      <c r="AM66" s="96">
        <f>AM136</f>
        <v>0</v>
      </c>
      <c r="AO66" s="96">
        <f>AO136</f>
        <v>0</v>
      </c>
      <c r="AQ66" s="96">
        <f>AQ136</f>
        <v>0</v>
      </c>
      <c r="AS66" s="96">
        <f>AS136</f>
        <v>0</v>
      </c>
      <c r="AU66" s="96">
        <f>AU136</f>
        <v>0</v>
      </c>
      <c r="AW66" s="96">
        <f>AW136</f>
        <v>0</v>
      </c>
      <c r="BC66" s="102">
        <f t="shared" si="0"/>
        <v>0</v>
      </c>
    </row>
    <row r="67" spans="1:55">
      <c r="A67" s="79"/>
      <c r="B67" s="90" t="s">
        <v>176</v>
      </c>
      <c r="C67" s="79"/>
      <c r="D67" s="79"/>
      <c r="E67" s="96">
        <f>E147</f>
        <v>0</v>
      </c>
      <c r="F67" s="79"/>
      <c r="G67" s="96">
        <f>G147</f>
        <v>0</v>
      </c>
      <c r="I67" s="96">
        <f>I147</f>
        <v>0</v>
      </c>
      <c r="K67" s="96">
        <f>K147</f>
        <v>0</v>
      </c>
      <c r="M67" s="96">
        <f>M147</f>
        <v>0</v>
      </c>
      <c r="N67" s="96"/>
      <c r="O67" s="96">
        <f>O147</f>
        <v>0</v>
      </c>
      <c r="Q67" s="96">
        <f>Q147</f>
        <v>0</v>
      </c>
      <c r="S67" s="96">
        <f>S147</f>
        <v>0</v>
      </c>
      <c r="U67" s="96">
        <f>U147</f>
        <v>0</v>
      </c>
      <c r="W67" s="96">
        <f>W147</f>
        <v>0</v>
      </c>
      <c r="X67" s="79"/>
      <c r="Y67" s="96">
        <f>Y147</f>
        <v>0</v>
      </c>
      <c r="AA67" s="96">
        <f>AA147</f>
        <v>0</v>
      </c>
      <c r="AC67" s="96">
        <f>AC147</f>
        <v>0</v>
      </c>
      <c r="AE67" s="96">
        <f>AE147</f>
        <v>0</v>
      </c>
      <c r="AG67" s="96">
        <f>AG147</f>
        <v>0</v>
      </c>
      <c r="AI67" s="96">
        <f>AI147</f>
        <v>0</v>
      </c>
      <c r="AK67" s="96">
        <f>AK147</f>
        <v>0</v>
      </c>
      <c r="AM67" s="96">
        <f>AM147</f>
        <v>0</v>
      </c>
      <c r="AO67" s="96">
        <f>AO147</f>
        <v>0</v>
      </c>
      <c r="AQ67" s="96">
        <f>AQ147</f>
        <v>0</v>
      </c>
      <c r="AS67" s="96">
        <f>AS147</f>
        <v>0</v>
      </c>
      <c r="AU67" s="96">
        <f>AU147</f>
        <v>0</v>
      </c>
      <c r="AW67" s="96">
        <f>AW147</f>
        <v>0</v>
      </c>
      <c r="BC67" s="102">
        <f t="shared" si="0"/>
        <v>0</v>
      </c>
    </row>
    <row r="68" spans="1:55">
      <c r="A68" s="79"/>
      <c r="B68" s="90" t="s">
        <v>177</v>
      </c>
      <c r="C68" s="79"/>
      <c r="D68" s="79"/>
      <c r="E68" s="96">
        <f>E158</f>
        <v>0</v>
      </c>
      <c r="F68" s="79"/>
      <c r="G68" s="96">
        <f>G158</f>
        <v>0</v>
      </c>
      <c r="I68" s="96">
        <f>I158</f>
        <v>0</v>
      </c>
      <c r="K68" s="96">
        <f>K158</f>
        <v>0</v>
      </c>
      <c r="M68" s="96">
        <f>M158</f>
        <v>0</v>
      </c>
      <c r="N68" s="96"/>
      <c r="O68" s="96">
        <f>O158</f>
        <v>0</v>
      </c>
      <c r="Q68" s="96">
        <f>Q158</f>
        <v>0</v>
      </c>
      <c r="S68" s="96">
        <f>S158</f>
        <v>0</v>
      </c>
      <c r="U68" s="96">
        <f>U158</f>
        <v>0</v>
      </c>
      <c r="W68" s="96">
        <f>W158</f>
        <v>0</v>
      </c>
      <c r="X68" s="79"/>
      <c r="Y68" s="96">
        <f>Y158</f>
        <v>0</v>
      </c>
      <c r="AA68" s="96">
        <f>AA158</f>
        <v>0</v>
      </c>
      <c r="AC68" s="96">
        <f>AC158</f>
        <v>0</v>
      </c>
      <c r="AE68" s="96">
        <f>AE158</f>
        <v>0</v>
      </c>
      <c r="AG68" s="96">
        <f>AG158</f>
        <v>0</v>
      </c>
      <c r="AI68" s="96">
        <f>AI158</f>
        <v>0</v>
      </c>
      <c r="AK68" s="96">
        <f>AK158</f>
        <v>0</v>
      </c>
      <c r="AM68" s="96">
        <f>AM158</f>
        <v>0</v>
      </c>
      <c r="AO68" s="96">
        <f>AO158</f>
        <v>0</v>
      </c>
      <c r="AQ68" s="96">
        <f>AQ158</f>
        <v>0</v>
      </c>
      <c r="AS68" s="96">
        <f>AS158</f>
        <v>0</v>
      </c>
      <c r="AU68" s="96">
        <f>AU158</f>
        <v>0</v>
      </c>
      <c r="AW68" s="96">
        <f>AW158</f>
        <v>0</v>
      </c>
      <c r="BC68" s="102">
        <f t="shared" si="0"/>
        <v>0</v>
      </c>
    </row>
    <row r="69" spans="1:55">
      <c r="A69" s="79"/>
      <c r="B69" s="90" t="s">
        <v>178</v>
      </c>
      <c r="C69" s="79"/>
      <c r="D69" s="79"/>
      <c r="E69" s="96">
        <f>E169</f>
        <v>0</v>
      </c>
      <c r="F69" s="79"/>
      <c r="G69" s="96">
        <f>G169</f>
        <v>0</v>
      </c>
      <c r="I69" s="96">
        <f>I169</f>
        <v>0</v>
      </c>
      <c r="K69" s="96">
        <f>K169</f>
        <v>0</v>
      </c>
      <c r="M69" s="96">
        <f>M169</f>
        <v>138990</v>
      </c>
      <c r="N69" s="96"/>
      <c r="O69" s="96">
        <f>O169</f>
        <v>0</v>
      </c>
      <c r="Q69" s="96">
        <f>Q169</f>
        <v>0</v>
      </c>
      <c r="S69" s="96">
        <f>S169</f>
        <v>0</v>
      </c>
      <c r="U69" s="96">
        <f>U169</f>
        <v>0</v>
      </c>
      <c r="W69" s="96">
        <f>W169</f>
        <v>0</v>
      </c>
      <c r="X69" s="79"/>
      <c r="Y69" s="96">
        <f>Y169</f>
        <v>0</v>
      </c>
      <c r="AA69" s="96">
        <f>AA169</f>
        <v>0</v>
      </c>
      <c r="AC69" s="96">
        <f>AC169</f>
        <v>0</v>
      </c>
      <c r="AE69" s="96">
        <f>AE169</f>
        <v>0</v>
      </c>
      <c r="AG69" s="96">
        <f>AG169</f>
        <v>0</v>
      </c>
      <c r="AI69" s="96">
        <f>AI169</f>
        <v>0</v>
      </c>
      <c r="AK69" s="96">
        <f>AK169</f>
        <v>0</v>
      </c>
      <c r="AM69" s="96">
        <f>AM169</f>
        <v>0</v>
      </c>
      <c r="AO69" s="96">
        <f>AO169</f>
        <v>0</v>
      </c>
      <c r="AQ69" s="96">
        <f>AQ169</f>
        <v>0</v>
      </c>
      <c r="AS69" s="96">
        <f>AS169</f>
        <v>0</v>
      </c>
      <c r="AU69" s="96">
        <f>AU169</f>
        <v>0</v>
      </c>
      <c r="AW69" s="96">
        <f>AW169</f>
        <v>0</v>
      </c>
      <c r="BC69" s="102">
        <f t="shared" si="0"/>
        <v>138990</v>
      </c>
    </row>
    <row r="70" spans="1:55">
      <c r="A70" s="79"/>
      <c r="B70" s="90" t="s">
        <v>179</v>
      </c>
      <c r="C70" s="79"/>
      <c r="D70" s="79"/>
      <c r="E70" s="96">
        <f>E180</f>
        <v>0</v>
      </c>
      <c r="F70" s="79"/>
      <c r="G70" s="96">
        <f>G180</f>
        <v>0</v>
      </c>
      <c r="I70" s="96">
        <f>I180</f>
        <v>0</v>
      </c>
      <c r="K70" s="96">
        <f>K180</f>
        <v>0</v>
      </c>
      <c r="M70" s="96">
        <f>M180</f>
        <v>267565</v>
      </c>
      <c r="N70" s="96"/>
      <c r="O70" s="96">
        <f>O180</f>
        <v>160264</v>
      </c>
      <c r="Q70" s="96">
        <f>Q180</f>
        <v>0</v>
      </c>
      <c r="S70" s="96">
        <f>S180</f>
        <v>0</v>
      </c>
      <c r="U70" s="96">
        <f>U180</f>
        <v>0</v>
      </c>
      <c r="W70" s="96">
        <f>W180</f>
        <v>0</v>
      </c>
      <c r="X70" s="79"/>
      <c r="Y70" s="96">
        <f>Y180</f>
        <v>0</v>
      </c>
      <c r="AA70" s="96">
        <f>AA180</f>
        <v>0</v>
      </c>
      <c r="AC70" s="96">
        <f>AC180</f>
        <v>0</v>
      </c>
      <c r="AE70" s="96">
        <f>AE180</f>
        <v>0</v>
      </c>
      <c r="AG70" s="96">
        <f>AG180</f>
        <v>0</v>
      </c>
      <c r="AI70" s="96">
        <f>AI180</f>
        <v>0</v>
      </c>
      <c r="AK70" s="96">
        <f>AK180</f>
        <v>0</v>
      </c>
      <c r="AM70" s="96">
        <f>AM180</f>
        <v>0</v>
      </c>
      <c r="AO70" s="96">
        <f>AO180</f>
        <v>0</v>
      </c>
      <c r="AQ70" s="96">
        <f>AQ180</f>
        <v>0</v>
      </c>
      <c r="AS70" s="96">
        <f>AS180</f>
        <v>0</v>
      </c>
      <c r="AU70" s="96">
        <f>AU180</f>
        <v>0</v>
      </c>
      <c r="AW70" s="96">
        <f>AW180</f>
        <v>0</v>
      </c>
      <c r="BC70" s="102">
        <f t="shared" si="0"/>
        <v>427829</v>
      </c>
    </row>
    <row r="71" spans="1:55">
      <c r="A71" s="79"/>
      <c r="B71" s="90" t="s">
        <v>180</v>
      </c>
      <c r="C71" s="79"/>
      <c r="D71" s="79"/>
      <c r="E71" s="96">
        <f>E191</f>
        <v>0</v>
      </c>
      <c r="F71" s="79"/>
      <c r="G71" s="96">
        <f>G191</f>
        <v>0</v>
      </c>
      <c r="I71" s="96">
        <f>I191</f>
        <v>0</v>
      </c>
      <c r="K71" s="96">
        <f>K191</f>
        <v>0</v>
      </c>
      <c r="M71" s="96">
        <f>M191</f>
        <v>247476</v>
      </c>
      <c r="N71" s="96"/>
      <c r="O71" s="96">
        <f>O191</f>
        <v>308519</v>
      </c>
      <c r="Q71" s="96">
        <f>Q191</f>
        <v>11221074</v>
      </c>
      <c r="S71" s="96">
        <f>S191</f>
        <v>0</v>
      </c>
      <c r="U71" s="96">
        <f>U191</f>
        <v>0</v>
      </c>
      <c r="W71" s="96">
        <f>W191</f>
        <v>0</v>
      </c>
      <c r="X71" s="79"/>
      <c r="Y71" s="96">
        <f>Y191</f>
        <v>0</v>
      </c>
      <c r="AA71" s="96">
        <f>AA191</f>
        <v>0</v>
      </c>
      <c r="AC71" s="96">
        <f>AC191</f>
        <v>0</v>
      </c>
      <c r="AE71" s="96">
        <f>AE191</f>
        <v>0</v>
      </c>
      <c r="AG71" s="96">
        <f>AG191</f>
        <v>0</v>
      </c>
      <c r="AI71" s="96">
        <f>AI191</f>
        <v>0</v>
      </c>
      <c r="AK71" s="96">
        <f>AK191</f>
        <v>0</v>
      </c>
      <c r="AM71" s="96">
        <f>AM191</f>
        <v>0</v>
      </c>
      <c r="AO71" s="96">
        <f>AO191</f>
        <v>0</v>
      </c>
      <c r="AQ71" s="96">
        <f>AQ191</f>
        <v>0</v>
      </c>
      <c r="AS71" s="96">
        <f>AS191</f>
        <v>0</v>
      </c>
      <c r="AU71" s="96">
        <f>AU191</f>
        <v>0</v>
      </c>
      <c r="AW71" s="96">
        <f>AW191</f>
        <v>0</v>
      </c>
      <c r="BC71" s="102">
        <f t="shared" si="0"/>
        <v>11777069</v>
      </c>
    </row>
    <row r="72" spans="1:55">
      <c r="A72" s="79"/>
      <c r="B72" s="90" t="s">
        <v>181</v>
      </c>
      <c r="C72" s="79"/>
      <c r="D72" s="79"/>
      <c r="E72" s="96">
        <f>E202</f>
        <v>0</v>
      </c>
      <c r="F72" s="79"/>
      <c r="G72" s="96">
        <f>G202</f>
        <v>0</v>
      </c>
      <c r="I72" s="96">
        <f>I202</f>
        <v>0</v>
      </c>
      <c r="K72" s="96">
        <f>K202</f>
        <v>0</v>
      </c>
      <c r="M72" s="96">
        <f>M202</f>
        <v>228944</v>
      </c>
      <c r="N72" s="96"/>
      <c r="O72" s="96">
        <f>O202</f>
        <v>285356</v>
      </c>
      <c r="Q72" s="96">
        <f>Q202</f>
        <v>21601316</v>
      </c>
      <c r="S72" s="96">
        <f>S202</f>
        <v>302379</v>
      </c>
      <c r="U72" s="96">
        <f>U202</f>
        <v>0</v>
      </c>
      <c r="W72" s="96">
        <f>W202</f>
        <v>0</v>
      </c>
      <c r="X72" s="79"/>
      <c r="Y72" s="96">
        <f>Y202</f>
        <v>0</v>
      </c>
      <c r="AA72" s="96">
        <f>AA202</f>
        <v>0</v>
      </c>
      <c r="AC72" s="96">
        <f>AC202</f>
        <v>0</v>
      </c>
      <c r="AE72" s="96">
        <f>AE202</f>
        <v>0</v>
      </c>
      <c r="AG72" s="96">
        <f>AG202</f>
        <v>0</v>
      </c>
      <c r="AI72" s="96">
        <f>AI202</f>
        <v>0</v>
      </c>
      <c r="AK72" s="96">
        <f>AK202</f>
        <v>0</v>
      </c>
      <c r="AM72" s="96">
        <f>AM202</f>
        <v>0</v>
      </c>
      <c r="AO72" s="96">
        <f>AO202</f>
        <v>0</v>
      </c>
      <c r="AQ72" s="96">
        <f>AQ202</f>
        <v>0</v>
      </c>
      <c r="AS72" s="96">
        <f>AS202</f>
        <v>0</v>
      </c>
      <c r="AU72" s="96">
        <f>AU202</f>
        <v>0</v>
      </c>
      <c r="AW72" s="96">
        <f>AW202</f>
        <v>0</v>
      </c>
      <c r="BC72" s="102">
        <f t="shared" si="0"/>
        <v>22417995</v>
      </c>
    </row>
    <row r="73" spans="1:55">
      <c r="A73" s="79"/>
      <c r="B73" s="90" t="s">
        <v>182</v>
      </c>
      <c r="C73" s="79"/>
      <c r="D73" s="79"/>
      <c r="E73" s="96">
        <f>E213</f>
        <v>0</v>
      </c>
      <c r="F73" s="79"/>
      <c r="G73" s="96">
        <f>G213</f>
        <v>0</v>
      </c>
      <c r="I73" s="96">
        <f>I213</f>
        <v>0</v>
      </c>
      <c r="K73" s="96">
        <f>K213</f>
        <v>0</v>
      </c>
      <c r="M73" s="96">
        <f>M213</f>
        <v>211747</v>
      </c>
      <c r="N73" s="96"/>
      <c r="O73" s="96">
        <f>O213</f>
        <v>263987</v>
      </c>
      <c r="Q73" s="96">
        <f>Q213</f>
        <v>19979497</v>
      </c>
      <c r="S73" s="96">
        <f>S213</f>
        <v>21040</v>
      </c>
      <c r="U73" s="96">
        <f>U213</f>
        <v>6143836</v>
      </c>
      <c r="W73" s="96">
        <f>W213</f>
        <v>0</v>
      </c>
      <c r="X73" s="79"/>
      <c r="Y73" s="96">
        <f>Y213</f>
        <v>0</v>
      </c>
      <c r="AA73" s="96">
        <f>AA213</f>
        <v>0</v>
      </c>
      <c r="AC73" s="96">
        <f>AC213</f>
        <v>0</v>
      </c>
      <c r="AE73" s="96">
        <f>AE213</f>
        <v>0</v>
      </c>
      <c r="AG73" s="96">
        <f>AG213</f>
        <v>0</v>
      </c>
      <c r="AI73" s="96">
        <f>AI213</f>
        <v>0</v>
      </c>
      <c r="AK73" s="96">
        <f>AK213</f>
        <v>0</v>
      </c>
      <c r="AM73" s="96">
        <f>AM213</f>
        <v>0</v>
      </c>
      <c r="AO73" s="96">
        <f>AO213</f>
        <v>0</v>
      </c>
      <c r="AQ73" s="96">
        <f>AQ213</f>
        <v>0</v>
      </c>
      <c r="AS73" s="96">
        <f>AS213</f>
        <v>0</v>
      </c>
      <c r="AU73" s="96">
        <f>AU213</f>
        <v>0</v>
      </c>
      <c r="AW73" s="96">
        <f>AW213</f>
        <v>0</v>
      </c>
      <c r="BC73" s="102">
        <f t="shared" si="0"/>
        <v>26620107</v>
      </c>
    </row>
    <row r="74" spans="1:55">
      <c r="A74" s="79"/>
      <c r="B74" s="90" t="s">
        <v>183</v>
      </c>
      <c r="C74" s="79"/>
      <c r="D74" s="79"/>
      <c r="E74" s="96">
        <f>E224</f>
        <v>0</v>
      </c>
      <c r="F74" s="79"/>
      <c r="G74" s="96">
        <f>G224</f>
        <v>0</v>
      </c>
      <c r="I74" s="96">
        <f>I224</f>
        <v>0</v>
      </c>
      <c r="K74" s="96">
        <f>K224</f>
        <v>0</v>
      </c>
      <c r="M74" s="96">
        <f>M224</f>
        <v>195883</v>
      </c>
      <c r="N74" s="96"/>
      <c r="O74" s="96">
        <f>O224</f>
        <v>244157</v>
      </c>
      <c r="Q74" s="96">
        <f>Q224</f>
        <v>18483354</v>
      </c>
      <c r="S74" s="96">
        <f>S224</f>
        <v>19460</v>
      </c>
      <c r="U74" s="96">
        <f>U224</f>
        <v>427493</v>
      </c>
      <c r="W74" s="96">
        <f>W224</f>
        <v>-43907</v>
      </c>
      <c r="X74" s="79"/>
      <c r="Y74" s="96">
        <f>Y224</f>
        <v>0</v>
      </c>
      <c r="AA74" s="96">
        <f>AA224</f>
        <v>0</v>
      </c>
      <c r="AC74" s="96">
        <f>AC224</f>
        <v>0</v>
      </c>
      <c r="AE74" s="96">
        <f>AE224</f>
        <v>0</v>
      </c>
      <c r="AG74" s="96">
        <f>AG224</f>
        <v>0</v>
      </c>
      <c r="AI74" s="96">
        <f>AI224</f>
        <v>0</v>
      </c>
      <c r="AK74" s="96">
        <f>AK224</f>
        <v>0</v>
      </c>
      <c r="AM74" s="96">
        <f>AM224</f>
        <v>0</v>
      </c>
      <c r="AO74" s="96">
        <f>AO224</f>
        <v>0</v>
      </c>
      <c r="AQ74" s="96">
        <f>AQ224</f>
        <v>0</v>
      </c>
      <c r="AS74" s="96">
        <f>AS224</f>
        <v>0</v>
      </c>
      <c r="AU74" s="96">
        <f>AU224</f>
        <v>0</v>
      </c>
      <c r="AW74" s="96">
        <f>AW224</f>
        <v>0</v>
      </c>
      <c r="BC74" s="102">
        <f t="shared" si="0"/>
        <v>19326440</v>
      </c>
    </row>
    <row r="75" spans="1:55">
      <c r="A75" s="79"/>
      <c r="B75" s="90" t="s">
        <v>184</v>
      </c>
      <c r="C75" s="79"/>
      <c r="D75" s="79"/>
      <c r="E75" s="96">
        <f>E235</f>
        <v>0</v>
      </c>
      <c r="F75" s="79"/>
      <c r="G75" s="96">
        <f>G235</f>
        <v>0</v>
      </c>
      <c r="I75" s="96">
        <f>I235</f>
        <v>0</v>
      </c>
      <c r="K75" s="96">
        <f>K235</f>
        <v>0</v>
      </c>
      <c r="M75" s="96">
        <f>M235</f>
        <v>181169</v>
      </c>
      <c r="N75" s="96"/>
      <c r="O75" s="96">
        <f>O235</f>
        <v>225866</v>
      </c>
      <c r="Q75" s="96">
        <f>Q235</f>
        <v>17094933</v>
      </c>
      <c r="S75" s="96">
        <f>S235</f>
        <v>18003</v>
      </c>
      <c r="U75" s="96">
        <f>U235</f>
        <v>395397</v>
      </c>
      <c r="W75" s="96">
        <f>W235</f>
        <v>-3055</v>
      </c>
      <c r="X75" s="79"/>
      <c r="Y75" s="96">
        <f>Y235</f>
        <v>3236833</v>
      </c>
      <c r="AA75" s="96">
        <f>AA235</f>
        <v>0</v>
      </c>
      <c r="AC75" s="96">
        <f>AC235</f>
        <v>0</v>
      </c>
      <c r="AE75" s="96">
        <f>AE235</f>
        <v>0</v>
      </c>
      <c r="AG75" s="96">
        <f>AG235</f>
        <v>0</v>
      </c>
      <c r="AI75" s="96">
        <f>AI235</f>
        <v>0</v>
      </c>
      <c r="AK75" s="96">
        <f>AK235</f>
        <v>0</v>
      </c>
      <c r="AM75" s="96">
        <f>AM235</f>
        <v>0</v>
      </c>
      <c r="AO75" s="96">
        <f>AO235</f>
        <v>0</v>
      </c>
      <c r="AQ75" s="96">
        <f>AQ235</f>
        <v>0</v>
      </c>
      <c r="AS75" s="96">
        <f>AS235</f>
        <v>0</v>
      </c>
      <c r="AU75" s="96">
        <f>AU235</f>
        <v>0</v>
      </c>
      <c r="AW75" s="96">
        <f>AW235</f>
        <v>0</v>
      </c>
      <c r="BC75" s="102">
        <f t="shared" si="0"/>
        <v>21149146</v>
      </c>
    </row>
    <row r="76" spans="1:55">
      <c r="A76" s="79"/>
      <c r="B76" s="90" t="s">
        <v>185</v>
      </c>
      <c r="C76" s="79"/>
      <c r="D76" s="96"/>
      <c r="E76" s="96">
        <f>E246</f>
        <v>0</v>
      </c>
      <c r="F76" s="96"/>
      <c r="G76" s="96">
        <f>G246</f>
        <v>0</v>
      </c>
      <c r="H76" s="96"/>
      <c r="I76" s="96">
        <f>I246</f>
        <v>0</v>
      </c>
      <c r="J76" s="96"/>
      <c r="K76" s="96">
        <f>K246</f>
        <v>0</v>
      </c>
      <c r="L76" s="96"/>
      <c r="M76" s="96">
        <f>M246</f>
        <v>167603</v>
      </c>
      <c r="N76" s="96"/>
      <c r="O76" s="96">
        <f>O246</f>
        <v>208899</v>
      </c>
      <c r="P76" s="96"/>
      <c r="Q76" s="96">
        <f>Q246</f>
        <v>15814234</v>
      </c>
      <c r="R76" s="96"/>
      <c r="S76" s="96">
        <f>S246</f>
        <v>16650</v>
      </c>
      <c r="T76" s="96"/>
      <c r="U76" s="96">
        <f>U246</f>
        <v>365788</v>
      </c>
      <c r="V76" s="96"/>
      <c r="W76" s="96">
        <f>W246</f>
        <v>-2826</v>
      </c>
      <c r="X76" s="96"/>
      <c r="Y76" s="96">
        <f>Y246</f>
        <v>0</v>
      </c>
      <c r="Z76" s="96"/>
      <c r="AA76" s="96">
        <f>AA246</f>
        <v>453137</v>
      </c>
      <c r="AB76" s="96"/>
      <c r="AC76" s="96">
        <f>AC246</f>
        <v>0</v>
      </c>
      <c r="AD76" s="96"/>
      <c r="AE76" s="96">
        <f>AE246</f>
        <v>0</v>
      </c>
      <c r="AG76" s="96">
        <f>AG246</f>
        <v>0</v>
      </c>
      <c r="AI76" s="96">
        <f>AI246</f>
        <v>0</v>
      </c>
      <c r="AK76" s="96">
        <f>AK246</f>
        <v>0</v>
      </c>
      <c r="AM76" s="96">
        <f>AM246</f>
        <v>0</v>
      </c>
      <c r="AO76" s="96">
        <f>AO246</f>
        <v>0</v>
      </c>
      <c r="AQ76" s="96">
        <f>AQ246</f>
        <v>0</v>
      </c>
      <c r="AS76" s="96">
        <f>AS246</f>
        <v>0</v>
      </c>
      <c r="AU76" s="96">
        <f>AU246</f>
        <v>0</v>
      </c>
      <c r="AW76" s="96">
        <f>AW246</f>
        <v>0</v>
      </c>
      <c r="BC76" s="102">
        <f t="shared" si="0"/>
        <v>17023485</v>
      </c>
    </row>
    <row r="77" spans="1:55">
      <c r="A77" s="79"/>
      <c r="B77" s="90" t="s">
        <v>186</v>
      </c>
      <c r="C77" s="79"/>
      <c r="D77" s="96"/>
      <c r="E77" s="96">
        <f>E257</f>
        <v>0</v>
      </c>
      <c r="F77" s="96"/>
      <c r="G77" s="96">
        <f>G257</f>
        <v>0</v>
      </c>
      <c r="H77" s="96"/>
      <c r="I77" s="96">
        <f>I257</f>
        <v>0</v>
      </c>
      <c r="J77" s="96"/>
      <c r="K77" s="96">
        <f>K257</f>
        <v>0</v>
      </c>
      <c r="L77" s="96"/>
      <c r="M77" s="96">
        <f>M257</f>
        <v>165380</v>
      </c>
      <c r="N77" s="96"/>
      <c r="O77" s="96">
        <f>O257</f>
        <v>193257</v>
      </c>
      <c r="P77" s="96"/>
      <c r="Q77" s="96">
        <f>Q257</f>
        <v>14626296</v>
      </c>
      <c r="R77" s="96"/>
      <c r="S77" s="96">
        <f>S257</f>
        <v>15403</v>
      </c>
      <c r="T77" s="96"/>
      <c r="U77" s="96">
        <f>U257</f>
        <v>338311</v>
      </c>
      <c r="V77" s="96"/>
      <c r="W77" s="96">
        <f>W257</f>
        <v>-2614</v>
      </c>
      <c r="X77" s="96"/>
      <c r="Y77" s="96">
        <f>Y257</f>
        <v>0</v>
      </c>
      <c r="Z77" s="96"/>
      <c r="AA77" s="96">
        <f>AA257</f>
        <v>31530</v>
      </c>
      <c r="AB77" s="96"/>
      <c r="AC77" s="96">
        <f>AC257</f>
        <v>1425293</v>
      </c>
      <c r="AD77" s="96"/>
      <c r="AE77" s="96">
        <f>AE257</f>
        <v>0</v>
      </c>
      <c r="AG77" s="96">
        <f>AG257</f>
        <v>0</v>
      </c>
      <c r="AI77" s="96">
        <f>AI257</f>
        <v>0</v>
      </c>
      <c r="AK77" s="96">
        <f>AK257</f>
        <v>0</v>
      </c>
      <c r="AM77" s="96">
        <f>AM257</f>
        <v>0</v>
      </c>
      <c r="AO77" s="96">
        <f>AO257</f>
        <v>0</v>
      </c>
      <c r="AQ77" s="96">
        <f>AQ257</f>
        <v>0</v>
      </c>
      <c r="AS77" s="96">
        <f>AS257</f>
        <v>0</v>
      </c>
      <c r="AU77" s="96">
        <f>AU257</f>
        <v>0</v>
      </c>
      <c r="AW77" s="96">
        <f>AW257</f>
        <v>0</v>
      </c>
      <c r="BC77" s="102">
        <f t="shared" si="0"/>
        <v>16792856</v>
      </c>
    </row>
    <row r="78" spans="1:55">
      <c r="A78" s="79"/>
      <c r="B78" s="90" t="s">
        <v>187</v>
      </c>
      <c r="E78" s="96">
        <f>E268</f>
        <v>0</v>
      </c>
      <c r="G78" s="96">
        <f>G268</f>
        <v>0</v>
      </c>
      <c r="I78" s="96">
        <f>I268</f>
        <v>0</v>
      </c>
      <c r="K78" s="96">
        <f>K268</f>
        <v>0</v>
      </c>
      <c r="M78" s="96">
        <f>M268</f>
        <v>165343</v>
      </c>
      <c r="O78" s="96">
        <f>O268</f>
        <v>190693</v>
      </c>
      <c r="Q78" s="96">
        <f>Q268</f>
        <v>13531119</v>
      </c>
      <c r="S78" s="96">
        <f>S268</f>
        <v>14246</v>
      </c>
      <c r="U78" s="96">
        <f>U268</f>
        <v>312966</v>
      </c>
      <c r="W78" s="96">
        <f>W268</f>
        <v>-2418</v>
      </c>
      <c r="Y78" s="96">
        <f>Y268</f>
        <v>0</v>
      </c>
      <c r="AA78" s="96">
        <f>AA268</f>
        <v>29162</v>
      </c>
      <c r="AC78" s="96">
        <f>AC268</f>
        <v>99173</v>
      </c>
      <c r="AE78" s="96">
        <f>AE268</f>
        <v>374624</v>
      </c>
      <c r="AG78" s="96">
        <f>AG268</f>
        <v>0</v>
      </c>
      <c r="AI78" s="96">
        <f>AI268</f>
        <v>0</v>
      </c>
      <c r="AK78" s="96">
        <f>AK268</f>
        <v>0</v>
      </c>
      <c r="AM78" s="96">
        <f>AM268</f>
        <v>0</v>
      </c>
      <c r="AO78" s="96">
        <f>AO268</f>
        <v>0</v>
      </c>
      <c r="AQ78" s="96">
        <f>AQ268</f>
        <v>0</v>
      </c>
      <c r="AS78" s="96">
        <f>AS268</f>
        <v>0</v>
      </c>
      <c r="AU78" s="96">
        <f>AU268</f>
        <v>0</v>
      </c>
      <c r="AW78" s="96">
        <f>AW268</f>
        <v>0</v>
      </c>
      <c r="BC78" s="102">
        <f t="shared" si="0"/>
        <v>14714908</v>
      </c>
    </row>
    <row r="79" spans="1:55">
      <c r="A79" s="79"/>
      <c r="B79" s="90" t="s">
        <v>188</v>
      </c>
      <c r="E79" s="96">
        <f>E279</f>
        <v>0</v>
      </c>
      <c r="G79" s="96">
        <f>G279</f>
        <v>0</v>
      </c>
      <c r="I79" s="96">
        <f>I279</f>
        <v>0</v>
      </c>
      <c r="K79" s="96">
        <f>K279</f>
        <v>0</v>
      </c>
      <c r="M79" s="96">
        <f>M279</f>
        <v>165380</v>
      </c>
      <c r="O79" s="96">
        <f>O279</f>
        <v>190650</v>
      </c>
      <c r="Q79" s="96">
        <f>Q279</f>
        <v>13351582</v>
      </c>
      <c r="S79" s="96">
        <f>S279</f>
        <v>13179</v>
      </c>
      <c r="U79" s="96">
        <f>U279</f>
        <v>289456</v>
      </c>
      <c r="W79" s="96">
        <f>W279</f>
        <v>-2237</v>
      </c>
      <c r="Y79" s="96">
        <f>Y279</f>
        <v>0</v>
      </c>
      <c r="AA79" s="96">
        <f>AA279</f>
        <v>26979</v>
      </c>
      <c r="AC79" s="96">
        <f>AC279</f>
        <v>91727</v>
      </c>
      <c r="AE79" s="96">
        <f>AE279</f>
        <v>26067</v>
      </c>
      <c r="AG79" s="96">
        <f>AG279</f>
        <v>476175</v>
      </c>
      <c r="AI79" s="96">
        <f>AI279</f>
        <v>0</v>
      </c>
      <c r="AK79" s="96">
        <f>AK279</f>
        <v>0</v>
      </c>
      <c r="AM79" s="96">
        <f>AM279</f>
        <v>0</v>
      </c>
      <c r="AO79" s="96">
        <f>AO279</f>
        <v>0</v>
      </c>
      <c r="AQ79" s="96">
        <f>AQ279</f>
        <v>0</v>
      </c>
      <c r="AS79" s="96">
        <f>AS279</f>
        <v>0</v>
      </c>
      <c r="AU79" s="96">
        <f>AU279</f>
        <v>0</v>
      </c>
      <c r="AW79" s="96">
        <f>AW279</f>
        <v>0</v>
      </c>
      <c r="BC79" s="102">
        <f t="shared" si="0"/>
        <v>14628958</v>
      </c>
    </row>
    <row r="80" spans="1:55">
      <c r="A80" s="79"/>
      <c r="B80" s="90" t="s">
        <v>492</v>
      </c>
      <c r="E80" s="96">
        <f>E290</f>
        <v>0</v>
      </c>
      <c r="G80" s="96">
        <f>G290</f>
        <v>0</v>
      </c>
      <c r="I80" s="96">
        <f>I290</f>
        <v>0</v>
      </c>
      <c r="K80" s="96">
        <f>K290</f>
        <v>0</v>
      </c>
      <c r="M80" s="96">
        <f>M290</f>
        <v>165343</v>
      </c>
      <c r="O80" s="96">
        <f>O290</f>
        <v>190693</v>
      </c>
      <c r="Q80" s="96">
        <f>Q290</f>
        <v>13348590</v>
      </c>
      <c r="S80" s="96">
        <f>S290</f>
        <v>13004</v>
      </c>
      <c r="U80" s="96">
        <f>U290</f>
        <v>267782</v>
      </c>
      <c r="W80" s="96">
        <f>W290</f>
        <v>-2069</v>
      </c>
      <c r="Y80" s="96">
        <f>Y290</f>
        <v>0</v>
      </c>
      <c r="AA80" s="96">
        <f>AA290</f>
        <v>24952</v>
      </c>
      <c r="AC80" s="96">
        <f>AC290</f>
        <v>84858</v>
      </c>
      <c r="AE80" s="96">
        <f>AE290</f>
        <v>24109</v>
      </c>
      <c r="AG80" s="96">
        <f>AG290</f>
        <v>33133</v>
      </c>
      <c r="AI80" s="96">
        <f>AI290</f>
        <v>454216</v>
      </c>
      <c r="AK80" s="96">
        <f>AK290</f>
        <v>0</v>
      </c>
      <c r="AM80" s="96">
        <f>AM290</f>
        <v>0</v>
      </c>
      <c r="AO80" s="96">
        <f>AO290</f>
        <v>0</v>
      </c>
      <c r="AQ80" s="96">
        <f>AQ290</f>
        <v>0</v>
      </c>
      <c r="AS80" s="96">
        <f>AS290</f>
        <v>0</v>
      </c>
      <c r="AU80" s="96">
        <f>AU290</f>
        <v>0</v>
      </c>
      <c r="AW80" s="96">
        <f>AW290</f>
        <v>0</v>
      </c>
      <c r="BC80" s="102">
        <f t="shared" si="0"/>
        <v>14604611</v>
      </c>
    </row>
    <row r="81" spans="1:55">
      <c r="A81" s="79"/>
      <c r="B81" s="90" t="s">
        <v>509</v>
      </c>
      <c r="E81" s="96">
        <f>E301</f>
        <v>0</v>
      </c>
      <c r="G81" s="96">
        <f>G301</f>
        <v>0</v>
      </c>
      <c r="I81" s="96">
        <f>I301</f>
        <v>0</v>
      </c>
      <c r="K81" s="96">
        <f>K301</f>
        <v>0</v>
      </c>
      <c r="M81" s="96">
        <f t="shared" ref="M81:AO81" si="1">M301</f>
        <v>165380</v>
      </c>
      <c r="N81" s="96">
        <f t="shared" si="1"/>
        <v>0</v>
      </c>
      <c r="O81" s="96">
        <f t="shared" si="1"/>
        <v>190650</v>
      </c>
      <c r="P81" s="96">
        <f t="shared" si="1"/>
        <v>0</v>
      </c>
      <c r="Q81" s="96">
        <f t="shared" si="1"/>
        <v>13351582</v>
      </c>
      <c r="R81" s="96">
        <f t="shared" si="1"/>
        <v>0</v>
      </c>
      <c r="S81" s="96">
        <f t="shared" si="1"/>
        <v>13002</v>
      </c>
      <c r="T81" s="96">
        <f t="shared" si="1"/>
        <v>0</v>
      </c>
      <c r="U81" s="96">
        <f t="shared" si="1"/>
        <v>264229</v>
      </c>
      <c r="V81" s="96">
        <f t="shared" si="1"/>
        <v>0</v>
      </c>
      <c r="W81" s="96">
        <f t="shared" si="1"/>
        <v>-1914</v>
      </c>
      <c r="X81" s="96">
        <f t="shared" si="1"/>
        <v>0</v>
      </c>
      <c r="Y81" s="96">
        <f t="shared" si="1"/>
        <v>0</v>
      </c>
      <c r="Z81" s="96">
        <f t="shared" si="1"/>
        <v>0</v>
      </c>
      <c r="AA81" s="96">
        <f t="shared" si="1"/>
        <v>23083</v>
      </c>
      <c r="AB81" s="96">
        <f t="shared" si="1"/>
        <v>0</v>
      </c>
      <c r="AC81" s="96">
        <f t="shared" si="1"/>
        <v>78484</v>
      </c>
      <c r="AD81" s="96">
        <f t="shared" si="1"/>
        <v>0</v>
      </c>
      <c r="AE81" s="96">
        <f t="shared" si="1"/>
        <v>22304</v>
      </c>
      <c r="AF81" s="96">
        <f t="shared" si="1"/>
        <v>0</v>
      </c>
      <c r="AG81" s="96">
        <f t="shared" si="1"/>
        <v>30645</v>
      </c>
      <c r="AH81" s="96">
        <f t="shared" si="1"/>
        <v>0</v>
      </c>
      <c r="AI81" s="96">
        <f t="shared" si="1"/>
        <v>31605</v>
      </c>
      <c r="AJ81" s="96">
        <f t="shared" si="1"/>
        <v>0</v>
      </c>
      <c r="AK81" s="96">
        <f t="shared" si="1"/>
        <v>315645</v>
      </c>
      <c r="AL81" s="96">
        <f t="shared" si="1"/>
        <v>0</v>
      </c>
      <c r="AM81" s="96">
        <f t="shared" si="1"/>
        <v>0</v>
      </c>
      <c r="AN81" s="96">
        <f t="shared" si="1"/>
        <v>0</v>
      </c>
      <c r="AO81" s="96">
        <f t="shared" si="1"/>
        <v>0</v>
      </c>
      <c r="AQ81" s="96">
        <f>AQ301</f>
        <v>0</v>
      </c>
      <c r="AS81" s="96">
        <f>AS301</f>
        <v>0</v>
      </c>
      <c r="AU81" s="96">
        <f>AU301</f>
        <v>0</v>
      </c>
      <c r="AW81" s="96">
        <f>AW301</f>
        <v>0</v>
      </c>
      <c r="BC81" s="102">
        <f t="shared" si="0"/>
        <v>14484695</v>
      </c>
    </row>
    <row r="82" spans="1:55">
      <c r="A82" s="79"/>
      <c r="B82" s="90" t="s">
        <v>510</v>
      </c>
      <c r="E82" s="96">
        <f>E312</f>
        <v>0</v>
      </c>
      <c r="G82" s="96">
        <f>G312</f>
        <v>0</v>
      </c>
      <c r="I82" s="96">
        <f>I312</f>
        <v>0</v>
      </c>
      <c r="K82" s="96">
        <f>K312</f>
        <v>0</v>
      </c>
      <c r="M82" s="96">
        <f>M312</f>
        <v>165343</v>
      </c>
      <c r="N82" s="96"/>
      <c r="O82" s="96">
        <f t="shared" ref="O82:AO82" si="2">O312</f>
        <v>190693</v>
      </c>
      <c r="P82" s="96">
        <f t="shared" si="2"/>
        <v>0</v>
      </c>
      <c r="Q82" s="96">
        <f t="shared" si="2"/>
        <v>13348590</v>
      </c>
      <c r="R82" s="96">
        <f t="shared" si="2"/>
        <v>0</v>
      </c>
      <c r="S82" s="96">
        <f t="shared" si="2"/>
        <v>13004</v>
      </c>
      <c r="T82" s="96">
        <f t="shared" si="2"/>
        <v>0</v>
      </c>
      <c r="U82" s="96">
        <f t="shared" si="2"/>
        <v>264170</v>
      </c>
      <c r="V82" s="96">
        <f t="shared" si="2"/>
        <v>0</v>
      </c>
      <c r="W82" s="96">
        <f t="shared" si="2"/>
        <v>-1888</v>
      </c>
      <c r="X82" s="96">
        <f t="shared" si="2"/>
        <v>0</v>
      </c>
      <c r="Y82" s="96">
        <f t="shared" si="2"/>
        <v>0</v>
      </c>
      <c r="Z82" s="96">
        <f t="shared" si="2"/>
        <v>0</v>
      </c>
      <c r="AA82" s="96">
        <f t="shared" si="2"/>
        <v>21349</v>
      </c>
      <c r="AB82" s="96">
        <f t="shared" si="2"/>
        <v>0</v>
      </c>
      <c r="AC82" s="96">
        <f t="shared" si="2"/>
        <v>72604</v>
      </c>
      <c r="AD82" s="96">
        <f t="shared" si="2"/>
        <v>0</v>
      </c>
      <c r="AE82" s="96">
        <f t="shared" si="2"/>
        <v>20629</v>
      </c>
      <c r="AF82" s="96">
        <f t="shared" si="2"/>
        <v>0</v>
      </c>
      <c r="AG82" s="96">
        <f t="shared" si="2"/>
        <v>28350</v>
      </c>
      <c r="AH82" s="96">
        <f t="shared" si="2"/>
        <v>0</v>
      </c>
      <c r="AI82" s="96">
        <f t="shared" si="2"/>
        <v>29232</v>
      </c>
      <c r="AJ82" s="96">
        <f t="shared" si="2"/>
        <v>0</v>
      </c>
      <c r="AK82" s="96">
        <f t="shared" si="2"/>
        <v>21963</v>
      </c>
      <c r="AL82" s="96">
        <f t="shared" si="2"/>
        <v>0</v>
      </c>
      <c r="AM82" s="96">
        <f t="shared" si="2"/>
        <v>13700</v>
      </c>
      <c r="AN82" s="96">
        <f t="shared" si="2"/>
        <v>0</v>
      </c>
      <c r="AO82" s="96">
        <f t="shared" si="2"/>
        <v>0</v>
      </c>
      <c r="AQ82" s="96">
        <f>AQ312</f>
        <v>0</v>
      </c>
      <c r="AS82" s="96">
        <f>AS312</f>
        <v>0</v>
      </c>
      <c r="AU82" s="96">
        <f>AU312</f>
        <v>0</v>
      </c>
      <c r="AW82" s="96">
        <f>AW312</f>
        <v>0</v>
      </c>
      <c r="BC82" s="102">
        <f>SUM(E82:BB82)</f>
        <v>14187739</v>
      </c>
    </row>
    <row r="83" spans="1:55">
      <c r="A83" s="79"/>
      <c r="B83" s="90" t="s">
        <v>511</v>
      </c>
      <c r="E83" s="96">
        <f>E323</f>
        <v>0</v>
      </c>
      <c r="G83" s="96">
        <f>G323</f>
        <v>0</v>
      </c>
      <c r="I83" s="96">
        <f>I323</f>
        <v>0</v>
      </c>
      <c r="K83" s="96">
        <f>K323</f>
        <v>0</v>
      </c>
      <c r="M83" s="96">
        <f>M323</f>
        <v>165380</v>
      </c>
      <c r="N83" s="96"/>
      <c r="O83" s="96">
        <f>O323</f>
        <v>190650</v>
      </c>
      <c r="P83" s="96"/>
      <c r="Q83" s="96">
        <f>Q323</f>
        <v>13351582</v>
      </c>
      <c r="R83" s="96"/>
      <c r="S83" s="96">
        <f>S323</f>
        <v>13002</v>
      </c>
      <c r="T83" s="96"/>
      <c r="U83" s="96">
        <f>U323</f>
        <v>264229</v>
      </c>
      <c r="V83" s="96"/>
      <c r="W83" s="96">
        <f>W323</f>
        <v>-1888</v>
      </c>
      <c r="X83" s="96"/>
      <c r="Y83" s="96">
        <f>Y323</f>
        <v>0</v>
      </c>
      <c r="Z83" s="96"/>
      <c r="AA83" s="96">
        <f>AA323</f>
        <v>19750</v>
      </c>
      <c r="AB83" s="96"/>
      <c r="AC83" s="96">
        <f>AC323</f>
        <v>67150</v>
      </c>
      <c r="AD83" s="96"/>
      <c r="AE83" s="96">
        <f>AE323</f>
        <v>19083</v>
      </c>
      <c r="AF83" s="96"/>
      <c r="AG83" s="96">
        <f>AG323</f>
        <v>26221</v>
      </c>
      <c r="AH83" s="96"/>
      <c r="AI83" s="96">
        <f>AI323</f>
        <v>27043</v>
      </c>
      <c r="AJ83" s="96"/>
      <c r="AK83" s="96">
        <f>AK323</f>
        <v>20314</v>
      </c>
      <c r="AL83" s="96"/>
      <c r="AM83" s="96">
        <f>AM323</f>
        <v>26374</v>
      </c>
      <c r="AN83" s="96"/>
      <c r="AO83" s="96">
        <f>AO323</f>
        <v>65746</v>
      </c>
      <c r="AQ83" s="96">
        <f>AQ323</f>
        <v>0</v>
      </c>
      <c r="AS83" s="96">
        <f>AS323</f>
        <v>0</v>
      </c>
      <c r="AU83" s="96">
        <f>AU323</f>
        <v>0</v>
      </c>
      <c r="AW83" s="96">
        <f>AW323</f>
        <v>0</v>
      </c>
      <c r="BC83" s="102">
        <f>SUM(E83:BB83)</f>
        <v>14254636</v>
      </c>
    </row>
    <row r="84" spans="1:55">
      <c r="A84" s="79"/>
      <c r="B84" s="90" t="s">
        <v>787</v>
      </c>
      <c r="E84" s="96">
        <f>E334</f>
        <v>0</v>
      </c>
      <c r="G84" s="96">
        <f>G334</f>
        <v>0</v>
      </c>
      <c r="I84" s="96">
        <f>I334</f>
        <v>0</v>
      </c>
      <c r="K84" s="96">
        <f>K334</f>
        <v>0</v>
      </c>
      <c r="M84" s="96">
        <f>M334</f>
        <v>165343</v>
      </c>
      <c r="N84" s="96"/>
      <c r="O84" s="96">
        <f>O334</f>
        <v>190693</v>
      </c>
      <c r="P84" s="96"/>
      <c r="Q84" s="96">
        <f>Q334</f>
        <v>13348590</v>
      </c>
      <c r="R84" s="96"/>
      <c r="S84" s="96">
        <f>S334</f>
        <v>13004</v>
      </c>
      <c r="T84" s="96"/>
      <c r="U84" s="96">
        <f>U334</f>
        <v>264170</v>
      </c>
      <c r="V84" s="96"/>
      <c r="W84" s="96">
        <f>W334</f>
        <v>-1888</v>
      </c>
      <c r="X84" s="96"/>
      <c r="Y84" s="96">
        <f>Y334</f>
        <v>0</v>
      </c>
      <c r="Z84" s="96"/>
      <c r="AA84" s="96">
        <f>AA334</f>
        <v>19488</v>
      </c>
      <c r="AB84" s="96"/>
      <c r="AC84" s="96">
        <f>AC334</f>
        <v>62122</v>
      </c>
      <c r="AD84" s="96"/>
      <c r="AE84" s="96">
        <f>AE334</f>
        <v>17650</v>
      </c>
      <c r="AF84" s="96"/>
      <c r="AG84" s="96">
        <f>AG334</f>
        <v>24256</v>
      </c>
      <c r="AH84" s="96"/>
      <c r="AI84" s="96">
        <f>AI334</f>
        <v>25011</v>
      </c>
      <c r="AJ84" s="96"/>
      <c r="AK84" s="96">
        <f>AK334</f>
        <v>18793</v>
      </c>
      <c r="AL84" s="96"/>
      <c r="AM84" s="96">
        <f>AM334</f>
        <v>24394</v>
      </c>
      <c r="AN84" s="96"/>
      <c r="AO84" s="96">
        <f>AO334</f>
        <v>126566</v>
      </c>
      <c r="AQ84" s="96">
        <f>AQ334</f>
        <v>31785</v>
      </c>
      <c r="AS84" s="96">
        <f>AS334</f>
        <v>0</v>
      </c>
      <c r="AU84" s="96">
        <f>AU334</f>
        <v>0</v>
      </c>
      <c r="AW84" s="96">
        <f>AW334</f>
        <v>0</v>
      </c>
      <c r="BC84" s="102">
        <f>SUM(E84:BB84)</f>
        <v>14329977</v>
      </c>
    </row>
    <row r="85" spans="1:55">
      <c r="A85" s="79"/>
      <c r="B85" s="90" t="s">
        <v>788</v>
      </c>
      <c r="E85" s="96">
        <f>E345</f>
        <v>0</v>
      </c>
      <c r="F85" s="96">
        <f t="shared" ref="F85:AU85" si="3">F345</f>
        <v>0</v>
      </c>
      <c r="G85" s="96">
        <f t="shared" si="3"/>
        <v>0</v>
      </c>
      <c r="H85" s="96">
        <f t="shared" si="3"/>
        <v>0</v>
      </c>
      <c r="I85" s="96">
        <f t="shared" si="3"/>
        <v>0</v>
      </c>
      <c r="J85" s="96">
        <f t="shared" si="3"/>
        <v>0</v>
      </c>
      <c r="K85" s="96">
        <f t="shared" si="3"/>
        <v>0</v>
      </c>
      <c r="L85" s="96">
        <f t="shared" si="3"/>
        <v>0</v>
      </c>
      <c r="M85" s="96">
        <f t="shared" si="3"/>
        <v>165380</v>
      </c>
      <c r="N85" s="96">
        <f t="shared" si="3"/>
        <v>0</v>
      </c>
      <c r="O85" s="96">
        <f t="shared" si="3"/>
        <v>190650</v>
      </c>
      <c r="P85" s="96">
        <f t="shared" si="3"/>
        <v>0</v>
      </c>
      <c r="Q85" s="96">
        <f t="shared" si="3"/>
        <v>13351582</v>
      </c>
      <c r="R85" s="96">
        <f t="shared" si="3"/>
        <v>0</v>
      </c>
      <c r="S85" s="96">
        <f t="shared" si="3"/>
        <v>13002</v>
      </c>
      <c r="T85" s="96">
        <f t="shared" si="3"/>
        <v>0</v>
      </c>
      <c r="U85" s="96">
        <f t="shared" si="3"/>
        <v>264229</v>
      </c>
      <c r="V85" s="96">
        <f t="shared" si="3"/>
        <v>0</v>
      </c>
      <c r="W85" s="96">
        <f t="shared" si="3"/>
        <v>-1888</v>
      </c>
      <c r="X85" s="96">
        <f t="shared" si="3"/>
        <v>0</v>
      </c>
      <c r="Y85" s="96">
        <f t="shared" si="3"/>
        <v>0</v>
      </c>
      <c r="Z85" s="96">
        <f t="shared" si="3"/>
        <v>0</v>
      </c>
      <c r="AA85" s="96">
        <f t="shared" si="3"/>
        <v>19484</v>
      </c>
      <c r="AB85" s="96">
        <f t="shared" si="3"/>
        <v>0</v>
      </c>
      <c r="AC85" s="96">
        <f t="shared" si="3"/>
        <v>61298</v>
      </c>
      <c r="AD85" s="96">
        <f t="shared" si="3"/>
        <v>0</v>
      </c>
      <c r="AE85" s="96">
        <f t="shared" si="3"/>
        <v>16328</v>
      </c>
      <c r="AF85" s="96">
        <f t="shared" si="3"/>
        <v>0</v>
      </c>
      <c r="AG85" s="96">
        <f t="shared" si="3"/>
        <v>22434</v>
      </c>
      <c r="AH85" s="96">
        <f t="shared" si="3"/>
        <v>0</v>
      </c>
      <c r="AI85" s="96">
        <f t="shared" si="3"/>
        <v>23138</v>
      </c>
      <c r="AJ85" s="96">
        <f t="shared" si="3"/>
        <v>0</v>
      </c>
      <c r="AK85" s="96">
        <f t="shared" si="3"/>
        <v>17381</v>
      </c>
      <c r="AL85" s="96">
        <f t="shared" si="3"/>
        <v>0</v>
      </c>
      <c r="AM85" s="96">
        <f t="shared" si="3"/>
        <v>22567</v>
      </c>
      <c r="AN85" s="96">
        <f t="shared" si="3"/>
        <v>0</v>
      </c>
      <c r="AO85" s="96">
        <f t="shared" si="3"/>
        <v>117063</v>
      </c>
      <c r="AP85" s="96">
        <f t="shared" si="3"/>
        <v>0</v>
      </c>
      <c r="AQ85" s="96">
        <f t="shared" si="3"/>
        <v>61189</v>
      </c>
      <c r="AR85" s="96">
        <f t="shared" si="3"/>
        <v>0</v>
      </c>
      <c r="AS85" s="96">
        <f t="shared" si="3"/>
        <v>19645</v>
      </c>
      <c r="AT85" s="96">
        <f t="shared" si="3"/>
        <v>0</v>
      </c>
      <c r="AU85" s="96">
        <f t="shared" si="3"/>
        <v>0</v>
      </c>
      <c r="AV85" s="96">
        <f>AV345</f>
        <v>0</v>
      </c>
      <c r="AW85" s="96">
        <f>AW345</f>
        <v>0</v>
      </c>
      <c r="BC85" s="102">
        <f>SUM(E85:BB85)</f>
        <v>14363482</v>
      </c>
    </row>
    <row r="86" spans="1:55">
      <c r="A86" s="79"/>
      <c r="B86" s="90" t="s">
        <v>789</v>
      </c>
      <c r="E86" s="96">
        <f>E356</f>
        <v>0</v>
      </c>
      <c r="F86" s="96">
        <f t="shared" ref="F86:AW86" si="4">F356</f>
        <v>0</v>
      </c>
      <c r="G86" s="96">
        <f t="shared" si="4"/>
        <v>0</v>
      </c>
      <c r="H86" s="96">
        <f t="shared" si="4"/>
        <v>0</v>
      </c>
      <c r="I86" s="96">
        <f t="shared" si="4"/>
        <v>0</v>
      </c>
      <c r="J86" s="96">
        <f t="shared" si="4"/>
        <v>0</v>
      </c>
      <c r="K86" s="96">
        <f t="shared" si="4"/>
        <v>0</v>
      </c>
      <c r="L86" s="96">
        <f t="shared" si="4"/>
        <v>0</v>
      </c>
      <c r="M86" s="96">
        <f t="shared" si="4"/>
        <v>165343</v>
      </c>
      <c r="N86" s="96">
        <f t="shared" si="4"/>
        <v>0</v>
      </c>
      <c r="O86" s="96">
        <f t="shared" si="4"/>
        <v>190693</v>
      </c>
      <c r="P86" s="96">
        <f t="shared" si="4"/>
        <v>0</v>
      </c>
      <c r="Q86" s="96">
        <f t="shared" si="4"/>
        <v>13348590</v>
      </c>
      <c r="R86" s="96">
        <f t="shared" si="4"/>
        <v>0</v>
      </c>
      <c r="S86" s="96">
        <f t="shared" si="4"/>
        <v>13004</v>
      </c>
      <c r="T86" s="96">
        <f t="shared" si="4"/>
        <v>0</v>
      </c>
      <c r="U86" s="96">
        <f t="shared" si="4"/>
        <v>264170</v>
      </c>
      <c r="V86" s="96">
        <f t="shared" si="4"/>
        <v>0</v>
      </c>
      <c r="W86" s="96">
        <f t="shared" si="4"/>
        <v>-1888</v>
      </c>
      <c r="X86" s="96">
        <f t="shared" si="4"/>
        <v>0</v>
      </c>
      <c r="Y86" s="96">
        <f t="shared" si="4"/>
        <v>0</v>
      </c>
      <c r="Z86" s="96">
        <f t="shared" si="4"/>
        <v>0</v>
      </c>
      <c r="AA86" s="96">
        <f t="shared" si="4"/>
        <v>19488</v>
      </c>
      <c r="AB86" s="96">
        <f t="shared" si="4"/>
        <v>0</v>
      </c>
      <c r="AC86" s="96">
        <f t="shared" si="4"/>
        <v>61284</v>
      </c>
      <c r="AD86" s="96">
        <f t="shared" si="4"/>
        <v>0</v>
      </c>
      <c r="AE86" s="96">
        <f t="shared" si="4"/>
        <v>16112</v>
      </c>
      <c r="AF86" s="96">
        <f t="shared" si="4"/>
        <v>0</v>
      </c>
      <c r="AG86" s="96">
        <f t="shared" si="4"/>
        <v>20754</v>
      </c>
      <c r="AH86" s="96">
        <f t="shared" si="4"/>
        <v>0</v>
      </c>
      <c r="AI86" s="96">
        <f t="shared" si="4"/>
        <v>21400</v>
      </c>
      <c r="AJ86" s="96">
        <f t="shared" si="4"/>
        <v>0</v>
      </c>
      <c r="AK86" s="96">
        <f t="shared" si="4"/>
        <v>16079</v>
      </c>
      <c r="AL86" s="96">
        <f t="shared" si="4"/>
        <v>0</v>
      </c>
      <c r="AM86" s="96">
        <f t="shared" si="4"/>
        <v>20872</v>
      </c>
      <c r="AN86" s="96">
        <f t="shared" si="4"/>
        <v>0</v>
      </c>
      <c r="AO86" s="96">
        <f t="shared" si="4"/>
        <v>108297</v>
      </c>
      <c r="AP86" s="96">
        <f t="shared" si="4"/>
        <v>0</v>
      </c>
      <c r="AQ86" s="96">
        <f t="shared" si="4"/>
        <v>56595</v>
      </c>
      <c r="AR86" s="96">
        <f t="shared" si="4"/>
        <v>0</v>
      </c>
      <c r="AS86" s="96">
        <f t="shared" si="4"/>
        <v>37818</v>
      </c>
      <c r="AT86" s="96">
        <f t="shared" si="4"/>
        <v>0</v>
      </c>
      <c r="AU86" s="96">
        <f t="shared" si="4"/>
        <v>66354</v>
      </c>
      <c r="AV86" s="96">
        <f t="shared" si="4"/>
        <v>0</v>
      </c>
      <c r="AW86" s="96">
        <f t="shared" si="4"/>
        <v>0</v>
      </c>
      <c r="BC86" s="102">
        <f>SUM(E86:BB86)</f>
        <v>14424965</v>
      </c>
    </row>
    <row r="87" spans="1:55">
      <c r="A87" s="79"/>
      <c r="B87" s="90"/>
      <c r="E87" s="96"/>
      <c r="G87" s="96"/>
      <c r="I87" s="96"/>
      <c r="K87" s="96"/>
      <c r="M87" s="96"/>
      <c r="O87" s="96"/>
      <c r="Q87" s="96"/>
      <c r="S87" s="96"/>
      <c r="U87" s="96"/>
      <c r="W87" s="96"/>
      <c r="Y87" s="96"/>
      <c r="AA87" s="96"/>
      <c r="AC87" s="96"/>
      <c r="AE87" s="96"/>
      <c r="AG87" s="96"/>
      <c r="AI87" s="96"/>
      <c r="AK87" s="96"/>
      <c r="AM87" s="96"/>
      <c r="AO87" s="96"/>
      <c r="AQ87" s="96"/>
      <c r="AS87" s="96"/>
      <c r="AU87" s="96"/>
      <c r="AW87" s="96"/>
      <c r="BC87" s="102"/>
    </row>
    <row r="88" spans="1:55">
      <c r="A88" s="79"/>
      <c r="B88" s="90"/>
      <c r="C88" s="79"/>
      <c r="D88" s="79"/>
      <c r="E88" s="96"/>
      <c r="F88" s="79"/>
      <c r="G88" s="96"/>
      <c r="I88" s="96"/>
      <c r="K88" s="96"/>
      <c r="M88" s="96"/>
      <c r="N88" s="96"/>
      <c r="O88" s="96"/>
      <c r="Q88" s="96"/>
      <c r="S88" s="96"/>
      <c r="U88" s="96"/>
      <c r="W88" s="96"/>
      <c r="X88" s="79"/>
      <c r="Y88" s="96"/>
      <c r="AA88" s="96"/>
      <c r="AC88" s="96"/>
      <c r="AE88" s="96"/>
      <c r="AG88" s="96"/>
      <c r="AI88" s="96"/>
      <c r="AK88" s="96"/>
      <c r="AM88" s="96"/>
      <c r="AO88" s="96"/>
      <c r="AQ88" s="96"/>
      <c r="AS88" s="96"/>
      <c r="AU88" s="96"/>
      <c r="AW88" s="96"/>
      <c r="BC88" s="102"/>
    </row>
    <row r="89" spans="1:55" ht="13.5" thickBot="1">
      <c r="A89" s="79"/>
      <c r="B89" s="90" t="s">
        <v>790</v>
      </c>
      <c r="C89" s="79"/>
      <c r="D89" s="90"/>
      <c r="E89" s="116">
        <f>SUM(E65:E88)</f>
        <v>0</v>
      </c>
      <c r="F89" s="116">
        <f t="shared" ref="F89:AU89" si="5">SUM(F65:F88)</f>
        <v>0</v>
      </c>
      <c r="G89" s="116">
        <f t="shared" si="5"/>
        <v>0</v>
      </c>
      <c r="H89" s="116">
        <f t="shared" si="5"/>
        <v>0</v>
      </c>
      <c r="I89" s="116">
        <f t="shared" si="5"/>
        <v>0</v>
      </c>
      <c r="J89" s="116">
        <f t="shared" si="5"/>
        <v>0</v>
      </c>
      <c r="K89" s="116">
        <f t="shared" si="5"/>
        <v>0</v>
      </c>
      <c r="L89" s="116">
        <f t="shared" si="5"/>
        <v>0</v>
      </c>
      <c r="M89" s="116">
        <f t="shared" si="5"/>
        <v>3292992</v>
      </c>
      <c r="N89" s="116">
        <f t="shared" si="5"/>
        <v>0</v>
      </c>
      <c r="O89" s="116">
        <f t="shared" si="5"/>
        <v>3606370</v>
      </c>
      <c r="P89" s="116">
        <f t="shared" si="5"/>
        <v>0</v>
      </c>
      <c r="Q89" s="116">
        <f t="shared" si="5"/>
        <v>239152511</v>
      </c>
      <c r="R89" s="116">
        <f t="shared" si="5"/>
        <v>0</v>
      </c>
      <c r="S89" s="116">
        <f t="shared" si="5"/>
        <v>511382</v>
      </c>
      <c r="T89" s="116">
        <f t="shared" si="5"/>
        <v>0</v>
      </c>
      <c r="U89" s="116">
        <f t="shared" si="5"/>
        <v>10126226</v>
      </c>
      <c r="V89" s="116">
        <f t="shared" si="5"/>
        <v>0</v>
      </c>
      <c r="W89" s="116">
        <f t="shared" si="5"/>
        <v>-70480</v>
      </c>
      <c r="X89" s="116">
        <f t="shared" si="5"/>
        <v>0</v>
      </c>
      <c r="Y89" s="116">
        <f t="shared" si="5"/>
        <v>3236833</v>
      </c>
      <c r="Z89" s="116">
        <f t="shared" si="5"/>
        <v>0</v>
      </c>
      <c r="AA89" s="116">
        <f t="shared" si="5"/>
        <v>688402</v>
      </c>
      <c r="AB89" s="116">
        <f t="shared" si="5"/>
        <v>0</v>
      </c>
      <c r="AC89" s="116">
        <f t="shared" si="5"/>
        <v>2103993</v>
      </c>
      <c r="AD89" s="116">
        <f t="shared" si="5"/>
        <v>0</v>
      </c>
      <c r="AE89" s="116">
        <f t="shared" si="5"/>
        <v>536906</v>
      </c>
      <c r="AF89" s="116">
        <f t="shared" si="5"/>
        <v>0</v>
      </c>
      <c r="AG89" s="116">
        <f t="shared" si="5"/>
        <v>661968</v>
      </c>
      <c r="AH89" s="116">
        <f t="shared" si="5"/>
        <v>0</v>
      </c>
      <c r="AI89" s="116">
        <f t="shared" si="5"/>
        <v>611645</v>
      </c>
      <c r="AJ89" s="116">
        <f t="shared" si="5"/>
        <v>0</v>
      </c>
      <c r="AK89" s="116">
        <f t="shared" si="5"/>
        <v>410175</v>
      </c>
      <c r="AL89" s="116">
        <f t="shared" si="5"/>
        <v>0</v>
      </c>
      <c r="AM89" s="116">
        <f t="shared" si="5"/>
        <v>107907</v>
      </c>
      <c r="AN89" s="116">
        <f t="shared" si="5"/>
        <v>0</v>
      </c>
      <c r="AO89" s="116">
        <f t="shared" si="5"/>
        <v>417672</v>
      </c>
      <c r="AP89" s="116">
        <f t="shared" si="5"/>
        <v>0</v>
      </c>
      <c r="AQ89" s="116">
        <f t="shared" si="5"/>
        <v>149569</v>
      </c>
      <c r="AR89" s="116">
        <f t="shared" si="5"/>
        <v>0</v>
      </c>
      <c r="AS89" s="116">
        <f t="shared" si="5"/>
        <v>57463</v>
      </c>
      <c r="AT89" s="116">
        <f t="shared" si="5"/>
        <v>0</v>
      </c>
      <c r="AU89" s="116">
        <f t="shared" si="5"/>
        <v>66354</v>
      </c>
      <c r="AV89" s="116">
        <f>SUM(AV65:AV88)</f>
        <v>0</v>
      </c>
      <c r="AW89" s="116">
        <f>SUM(AW65:AW88)</f>
        <v>0</v>
      </c>
      <c r="BC89" s="116">
        <f>SUM(BC65:BC88)</f>
        <v>265667888</v>
      </c>
    </row>
    <row r="90" spans="1:55" ht="13.5" thickTop="1">
      <c r="A90" s="79"/>
      <c r="B90" s="79"/>
      <c r="C90" s="79"/>
      <c r="D90" s="79"/>
      <c r="E90" s="79"/>
      <c r="F90" s="79"/>
      <c r="G90" s="79"/>
      <c r="I90" s="79"/>
      <c r="K90" s="79"/>
      <c r="M90" s="79"/>
      <c r="N90" s="79"/>
      <c r="O90" s="79"/>
      <c r="Q90" s="96"/>
      <c r="S90" s="79"/>
      <c r="U90" s="79"/>
      <c r="W90" s="79"/>
      <c r="X90" s="79"/>
      <c r="Y90" s="79"/>
      <c r="AA90" s="79"/>
      <c r="AC90" s="79"/>
      <c r="AE90" s="79"/>
      <c r="AG90" s="79"/>
      <c r="AI90" s="79"/>
      <c r="AK90" s="79"/>
      <c r="AM90" s="79"/>
      <c r="AO90" s="79"/>
      <c r="AQ90" s="79"/>
      <c r="AS90" s="79"/>
      <c r="AU90" s="79"/>
      <c r="AW90" s="79"/>
    </row>
    <row r="91" spans="1:55">
      <c r="A91" s="79"/>
      <c r="B91" s="79"/>
      <c r="C91" s="79"/>
      <c r="D91" s="79"/>
      <c r="E91" s="79"/>
      <c r="F91" s="79"/>
      <c r="G91" s="79"/>
      <c r="I91" s="79"/>
      <c r="K91" s="79"/>
      <c r="M91" s="79"/>
      <c r="N91" s="79"/>
      <c r="O91" s="79"/>
      <c r="Q91" s="96"/>
      <c r="S91" s="79"/>
      <c r="U91" s="79"/>
      <c r="W91" s="79"/>
      <c r="X91" s="79"/>
      <c r="Y91" s="79"/>
      <c r="AA91" s="79"/>
      <c r="AC91" s="79"/>
      <c r="AE91" s="79"/>
      <c r="AG91" s="79"/>
      <c r="AI91" s="79"/>
      <c r="AK91" s="79"/>
      <c r="AM91" s="79"/>
      <c r="AO91" s="79"/>
      <c r="AQ91" s="79"/>
      <c r="AS91" s="79"/>
      <c r="AU91" s="79"/>
      <c r="AW91" s="79"/>
    </row>
    <row r="92" spans="1:55" ht="13.5" thickBot="1">
      <c r="A92" s="79"/>
      <c r="B92" s="90" t="s">
        <v>791</v>
      </c>
      <c r="C92" s="79"/>
      <c r="D92" s="96"/>
      <c r="E92" s="117">
        <f>ROUND(E367/12*$C$20,0)</f>
        <v>0</v>
      </c>
      <c r="F92" s="117">
        <f t="shared" ref="F92:AW92" si="6">ROUND(F367/12*$C$20,0)</f>
        <v>0</v>
      </c>
      <c r="G92" s="117">
        <f t="shared" si="6"/>
        <v>0</v>
      </c>
      <c r="H92" s="117">
        <f t="shared" si="6"/>
        <v>0</v>
      </c>
      <c r="I92" s="117">
        <f t="shared" si="6"/>
        <v>0</v>
      </c>
      <c r="J92" s="117">
        <f t="shared" si="6"/>
        <v>0</v>
      </c>
      <c r="K92" s="117">
        <f t="shared" si="6"/>
        <v>0</v>
      </c>
      <c r="L92" s="117">
        <f t="shared" si="6"/>
        <v>0</v>
      </c>
      <c r="M92" s="117">
        <f t="shared" si="6"/>
        <v>27563</v>
      </c>
      <c r="N92" s="117">
        <f t="shared" si="6"/>
        <v>0</v>
      </c>
      <c r="O92" s="117">
        <f t="shared" si="6"/>
        <v>31775</v>
      </c>
      <c r="P92" s="117">
        <f t="shared" si="6"/>
        <v>0</v>
      </c>
      <c r="Q92" s="117">
        <f t="shared" si="6"/>
        <v>2225264</v>
      </c>
      <c r="R92" s="117">
        <f t="shared" si="6"/>
        <v>0</v>
      </c>
      <c r="S92" s="117">
        <f t="shared" si="6"/>
        <v>2167</v>
      </c>
      <c r="T92" s="117">
        <f t="shared" si="6"/>
        <v>0</v>
      </c>
      <c r="U92" s="117">
        <f t="shared" si="6"/>
        <v>44038</v>
      </c>
      <c r="V92" s="117">
        <f t="shared" si="6"/>
        <v>0</v>
      </c>
      <c r="W92" s="117">
        <f t="shared" si="6"/>
        <v>-315</v>
      </c>
      <c r="X92" s="117">
        <f t="shared" si="6"/>
        <v>0</v>
      </c>
      <c r="Y92" s="117">
        <f t="shared" si="6"/>
        <v>0</v>
      </c>
      <c r="Z92" s="117">
        <f t="shared" si="6"/>
        <v>0</v>
      </c>
      <c r="AA92" s="117">
        <f t="shared" si="6"/>
        <v>3247</v>
      </c>
      <c r="AB92" s="117">
        <f t="shared" si="6"/>
        <v>0</v>
      </c>
      <c r="AC92" s="117">
        <f t="shared" si="6"/>
        <v>10216</v>
      </c>
      <c r="AD92" s="117">
        <f t="shared" si="6"/>
        <v>0</v>
      </c>
      <c r="AE92" s="117">
        <f t="shared" si="6"/>
        <v>2685</v>
      </c>
      <c r="AF92" s="117">
        <f t="shared" si="6"/>
        <v>0</v>
      </c>
      <c r="AG92" s="117">
        <f t="shared" si="6"/>
        <v>3413</v>
      </c>
      <c r="AH92" s="117">
        <f t="shared" si="6"/>
        <v>0</v>
      </c>
      <c r="AI92" s="117">
        <f t="shared" si="6"/>
        <v>3300</v>
      </c>
      <c r="AJ92" s="117">
        <f t="shared" si="6"/>
        <v>0</v>
      </c>
      <c r="AK92" s="117">
        <f t="shared" si="6"/>
        <v>2479</v>
      </c>
      <c r="AL92" s="117">
        <f t="shared" si="6"/>
        <v>0</v>
      </c>
      <c r="AM92" s="117">
        <f t="shared" si="6"/>
        <v>3218</v>
      </c>
      <c r="AN92" s="117">
        <f t="shared" si="6"/>
        <v>0</v>
      </c>
      <c r="AO92" s="117">
        <f t="shared" si="6"/>
        <v>16694</v>
      </c>
      <c r="AP92" s="117">
        <f t="shared" si="6"/>
        <v>0</v>
      </c>
      <c r="AQ92" s="117">
        <f t="shared" si="6"/>
        <v>8726</v>
      </c>
      <c r="AR92" s="117">
        <f t="shared" si="6"/>
        <v>0</v>
      </c>
      <c r="AS92" s="117">
        <f t="shared" si="6"/>
        <v>5830</v>
      </c>
      <c r="AT92" s="117">
        <f t="shared" si="6"/>
        <v>0</v>
      </c>
      <c r="AU92" s="117">
        <f t="shared" si="6"/>
        <v>21289</v>
      </c>
      <c r="AV92" s="117">
        <f t="shared" si="6"/>
        <v>0</v>
      </c>
      <c r="AW92" s="117">
        <f t="shared" si="6"/>
        <v>0</v>
      </c>
      <c r="AX92" s="118"/>
      <c r="AY92" s="118"/>
      <c r="AZ92" s="118"/>
      <c r="BA92" s="118"/>
      <c r="BB92" s="118"/>
      <c r="BC92" s="117">
        <f>SUM(E92:BB92)</f>
        <v>2411589</v>
      </c>
    </row>
    <row r="93" spans="1:55" ht="13.5" thickTop="1">
      <c r="A93" s="79"/>
      <c r="B93" s="79"/>
      <c r="C93" s="79"/>
      <c r="D93" s="79"/>
      <c r="E93" s="79"/>
      <c r="F93" s="79"/>
      <c r="G93" s="79"/>
      <c r="I93" s="79"/>
      <c r="K93" s="79"/>
      <c r="M93" s="79"/>
      <c r="N93" s="79"/>
      <c r="O93" s="79"/>
      <c r="Q93" s="96"/>
      <c r="S93" s="79"/>
      <c r="U93" s="79"/>
      <c r="W93" s="79"/>
      <c r="X93" s="79"/>
      <c r="Y93" s="79"/>
      <c r="AA93" s="79"/>
      <c r="AC93" s="79"/>
      <c r="AE93" s="79"/>
      <c r="AG93" s="79"/>
      <c r="AI93" s="79"/>
      <c r="AK93" s="79"/>
      <c r="AM93" s="79"/>
      <c r="AO93" s="79"/>
      <c r="AQ93" s="79"/>
      <c r="AS93" s="79"/>
      <c r="AU93" s="79"/>
      <c r="AW93" s="79"/>
    </row>
    <row r="94" spans="1:55">
      <c r="A94" s="79"/>
      <c r="B94" s="79"/>
      <c r="C94" s="79"/>
      <c r="D94" s="79"/>
      <c r="E94" s="79"/>
      <c r="F94" s="79"/>
      <c r="G94" s="79"/>
      <c r="I94" s="79"/>
      <c r="K94" s="79"/>
      <c r="M94" s="79"/>
      <c r="N94" s="79"/>
      <c r="O94" s="79"/>
      <c r="Q94" s="96"/>
      <c r="S94" s="79"/>
      <c r="U94" s="79"/>
      <c r="W94" s="79"/>
      <c r="X94" s="79"/>
      <c r="Y94" s="79"/>
      <c r="AA94" s="79"/>
      <c r="AC94" s="79"/>
      <c r="AE94" s="79"/>
      <c r="AG94" s="79"/>
      <c r="AI94" s="79"/>
      <c r="AK94" s="79"/>
      <c r="AM94" s="79"/>
      <c r="AO94" s="79"/>
      <c r="AQ94" s="79"/>
      <c r="AS94" s="79"/>
      <c r="AU94" s="79"/>
      <c r="AW94" s="79"/>
    </row>
    <row r="95" spans="1:55" ht="13.5" thickBot="1">
      <c r="A95" s="79"/>
      <c r="B95" s="90" t="s">
        <v>792</v>
      </c>
      <c r="C95" s="79"/>
      <c r="D95" s="83"/>
      <c r="E95" s="108">
        <f>E89+E92</f>
        <v>0</v>
      </c>
      <c r="F95" s="108">
        <f t="shared" ref="F95:AU95" si="7">F89+F92</f>
        <v>0</v>
      </c>
      <c r="G95" s="108">
        <f t="shared" si="7"/>
        <v>0</v>
      </c>
      <c r="H95" s="108">
        <f t="shared" si="7"/>
        <v>0</v>
      </c>
      <c r="I95" s="108">
        <f t="shared" si="7"/>
        <v>0</v>
      </c>
      <c r="J95" s="108">
        <f t="shared" si="7"/>
        <v>0</v>
      </c>
      <c r="K95" s="108">
        <f t="shared" si="7"/>
        <v>0</v>
      </c>
      <c r="L95" s="108">
        <f t="shared" si="7"/>
        <v>0</v>
      </c>
      <c r="M95" s="108">
        <f t="shared" si="7"/>
        <v>3320555</v>
      </c>
      <c r="N95" s="108">
        <f t="shared" si="7"/>
        <v>0</v>
      </c>
      <c r="O95" s="108">
        <f t="shared" si="7"/>
        <v>3638145</v>
      </c>
      <c r="P95" s="108">
        <f t="shared" si="7"/>
        <v>0</v>
      </c>
      <c r="Q95" s="108">
        <f t="shared" si="7"/>
        <v>241377775</v>
      </c>
      <c r="R95" s="108">
        <f t="shared" si="7"/>
        <v>0</v>
      </c>
      <c r="S95" s="108">
        <f t="shared" si="7"/>
        <v>513549</v>
      </c>
      <c r="T95" s="108">
        <f t="shared" si="7"/>
        <v>0</v>
      </c>
      <c r="U95" s="108">
        <f t="shared" si="7"/>
        <v>10170264</v>
      </c>
      <c r="V95" s="108">
        <f t="shared" si="7"/>
        <v>0</v>
      </c>
      <c r="W95" s="108">
        <f t="shared" si="7"/>
        <v>-70795</v>
      </c>
      <c r="X95" s="108">
        <f t="shared" si="7"/>
        <v>0</v>
      </c>
      <c r="Y95" s="108">
        <f t="shared" si="7"/>
        <v>3236833</v>
      </c>
      <c r="Z95" s="108">
        <f t="shared" si="7"/>
        <v>0</v>
      </c>
      <c r="AA95" s="108">
        <f t="shared" si="7"/>
        <v>691649</v>
      </c>
      <c r="AB95" s="108">
        <f t="shared" si="7"/>
        <v>0</v>
      </c>
      <c r="AC95" s="108">
        <f t="shared" si="7"/>
        <v>2114209</v>
      </c>
      <c r="AD95" s="108">
        <f t="shared" si="7"/>
        <v>0</v>
      </c>
      <c r="AE95" s="108">
        <f t="shared" si="7"/>
        <v>539591</v>
      </c>
      <c r="AF95" s="108">
        <f t="shared" si="7"/>
        <v>0</v>
      </c>
      <c r="AG95" s="108">
        <f t="shared" si="7"/>
        <v>665381</v>
      </c>
      <c r="AH95" s="108">
        <f t="shared" si="7"/>
        <v>0</v>
      </c>
      <c r="AI95" s="108">
        <f t="shared" si="7"/>
        <v>614945</v>
      </c>
      <c r="AJ95" s="108">
        <f t="shared" si="7"/>
        <v>0</v>
      </c>
      <c r="AK95" s="108">
        <f t="shared" si="7"/>
        <v>412654</v>
      </c>
      <c r="AL95" s="108">
        <f t="shared" si="7"/>
        <v>0</v>
      </c>
      <c r="AM95" s="108">
        <f t="shared" si="7"/>
        <v>111125</v>
      </c>
      <c r="AN95" s="108">
        <f t="shared" si="7"/>
        <v>0</v>
      </c>
      <c r="AO95" s="108">
        <f t="shared" si="7"/>
        <v>434366</v>
      </c>
      <c r="AP95" s="108">
        <f t="shared" si="7"/>
        <v>0</v>
      </c>
      <c r="AQ95" s="108">
        <f t="shared" si="7"/>
        <v>158295</v>
      </c>
      <c r="AR95" s="108">
        <f t="shared" si="7"/>
        <v>0</v>
      </c>
      <c r="AS95" s="108">
        <f t="shared" si="7"/>
        <v>63293</v>
      </c>
      <c r="AT95" s="108">
        <f t="shared" si="7"/>
        <v>0</v>
      </c>
      <c r="AU95" s="108">
        <f t="shared" si="7"/>
        <v>87643</v>
      </c>
      <c r="AV95" s="108">
        <f>AV89+AV92</f>
        <v>0</v>
      </c>
      <c r="AW95" s="108">
        <f>AW89+AW92</f>
        <v>0</v>
      </c>
      <c r="BC95" s="108">
        <f>BC89+BC92</f>
        <v>268079477</v>
      </c>
    </row>
    <row r="96" spans="1:55" ht="13.5" thickTop="1">
      <c r="A96" s="79"/>
      <c r="B96" s="79"/>
      <c r="C96" s="79"/>
      <c r="D96" s="79"/>
      <c r="E96" s="79"/>
      <c r="F96" s="79"/>
      <c r="G96" s="79"/>
    </row>
    <row r="97" spans="1:55">
      <c r="A97" s="79"/>
      <c r="B97" s="79"/>
      <c r="C97" s="79"/>
      <c r="D97" s="96"/>
      <c r="E97" s="96"/>
      <c r="F97" s="79"/>
      <c r="G97" s="96"/>
      <c r="I97" s="96"/>
      <c r="K97" s="96"/>
      <c r="M97" s="96"/>
      <c r="N97" s="96"/>
      <c r="O97" s="96"/>
      <c r="Q97" s="96"/>
      <c r="S97" s="96"/>
      <c r="U97" s="96"/>
      <c r="W97" s="96"/>
      <c r="Y97" s="96"/>
      <c r="AA97" s="96"/>
      <c r="AC97" s="96"/>
      <c r="AE97" s="96"/>
      <c r="AG97" s="96"/>
      <c r="AI97" s="96"/>
      <c r="AK97" s="96"/>
      <c r="AM97" s="96"/>
      <c r="AO97" s="96"/>
      <c r="AQ97" s="96"/>
    </row>
    <row r="98" spans="1:55">
      <c r="A98" s="79"/>
      <c r="B98" s="79"/>
      <c r="C98" s="79"/>
      <c r="D98" s="96"/>
      <c r="E98" s="96"/>
      <c r="F98" s="79"/>
      <c r="G98" s="96"/>
      <c r="I98" s="96"/>
      <c r="K98" s="96"/>
      <c r="M98" s="96"/>
      <c r="N98" s="96"/>
      <c r="O98" s="96"/>
      <c r="Q98" s="96"/>
      <c r="S98" s="96"/>
      <c r="U98" s="96"/>
      <c r="W98" s="96"/>
      <c r="Y98" s="96"/>
      <c r="AA98" s="96"/>
      <c r="AC98" s="96"/>
      <c r="AE98" s="96"/>
      <c r="AG98" s="96"/>
      <c r="AI98" s="96"/>
      <c r="AK98" s="96"/>
      <c r="AM98" s="96"/>
      <c r="AO98" s="96"/>
      <c r="AQ98" s="96"/>
    </row>
    <row r="99" spans="1:55">
      <c r="A99" s="79"/>
      <c r="B99" s="79"/>
      <c r="C99" s="79"/>
      <c r="D99" s="96"/>
      <c r="E99" s="96"/>
      <c r="F99" s="79"/>
      <c r="G99" s="96"/>
      <c r="I99" s="96"/>
      <c r="K99" s="96"/>
      <c r="M99" s="96"/>
      <c r="N99" s="96"/>
      <c r="O99" s="96"/>
      <c r="Q99" s="96"/>
      <c r="S99" s="96"/>
      <c r="U99" s="96"/>
      <c r="W99" s="96"/>
      <c r="Y99" s="96"/>
      <c r="AA99" s="96"/>
      <c r="AC99" s="96"/>
      <c r="AE99" s="96"/>
      <c r="AG99" s="96"/>
      <c r="AI99" s="96"/>
      <c r="AK99" s="96"/>
      <c r="AM99" s="96"/>
      <c r="AO99" s="96"/>
      <c r="AQ99" s="96"/>
    </row>
    <row r="100" spans="1:55">
      <c r="A100" s="79"/>
      <c r="B100" s="79"/>
      <c r="C100" s="79"/>
      <c r="D100" s="96"/>
      <c r="E100" s="96"/>
      <c r="F100" s="79"/>
      <c r="G100" s="96"/>
      <c r="I100" s="96"/>
      <c r="K100" s="96"/>
      <c r="M100" s="96"/>
      <c r="N100" s="96"/>
      <c r="O100" s="96"/>
      <c r="Q100" s="96"/>
      <c r="S100" s="96"/>
      <c r="U100" s="96"/>
      <c r="W100" s="96"/>
      <c r="Y100" s="96"/>
      <c r="AA100" s="96"/>
      <c r="AC100" s="96"/>
      <c r="AE100" s="96"/>
      <c r="AG100" s="96"/>
      <c r="AI100" s="96"/>
      <c r="AK100" s="96"/>
      <c r="AM100" s="96"/>
      <c r="AO100" s="96"/>
      <c r="AQ100" s="96"/>
    </row>
    <row r="101" spans="1:55">
      <c r="A101" s="79"/>
      <c r="B101" s="79"/>
      <c r="C101" s="79"/>
      <c r="D101" s="96"/>
      <c r="E101" s="96"/>
      <c r="F101" s="79"/>
      <c r="G101" s="96"/>
      <c r="I101" s="96"/>
      <c r="K101" s="96"/>
      <c r="M101" s="96"/>
      <c r="N101" s="96"/>
      <c r="O101" s="96"/>
      <c r="Q101" s="96"/>
      <c r="S101" s="96"/>
      <c r="U101" s="96"/>
      <c r="W101" s="96"/>
      <c r="Y101" s="96"/>
      <c r="AA101" s="96"/>
      <c r="AC101" s="96"/>
      <c r="AE101" s="96"/>
      <c r="AG101" s="96"/>
      <c r="AI101" s="96"/>
      <c r="AK101" s="96"/>
      <c r="AM101" s="96"/>
      <c r="AO101" s="96"/>
      <c r="AQ101" s="96"/>
    </row>
    <row r="102" spans="1:55">
      <c r="A102" s="79"/>
      <c r="B102" s="79"/>
      <c r="C102" s="79"/>
      <c r="D102" s="96"/>
      <c r="E102" s="96"/>
      <c r="F102" s="79"/>
      <c r="G102" s="96"/>
      <c r="I102" s="96"/>
      <c r="K102" s="96"/>
      <c r="M102" s="96"/>
      <c r="N102" s="96"/>
      <c r="O102" s="96"/>
      <c r="Q102" s="96"/>
      <c r="S102" s="96"/>
      <c r="U102" s="96"/>
      <c r="W102" s="96"/>
      <c r="Y102" s="96"/>
      <c r="AA102" s="96"/>
      <c r="AC102" s="96"/>
      <c r="AE102" s="96"/>
      <c r="AG102" s="96"/>
      <c r="AI102" s="96"/>
      <c r="AK102" s="96"/>
      <c r="AM102" s="96"/>
      <c r="AO102" s="96"/>
      <c r="AQ102" s="96"/>
    </row>
    <row r="103" spans="1:55">
      <c r="A103" s="79"/>
      <c r="B103" s="79"/>
      <c r="C103" s="79"/>
      <c r="D103" s="96"/>
      <c r="E103" s="96"/>
      <c r="F103" s="79"/>
      <c r="G103" s="96"/>
      <c r="I103" s="96"/>
      <c r="K103" s="96"/>
      <c r="M103" s="96"/>
      <c r="N103" s="96"/>
      <c r="O103" s="96"/>
      <c r="Q103" s="96"/>
      <c r="S103" s="96"/>
      <c r="U103" s="96"/>
      <c r="W103" s="96"/>
      <c r="Y103" s="96"/>
      <c r="AA103" s="96"/>
      <c r="AC103" s="96"/>
      <c r="AE103" s="96"/>
      <c r="AG103" s="96"/>
      <c r="AI103" s="96"/>
      <c r="AK103" s="96"/>
      <c r="AM103" s="96"/>
      <c r="AO103" s="96"/>
      <c r="AQ103" s="96"/>
    </row>
    <row r="104" spans="1:55">
      <c r="A104" s="79"/>
      <c r="B104" s="79"/>
      <c r="C104" s="79"/>
      <c r="D104" s="96"/>
      <c r="E104" s="96"/>
      <c r="F104" s="79"/>
      <c r="G104" s="96"/>
      <c r="I104" s="96"/>
      <c r="K104" s="96"/>
      <c r="M104" s="96"/>
      <c r="N104" s="96"/>
      <c r="O104" s="96"/>
      <c r="Q104" s="96"/>
      <c r="S104" s="96"/>
      <c r="U104" s="96"/>
      <c r="W104" s="96"/>
      <c r="Y104" s="96"/>
      <c r="AA104" s="96"/>
      <c r="AC104" s="96"/>
      <c r="AE104" s="96"/>
      <c r="AG104" s="96"/>
      <c r="AI104" s="96"/>
      <c r="AK104" s="96"/>
      <c r="AM104" s="96"/>
      <c r="AO104" s="96"/>
      <c r="AQ104" s="96"/>
    </row>
    <row r="105" spans="1:55" ht="19.5">
      <c r="A105" s="79"/>
      <c r="B105" s="80" t="s">
        <v>4</v>
      </c>
      <c r="C105" s="79"/>
      <c r="D105" s="109"/>
      <c r="E105" s="109"/>
      <c r="F105" s="79"/>
      <c r="G105" s="109"/>
      <c r="I105" s="109"/>
      <c r="K105" s="109"/>
      <c r="Q105" s="109"/>
      <c r="S105" s="109"/>
      <c r="U105" s="109"/>
      <c r="Y105" s="109"/>
      <c r="AA105" s="109"/>
      <c r="AC105" s="109"/>
      <c r="AE105" s="109"/>
      <c r="AG105" s="109"/>
      <c r="AI105" s="109"/>
      <c r="AK105" s="109"/>
      <c r="AM105" s="109"/>
      <c r="AO105" s="109"/>
      <c r="AQ105" s="109"/>
    </row>
    <row r="106" spans="1:55">
      <c r="A106" s="79"/>
      <c r="B106" s="82" t="s">
        <v>158</v>
      </c>
      <c r="C106" s="79"/>
      <c r="D106" s="79"/>
      <c r="E106" s="79"/>
      <c r="F106" s="79"/>
      <c r="G106" s="79"/>
      <c r="I106" s="79"/>
      <c r="K106" s="79"/>
      <c r="Q106" s="79"/>
      <c r="S106" s="79"/>
      <c r="U106" s="79"/>
      <c r="Y106" s="79"/>
      <c r="AA106" s="79"/>
      <c r="AC106" s="79"/>
      <c r="AE106" s="79"/>
      <c r="AG106" s="79"/>
      <c r="AI106" s="79"/>
      <c r="AK106" s="79"/>
      <c r="AM106" s="79"/>
      <c r="AO106" s="79"/>
      <c r="AQ106" s="79"/>
    </row>
    <row r="107" spans="1:55" ht="13.5" thickBot="1">
      <c r="A107" s="79"/>
      <c r="B107" s="84"/>
      <c r="C107" s="79"/>
      <c r="D107" s="79"/>
      <c r="E107" s="79"/>
      <c r="F107" s="79"/>
      <c r="G107" s="79"/>
      <c r="I107" s="79"/>
      <c r="K107" s="79"/>
      <c r="Q107" s="79"/>
      <c r="S107" s="79"/>
      <c r="U107" s="79"/>
      <c r="Y107" s="79"/>
      <c r="AA107" s="79"/>
      <c r="AC107" s="79"/>
      <c r="AE107" s="79"/>
      <c r="AG107" s="79"/>
      <c r="AI107" s="79"/>
      <c r="AK107" s="79"/>
      <c r="AM107" s="79"/>
      <c r="AO107" s="79"/>
      <c r="AQ107" s="79"/>
    </row>
    <row r="108" spans="1:55" ht="13.5" thickBot="1">
      <c r="A108" s="79"/>
      <c r="B108" s="59" t="str">
        <f>B$4</f>
        <v>Mitchell Plant  - FGD</v>
      </c>
      <c r="C108" s="79"/>
      <c r="D108" s="79"/>
      <c r="E108" s="79"/>
      <c r="F108" s="79"/>
      <c r="G108" s="79"/>
      <c r="I108" s="79"/>
      <c r="K108" s="79"/>
      <c r="Q108" s="79"/>
      <c r="S108" s="79"/>
      <c r="U108" s="79"/>
      <c r="Y108" s="79"/>
      <c r="AA108" s="79"/>
      <c r="AC108" s="79"/>
      <c r="AE108" s="79"/>
      <c r="AG108" s="79"/>
      <c r="AI108" s="79"/>
      <c r="AK108" s="79"/>
      <c r="AM108" s="79"/>
      <c r="AO108" s="79"/>
      <c r="AQ108" s="79"/>
    </row>
    <row r="109" spans="1:55">
      <c r="A109" s="79"/>
      <c r="B109" s="79"/>
      <c r="C109" s="79"/>
      <c r="D109" s="79"/>
      <c r="E109" s="79"/>
      <c r="F109" s="79"/>
      <c r="G109" s="79"/>
      <c r="I109" s="79"/>
      <c r="K109" s="79"/>
      <c r="M109" s="84" t="str">
        <f>IF(M5="","",M5)</f>
        <v/>
      </c>
      <c r="N109" s="84"/>
      <c r="O109" s="84" t="str">
        <f>IF(O5="","",O5)</f>
        <v/>
      </c>
      <c r="Q109" s="79"/>
      <c r="S109" s="79"/>
      <c r="U109" s="79"/>
      <c r="Y109" s="79"/>
      <c r="AA109" s="79"/>
      <c r="AC109" s="79"/>
      <c r="AE109" s="79"/>
      <c r="AG109" s="79"/>
      <c r="AI109" s="79"/>
      <c r="AK109" s="79"/>
      <c r="AM109" s="79"/>
      <c r="AO109" s="79"/>
      <c r="AQ109" s="79"/>
    </row>
    <row r="110" spans="1:55">
      <c r="A110" s="79"/>
      <c r="B110" s="79"/>
      <c r="C110" s="79"/>
      <c r="D110" s="79"/>
      <c r="E110" s="79"/>
      <c r="F110" s="79"/>
      <c r="G110" s="79"/>
      <c r="I110" s="79"/>
      <c r="K110" s="79"/>
      <c r="M110" s="84" t="str">
        <f>IF(M6="","",M6)</f>
        <v/>
      </c>
      <c r="N110" s="84"/>
      <c r="O110" s="84" t="str">
        <f>IF(O6="","",O6)</f>
        <v/>
      </c>
      <c r="Q110" s="79"/>
      <c r="S110" s="79"/>
      <c r="U110" s="79"/>
      <c r="W110" s="84" t="str">
        <f>IF(W6="","",W6)</f>
        <v/>
      </c>
      <c r="Y110" s="84" t="str">
        <f>IF(Y6="","",Y6)</f>
        <v/>
      </c>
      <c r="AA110" s="79"/>
      <c r="AC110" s="79"/>
      <c r="AE110" s="79"/>
      <c r="AG110" s="79"/>
      <c r="AI110" s="79"/>
      <c r="AK110" s="79"/>
      <c r="AM110" s="79"/>
      <c r="AO110" s="79"/>
      <c r="AQ110" s="79"/>
    </row>
    <row r="111" spans="1:55">
      <c r="A111" s="79"/>
      <c r="B111" s="79"/>
      <c r="C111" s="79"/>
      <c r="D111" s="79"/>
      <c r="E111" s="79"/>
      <c r="F111" s="79"/>
      <c r="G111" s="84"/>
      <c r="I111" s="84"/>
      <c r="K111" s="84" t="str">
        <f>IF(K7="","",K7)</f>
        <v/>
      </c>
      <c r="M111" s="84" t="str">
        <f>IF(M7="","",M7)</f>
        <v/>
      </c>
      <c r="N111" s="84"/>
      <c r="O111" s="84" t="str">
        <f>IF(O7="","",O7)</f>
        <v/>
      </c>
      <c r="Q111" s="84" t="str">
        <f>IF(Q7="","",Q7)</f>
        <v/>
      </c>
      <c r="S111" s="84" t="str">
        <f>IF(S7="","",S7)</f>
        <v/>
      </c>
      <c r="U111" s="79"/>
      <c r="W111" s="84" t="str">
        <f>IF(W7="","",W7)</f>
        <v/>
      </c>
      <c r="Y111" s="84" t="str">
        <f>IF(Y7="","",Y7)</f>
        <v/>
      </c>
      <c r="AA111" s="84" t="str">
        <f>IF(AA7="","",AA7)</f>
        <v/>
      </c>
      <c r="AC111" s="84" t="str">
        <f>IF(AC7="","",AC7)</f>
        <v/>
      </c>
      <c r="AE111" s="84" t="str">
        <f>IF(AE7="","",AE7)</f>
        <v/>
      </c>
      <c r="AG111" s="84" t="str">
        <f>IF(AG7="","",AG7)</f>
        <v/>
      </c>
      <c r="AI111" s="84" t="str">
        <f>IF(AI7="","",AI7)</f>
        <v/>
      </c>
      <c r="AK111" s="84" t="str">
        <f>IF(AK7="","",AK7)</f>
        <v/>
      </c>
      <c r="AM111" s="84" t="str">
        <f>IF(AM7="","",AM7)</f>
        <v/>
      </c>
      <c r="AO111" s="84" t="str">
        <f>IF(AO7="","",AO7)</f>
        <v/>
      </c>
      <c r="AQ111" s="84" t="str">
        <f>IF(AQ7="","",AQ7)</f>
        <v/>
      </c>
    </row>
    <row r="112" spans="1:55">
      <c r="A112" s="79"/>
      <c r="B112" s="79"/>
      <c r="C112" s="79"/>
      <c r="D112" s="84"/>
      <c r="E112" s="84" t="str">
        <f>E$8</f>
        <v xml:space="preserve">Air Pollution </v>
      </c>
      <c r="F112" s="79"/>
      <c r="G112" s="84" t="str">
        <f>G$8</f>
        <v>Air Pollution</v>
      </c>
      <c r="I112" s="84" t="str">
        <f>I$8</f>
        <v>Air Pollution</v>
      </c>
      <c r="K112" s="84" t="str">
        <f>K$8</f>
        <v>Air Pollution</v>
      </c>
      <c r="M112" s="84" t="str">
        <f>M$8</f>
        <v>Air Pollution</v>
      </c>
      <c r="N112" s="84"/>
      <c r="O112" s="84" t="str">
        <f>O$8</f>
        <v>Air Pollution</v>
      </c>
      <c r="Q112" s="84" t="str">
        <f>Q$8</f>
        <v>Air Pollution</v>
      </c>
      <c r="S112" s="84" t="str">
        <f>S$8</f>
        <v>Air Pollution</v>
      </c>
      <c r="U112" s="84" t="str">
        <f>U$8</f>
        <v>Air Pollution</v>
      </c>
      <c r="W112" s="84" t="str">
        <f>W$8</f>
        <v>Air Pollution</v>
      </c>
      <c r="Y112" s="84" t="str">
        <f>Y$8</f>
        <v>Air Pollution</v>
      </c>
      <c r="AA112" s="84" t="str">
        <f>AA$8</f>
        <v>Air Pollution</v>
      </c>
      <c r="AC112" s="84" t="str">
        <f>AC$8</f>
        <v>Air Pollution</v>
      </c>
      <c r="AE112" s="84" t="str">
        <f>AE$8</f>
        <v>Air Pollution</v>
      </c>
      <c r="AG112" s="84" t="str">
        <f>AG$8</f>
        <v>Air Pollution</v>
      </c>
      <c r="AI112" s="84" t="str">
        <f>AI$8</f>
        <v>Air Pollution</v>
      </c>
      <c r="AK112" s="84" t="str">
        <f>AK$8</f>
        <v>Air Pollution</v>
      </c>
      <c r="AM112" s="84" t="str">
        <f>AM$8</f>
        <v>Air Pollution</v>
      </c>
      <c r="AO112" s="84" t="str">
        <f>AO$8</f>
        <v>Air Pollution</v>
      </c>
      <c r="AQ112" s="84" t="str">
        <f>AQ$8</f>
        <v>Air Pollution</v>
      </c>
      <c r="AS112" s="84" t="str">
        <f>AS$8</f>
        <v>Air Pollution</v>
      </c>
      <c r="AU112" s="84" t="str">
        <f>AU$8</f>
        <v>Air Pollution</v>
      </c>
      <c r="AW112" s="84" t="str">
        <f>AW$8</f>
        <v>Air Pollution</v>
      </c>
      <c r="BC112" s="84"/>
    </row>
    <row r="113" spans="1:57" ht="13.5" thickBot="1">
      <c r="A113" s="79"/>
      <c r="B113" s="79"/>
      <c r="C113" s="79"/>
      <c r="D113" s="84"/>
      <c r="E113" s="111">
        <f>E$9</f>
        <v>2001</v>
      </c>
      <c r="F113" s="110"/>
      <c r="G113" s="111">
        <f>G$9</f>
        <v>2002</v>
      </c>
      <c r="H113" s="87"/>
      <c r="I113" s="111">
        <f>I$9</f>
        <v>2003</v>
      </c>
      <c r="K113" s="111">
        <f>K$9</f>
        <v>2004</v>
      </c>
      <c r="M113" s="111">
        <f>M$9</f>
        <v>2005</v>
      </c>
      <c r="N113" s="111"/>
      <c r="O113" s="111">
        <f>O$9</f>
        <v>2006</v>
      </c>
      <c r="P113" s="87"/>
      <c r="Q113" s="111">
        <f>Q$9</f>
        <v>2007</v>
      </c>
      <c r="R113" s="87"/>
      <c r="S113" s="111">
        <f>S$9</f>
        <v>2008</v>
      </c>
      <c r="T113" s="87"/>
      <c r="U113" s="111">
        <f>U$9</f>
        <v>2009</v>
      </c>
      <c r="V113" s="87"/>
      <c r="W113" s="111">
        <f>W$9</f>
        <v>2010</v>
      </c>
      <c r="X113" s="87"/>
      <c r="Y113" s="111">
        <f>Y$9</f>
        <v>2011</v>
      </c>
      <c r="Z113" s="87"/>
      <c r="AA113" s="111">
        <f>AA$9</f>
        <v>2012</v>
      </c>
      <c r="AB113" s="87"/>
      <c r="AC113" s="111">
        <f>AC$9</f>
        <v>2013</v>
      </c>
      <c r="AD113" s="87"/>
      <c r="AE113" s="111">
        <f>AE$9</f>
        <v>2014</v>
      </c>
      <c r="AG113" s="111">
        <f>AG$9</f>
        <v>2015</v>
      </c>
      <c r="AI113" s="111">
        <f>AI$9</f>
        <v>2016</v>
      </c>
      <c r="AK113" s="111">
        <f>AK$9</f>
        <v>2017</v>
      </c>
      <c r="AM113" s="111">
        <f>AM$9</f>
        <v>2018</v>
      </c>
      <c r="AO113" s="111">
        <f>AO$9</f>
        <v>2019</v>
      </c>
      <c r="AQ113" s="111">
        <f>AQ$9</f>
        <v>2020</v>
      </c>
      <c r="AS113" s="111">
        <f>AS$9</f>
        <v>2021</v>
      </c>
      <c r="AU113" s="111">
        <f>AU$9</f>
        <v>2022</v>
      </c>
      <c r="AW113" s="111">
        <f>AW$9</f>
        <v>2023</v>
      </c>
      <c r="BC113" s="84"/>
    </row>
    <row r="114" spans="1:57" ht="14.25" thickTop="1" thickBot="1">
      <c r="A114" s="79"/>
      <c r="B114" s="64" t="s">
        <v>189</v>
      </c>
      <c r="C114" s="112"/>
      <c r="D114" s="84"/>
      <c r="E114" s="3" t="str">
        <f>E$10</f>
        <v>FGD</v>
      </c>
      <c r="F114" s="79"/>
      <c r="G114" s="3" t="str">
        <f>G$10</f>
        <v>FGD</v>
      </c>
      <c r="I114" s="3" t="str">
        <f>I$10</f>
        <v>FGD</v>
      </c>
      <c r="K114" s="3" t="str">
        <f>K$10</f>
        <v>FGD</v>
      </c>
      <c r="M114" s="3" t="str">
        <f>M$10</f>
        <v>FGD</v>
      </c>
      <c r="N114" s="84"/>
      <c r="O114" s="3" t="str">
        <f>O$10</f>
        <v>FGD</v>
      </c>
      <c r="Q114" s="3" t="str">
        <f>Q$10</f>
        <v>FGD</v>
      </c>
      <c r="S114" s="3" t="str">
        <f>S$10</f>
        <v>FGD</v>
      </c>
      <c r="U114" s="3" t="str">
        <f>U$10</f>
        <v>FGD</v>
      </c>
      <c r="W114" s="3" t="str">
        <f>W$10</f>
        <v>FGD</v>
      </c>
      <c r="Y114" s="3" t="str">
        <f>Y$10</f>
        <v>FGD</v>
      </c>
      <c r="AA114" s="3" t="str">
        <f>AA$10</f>
        <v>FGD</v>
      </c>
      <c r="AC114" s="3" t="str">
        <f>AC$10</f>
        <v>FGD</v>
      </c>
      <c r="AE114" s="3" t="str">
        <f>AE$10</f>
        <v>FGD</v>
      </c>
      <c r="AG114" s="3" t="str">
        <f>AG$10</f>
        <v>FGD</v>
      </c>
      <c r="AI114" s="3" t="str">
        <f>AI$10</f>
        <v>FGD</v>
      </c>
      <c r="AK114" s="3" t="str">
        <f>AK$10</f>
        <v>FGD</v>
      </c>
      <c r="AM114" s="3" t="str">
        <f>AM$10</f>
        <v>FGD</v>
      </c>
      <c r="AO114" s="3" t="str">
        <f>AO$10</f>
        <v>FGD</v>
      </c>
      <c r="AQ114" s="3" t="str">
        <f>AQ$10</f>
        <v>FGD</v>
      </c>
      <c r="AS114" s="3" t="str">
        <f>AS$10</f>
        <v>FGD</v>
      </c>
      <c r="AU114" s="3" t="str">
        <f>AU$10</f>
        <v>FGD</v>
      </c>
      <c r="AW114" s="3" t="str">
        <f>AW$10</f>
        <v>FGD</v>
      </c>
      <c r="BC114" s="84"/>
    </row>
    <row r="115" spans="1:57" ht="13.5" thickTop="1">
      <c r="A115" s="79"/>
      <c r="B115" s="113"/>
      <c r="C115" s="79"/>
      <c r="D115" s="79"/>
      <c r="E115" s="89"/>
      <c r="F115" s="79"/>
      <c r="G115" s="89"/>
      <c r="I115" s="89"/>
      <c r="K115" s="89"/>
      <c r="M115" s="89"/>
      <c r="N115" s="89"/>
      <c r="O115" s="89"/>
      <c r="Q115" s="89"/>
      <c r="S115" s="89"/>
      <c r="U115" s="89"/>
      <c r="W115" s="89"/>
      <c r="Y115" s="89"/>
      <c r="AA115" s="89"/>
      <c r="AC115" s="89"/>
      <c r="AE115" s="89"/>
      <c r="AG115" s="89"/>
      <c r="AI115" s="89"/>
      <c r="AK115" s="89"/>
      <c r="AM115" s="89"/>
      <c r="AO115" s="89"/>
      <c r="AQ115" s="89"/>
      <c r="AS115" s="89"/>
      <c r="AU115" s="89"/>
      <c r="AW115" s="89"/>
    </row>
    <row r="116" spans="1:57">
      <c r="A116" s="79"/>
      <c r="B116" s="79"/>
      <c r="C116" s="79"/>
      <c r="D116" s="79"/>
      <c r="E116" s="79"/>
      <c r="F116" s="79"/>
      <c r="G116" s="79"/>
      <c r="I116" s="79"/>
      <c r="K116" s="79"/>
      <c r="M116" s="79"/>
      <c r="N116" s="79"/>
      <c r="O116" s="79"/>
      <c r="Q116" s="79"/>
      <c r="S116" s="79"/>
      <c r="U116" s="79"/>
      <c r="W116" s="79"/>
      <c r="Y116" s="79"/>
      <c r="AA116" s="79"/>
      <c r="AC116" s="79"/>
      <c r="AE116" s="79"/>
      <c r="AG116" s="79"/>
      <c r="AI116" s="79"/>
      <c r="AK116" s="79"/>
      <c r="AM116" s="79"/>
      <c r="AO116" s="79"/>
      <c r="AQ116" s="79"/>
      <c r="AS116" s="79"/>
      <c r="AU116" s="79"/>
      <c r="AW116" s="79"/>
    </row>
    <row r="117" spans="1:57">
      <c r="A117" s="79"/>
      <c r="B117" s="119">
        <v>2001</v>
      </c>
      <c r="F117" s="79"/>
      <c r="X117" s="79"/>
    </row>
    <row r="118" spans="1:57">
      <c r="A118" s="79"/>
      <c r="B118" s="90" t="s">
        <v>167</v>
      </c>
      <c r="C118" s="79"/>
      <c r="D118" s="79"/>
      <c r="E118" s="120">
        <f>IF(E$113&lt;=$B117,E$25,0)</f>
        <v>0</v>
      </c>
      <c r="F118" s="120"/>
      <c r="G118" s="120">
        <f>IF(G$113&lt;=$B117,G$25,0)</f>
        <v>0</v>
      </c>
      <c r="I118" s="120">
        <f>IF(I$113&lt;=$B117,I$25,0)</f>
        <v>0</v>
      </c>
      <c r="K118" s="120">
        <f>IF(K$113&lt;=$B117,K$25,0)</f>
        <v>0</v>
      </c>
      <c r="M118" s="120">
        <f>IF(M$113&lt;=$B117,M$25,0)</f>
        <v>0</v>
      </c>
      <c r="N118" s="120"/>
      <c r="O118" s="120">
        <f>IF(O$113&lt;=$B117,O$25,0)</f>
        <v>0</v>
      </c>
      <c r="Q118" s="120">
        <f>IF(Q$113&lt;=$B117,Q$25,0)</f>
        <v>0</v>
      </c>
      <c r="S118" s="120">
        <f>IF(S$113&lt;=$B117,S$25,0)</f>
        <v>0</v>
      </c>
      <c r="U118" s="120">
        <f>IF(U$113&lt;=$B117,U$25,0)</f>
        <v>0</v>
      </c>
      <c r="W118" s="120">
        <f>IF(W$113&lt;=$B117,W$25,0)</f>
        <v>0</v>
      </c>
      <c r="X118" s="120"/>
      <c r="Y118" s="120">
        <f>IF(Y$113&lt;=$B117,Y$25,0)</f>
        <v>0</v>
      </c>
      <c r="AA118" s="120">
        <f>IF(AA$113&lt;=$B117,AA$25,0)</f>
        <v>0</v>
      </c>
      <c r="AC118" s="120">
        <f>IF(AC$113&lt;=$B117,AC$25,0)</f>
        <v>0</v>
      </c>
      <c r="AE118" s="120">
        <f>IF(AE$113&lt;=$B117,AE$25,0)</f>
        <v>0</v>
      </c>
      <c r="AG118" s="120">
        <f>IF(AG$113&lt;=$B117,AG$25,0)</f>
        <v>0</v>
      </c>
      <c r="AI118" s="120">
        <f>IF(AI$113&lt;=$B117,AI$25,0)</f>
        <v>0</v>
      </c>
      <c r="AK118" s="120">
        <f>IF(AK$113&lt;=$B117,AK$25,0)</f>
        <v>0</v>
      </c>
      <c r="AM118" s="120">
        <f>IF(AM$113&lt;=$B117,AM$25,0)</f>
        <v>0</v>
      </c>
      <c r="AO118" s="120">
        <f>IF(AO$113&lt;=$B117,AO$25,0)</f>
        <v>0</v>
      </c>
      <c r="AQ118" s="120">
        <f>IF(AQ$113&lt;=$B117,AQ$25,0)</f>
        <v>0</v>
      </c>
      <c r="AS118" s="120">
        <f>IF(AS$113&lt;=$B117,AS$25,0)</f>
        <v>0</v>
      </c>
      <c r="AU118" s="120">
        <f>IF(AU$113&lt;=$B117,AU$25,0)</f>
        <v>0</v>
      </c>
      <c r="AW118" s="120">
        <f>IF(AW$113&lt;=$B117,AW$25,0)</f>
        <v>0</v>
      </c>
    </row>
    <row r="119" spans="1:57">
      <c r="A119" s="79"/>
      <c r="B119" s="90" t="s">
        <v>190</v>
      </c>
      <c r="C119" s="79"/>
      <c r="D119" s="79"/>
      <c r="E119" s="121">
        <f>ROUND(E118*E$13,0)</f>
        <v>0</v>
      </c>
      <c r="F119" s="120"/>
      <c r="G119" s="121">
        <f>ROUND(G118*G$13,0)</f>
        <v>0</v>
      </c>
      <c r="I119" s="121">
        <f>ROUND(I118*I$13,0)</f>
        <v>0</v>
      </c>
      <c r="K119" s="121">
        <f>ROUND(K118*K$13,0)</f>
        <v>0</v>
      </c>
      <c r="M119" s="121">
        <f>ROUND(M118*M$13,0)</f>
        <v>0</v>
      </c>
      <c r="N119" s="120"/>
      <c r="O119" s="121">
        <f>ROUND(O118*O$13,0)</f>
        <v>0</v>
      </c>
      <c r="Q119" s="121">
        <f>ROUND(Q118*Q$13,0)</f>
        <v>0</v>
      </c>
      <c r="S119" s="121">
        <f>ROUND(S118*S$13,0)</f>
        <v>0</v>
      </c>
      <c r="U119" s="121">
        <f>ROUND(U118*U$13,0)</f>
        <v>0</v>
      </c>
      <c r="W119" s="121">
        <f>ROUND(W118*W$13,0)</f>
        <v>0</v>
      </c>
      <c r="X119" s="120"/>
      <c r="Y119" s="121">
        <f>ROUND(Y118*Y$13,0)</f>
        <v>0</v>
      </c>
      <c r="AA119" s="121">
        <f>ROUND(AA118*AA$13,0)</f>
        <v>0</v>
      </c>
      <c r="AC119" s="121">
        <f>ROUND(AC118*AC$13,0)</f>
        <v>0</v>
      </c>
      <c r="AE119" s="121">
        <f>ROUND(AE118*AE$13,0)</f>
        <v>0</v>
      </c>
      <c r="AG119" s="121">
        <f>ROUND(AG118*AG$13,0)</f>
        <v>0</v>
      </c>
      <c r="AI119" s="121">
        <f>ROUND(AI118*AI$13,0)</f>
        <v>0</v>
      </c>
      <c r="AK119" s="121">
        <f>ROUND(AK118*AK$13,0)</f>
        <v>0</v>
      </c>
      <c r="AM119" s="121">
        <f>ROUND(AM118*AM$13,0)</f>
        <v>0</v>
      </c>
      <c r="AO119" s="121">
        <f>ROUND(AO118*AO$13,0)</f>
        <v>0</v>
      </c>
      <c r="AQ119" s="121">
        <f>ROUND(AQ118*AQ$13,0)</f>
        <v>0</v>
      </c>
      <c r="AS119" s="121">
        <f>ROUND(AS118*AS$13,0)</f>
        <v>0</v>
      </c>
      <c r="AU119" s="121">
        <f>ROUND(AU118*AU$13,0)</f>
        <v>0</v>
      </c>
      <c r="AW119" s="121">
        <f>ROUND(AW118*AW$13,0)</f>
        <v>0</v>
      </c>
    </row>
    <row r="120" spans="1:57">
      <c r="A120" s="79"/>
      <c r="B120" s="90" t="s">
        <v>191</v>
      </c>
      <c r="C120" s="79"/>
      <c r="D120" s="79"/>
      <c r="E120" s="120">
        <f>E118-E119</f>
        <v>0</v>
      </c>
      <c r="F120" s="120"/>
      <c r="G120" s="120">
        <f>G118-G119</f>
        <v>0</v>
      </c>
      <c r="I120" s="120">
        <f>I118-I119</f>
        <v>0</v>
      </c>
      <c r="K120" s="120">
        <f>K118-K119</f>
        <v>0</v>
      </c>
      <c r="M120" s="120">
        <f>M118-M119</f>
        <v>0</v>
      </c>
      <c r="N120" s="120"/>
      <c r="O120" s="120">
        <f>O118-O119</f>
        <v>0</v>
      </c>
      <c r="Q120" s="120">
        <f>Q118-Q119</f>
        <v>0</v>
      </c>
      <c r="S120" s="120">
        <f>S118-S119</f>
        <v>0</v>
      </c>
      <c r="U120" s="120">
        <f>U118-U119</f>
        <v>0</v>
      </c>
      <c r="W120" s="120">
        <f>W118-W119</f>
        <v>0</v>
      </c>
      <c r="X120" s="120"/>
      <c r="Y120" s="120">
        <f>Y118-Y119</f>
        <v>0</v>
      </c>
      <c r="AA120" s="120">
        <f>AA118-AA119</f>
        <v>0</v>
      </c>
      <c r="AC120" s="120">
        <f>AC118-AC119</f>
        <v>0</v>
      </c>
      <c r="AE120" s="120">
        <f>AE118-AE119</f>
        <v>0</v>
      </c>
      <c r="AG120" s="120">
        <f>AG118-AG119</f>
        <v>0</v>
      </c>
      <c r="AI120" s="120">
        <f>AI118-AI119</f>
        <v>0</v>
      </c>
      <c r="AK120" s="120">
        <f>AK118-AK119</f>
        <v>0</v>
      </c>
      <c r="AM120" s="120">
        <f>AM118-AM119</f>
        <v>0</v>
      </c>
      <c r="AO120" s="120">
        <f>AO118-AO119</f>
        <v>0</v>
      </c>
      <c r="AQ120" s="120">
        <f>AQ118-AQ119</f>
        <v>0</v>
      </c>
      <c r="AS120" s="120">
        <f>AS118-AS119</f>
        <v>0</v>
      </c>
      <c r="AU120" s="120">
        <f>AU118-AU119</f>
        <v>0</v>
      </c>
      <c r="AW120" s="120">
        <f>AW118-AW119</f>
        <v>0</v>
      </c>
    </row>
    <row r="121" spans="1:57" s="65" customFormat="1">
      <c r="A121" s="109"/>
      <c r="B121" s="123" t="s">
        <v>192</v>
      </c>
      <c r="C121" s="109"/>
      <c r="D121" s="109"/>
      <c r="E121" s="128">
        <f>IF($B117-E$9&lt;0,0,LOOKUP($B117-(E$9-1),$C$380:$C$401,$E$380:$E$401))</f>
        <v>3.7499999999999999E-2</v>
      </c>
      <c r="F121" s="109"/>
      <c r="G121" s="128">
        <f>IF($B117-G$9&lt;0,0,LOOKUP($B117-(G$9-1),$C$380:$C$401,$E$380:$E$401))</f>
        <v>0</v>
      </c>
      <c r="H121" s="124"/>
      <c r="I121" s="128">
        <f>IF($B117-I$9&lt;0,0,LOOKUP($B117-(I$9-1),$C$380:$C$401,$E$380:$E$401))</f>
        <v>0</v>
      </c>
      <c r="J121" s="124"/>
      <c r="K121" s="128">
        <f>IF($B117-K$9&lt;0,0,LOOKUP($B117-(K$9-1),$C$380:$C$401,$E$380:$E$401))</f>
        <v>0</v>
      </c>
      <c r="L121" s="124"/>
      <c r="M121" s="128">
        <f>IF($B117-M$9&lt;0,0,LOOKUP($B117-(M$9-1),$C$380:$C$401,$E$380:$E$401))</f>
        <v>0</v>
      </c>
      <c r="N121" s="109"/>
      <c r="O121" s="128">
        <f>IF($B117-O$9&lt;0,0,LOOKUP($B117-(O$9-1),$C$380:$C$401,$E$380:$E$401))</f>
        <v>0</v>
      </c>
      <c r="P121" s="124"/>
      <c r="Q121" s="128">
        <f>IF($B117-Q$9&lt;0,0,LOOKUP($B117-(Q$9-1),$C$380:$C$401,$E$380:$E$401))</f>
        <v>0</v>
      </c>
      <c r="R121" s="124"/>
      <c r="S121" s="128">
        <f>IF($B117-S$9&lt;0,0,LOOKUP($B117-(S$9-1),$C$380:$C$401,$E$380:$E$401))</f>
        <v>0</v>
      </c>
      <c r="T121" s="124"/>
      <c r="U121" s="128">
        <f>IF($B117-U$9&lt;0,0,LOOKUP($B117-(U$9-1),$C$380:$C$401,$E$380:$E$401))</f>
        <v>0</v>
      </c>
      <c r="V121" s="124"/>
      <c r="W121" s="128">
        <f>IF($B117-W$9&lt;0,0,LOOKUP($B117-(W$9-1),$C$380:$C$401,$E$380:$E$401))</f>
        <v>0</v>
      </c>
      <c r="X121" s="109"/>
      <c r="Y121" s="128">
        <f>IF($B117-Y$9&lt;0,0,LOOKUP($B117-(Y$9-1),$C$380:$C$401,$E$380:$E$401))</f>
        <v>0</v>
      </c>
      <c r="Z121" s="124"/>
      <c r="AA121" s="128">
        <f>IF($B117-AA$9&lt;0,0,LOOKUP($B117-(AA$9-1),$C$380:$C$401,$E$380:$E$401))</f>
        <v>0</v>
      </c>
      <c r="AB121" s="124"/>
      <c r="AC121" s="128">
        <f>IF($B117-AC$9&lt;0,0,LOOKUP($B117-(AC$9-1),$C$380:$C$401,$E$380:$E$401))</f>
        <v>0</v>
      </c>
      <c r="AD121" s="124"/>
      <c r="AE121" s="128">
        <f>IF($B117-AE$9&lt;0,0,LOOKUP($B117-(AE$9-1),$C$380:$C$401,$E$380:$E$401))</f>
        <v>0</v>
      </c>
      <c r="AF121" s="124"/>
      <c r="AG121" s="128">
        <f>IF($B117-AG$9&lt;0,0,LOOKUP($B117-(AG$9-1),$C$380:$C$401,$E$380:$E$401))</f>
        <v>0</v>
      </c>
      <c r="AH121" s="124"/>
      <c r="AI121" s="128">
        <f>IF($B117-AI$9&lt;0,0,LOOKUP($B117-(AI$9-1),$C$380:$C$401,$E$380:$E$401))</f>
        <v>0</v>
      </c>
      <c r="AJ121" s="124"/>
      <c r="AK121" s="128">
        <f>IF($B117-AK$9&lt;0,0,LOOKUP($B117-(AK$9-1),$C$380:$C$401,$E$380:$E$401))</f>
        <v>0</v>
      </c>
      <c r="AL121" s="124"/>
      <c r="AM121" s="128">
        <f>IF($B117-AM$9&lt;0,0,LOOKUP($B117-(AM$9-1),$C$380:$C$401,$E$380:$E$401))</f>
        <v>0</v>
      </c>
      <c r="AN121" s="124"/>
      <c r="AO121" s="128">
        <f>IF($B117-AO$9&lt;0,0,LOOKUP($B117-(AO$9-1),$C$380:$C$401,$E$380:$E$401))</f>
        <v>0</v>
      </c>
      <c r="AP121" s="124"/>
      <c r="AQ121" s="128">
        <f>IF($B117-AQ$9&lt;0,0,LOOKUP($B117-(AQ$9-1),$C$380:$C$401,$E$380:$E$401))</f>
        <v>0</v>
      </c>
      <c r="AR121" s="124"/>
      <c r="AS121" s="128">
        <f>IF($B117-AS$9&lt;0,0,LOOKUP($B117-(AS$9-1),$C$380:$C$401,$E$380:$E$401))</f>
        <v>0</v>
      </c>
      <c r="AT121" s="124"/>
      <c r="AU121" s="128">
        <f>IF($B117-AU$9&lt;0,0,LOOKUP($B117-(AU$9-1),$C$380:$C$401,$E$380:$E$401))</f>
        <v>0</v>
      </c>
      <c r="AV121" s="124"/>
      <c r="AW121" s="128">
        <f>IF($B117-AW$9&lt;0,0,LOOKUP($B117-(AW$9-1),$C$380:$C$401,$E$380:$E$401))</f>
        <v>0</v>
      </c>
      <c r="AX121" s="124"/>
      <c r="AY121" s="124"/>
      <c r="AZ121" s="124"/>
      <c r="BA121" s="124"/>
      <c r="BB121" s="124"/>
      <c r="BC121" s="124"/>
      <c r="BD121" s="124"/>
      <c r="BE121" s="124"/>
    </row>
    <row r="122" spans="1:57">
      <c r="A122" s="79"/>
      <c r="B122" s="79"/>
      <c r="C122" s="79"/>
      <c r="D122" s="79"/>
      <c r="E122" s="122"/>
      <c r="F122" s="120"/>
      <c r="G122" s="122"/>
      <c r="I122" s="122"/>
      <c r="K122" s="122"/>
      <c r="M122" s="122"/>
      <c r="N122" s="122"/>
      <c r="O122" s="122"/>
      <c r="Q122" s="122"/>
      <c r="S122" s="122"/>
      <c r="U122" s="122"/>
      <c r="W122" s="122"/>
      <c r="X122" s="120"/>
      <c r="Y122" s="122"/>
      <c r="AA122" s="122"/>
      <c r="AC122" s="122"/>
      <c r="AE122" s="122"/>
      <c r="AG122" s="122"/>
      <c r="AI122" s="122"/>
      <c r="AK122" s="122"/>
      <c r="AM122" s="122"/>
      <c r="AO122" s="122"/>
      <c r="AQ122" s="122"/>
      <c r="AS122" s="122"/>
      <c r="AU122" s="122"/>
      <c r="AW122" s="122"/>
    </row>
    <row r="123" spans="1:57">
      <c r="A123" s="79"/>
      <c r="B123" s="90" t="s">
        <v>193</v>
      </c>
      <c r="C123" s="79"/>
      <c r="D123" s="79"/>
      <c r="E123" s="120">
        <f>ROUND((E118-E119)*E121,0)</f>
        <v>0</v>
      </c>
      <c r="F123" s="120"/>
      <c r="G123" s="120">
        <f>ROUND((G118-G119)*G121,0)</f>
        <v>0</v>
      </c>
      <c r="I123" s="120">
        <f>ROUND((I118-I119)*I121,0)</f>
        <v>0</v>
      </c>
      <c r="K123" s="120">
        <f>ROUND((K118-K119)*K121,0)</f>
        <v>0</v>
      </c>
      <c r="M123" s="120">
        <f>ROUND((M118-M119)*M121,0)</f>
        <v>0</v>
      </c>
      <c r="N123" s="120"/>
      <c r="O123" s="120">
        <f>ROUND((O118-O119)*O121,0)</f>
        <v>0</v>
      </c>
      <c r="Q123" s="120">
        <f>ROUND((Q118-Q119)*Q121,0)</f>
        <v>0</v>
      </c>
      <c r="S123" s="120">
        <f>ROUND((S118-S119)*S121,0)</f>
        <v>0</v>
      </c>
      <c r="U123" s="120">
        <f>ROUND((U118-U119)*U121,0)</f>
        <v>0</v>
      </c>
      <c r="W123" s="120">
        <f>ROUND((W118-W119)*W121,0)</f>
        <v>0</v>
      </c>
      <c r="X123" s="120"/>
      <c r="Y123" s="120">
        <f>ROUND((Y118-Y119)*Y121,0)</f>
        <v>0</v>
      </c>
      <c r="AA123" s="120">
        <f>ROUND((AA118-AA119)*AA121,0)</f>
        <v>0</v>
      </c>
      <c r="AC123" s="120">
        <f>ROUND((AC118-AC119)*AC121,0)</f>
        <v>0</v>
      </c>
      <c r="AE123" s="120">
        <f>ROUND((AE118-AE119)*AE121,0)</f>
        <v>0</v>
      </c>
      <c r="AG123" s="120">
        <f>ROUND((AG118-AG119)*AG121,0)</f>
        <v>0</v>
      </c>
      <c r="AI123" s="120">
        <f>ROUND((AI118-AI119)*AI121,0)</f>
        <v>0</v>
      </c>
      <c r="AK123" s="120">
        <f>ROUND((AK118-AK119)*AK121,0)</f>
        <v>0</v>
      </c>
      <c r="AM123" s="120">
        <f>ROUND((AM118-AM119)*AM121,0)</f>
        <v>0</v>
      </c>
      <c r="AO123" s="120">
        <f>ROUND((AO118-AO119)*AO121,0)</f>
        <v>0</v>
      </c>
      <c r="AQ123" s="120">
        <f>ROUND((AQ118-AQ119)*AQ121,0)</f>
        <v>0</v>
      </c>
      <c r="AS123" s="120">
        <f>ROUND((AS118-AS119)*AS121,0)</f>
        <v>0</v>
      </c>
      <c r="AU123" s="120">
        <f>ROUND((AU118-AU119)*AU121,0)</f>
        <v>0</v>
      </c>
      <c r="AW123" s="120">
        <f>ROUND((AW118-AW119)*AW121,0)</f>
        <v>0</v>
      </c>
    </row>
    <row r="124" spans="1:57">
      <c r="A124" s="79"/>
      <c r="B124" s="90" t="s">
        <v>194</v>
      </c>
      <c r="E124" s="81">
        <f>IF(E$113=$B117,E119,0)</f>
        <v>0</v>
      </c>
      <c r="F124" s="120"/>
      <c r="G124" s="81">
        <f>IF(G$113=$B117,G119,0)</f>
        <v>0</v>
      </c>
      <c r="I124" s="81">
        <f>IF(I$113=$B117,I119,0)</f>
        <v>0</v>
      </c>
      <c r="K124" s="81">
        <f>IF(K$113=$B117,K119,0)</f>
        <v>0</v>
      </c>
      <c r="M124" s="81">
        <f>IF(M$113=$B117,M119,0)</f>
        <v>0</v>
      </c>
      <c r="N124" s="120"/>
      <c r="O124" s="81">
        <f>IF(O$113=$B117,O119,0)</f>
        <v>0</v>
      </c>
      <c r="Q124" s="81">
        <f>IF(Q$113=$B117,Q119,0)</f>
        <v>0</v>
      </c>
      <c r="S124" s="81">
        <f>IF(S$113=$B117,S119,0)</f>
        <v>0</v>
      </c>
      <c r="U124" s="81">
        <f>IF(U$113=$B117,U119,0)</f>
        <v>0</v>
      </c>
      <c r="W124" s="81">
        <f>IF(W$113=$B117,W119,0)</f>
        <v>0</v>
      </c>
      <c r="X124" s="120"/>
      <c r="Y124" s="81">
        <f>IF(Y$113=$B117,Y119,0)</f>
        <v>0</v>
      </c>
      <c r="AA124" s="81">
        <f>IF(AA$113=$B117,AA119,0)</f>
        <v>0</v>
      </c>
      <c r="AC124" s="81">
        <f>IF(AC$113=$B117,AC119,0)</f>
        <v>0</v>
      </c>
      <c r="AE124" s="81">
        <f>IF(AE$113=$B117,AE119,0)</f>
        <v>0</v>
      </c>
      <c r="AG124" s="81">
        <f>IF(AG$113=$B117,AG119,0)</f>
        <v>0</v>
      </c>
      <c r="AI124" s="81">
        <f>IF(AI$113=$B117,AI119,0)</f>
        <v>0</v>
      </c>
      <c r="AK124" s="81">
        <f>IF(AK$113=$B117,AK119,0)</f>
        <v>0</v>
      </c>
      <c r="AM124" s="81">
        <f>IF(AM$113=$B117,AM119,0)</f>
        <v>0</v>
      </c>
      <c r="AO124" s="81">
        <f>IF(AO$113=$B117,AO119,0)</f>
        <v>0</v>
      </c>
      <c r="AQ124" s="81">
        <f>IF(AQ$113=$B117,AQ119,0)</f>
        <v>0</v>
      </c>
      <c r="AS124" s="81">
        <f>IF(AS$113=$B117,AS119,0)</f>
        <v>0</v>
      </c>
      <c r="AU124" s="81">
        <f>IF(AU$113=$B117,AU119,0)</f>
        <v>0</v>
      </c>
      <c r="AW124" s="81">
        <f>IF(AW$113=$B117,AW119,0)</f>
        <v>0</v>
      </c>
    </row>
    <row r="125" spans="1:57" ht="13.5" thickBot="1">
      <c r="A125" s="79"/>
      <c r="B125" s="90" t="str">
        <f>"Total Tax Depreciation  -  "&amp;B117</f>
        <v>Total Tax Depreciation  -  2001</v>
      </c>
      <c r="C125" s="79"/>
      <c r="D125" s="79"/>
      <c r="E125" s="125">
        <f>E123+E124</f>
        <v>0</v>
      </c>
      <c r="F125" s="120"/>
      <c r="G125" s="125">
        <f>G123+G124</f>
        <v>0</v>
      </c>
      <c r="I125" s="125">
        <f>I123+I124</f>
        <v>0</v>
      </c>
      <c r="K125" s="125">
        <f>K123+K124</f>
        <v>0</v>
      </c>
      <c r="M125" s="125">
        <f>M123+M124</f>
        <v>0</v>
      </c>
      <c r="N125" s="120"/>
      <c r="O125" s="125">
        <f>O123+O124</f>
        <v>0</v>
      </c>
      <c r="Q125" s="125">
        <f>Q123+Q124</f>
        <v>0</v>
      </c>
      <c r="S125" s="125">
        <f>S123+S124</f>
        <v>0</v>
      </c>
      <c r="U125" s="125">
        <f>U123+U124</f>
        <v>0</v>
      </c>
      <c r="W125" s="125">
        <f>W123+W124</f>
        <v>0</v>
      </c>
      <c r="X125" s="120"/>
      <c r="Y125" s="125">
        <f>Y123+Y124</f>
        <v>0</v>
      </c>
      <c r="AA125" s="125">
        <f>AA123+AA124</f>
        <v>0</v>
      </c>
      <c r="AC125" s="125">
        <f>AC123+AC124</f>
        <v>0</v>
      </c>
      <c r="AE125" s="125">
        <f>AE123+AE124</f>
        <v>0</v>
      </c>
      <c r="AG125" s="125">
        <f>AG123+AG124</f>
        <v>0</v>
      </c>
      <c r="AI125" s="125">
        <f>AI123+AI124</f>
        <v>0</v>
      </c>
      <c r="AK125" s="125">
        <f>AK123+AK124</f>
        <v>0</v>
      </c>
      <c r="AM125" s="125">
        <f>AM123+AM124</f>
        <v>0</v>
      </c>
      <c r="AO125" s="125">
        <f>AO123+AO124</f>
        <v>0</v>
      </c>
      <c r="AQ125" s="125">
        <f>AQ123+AQ124</f>
        <v>0</v>
      </c>
      <c r="AS125" s="125">
        <f>AS123+AS124</f>
        <v>0</v>
      </c>
      <c r="AU125" s="125">
        <f>AU123+AU124</f>
        <v>0</v>
      </c>
      <c r="AW125" s="125">
        <f>AW123+AW124</f>
        <v>0</v>
      </c>
      <c r="BC125" s="126"/>
    </row>
    <row r="126" spans="1:57" ht="13.5" thickTop="1">
      <c r="A126" s="79"/>
      <c r="B126" s="79"/>
      <c r="C126" s="79"/>
      <c r="D126" s="79"/>
      <c r="E126" s="122"/>
      <c r="F126" s="120"/>
      <c r="G126" s="122"/>
      <c r="I126" s="122"/>
      <c r="K126" s="122"/>
      <c r="M126" s="122"/>
      <c r="N126" s="122"/>
      <c r="O126" s="122"/>
      <c r="Q126" s="122"/>
      <c r="S126" s="122"/>
      <c r="U126" s="122"/>
      <c r="W126" s="122"/>
      <c r="X126" s="120"/>
      <c r="Y126" s="122"/>
      <c r="AA126" s="122"/>
      <c r="AC126" s="122"/>
      <c r="AE126" s="122"/>
      <c r="AG126" s="122"/>
      <c r="AI126" s="122"/>
      <c r="AK126" s="122"/>
      <c r="AM126" s="122"/>
      <c r="AO126" s="122"/>
      <c r="AQ126" s="122"/>
      <c r="AS126" s="122"/>
      <c r="AU126" s="122"/>
      <c r="AW126" s="122"/>
    </row>
    <row r="127" spans="1:57">
      <c r="A127" s="79"/>
      <c r="B127" s="79"/>
      <c r="C127" s="79"/>
      <c r="D127" s="79"/>
      <c r="E127" s="122"/>
      <c r="F127" s="120"/>
      <c r="G127" s="122"/>
      <c r="I127" s="122"/>
      <c r="K127" s="122"/>
      <c r="M127" s="122"/>
      <c r="N127" s="122"/>
      <c r="O127" s="122"/>
      <c r="Q127" s="122"/>
      <c r="S127" s="122"/>
      <c r="U127" s="122"/>
      <c r="W127" s="122"/>
      <c r="X127" s="120"/>
      <c r="Y127" s="122"/>
      <c r="AA127" s="122"/>
      <c r="AC127" s="122"/>
      <c r="AE127" s="122"/>
      <c r="AG127" s="122"/>
      <c r="AI127" s="122"/>
      <c r="AK127" s="122"/>
      <c r="AM127" s="122"/>
      <c r="AO127" s="122"/>
      <c r="AQ127" s="122"/>
      <c r="AS127" s="122"/>
      <c r="AU127" s="122"/>
      <c r="AW127" s="122"/>
    </row>
    <row r="128" spans="1:57">
      <c r="A128" s="79"/>
      <c r="B128" s="127">
        <v>2002</v>
      </c>
      <c r="C128" s="79"/>
      <c r="D128" s="79"/>
      <c r="E128" s="122"/>
      <c r="F128" s="120"/>
      <c r="G128" s="122"/>
      <c r="I128" s="122"/>
      <c r="K128" s="122"/>
      <c r="M128" s="122"/>
      <c r="N128" s="122"/>
      <c r="O128" s="122"/>
      <c r="Q128" s="122"/>
      <c r="S128" s="122"/>
      <c r="U128" s="122"/>
      <c r="W128" s="122"/>
      <c r="X128" s="120"/>
      <c r="Y128" s="122"/>
      <c r="AA128" s="122"/>
      <c r="AC128" s="122"/>
      <c r="AE128" s="122"/>
      <c r="AG128" s="122"/>
      <c r="AI128" s="122"/>
      <c r="AK128" s="122"/>
      <c r="AM128" s="122"/>
      <c r="AO128" s="122"/>
      <c r="AQ128" s="122"/>
      <c r="AS128" s="122"/>
      <c r="AU128" s="122"/>
      <c r="AW128" s="122"/>
    </row>
    <row r="129" spans="1:57">
      <c r="A129" s="79"/>
      <c r="B129" s="90" t="s">
        <v>167</v>
      </c>
      <c r="C129" s="79"/>
      <c r="D129" s="79"/>
      <c r="E129" s="120">
        <f>IF(E$113&lt;=$B128,E$25,0)</f>
        <v>0</v>
      </c>
      <c r="F129" s="120"/>
      <c r="G129" s="120">
        <f>IF(G$113&lt;=$B128,G$25,0)</f>
        <v>0</v>
      </c>
      <c r="I129" s="120">
        <f>IF(I$113&lt;=$B128,I$25,0)</f>
        <v>0</v>
      </c>
      <c r="J129" s="120"/>
      <c r="K129" s="120">
        <f>IF(K$113&lt;=$B128,K$25,0)</f>
        <v>0</v>
      </c>
      <c r="L129" s="120"/>
      <c r="M129" s="120">
        <f>IF(M$113&lt;=$B128,M$25,0)</f>
        <v>0</v>
      </c>
      <c r="N129" s="120"/>
      <c r="O129" s="120">
        <f>IF(O$113&lt;=$B128,O$25,0)</f>
        <v>0</v>
      </c>
      <c r="P129" s="120"/>
      <c r="Q129" s="120">
        <f>IF(Q$113&lt;=$B128,Q$25,0)</f>
        <v>0</v>
      </c>
      <c r="R129" s="120"/>
      <c r="S129" s="120">
        <f>IF(S$113&lt;=$B128,S$25,0)</f>
        <v>0</v>
      </c>
      <c r="T129" s="120"/>
      <c r="U129" s="120">
        <f>IF(U$113&lt;=$B128,U$25,0)</f>
        <v>0</v>
      </c>
      <c r="V129" s="120"/>
      <c r="W129" s="120">
        <f>IF(W$113&lt;=$B128,W$25,0)</f>
        <v>0</v>
      </c>
      <c r="X129" s="120"/>
      <c r="Y129" s="120">
        <f>IF(Y$113&lt;=$B128,Y$25,0)</f>
        <v>0</v>
      </c>
      <c r="Z129" s="120"/>
      <c r="AA129" s="120">
        <f>IF(AA$113&lt;=$B128,AA$25,0)</f>
        <v>0</v>
      </c>
      <c r="AB129" s="120"/>
      <c r="AC129" s="120">
        <f>IF(AC$113&lt;=$B128,AC$25,0)</f>
        <v>0</v>
      </c>
      <c r="AD129" s="120"/>
      <c r="AE129" s="120">
        <f>IF(AE$113&lt;=$B128,AE$25,0)</f>
        <v>0</v>
      </c>
      <c r="AF129" s="120"/>
      <c r="AG129" s="120">
        <f>IF(AG$113&lt;=$B128,AG$25,0)</f>
        <v>0</v>
      </c>
      <c r="AI129" s="120">
        <f>IF(AI$113&lt;=$B128,AI$25,0)</f>
        <v>0</v>
      </c>
      <c r="AK129" s="120">
        <f>IF(AK$113&lt;=$B128,AK$25,0)</f>
        <v>0</v>
      </c>
      <c r="AM129" s="120">
        <f>IF(AM$113&lt;=$B128,AM$25,0)</f>
        <v>0</v>
      </c>
      <c r="AO129" s="120">
        <f>IF(AO$113&lt;=$B128,AO$25,0)</f>
        <v>0</v>
      </c>
      <c r="AQ129" s="120">
        <f>IF(AQ$113&lt;=$B128,AQ$25,0)</f>
        <v>0</v>
      </c>
      <c r="AS129" s="120">
        <f>IF(AS$113&lt;=$B128,AS$25,0)</f>
        <v>0</v>
      </c>
      <c r="AU129" s="120">
        <f>IF(AU$113&lt;=$B128,AU$25,0)</f>
        <v>0</v>
      </c>
      <c r="AW129" s="120">
        <f>IF(AW$113&lt;=$B128,AW$25,0)</f>
        <v>0</v>
      </c>
    </row>
    <row r="130" spans="1:57">
      <c r="A130" s="79"/>
      <c r="B130" s="90" t="s">
        <v>190</v>
      </c>
      <c r="C130" s="79"/>
      <c r="D130" s="109"/>
      <c r="E130" s="121">
        <f>ROUND(E129*E$13,0)</f>
        <v>0</v>
      </c>
      <c r="F130" s="120"/>
      <c r="G130" s="121">
        <f>ROUND(G129*G$13,0)</f>
        <v>0</v>
      </c>
      <c r="I130" s="121">
        <f>ROUND(I129*I$13,0)</f>
        <v>0</v>
      </c>
      <c r="J130" s="120"/>
      <c r="K130" s="121">
        <f>ROUND(K129*K$13,0)</f>
        <v>0</v>
      </c>
      <c r="L130" s="120"/>
      <c r="M130" s="121">
        <f>ROUND(M129*M$13,0)</f>
        <v>0</v>
      </c>
      <c r="N130" s="120"/>
      <c r="O130" s="121">
        <f>ROUND(O129*O$13,0)</f>
        <v>0</v>
      </c>
      <c r="P130" s="120"/>
      <c r="Q130" s="121">
        <f>ROUND(Q129*Q$13,0)</f>
        <v>0</v>
      </c>
      <c r="R130" s="120"/>
      <c r="S130" s="121">
        <f>ROUND(S129*S$13,0)</f>
        <v>0</v>
      </c>
      <c r="T130" s="120"/>
      <c r="U130" s="121">
        <f>ROUND(U129*U$13,0)</f>
        <v>0</v>
      </c>
      <c r="V130" s="120"/>
      <c r="W130" s="121">
        <f>ROUND(W129*W$13,0)</f>
        <v>0</v>
      </c>
      <c r="X130" s="120"/>
      <c r="Y130" s="121">
        <f>ROUND(Y129*Y$13,0)</f>
        <v>0</v>
      </c>
      <c r="Z130" s="120"/>
      <c r="AA130" s="121">
        <f>ROUND(AA129*AA$13,0)</f>
        <v>0</v>
      </c>
      <c r="AB130" s="120"/>
      <c r="AC130" s="121">
        <f>ROUND(AC129*AC$13,0)</f>
        <v>0</v>
      </c>
      <c r="AD130" s="120"/>
      <c r="AE130" s="121">
        <f>ROUND(AE129*AE$13,0)</f>
        <v>0</v>
      </c>
      <c r="AF130" s="120"/>
      <c r="AG130" s="121">
        <f>ROUND(AG129*AG$13,0)</f>
        <v>0</v>
      </c>
      <c r="AI130" s="121">
        <f>ROUND(AI129*AI$13,0)</f>
        <v>0</v>
      </c>
      <c r="AK130" s="121">
        <f>ROUND(AK129*AK$13,0)</f>
        <v>0</v>
      </c>
      <c r="AM130" s="121">
        <f>ROUND(AM129*AM$13,0)</f>
        <v>0</v>
      </c>
      <c r="AO130" s="121">
        <f>ROUND(AO129*AO$13,0)</f>
        <v>0</v>
      </c>
      <c r="AQ130" s="121">
        <f>ROUND(AQ129*AQ$13,0)</f>
        <v>0</v>
      </c>
      <c r="AS130" s="121">
        <f>ROUND(AS129*AS$13,0)</f>
        <v>0</v>
      </c>
      <c r="AU130" s="121">
        <f>ROUND(AU129*AU$13,0)</f>
        <v>0</v>
      </c>
      <c r="AW130" s="121">
        <f>ROUND(AW129*AW$13,0)</f>
        <v>0</v>
      </c>
    </row>
    <row r="131" spans="1:57">
      <c r="A131" s="79"/>
      <c r="B131" s="90" t="s">
        <v>191</v>
      </c>
      <c r="C131" s="79"/>
      <c r="D131" s="79"/>
      <c r="E131" s="120">
        <f>E129-E130</f>
        <v>0</v>
      </c>
      <c r="F131" s="120"/>
      <c r="G131" s="120">
        <f>G129-G130</f>
        <v>0</v>
      </c>
      <c r="I131" s="120">
        <f>I129-I130</f>
        <v>0</v>
      </c>
      <c r="J131" s="122"/>
      <c r="K131" s="120">
        <f>K129-K130</f>
        <v>0</v>
      </c>
      <c r="L131" s="122"/>
      <c r="M131" s="120">
        <f>M129-M130</f>
        <v>0</v>
      </c>
      <c r="N131" s="122"/>
      <c r="O131" s="120">
        <f>O129-O130</f>
        <v>0</v>
      </c>
      <c r="P131" s="122"/>
      <c r="Q131" s="120">
        <f>Q129-Q130</f>
        <v>0</v>
      </c>
      <c r="R131" s="122"/>
      <c r="S131" s="120">
        <f>S129-S130</f>
        <v>0</v>
      </c>
      <c r="T131" s="122"/>
      <c r="U131" s="120">
        <f>U129-U130</f>
        <v>0</v>
      </c>
      <c r="V131" s="122"/>
      <c r="W131" s="120">
        <f>W129-W130</f>
        <v>0</v>
      </c>
      <c r="X131" s="122"/>
      <c r="Y131" s="120">
        <f>Y129-Y130</f>
        <v>0</v>
      </c>
      <c r="Z131" s="122"/>
      <c r="AA131" s="120">
        <f>AA129-AA130</f>
        <v>0</v>
      </c>
      <c r="AB131" s="122"/>
      <c r="AC131" s="120">
        <f>AC129-AC130</f>
        <v>0</v>
      </c>
      <c r="AD131" s="122"/>
      <c r="AE131" s="120">
        <f>AE129-AE130</f>
        <v>0</v>
      </c>
      <c r="AF131" s="122"/>
      <c r="AG131" s="120">
        <f>AG129-AG130</f>
        <v>0</v>
      </c>
      <c r="AI131" s="120">
        <f>AI129-AI130</f>
        <v>0</v>
      </c>
      <c r="AK131" s="120">
        <f>AK129-AK130</f>
        <v>0</v>
      </c>
      <c r="AM131" s="120">
        <f>AM129-AM130</f>
        <v>0</v>
      </c>
      <c r="AO131" s="120">
        <f>AO129-AO130</f>
        <v>0</v>
      </c>
      <c r="AQ131" s="120">
        <f>AQ129-AQ130</f>
        <v>0</v>
      </c>
      <c r="AS131" s="120">
        <f>AS129-AS130</f>
        <v>0</v>
      </c>
      <c r="AU131" s="120">
        <f>AU129-AU130</f>
        <v>0</v>
      </c>
      <c r="AW131" s="120">
        <f>AW129-AW130</f>
        <v>0</v>
      </c>
    </row>
    <row r="132" spans="1:57" s="65" customFormat="1">
      <c r="A132" s="109"/>
      <c r="B132" s="123" t="s">
        <v>192</v>
      </c>
      <c r="C132" s="109"/>
      <c r="D132" s="109"/>
      <c r="E132" s="128">
        <f>IF($B128-E$9&lt;0,0,LOOKUP($B128-(E$9-1),$C$380:$C$401,$E$380:$E$401))</f>
        <v>7.2190000000000004E-2</v>
      </c>
      <c r="F132" s="109"/>
      <c r="G132" s="128">
        <f>IF($B128-G$9&lt;0,0,LOOKUP($B128-(G$9-1),$C$380:$C$401,$E$380:$E$401))</f>
        <v>3.7499999999999999E-2</v>
      </c>
      <c r="H132" s="124"/>
      <c r="I132" s="128">
        <f>IF($B128-I$9&lt;0,0,LOOKUP($B128-(I$9-1),$C$380:$C$401,$E$380:$E$401))</f>
        <v>0</v>
      </c>
      <c r="J132" s="124"/>
      <c r="K132" s="128">
        <f>IF($B128-K$9&lt;0,0,LOOKUP($B128-(K$9-1),$C$380:$C$401,$E$380:$E$401))</f>
        <v>0</v>
      </c>
      <c r="L132" s="124"/>
      <c r="M132" s="128">
        <f>IF($B128-M$9&lt;0,0,LOOKUP($B128-(M$9-1),$C$380:$C$401,$E$380:$E$401))</f>
        <v>0</v>
      </c>
      <c r="N132" s="109"/>
      <c r="O132" s="128">
        <f>IF($B128-O$9&lt;0,0,LOOKUP($B128-(O$9-1),$C$380:$C$401,$E$380:$E$401))</f>
        <v>0</v>
      </c>
      <c r="P132" s="124"/>
      <c r="Q132" s="128">
        <f>IF($B128-Q$9&lt;0,0,LOOKUP($B128-(Q$9-1),$C$380:$C$401,$E$380:$E$401))</f>
        <v>0</v>
      </c>
      <c r="R132" s="124"/>
      <c r="S132" s="128">
        <f>IF($B128-S$9&lt;0,0,LOOKUP($B128-(S$9-1),$C$380:$C$401,$E$380:$E$401))</f>
        <v>0</v>
      </c>
      <c r="T132" s="124"/>
      <c r="U132" s="128">
        <f>IF($B128-U$9&lt;0,0,LOOKUP($B128-(U$9-1),$C$380:$C$401,$E$380:$E$401))</f>
        <v>0</v>
      </c>
      <c r="V132" s="124"/>
      <c r="W132" s="128">
        <f>IF($B128-W$9&lt;0,0,LOOKUP($B128-(W$9-1),$C$380:$C$401,$E$380:$E$401))</f>
        <v>0</v>
      </c>
      <c r="X132" s="109"/>
      <c r="Y132" s="128">
        <f>IF($B128-Y$9&lt;0,0,LOOKUP($B128-(Y$9-1),$C$380:$C$401,$E$380:$E$401))</f>
        <v>0</v>
      </c>
      <c r="Z132" s="124"/>
      <c r="AA132" s="128">
        <f>IF($B128-AA$9&lt;0,0,LOOKUP($B128-(AA$9-1),$C$380:$C$401,$E$380:$E$401))</f>
        <v>0</v>
      </c>
      <c r="AB132" s="124"/>
      <c r="AC132" s="128">
        <f>IF($B128-AC$9&lt;0,0,LOOKUP($B128-(AC$9-1),$C$380:$C$401,$E$380:$E$401))</f>
        <v>0</v>
      </c>
      <c r="AD132" s="124"/>
      <c r="AE132" s="128">
        <f>IF($B128-AE$9&lt;0,0,LOOKUP($B128-(AE$9-1),$C$380:$C$401,$E$380:$E$401))</f>
        <v>0</v>
      </c>
      <c r="AF132" s="124"/>
      <c r="AG132" s="128">
        <f>IF($B128-AG$9&lt;0,0,LOOKUP($B128-(AG$9-1),$C$380:$C$401,$E$380:$E$401))</f>
        <v>0</v>
      </c>
      <c r="AH132" s="124"/>
      <c r="AI132" s="128">
        <f>IF($B128-AI$9&lt;0,0,LOOKUP($B128-(AI$9-1),$C$380:$C$401,$E$380:$E$401))</f>
        <v>0</v>
      </c>
      <c r="AJ132" s="124"/>
      <c r="AK132" s="128">
        <f>IF($B128-AK$9&lt;0,0,LOOKUP($B128-(AK$9-1),$C$380:$C$401,$E$380:$E$401))</f>
        <v>0</v>
      </c>
      <c r="AL132" s="124"/>
      <c r="AM132" s="128">
        <f>IF($B128-AM$9&lt;0,0,LOOKUP($B128-(AM$9-1),$C$380:$C$401,$E$380:$E$401))</f>
        <v>0</v>
      </c>
      <c r="AN132" s="124"/>
      <c r="AO132" s="128">
        <f>IF($B128-AO$9&lt;0,0,LOOKUP($B128-(AO$9-1),$C$380:$C$401,$E$380:$E$401))</f>
        <v>0</v>
      </c>
      <c r="AP132" s="124"/>
      <c r="AQ132" s="128">
        <f>IF($B128-AQ$9&lt;0,0,LOOKUP($B128-(AQ$9-1),$C$380:$C$401,$E$380:$E$401))</f>
        <v>0</v>
      </c>
      <c r="AR132" s="124"/>
      <c r="AS132" s="128">
        <f>IF($B128-AS$9&lt;0,0,LOOKUP($B128-(AS$9-1),$C$380:$C$401,$E$380:$E$401))</f>
        <v>0</v>
      </c>
      <c r="AT132" s="124"/>
      <c r="AU132" s="128">
        <f>IF($B128-AU$9&lt;0,0,LOOKUP($B128-(AU$9-1),$C$380:$C$401,$E$380:$E$401))</f>
        <v>0</v>
      </c>
      <c r="AV132" s="124"/>
      <c r="AW132" s="128">
        <f>IF($B128-AW$9&lt;0,0,LOOKUP($B128-(AW$9-1),$C$380:$C$401,$E$380:$E$401))</f>
        <v>0</v>
      </c>
      <c r="AX132" s="124"/>
      <c r="AY132" s="124"/>
      <c r="AZ132" s="124"/>
      <c r="BA132" s="124"/>
      <c r="BB132" s="124"/>
      <c r="BC132" s="124"/>
      <c r="BD132" s="124"/>
      <c r="BE132" s="124"/>
    </row>
    <row r="133" spans="1:57">
      <c r="A133" s="79"/>
      <c r="B133" s="79"/>
      <c r="C133" s="79"/>
      <c r="D133" s="79"/>
      <c r="E133" s="122"/>
      <c r="F133" s="120"/>
      <c r="G133" s="122"/>
      <c r="I133" s="122"/>
      <c r="J133" s="120"/>
      <c r="K133" s="122"/>
      <c r="L133" s="120"/>
      <c r="M133" s="122"/>
      <c r="N133" s="120"/>
      <c r="O133" s="122"/>
      <c r="P133" s="120"/>
      <c r="Q133" s="122"/>
      <c r="R133" s="120"/>
      <c r="S133" s="122"/>
      <c r="T133" s="120"/>
      <c r="U133" s="122"/>
      <c r="V133" s="120"/>
      <c r="W133" s="122"/>
      <c r="X133" s="120"/>
      <c r="Y133" s="122"/>
      <c r="Z133" s="120"/>
      <c r="AA133" s="122"/>
      <c r="AB133" s="120"/>
      <c r="AC133" s="122"/>
      <c r="AD133" s="120"/>
      <c r="AE133" s="122"/>
      <c r="AF133" s="120"/>
      <c r="AG133" s="122"/>
      <c r="AI133" s="122"/>
      <c r="AK133" s="122"/>
      <c r="AM133" s="122"/>
      <c r="AO133" s="122"/>
      <c r="AQ133" s="122"/>
      <c r="AS133" s="122"/>
      <c r="AU133" s="122"/>
      <c r="AW133" s="122"/>
    </row>
    <row r="134" spans="1:57">
      <c r="A134" s="79"/>
      <c r="B134" s="90" t="s">
        <v>193</v>
      </c>
      <c r="C134" s="79"/>
      <c r="D134" s="79"/>
      <c r="E134" s="120">
        <f>ROUND((E129-E130)*E132,0)</f>
        <v>0</v>
      </c>
      <c r="F134" s="120"/>
      <c r="G134" s="120">
        <f>ROUND((G129-G130)*G132,0)</f>
        <v>0</v>
      </c>
      <c r="I134" s="120">
        <f>ROUND((I129-I130)*I132,0)</f>
        <v>0</v>
      </c>
      <c r="J134" s="120"/>
      <c r="K134" s="120">
        <f>ROUND((K129-K130)*K132,0)</f>
        <v>0</v>
      </c>
      <c r="L134" s="120"/>
      <c r="M134" s="120">
        <f>ROUND((M129-M130)*M132,0)</f>
        <v>0</v>
      </c>
      <c r="N134" s="120"/>
      <c r="O134" s="120">
        <f>ROUND((O129-O130)*O132,0)</f>
        <v>0</v>
      </c>
      <c r="P134" s="120"/>
      <c r="Q134" s="120">
        <f>ROUND((Q129-Q130)*Q132,0)</f>
        <v>0</v>
      </c>
      <c r="R134" s="120"/>
      <c r="S134" s="120">
        <f>ROUND((S129-S130)*S132,0)</f>
        <v>0</v>
      </c>
      <c r="T134" s="120"/>
      <c r="U134" s="120">
        <f>ROUND((U129-U130)*U132,0)</f>
        <v>0</v>
      </c>
      <c r="V134" s="120"/>
      <c r="W134" s="120">
        <f>ROUND((W129-W130)*W132,0)</f>
        <v>0</v>
      </c>
      <c r="X134" s="120"/>
      <c r="Y134" s="120">
        <f>ROUND((Y129-Y130)*Y132,0)</f>
        <v>0</v>
      </c>
      <c r="Z134" s="120"/>
      <c r="AA134" s="120">
        <f>ROUND((AA129-AA130)*AA132,0)</f>
        <v>0</v>
      </c>
      <c r="AB134" s="120"/>
      <c r="AC134" s="120">
        <f>ROUND((AC129-AC130)*AC132,0)</f>
        <v>0</v>
      </c>
      <c r="AD134" s="120"/>
      <c r="AE134" s="120">
        <f>ROUND((AE129-AE130)*AE132,0)</f>
        <v>0</v>
      </c>
      <c r="AF134" s="120"/>
      <c r="AG134" s="120">
        <f>ROUND((AG129-AG130)*AG132,0)</f>
        <v>0</v>
      </c>
      <c r="AI134" s="120">
        <f>ROUND((AI129-AI130)*AI132,0)</f>
        <v>0</v>
      </c>
      <c r="AK134" s="120">
        <f>ROUND((AK129-AK130)*AK132,0)</f>
        <v>0</v>
      </c>
      <c r="AM134" s="120">
        <f>ROUND((AM129-AM130)*AM132,0)</f>
        <v>0</v>
      </c>
      <c r="AO134" s="120">
        <f>ROUND((AO129-AO130)*AO132,0)</f>
        <v>0</v>
      </c>
      <c r="AQ134" s="120">
        <f>ROUND((AQ129-AQ130)*AQ132,0)</f>
        <v>0</v>
      </c>
      <c r="AS134" s="120">
        <f>ROUND((AS129-AS130)*AS132,0)</f>
        <v>0</v>
      </c>
      <c r="AU134" s="120">
        <f>ROUND((AU129-AU130)*AU132,0)</f>
        <v>0</v>
      </c>
      <c r="AW134" s="120">
        <f>ROUND((AW129-AW130)*AW132,0)</f>
        <v>0</v>
      </c>
    </row>
    <row r="135" spans="1:57">
      <c r="A135" s="79"/>
      <c r="B135" s="90" t="s">
        <v>194</v>
      </c>
      <c r="C135" s="79"/>
      <c r="D135" s="79"/>
      <c r="E135" s="81">
        <f>IF(E$113=$B128,E130,0)</f>
        <v>0</v>
      </c>
      <c r="F135" s="120"/>
      <c r="G135" s="81">
        <f>IF(G$113=$B128,G130,0)</f>
        <v>0</v>
      </c>
      <c r="I135" s="81">
        <f>IF(I$113=$B128,I130,0)</f>
        <v>0</v>
      </c>
      <c r="J135" s="120"/>
      <c r="K135" s="81">
        <f>IF(K$113=$B128,K130,0)</f>
        <v>0</v>
      </c>
      <c r="L135" s="120"/>
      <c r="M135" s="81">
        <f>IF(M$113=$B128,M130,0)</f>
        <v>0</v>
      </c>
      <c r="N135" s="120"/>
      <c r="O135" s="81">
        <f>IF(O$113=$B128,O130,0)</f>
        <v>0</v>
      </c>
      <c r="P135" s="120"/>
      <c r="Q135" s="81">
        <f>IF(Q$113=$B128,Q130,0)</f>
        <v>0</v>
      </c>
      <c r="R135" s="120"/>
      <c r="S135" s="81">
        <f>IF(S$113=$B128,S130,0)</f>
        <v>0</v>
      </c>
      <c r="T135" s="120"/>
      <c r="U135" s="81">
        <f>IF(U$113=$B128,U130,0)</f>
        <v>0</v>
      </c>
      <c r="V135" s="120"/>
      <c r="W135" s="81">
        <f>IF(W$113=$B128,W130,0)</f>
        <v>0</v>
      </c>
      <c r="X135" s="120"/>
      <c r="Y135" s="81">
        <f>IF(Y$113=$B128,Y130,0)</f>
        <v>0</v>
      </c>
      <c r="Z135" s="120"/>
      <c r="AA135" s="81">
        <f>IF(AA$113=$B128,AA130,0)</f>
        <v>0</v>
      </c>
      <c r="AB135" s="120"/>
      <c r="AC135" s="81">
        <f>IF(AC$113=$B128,AC130,0)</f>
        <v>0</v>
      </c>
      <c r="AD135" s="120"/>
      <c r="AE135" s="81">
        <f>IF(AE$113=$B128,AE130,0)</f>
        <v>0</v>
      </c>
      <c r="AF135" s="120"/>
      <c r="AG135" s="81">
        <f>IF(AG$113=$B128,AG130,0)</f>
        <v>0</v>
      </c>
      <c r="AI135" s="81">
        <f>IF(AI$113=$B128,AI130,0)</f>
        <v>0</v>
      </c>
      <c r="AK135" s="81">
        <f>IF(AK$113=$B128,AK130,0)</f>
        <v>0</v>
      </c>
      <c r="AM135" s="81">
        <f>IF(AM$113=$B128,AM130,0)</f>
        <v>0</v>
      </c>
      <c r="AO135" s="81">
        <f>IF(AO$113=$B128,AO130,0)</f>
        <v>0</v>
      </c>
      <c r="AQ135" s="81">
        <f>IF(AQ$113=$B128,AQ130,0)</f>
        <v>0</v>
      </c>
      <c r="AS135" s="81">
        <f>IF(AS$113=$B128,AS130,0)</f>
        <v>0</v>
      </c>
      <c r="AU135" s="81">
        <f>IF(AU$113=$B128,AU130,0)</f>
        <v>0</v>
      </c>
      <c r="AW135" s="81">
        <f>IF(AW$113=$B128,AW130,0)</f>
        <v>0</v>
      </c>
    </row>
    <row r="136" spans="1:57" ht="13.5" thickBot="1">
      <c r="A136" s="79"/>
      <c r="B136" s="90" t="str">
        <f>"Total Tax Depreciation  -  "&amp;B128</f>
        <v>Total Tax Depreciation  -  2002</v>
      </c>
      <c r="C136" s="79"/>
      <c r="D136" s="79"/>
      <c r="E136" s="125">
        <f>E134+E135</f>
        <v>0</v>
      </c>
      <c r="F136" s="120"/>
      <c r="G136" s="125">
        <f>G134+G135</f>
        <v>0</v>
      </c>
      <c r="I136" s="125">
        <f>I134+I135</f>
        <v>0</v>
      </c>
      <c r="J136" s="122"/>
      <c r="K136" s="125">
        <f>K134+K135</f>
        <v>0</v>
      </c>
      <c r="L136" s="122"/>
      <c r="M136" s="125">
        <f>M134+M135</f>
        <v>0</v>
      </c>
      <c r="N136" s="122"/>
      <c r="O136" s="125">
        <f>O134+O135</f>
        <v>0</v>
      </c>
      <c r="P136" s="122"/>
      <c r="Q136" s="125">
        <f>Q134+Q135</f>
        <v>0</v>
      </c>
      <c r="R136" s="122"/>
      <c r="S136" s="125">
        <f>S134+S135</f>
        <v>0</v>
      </c>
      <c r="T136" s="122"/>
      <c r="U136" s="125">
        <f>U134+U135</f>
        <v>0</v>
      </c>
      <c r="V136" s="122"/>
      <c r="W136" s="125">
        <f>W134+W135</f>
        <v>0</v>
      </c>
      <c r="X136" s="122"/>
      <c r="Y136" s="125">
        <f>Y134+Y135</f>
        <v>0</v>
      </c>
      <c r="Z136" s="122"/>
      <c r="AA136" s="125">
        <f>AA134+AA135</f>
        <v>0</v>
      </c>
      <c r="AB136" s="122"/>
      <c r="AC136" s="125">
        <f>AC134+AC135</f>
        <v>0</v>
      </c>
      <c r="AD136" s="122"/>
      <c r="AE136" s="125">
        <f>AE134+AE135</f>
        <v>0</v>
      </c>
      <c r="AF136" s="122"/>
      <c r="AG136" s="125">
        <f>AG134+AG135</f>
        <v>0</v>
      </c>
      <c r="AI136" s="125">
        <f>AI134+AI135</f>
        <v>0</v>
      </c>
      <c r="AK136" s="125">
        <f>AK134+AK135</f>
        <v>0</v>
      </c>
      <c r="AM136" s="125">
        <f>AM134+AM135</f>
        <v>0</v>
      </c>
      <c r="AO136" s="125">
        <f>AO134+AO135</f>
        <v>0</v>
      </c>
      <c r="AQ136" s="125">
        <f>AQ134+AQ135</f>
        <v>0</v>
      </c>
      <c r="AS136" s="125">
        <f>AS134+AS135</f>
        <v>0</v>
      </c>
      <c r="AU136" s="125">
        <f>AU134+AU135</f>
        <v>0</v>
      </c>
      <c r="AW136" s="125">
        <f>AW134+AW135</f>
        <v>0</v>
      </c>
      <c r="BC136" s="126"/>
    </row>
    <row r="137" spans="1:57" ht="13.5" thickTop="1">
      <c r="A137" s="79"/>
      <c r="B137" s="79"/>
      <c r="C137" s="79"/>
      <c r="D137" s="79"/>
      <c r="E137" s="122"/>
      <c r="F137" s="120"/>
      <c r="G137" s="122"/>
      <c r="I137" s="122"/>
      <c r="J137" s="122"/>
      <c r="K137" s="122"/>
      <c r="L137" s="122"/>
      <c r="M137" s="122"/>
      <c r="N137" s="122"/>
      <c r="O137" s="122"/>
      <c r="P137" s="122"/>
      <c r="Q137" s="122"/>
      <c r="R137" s="122"/>
      <c r="S137" s="122"/>
      <c r="T137" s="122"/>
      <c r="U137" s="122"/>
      <c r="V137" s="122"/>
      <c r="W137" s="122"/>
      <c r="X137" s="122"/>
      <c r="Y137" s="122"/>
      <c r="Z137" s="122"/>
      <c r="AA137" s="122"/>
      <c r="AB137" s="122"/>
      <c r="AC137" s="122"/>
      <c r="AD137" s="122"/>
      <c r="AE137" s="122"/>
      <c r="AF137" s="122"/>
      <c r="AG137" s="122"/>
      <c r="AI137" s="122"/>
      <c r="AK137" s="122"/>
      <c r="AM137" s="122"/>
      <c r="AO137" s="122"/>
      <c r="AQ137" s="122"/>
      <c r="AS137" s="122"/>
      <c r="AU137" s="122"/>
      <c r="AW137" s="122"/>
    </row>
    <row r="138" spans="1:57">
      <c r="A138" s="79"/>
      <c r="F138" s="120"/>
      <c r="X138" s="120"/>
    </row>
    <row r="139" spans="1:57">
      <c r="A139" s="79"/>
      <c r="B139" s="119">
        <v>2003</v>
      </c>
      <c r="C139" s="79"/>
      <c r="D139" s="79"/>
      <c r="E139" s="120"/>
      <c r="F139" s="120"/>
      <c r="G139" s="120"/>
      <c r="I139" s="120"/>
      <c r="K139" s="120"/>
      <c r="M139" s="120"/>
      <c r="N139" s="120"/>
      <c r="O139" s="120"/>
      <c r="Q139" s="120"/>
      <c r="S139" s="120"/>
      <c r="U139" s="120"/>
      <c r="W139" s="120"/>
      <c r="X139" s="120"/>
      <c r="Y139" s="120"/>
      <c r="AA139" s="120"/>
      <c r="AC139" s="120"/>
      <c r="AE139" s="120"/>
      <c r="AG139" s="120"/>
      <c r="AI139" s="120"/>
      <c r="AK139" s="120"/>
      <c r="AM139" s="120"/>
      <c r="AO139" s="120"/>
      <c r="AQ139" s="120"/>
      <c r="AS139" s="120"/>
      <c r="AU139" s="120"/>
      <c r="AW139" s="120"/>
    </row>
    <row r="140" spans="1:57">
      <c r="A140" s="79"/>
      <c r="B140" s="90" t="s">
        <v>167</v>
      </c>
      <c r="C140" s="79"/>
      <c r="D140" s="79"/>
      <c r="E140" s="120">
        <f>IF(E$113&lt;=$B139,E$25,0)</f>
        <v>0</v>
      </c>
      <c r="F140" s="120"/>
      <c r="G140" s="120">
        <f>IF(G$113&lt;=$B139,G$25,0)</f>
        <v>0</v>
      </c>
      <c r="I140" s="120">
        <f>IF(I$113&lt;=$B139,I$25,0)</f>
        <v>0</v>
      </c>
      <c r="K140" s="120">
        <f>IF(K$113&lt;=$B139,K$25,0)</f>
        <v>0</v>
      </c>
      <c r="L140" s="120"/>
      <c r="M140" s="120">
        <f>IF(M$113&lt;=$B139,M$25,0)</f>
        <v>0</v>
      </c>
      <c r="N140" s="120"/>
      <c r="O140" s="120">
        <f>IF(O$113&lt;=$B139,O$25,0)</f>
        <v>0</v>
      </c>
      <c r="P140" s="120"/>
      <c r="Q140" s="120">
        <f>IF(Q$113&lt;=$B139,Q$25,0)</f>
        <v>0</v>
      </c>
      <c r="R140" s="120"/>
      <c r="S140" s="120">
        <f>IF(S$113&lt;=$B139,S$25,0)</f>
        <v>0</v>
      </c>
      <c r="T140" s="120"/>
      <c r="U140" s="120">
        <f>IF(U$113&lt;=$B139,U$25,0)</f>
        <v>0</v>
      </c>
      <c r="V140" s="120"/>
      <c r="W140" s="120">
        <f>IF(W$113&lt;=$B139,W$25,0)</f>
        <v>0</v>
      </c>
      <c r="X140" s="120"/>
      <c r="Y140" s="120">
        <f>IF(Y$113&lt;=$B139,Y$25,0)</f>
        <v>0</v>
      </c>
      <c r="Z140" s="120"/>
      <c r="AA140" s="120">
        <f>IF(AA$113&lt;=$B139,AA$25,0)</f>
        <v>0</v>
      </c>
      <c r="AB140" s="120"/>
      <c r="AC140" s="120">
        <f>IF(AC$113&lt;=$B139,AC$25,0)</f>
        <v>0</v>
      </c>
      <c r="AD140" s="120"/>
      <c r="AE140" s="120">
        <f>IF(AE$113&lt;=$B139,AE$25,0)</f>
        <v>0</v>
      </c>
      <c r="AF140" s="120"/>
      <c r="AG140" s="120">
        <f>IF(AG$113&lt;=$B139,AG$25,0)</f>
        <v>0</v>
      </c>
      <c r="AH140" s="120"/>
      <c r="AI140" s="120">
        <f>IF(AI$113&lt;=$B139,AI$25,0)</f>
        <v>0</v>
      </c>
      <c r="AJ140" s="120"/>
      <c r="AK140" s="120">
        <f>IF(AK$113&lt;=$B139,AK$25,0)</f>
        <v>0</v>
      </c>
      <c r="AL140" s="79"/>
      <c r="AM140" s="120">
        <f>IF(AM$113&lt;=$B139,AM$25,0)</f>
        <v>0</v>
      </c>
      <c r="AN140" s="79"/>
      <c r="AO140" s="120">
        <f>IF(AO$113&lt;=$B139,AO$25,0)</f>
        <v>0</v>
      </c>
      <c r="AP140" s="79"/>
      <c r="AQ140" s="120">
        <f>IF(AQ$113&lt;=$B139,AQ$25,0)</f>
        <v>0</v>
      </c>
      <c r="AR140" s="79"/>
      <c r="AS140" s="120">
        <f>IF(AS$113&lt;=$B139,AS$25,0)</f>
        <v>0</v>
      </c>
      <c r="AT140" s="79"/>
      <c r="AU140" s="120">
        <f>IF(AU$113&lt;=$B139,AU$25,0)</f>
        <v>0</v>
      </c>
      <c r="AV140" s="79"/>
      <c r="AW140" s="120">
        <f>IF(AW$113&lt;=$B139,AW$25,0)</f>
        <v>0</v>
      </c>
      <c r="AX140" s="79"/>
      <c r="AY140" s="79"/>
      <c r="AZ140" s="79"/>
      <c r="BA140" s="79"/>
      <c r="BB140" s="79"/>
    </row>
    <row r="141" spans="1:57">
      <c r="A141" s="79"/>
      <c r="B141" s="90" t="s">
        <v>190</v>
      </c>
      <c r="C141" s="79"/>
      <c r="D141" s="109"/>
      <c r="E141" s="121">
        <f>ROUND(E140*E$13,0)</f>
        <v>0</v>
      </c>
      <c r="F141" s="120"/>
      <c r="G141" s="121">
        <f>ROUND(G140*G$13,0)</f>
        <v>0</v>
      </c>
      <c r="I141" s="121">
        <f>ROUND(I140*I$13,0)</f>
        <v>0</v>
      </c>
      <c r="K141" s="121">
        <f>ROUND(K140*K$13,0)</f>
        <v>0</v>
      </c>
      <c r="L141" s="120"/>
      <c r="M141" s="121">
        <f>ROUND(M140*M$13,0)</f>
        <v>0</v>
      </c>
      <c r="N141" s="120"/>
      <c r="O141" s="121">
        <f>ROUND(O140*O$13,0)</f>
        <v>0</v>
      </c>
      <c r="P141" s="120"/>
      <c r="Q141" s="121">
        <f>ROUND(Q140*Q$13,0)</f>
        <v>0</v>
      </c>
      <c r="R141" s="120"/>
      <c r="S141" s="121">
        <f>ROUND(S140*S$13,0)</f>
        <v>0</v>
      </c>
      <c r="T141" s="120"/>
      <c r="U141" s="121">
        <f>ROUND(U140*U$13,0)</f>
        <v>0</v>
      </c>
      <c r="V141" s="120"/>
      <c r="W141" s="121">
        <f>ROUND(W140*W$13,0)</f>
        <v>0</v>
      </c>
      <c r="X141" s="120"/>
      <c r="Y141" s="121">
        <f>ROUND(Y140*Y$13,0)</f>
        <v>0</v>
      </c>
      <c r="Z141" s="120"/>
      <c r="AA141" s="121">
        <f>ROUND(AA140*AA$13,0)</f>
        <v>0</v>
      </c>
      <c r="AB141" s="120"/>
      <c r="AC141" s="121">
        <f>ROUND(AC140*AC$13,0)</f>
        <v>0</v>
      </c>
      <c r="AD141" s="120"/>
      <c r="AE141" s="121">
        <f>ROUND(AE140*AE$13,0)</f>
        <v>0</v>
      </c>
      <c r="AF141" s="120"/>
      <c r="AG141" s="121">
        <f>ROUND(AG140*AG$13,0)</f>
        <v>0</v>
      </c>
      <c r="AH141" s="120"/>
      <c r="AI141" s="121">
        <f>ROUND(AI140*AI$13,0)</f>
        <v>0</v>
      </c>
      <c r="AJ141" s="120"/>
      <c r="AK141" s="121">
        <f>ROUND(AK140*AK$13,0)</f>
        <v>0</v>
      </c>
      <c r="AL141" s="79"/>
      <c r="AM141" s="121">
        <f>ROUND(AM140*AM$13,0)</f>
        <v>0</v>
      </c>
      <c r="AN141" s="79"/>
      <c r="AO141" s="121">
        <f>ROUND(AO140*AO$13,0)</f>
        <v>0</v>
      </c>
      <c r="AP141" s="79"/>
      <c r="AQ141" s="121">
        <f>ROUND(AQ140*AQ$13,0)</f>
        <v>0</v>
      </c>
      <c r="AR141" s="79"/>
      <c r="AS141" s="121">
        <f>ROUND(AS140*AS$13,0)</f>
        <v>0</v>
      </c>
      <c r="AT141" s="79"/>
      <c r="AU141" s="121">
        <f>ROUND(AU140*AU$13,0)</f>
        <v>0</v>
      </c>
      <c r="AV141" s="79"/>
      <c r="AW141" s="121">
        <f>ROUND(AW140*AW$13,0)</f>
        <v>0</v>
      </c>
      <c r="AX141" s="79"/>
      <c r="AY141" s="79"/>
      <c r="AZ141" s="79"/>
      <c r="BA141" s="79"/>
      <c r="BB141" s="79"/>
    </row>
    <row r="142" spans="1:57">
      <c r="A142" s="79"/>
      <c r="B142" s="90" t="s">
        <v>191</v>
      </c>
      <c r="C142" s="79"/>
      <c r="D142" s="79"/>
      <c r="E142" s="120">
        <f>E140-E141</f>
        <v>0</v>
      </c>
      <c r="F142" s="120"/>
      <c r="G142" s="120">
        <f>G140-G141</f>
        <v>0</v>
      </c>
      <c r="I142" s="120">
        <f>I140-I141</f>
        <v>0</v>
      </c>
      <c r="K142" s="120">
        <f>K140-K141</f>
        <v>0</v>
      </c>
      <c r="L142" s="120"/>
      <c r="M142" s="120">
        <f>M140-M141</f>
        <v>0</v>
      </c>
      <c r="N142" s="120"/>
      <c r="O142" s="120">
        <f>O140-O141</f>
        <v>0</v>
      </c>
      <c r="P142" s="120"/>
      <c r="Q142" s="120">
        <f>Q140-Q141</f>
        <v>0</v>
      </c>
      <c r="R142" s="120"/>
      <c r="S142" s="120">
        <f>S140-S141</f>
        <v>0</v>
      </c>
      <c r="T142" s="120"/>
      <c r="U142" s="120">
        <f>U140-U141</f>
        <v>0</v>
      </c>
      <c r="V142" s="120"/>
      <c r="W142" s="120">
        <f>W140-W141</f>
        <v>0</v>
      </c>
      <c r="X142" s="120"/>
      <c r="Y142" s="120">
        <f>Y140-Y141</f>
        <v>0</v>
      </c>
      <c r="Z142" s="120"/>
      <c r="AA142" s="120">
        <f>AA140-AA141</f>
        <v>0</v>
      </c>
      <c r="AB142" s="120"/>
      <c r="AC142" s="120">
        <f>AC140-AC141</f>
        <v>0</v>
      </c>
      <c r="AD142" s="120"/>
      <c r="AE142" s="120">
        <f>AE140-AE141</f>
        <v>0</v>
      </c>
      <c r="AF142" s="120"/>
      <c r="AG142" s="120">
        <f>AG140-AG141</f>
        <v>0</v>
      </c>
      <c r="AH142" s="120"/>
      <c r="AI142" s="120">
        <f>AI140-AI141</f>
        <v>0</v>
      </c>
      <c r="AJ142" s="120"/>
      <c r="AK142" s="120">
        <f>AK140-AK141</f>
        <v>0</v>
      </c>
      <c r="AL142" s="79"/>
      <c r="AM142" s="120">
        <f>AM140-AM141</f>
        <v>0</v>
      </c>
      <c r="AN142" s="79"/>
      <c r="AO142" s="120">
        <f>AO140-AO141</f>
        <v>0</v>
      </c>
      <c r="AP142" s="79"/>
      <c r="AQ142" s="120">
        <f>AQ140-AQ141</f>
        <v>0</v>
      </c>
      <c r="AR142" s="79"/>
      <c r="AS142" s="120">
        <f>AS140-AS141</f>
        <v>0</v>
      </c>
      <c r="AT142" s="79"/>
      <c r="AU142" s="120">
        <f>AU140-AU141</f>
        <v>0</v>
      </c>
      <c r="AV142" s="79"/>
      <c r="AW142" s="120">
        <f>AW140-AW141</f>
        <v>0</v>
      </c>
      <c r="AX142" s="79"/>
      <c r="AY142" s="79"/>
      <c r="AZ142" s="79"/>
      <c r="BA142" s="79"/>
      <c r="BB142" s="79"/>
    </row>
    <row r="143" spans="1:57" s="65" customFormat="1">
      <c r="A143" s="109"/>
      <c r="B143" s="123" t="s">
        <v>192</v>
      </c>
      <c r="C143" s="109"/>
      <c r="D143" s="109"/>
      <c r="E143" s="128">
        <f>IF($B139-E$9&lt;0,0,LOOKUP($B139-(E$9-1),$C$380:$C$401,$E$380:$E$401))</f>
        <v>6.6769999999999996E-2</v>
      </c>
      <c r="F143" s="109"/>
      <c r="G143" s="128">
        <f>IF($B139-G$9&lt;0,0,LOOKUP($B139-(G$9-1),$C$380:$C$401,$E$380:$E$401))</f>
        <v>7.2190000000000004E-2</v>
      </c>
      <c r="H143" s="124"/>
      <c r="I143" s="128">
        <f>IF($B139-I$9&lt;0,0,LOOKUP($B139-(I$9-1),$C$380:$C$401,$E$380:$E$401))</f>
        <v>3.7499999999999999E-2</v>
      </c>
      <c r="J143" s="124"/>
      <c r="K143" s="128">
        <f>IF($B139-K$9&lt;0,0,LOOKUP($B139-(K$9-1),$C$380:$C$401,$E$380:$E$401))</f>
        <v>0</v>
      </c>
      <c r="L143" s="124"/>
      <c r="M143" s="128">
        <f>IF($B139-M$9&lt;0,0,LOOKUP($B139-(M$9-1),$C$380:$C$401,$E$380:$E$401))</f>
        <v>0</v>
      </c>
      <c r="N143" s="109"/>
      <c r="O143" s="128">
        <f>IF($B139-O$9&lt;0,0,LOOKUP($B139-(O$9-1),$C$380:$C$401,$E$380:$E$401))</f>
        <v>0</v>
      </c>
      <c r="P143" s="124"/>
      <c r="Q143" s="128">
        <f>IF($B139-Q$9&lt;0,0,LOOKUP($B139-(Q$9-1),$C$380:$C$401,$E$380:$E$401))</f>
        <v>0</v>
      </c>
      <c r="R143" s="124"/>
      <c r="S143" s="128">
        <f>IF($B139-S$9&lt;0,0,LOOKUP($B139-(S$9-1),$C$380:$C$401,$E$380:$E$401))</f>
        <v>0</v>
      </c>
      <c r="T143" s="124"/>
      <c r="U143" s="128">
        <f>IF($B139-U$9&lt;0,0,LOOKUP($B139-(U$9-1),$C$380:$C$401,$E$380:$E$401))</f>
        <v>0</v>
      </c>
      <c r="V143" s="124"/>
      <c r="W143" s="128">
        <f>IF($B139-W$9&lt;0,0,LOOKUP($B139-(W$9-1),$C$380:$C$401,$E$380:$E$401))</f>
        <v>0</v>
      </c>
      <c r="X143" s="109"/>
      <c r="Y143" s="128">
        <f>IF($B139-Y$9&lt;0,0,LOOKUP($B139-(Y$9-1),$C$380:$C$401,$E$380:$E$401))</f>
        <v>0</v>
      </c>
      <c r="Z143" s="124"/>
      <c r="AA143" s="128">
        <f>IF($B139-AA$9&lt;0,0,LOOKUP($B139-(AA$9-1),$C$380:$C$401,$E$380:$E$401))</f>
        <v>0</v>
      </c>
      <c r="AB143" s="124"/>
      <c r="AC143" s="128">
        <f>IF($B139-AC$9&lt;0,0,LOOKUP($B139-(AC$9-1),$C$380:$C$401,$E$380:$E$401))</f>
        <v>0</v>
      </c>
      <c r="AD143" s="124"/>
      <c r="AE143" s="128">
        <f>IF($B139-AE$9&lt;0,0,LOOKUP($B139-(AE$9-1),$C$380:$C$401,$E$380:$E$401))</f>
        <v>0</v>
      </c>
      <c r="AF143" s="124"/>
      <c r="AG143" s="128">
        <f>IF($B139-AG$9&lt;0,0,LOOKUP($B139-(AG$9-1),$C$380:$C$401,$E$380:$E$401))</f>
        <v>0</v>
      </c>
      <c r="AH143" s="109"/>
      <c r="AI143" s="128">
        <f>IF($B139-AI$9&lt;0,0,LOOKUP($B139-(AI$9-1),$C$380:$C$401,$E$380:$E$401))</f>
        <v>0</v>
      </c>
      <c r="AJ143" s="109"/>
      <c r="AK143" s="128">
        <f>IF($B139-AK$9&lt;0,0,LOOKUP($B139-(AK$9-1),$C$380:$C$401,$E$380:$E$401))</f>
        <v>0</v>
      </c>
      <c r="AL143" s="109"/>
      <c r="AM143" s="128">
        <f>IF($B139-AM$9&lt;0,0,LOOKUP($B139-(AM$9-1),$C$380:$C$401,$E$380:$E$401))</f>
        <v>0</v>
      </c>
      <c r="AN143" s="109"/>
      <c r="AO143" s="128">
        <f>IF($B139-AO$9&lt;0,0,LOOKUP($B139-(AO$9-1),$C$380:$C$401,$E$380:$E$401))</f>
        <v>0</v>
      </c>
      <c r="AP143" s="109"/>
      <c r="AQ143" s="128">
        <f>IF($B139-AQ$9&lt;0,0,LOOKUP($B139-(AQ$9-1),$C$380:$C$401,$E$380:$E$401))</f>
        <v>0</v>
      </c>
      <c r="AR143" s="109"/>
      <c r="AS143" s="128">
        <f>IF($B139-AS$9&lt;0,0,LOOKUP($B139-(AS$9-1),$C$380:$C$401,$E$380:$E$401))</f>
        <v>0</v>
      </c>
      <c r="AT143" s="109"/>
      <c r="AU143" s="128">
        <f>IF($B139-AU$9&lt;0,0,LOOKUP($B139-(AU$9-1),$C$380:$C$401,$E$380:$E$401))</f>
        <v>0</v>
      </c>
      <c r="AV143" s="109"/>
      <c r="AW143" s="128">
        <f>IF($B139-AW$9&lt;0,0,LOOKUP($B139-(AW$9-1),$C$380:$C$401,$E$380:$E$401))</f>
        <v>0</v>
      </c>
      <c r="AX143" s="109"/>
      <c r="AY143" s="109"/>
      <c r="AZ143" s="109"/>
      <c r="BA143" s="109"/>
      <c r="BB143" s="109"/>
      <c r="BC143" s="124"/>
      <c r="BD143" s="124"/>
      <c r="BE143" s="124"/>
    </row>
    <row r="144" spans="1:57">
      <c r="A144" s="79"/>
      <c r="B144" s="79"/>
      <c r="C144" s="79"/>
      <c r="D144" s="79"/>
      <c r="E144" s="122"/>
      <c r="F144" s="120"/>
      <c r="G144" s="122"/>
      <c r="I144" s="122"/>
      <c r="K144" s="122"/>
      <c r="L144" s="120"/>
      <c r="M144" s="122"/>
      <c r="N144" s="120"/>
      <c r="O144" s="122"/>
      <c r="P144" s="120"/>
      <c r="Q144" s="122"/>
      <c r="R144" s="120"/>
      <c r="S144" s="122"/>
      <c r="T144" s="120"/>
      <c r="U144" s="122"/>
      <c r="V144" s="120"/>
      <c r="W144" s="122"/>
      <c r="X144" s="120"/>
      <c r="Y144" s="122"/>
      <c r="Z144" s="120"/>
      <c r="AA144" s="122"/>
      <c r="AB144" s="120"/>
      <c r="AC144" s="122"/>
      <c r="AD144" s="120"/>
      <c r="AE144" s="122"/>
      <c r="AF144" s="120"/>
      <c r="AG144" s="122"/>
      <c r="AH144" s="120"/>
      <c r="AI144" s="122"/>
      <c r="AJ144" s="120"/>
      <c r="AK144" s="122"/>
      <c r="AL144" s="79"/>
      <c r="AM144" s="122"/>
      <c r="AN144" s="79"/>
      <c r="AO144" s="122"/>
      <c r="AP144" s="79"/>
      <c r="AQ144" s="122"/>
      <c r="AR144" s="79"/>
      <c r="AS144" s="122"/>
      <c r="AT144" s="79"/>
      <c r="AU144" s="122"/>
      <c r="AV144" s="79"/>
      <c r="AW144" s="122"/>
      <c r="AX144" s="79"/>
      <c r="AY144" s="79"/>
      <c r="AZ144" s="79"/>
      <c r="BA144" s="79"/>
      <c r="BB144" s="79"/>
    </row>
    <row r="145" spans="1:57">
      <c r="A145" s="79"/>
      <c r="B145" s="90" t="s">
        <v>193</v>
      </c>
      <c r="C145" s="79"/>
      <c r="D145" s="79"/>
      <c r="E145" s="120">
        <f>ROUND((E140-E141)*E143,0)</f>
        <v>0</v>
      </c>
      <c r="F145" s="120"/>
      <c r="G145" s="120">
        <f>ROUND((G140-G141)*G143,0)</f>
        <v>0</v>
      </c>
      <c r="I145" s="120">
        <f>ROUND((I140-I141)*I143,0)</f>
        <v>0</v>
      </c>
      <c r="K145" s="120">
        <f>ROUND((K140-K141)*K143,0)</f>
        <v>0</v>
      </c>
      <c r="L145" s="120"/>
      <c r="M145" s="120">
        <f>ROUND((M140-M141)*M143,0)</f>
        <v>0</v>
      </c>
      <c r="N145" s="120"/>
      <c r="O145" s="120">
        <f>ROUND((O140-O141)*O143,0)</f>
        <v>0</v>
      </c>
      <c r="P145" s="120"/>
      <c r="Q145" s="120">
        <f>ROUND((Q140-Q141)*Q143,0)</f>
        <v>0</v>
      </c>
      <c r="R145" s="120"/>
      <c r="S145" s="120">
        <f>ROUND((S140-S141)*S143,0)</f>
        <v>0</v>
      </c>
      <c r="T145" s="120"/>
      <c r="U145" s="120">
        <f>ROUND((U140-U141)*U143,0)</f>
        <v>0</v>
      </c>
      <c r="V145" s="120"/>
      <c r="W145" s="120">
        <f>ROUND((W140-W141)*W143,0)</f>
        <v>0</v>
      </c>
      <c r="X145" s="120"/>
      <c r="Y145" s="120">
        <f>ROUND((Y140-Y141)*Y143,0)</f>
        <v>0</v>
      </c>
      <c r="Z145" s="120"/>
      <c r="AA145" s="120">
        <f>ROUND((AA140-AA141)*AA143,0)</f>
        <v>0</v>
      </c>
      <c r="AB145" s="120"/>
      <c r="AC145" s="120">
        <f>ROUND((AC140-AC141)*AC143,0)</f>
        <v>0</v>
      </c>
      <c r="AD145" s="120"/>
      <c r="AE145" s="120">
        <f>ROUND((AE140-AE141)*AE143,0)</f>
        <v>0</v>
      </c>
      <c r="AF145" s="120"/>
      <c r="AG145" s="120">
        <f>ROUND((AG140-AG141)*AG143,0)</f>
        <v>0</v>
      </c>
      <c r="AH145" s="120"/>
      <c r="AI145" s="120">
        <f>ROUND((AI140-AI141)*AI143,0)</f>
        <v>0</v>
      </c>
      <c r="AJ145" s="120"/>
      <c r="AK145" s="120">
        <f>ROUND((AK140-AK141)*AK143,0)</f>
        <v>0</v>
      </c>
      <c r="AL145" s="79"/>
      <c r="AM145" s="120">
        <f>ROUND((AM140-AM141)*AM143,0)</f>
        <v>0</v>
      </c>
      <c r="AN145" s="79"/>
      <c r="AO145" s="120">
        <f>ROUND((AO140-AO141)*AO143,0)</f>
        <v>0</v>
      </c>
      <c r="AP145" s="79"/>
      <c r="AQ145" s="120">
        <f>ROUND((AQ140-AQ141)*AQ143,0)</f>
        <v>0</v>
      </c>
      <c r="AR145" s="79"/>
      <c r="AS145" s="120">
        <f>ROUND((AS140-AS141)*AS143,0)</f>
        <v>0</v>
      </c>
      <c r="AT145" s="79"/>
      <c r="AU145" s="120">
        <f>ROUND((AU140-AU141)*AU143,0)</f>
        <v>0</v>
      </c>
      <c r="AV145" s="79"/>
      <c r="AW145" s="120">
        <f>ROUND((AW140-AW141)*AW143,0)</f>
        <v>0</v>
      </c>
      <c r="AX145" s="79"/>
      <c r="AY145" s="79"/>
      <c r="AZ145" s="79"/>
      <c r="BA145" s="79"/>
      <c r="BB145" s="79"/>
    </row>
    <row r="146" spans="1:57">
      <c r="A146" s="79"/>
      <c r="B146" s="90" t="s">
        <v>194</v>
      </c>
      <c r="C146" s="79"/>
      <c r="D146" s="79"/>
      <c r="E146" s="81">
        <f>IF(E$113=$B139,E141,0)</f>
        <v>0</v>
      </c>
      <c r="F146" s="120"/>
      <c r="G146" s="81">
        <f>IF(G$113=$B139,G141,0)</f>
        <v>0</v>
      </c>
      <c r="I146" s="81">
        <f>IF(I$113=$B139,I141,0)</f>
        <v>0</v>
      </c>
      <c r="K146" s="81">
        <f>IF(K$113=$B139,K141,0)</f>
        <v>0</v>
      </c>
      <c r="L146" s="120"/>
      <c r="M146" s="81">
        <f>IF(M$113=$B139,M141,0)</f>
        <v>0</v>
      </c>
      <c r="N146" s="120"/>
      <c r="O146" s="81">
        <f>IF(O$113=$B139,O141,0)</f>
        <v>0</v>
      </c>
      <c r="P146" s="120"/>
      <c r="Q146" s="81">
        <f>IF(Q$113=$B139,Q141,0)</f>
        <v>0</v>
      </c>
      <c r="R146" s="120"/>
      <c r="S146" s="81">
        <f>IF(S$113=$B139,S141,0)</f>
        <v>0</v>
      </c>
      <c r="T146" s="120"/>
      <c r="U146" s="81">
        <f>IF(U$113=$B139,U141,0)</f>
        <v>0</v>
      </c>
      <c r="V146" s="120"/>
      <c r="W146" s="81">
        <f>IF(W$113=$B139,W141,0)</f>
        <v>0</v>
      </c>
      <c r="X146" s="120"/>
      <c r="Y146" s="81">
        <f>IF(Y$113=$B139,Y141,0)</f>
        <v>0</v>
      </c>
      <c r="Z146" s="120"/>
      <c r="AA146" s="81">
        <f>IF(AA$113=$B139,AA141,0)</f>
        <v>0</v>
      </c>
      <c r="AB146" s="120"/>
      <c r="AC146" s="81">
        <f>IF(AC$113=$B139,AC141,0)</f>
        <v>0</v>
      </c>
      <c r="AD146" s="120"/>
      <c r="AE146" s="81">
        <f>IF(AE$113=$B139,AE141,0)</f>
        <v>0</v>
      </c>
      <c r="AF146" s="120"/>
      <c r="AG146" s="81">
        <f>IF(AG$113=$B139,AG141,0)</f>
        <v>0</v>
      </c>
      <c r="AH146" s="120"/>
      <c r="AI146" s="81">
        <f>IF(AI$113=$B139,AI141,0)</f>
        <v>0</v>
      </c>
      <c r="AJ146" s="120"/>
      <c r="AK146" s="81">
        <f>IF(AK$113=$B139,AK141,0)</f>
        <v>0</v>
      </c>
      <c r="AL146" s="79"/>
      <c r="AM146" s="81">
        <f>IF(AM$113=$B139,AM141,0)</f>
        <v>0</v>
      </c>
      <c r="AN146" s="79"/>
      <c r="AO146" s="81">
        <f>IF(AO$113=$B139,AO141,0)</f>
        <v>0</v>
      </c>
      <c r="AP146" s="79"/>
      <c r="AQ146" s="81">
        <f>IF(AQ$113=$B139,AQ141,0)</f>
        <v>0</v>
      </c>
      <c r="AR146" s="79"/>
      <c r="AS146" s="81">
        <f>IF(AS$113=$B139,AS141,0)</f>
        <v>0</v>
      </c>
      <c r="AT146" s="79"/>
      <c r="AU146" s="81">
        <f>IF(AU$113=$B139,AU141,0)</f>
        <v>0</v>
      </c>
      <c r="AV146" s="79"/>
      <c r="AW146" s="81">
        <f>IF(AW$113=$B139,AW141,0)</f>
        <v>0</v>
      </c>
      <c r="AX146" s="79"/>
      <c r="AY146" s="79"/>
      <c r="AZ146" s="79"/>
      <c r="BA146" s="79"/>
      <c r="BB146" s="79"/>
    </row>
    <row r="147" spans="1:57" ht="13.5" thickBot="1">
      <c r="A147" s="79"/>
      <c r="B147" s="90" t="str">
        <f>"Total Tax Depreciation  -  "&amp;B139</f>
        <v>Total Tax Depreciation  -  2003</v>
      </c>
      <c r="C147" s="79"/>
      <c r="D147" s="79"/>
      <c r="E147" s="125">
        <f>E145+E146</f>
        <v>0</v>
      </c>
      <c r="F147" s="120"/>
      <c r="G147" s="125">
        <f>G145+G146</f>
        <v>0</v>
      </c>
      <c r="I147" s="125">
        <f>I145+I146</f>
        <v>0</v>
      </c>
      <c r="K147" s="125">
        <f>K145+K146</f>
        <v>0</v>
      </c>
      <c r="L147" s="120"/>
      <c r="M147" s="125">
        <f>M145+M146</f>
        <v>0</v>
      </c>
      <c r="N147" s="120"/>
      <c r="O147" s="125">
        <f>O145+O146</f>
        <v>0</v>
      </c>
      <c r="P147" s="120"/>
      <c r="Q147" s="125">
        <f>Q145+Q146</f>
        <v>0</v>
      </c>
      <c r="R147" s="120"/>
      <c r="S147" s="125">
        <f>S145+S146</f>
        <v>0</v>
      </c>
      <c r="T147" s="120"/>
      <c r="U147" s="125">
        <f>U145+U146</f>
        <v>0</v>
      </c>
      <c r="V147" s="120"/>
      <c r="W147" s="125">
        <f>W145+W146</f>
        <v>0</v>
      </c>
      <c r="X147" s="120"/>
      <c r="Y147" s="125">
        <f>Y145+Y146</f>
        <v>0</v>
      </c>
      <c r="Z147" s="120"/>
      <c r="AA147" s="125">
        <f>AA145+AA146</f>
        <v>0</v>
      </c>
      <c r="AB147" s="120"/>
      <c r="AC147" s="125">
        <f>AC145+AC146</f>
        <v>0</v>
      </c>
      <c r="AD147" s="120"/>
      <c r="AE147" s="125">
        <f>AE145+AE146</f>
        <v>0</v>
      </c>
      <c r="AF147" s="120"/>
      <c r="AG147" s="125">
        <f>AG145+AG146</f>
        <v>0</v>
      </c>
      <c r="AH147" s="120"/>
      <c r="AI147" s="125">
        <f>AI145+AI146</f>
        <v>0</v>
      </c>
      <c r="AJ147" s="120"/>
      <c r="AK147" s="125">
        <f>AK145+AK146</f>
        <v>0</v>
      </c>
      <c r="AL147" s="79"/>
      <c r="AM147" s="125">
        <f>AM145+AM146</f>
        <v>0</v>
      </c>
      <c r="AN147" s="79"/>
      <c r="AO147" s="125">
        <f>AO145+AO146</f>
        <v>0</v>
      </c>
      <c r="AP147" s="79"/>
      <c r="AQ147" s="125">
        <f>AQ145+AQ146</f>
        <v>0</v>
      </c>
      <c r="AR147" s="79"/>
      <c r="AS147" s="125">
        <f>AS145+AS146</f>
        <v>0</v>
      </c>
      <c r="AT147" s="79"/>
      <c r="AU147" s="125">
        <f>AU145+AU146</f>
        <v>0</v>
      </c>
      <c r="AV147" s="79"/>
      <c r="AW147" s="125">
        <f>AW145+AW146</f>
        <v>0</v>
      </c>
      <c r="AX147" s="79"/>
      <c r="AY147" s="79"/>
      <c r="AZ147" s="79"/>
      <c r="BA147" s="79"/>
      <c r="BB147" s="79"/>
      <c r="BC147" s="126"/>
    </row>
    <row r="148" spans="1:57" ht="13.5" thickTop="1">
      <c r="A148" s="79"/>
      <c r="B148" s="79"/>
      <c r="C148" s="79"/>
      <c r="D148" s="79"/>
      <c r="E148" s="122"/>
      <c r="F148" s="120"/>
      <c r="G148" s="122"/>
      <c r="I148" s="122"/>
      <c r="K148" s="120"/>
      <c r="L148" s="120"/>
      <c r="M148" s="120"/>
      <c r="N148" s="120"/>
      <c r="O148" s="120"/>
      <c r="P148" s="120"/>
      <c r="Q148" s="120"/>
      <c r="R148" s="120"/>
      <c r="S148" s="120"/>
      <c r="T148" s="120"/>
      <c r="U148" s="120"/>
      <c r="V148" s="120"/>
      <c r="W148" s="120"/>
      <c r="X148" s="120"/>
      <c r="Y148" s="120"/>
      <c r="Z148" s="120"/>
      <c r="AA148" s="120"/>
      <c r="AB148" s="120"/>
      <c r="AC148" s="120"/>
      <c r="AD148" s="120"/>
      <c r="AE148" s="120"/>
      <c r="AF148" s="120"/>
      <c r="AG148" s="120"/>
      <c r="AH148" s="120"/>
      <c r="AI148" s="120"/>
      <c r="AJ148" s="120"/>
      <c r="AK148" s="120"/>
      <c r="AL148" s="79"/>
      <c r="AM148" s="120"/>
      <c r="AN148" s="79"/>
      <c r="AO148" s="120"/>
      <c r="AP148" s="79"/>
      <c r="AQ148" s="120"/>
      <c r="AR148" s="79"/>
      <c r="AS148" s="120"/>
      <c r="AT148" s="79"/>
      <c r="AU148" s="120"/>
      <c r="AV148" s="79"/>
      <c r="AW148" s="120"/>
      <c r="AX148" s="79"/>
      <c r="AY148" s="79"/>
      <c r="AZ148" s="79"/>
      <c r="BA148" s="79"/>
      <c r="BB148" s="79"/>
    </row>
    <row r="149" spans="1:57">
      <c r="A149" s="79"/>
      <c r="B149" s="79"/>
      <c r="C149" s="79"/>
      <c r="D149" s="79"/>
      <c r="E149" s="120"/>
      <c r="F149" s="120"/>
      <c r="G149" s="120"/>
      <c r="I149" s="120"/>
      <c r="K149" s="120"/>
      <c r="L149" s="120"/>
      <c r="M149" s="120"/>
      <c r="N149" s="120"/>
      <c r="O149" s="120"/>
      <c r="P149" s="120"/>
      <c r="Q149" s="120"/>
      <c r="R149" s="120"/>
      <c r="S149" s="120"/>
      <c r="T149" s="120"/>
      <c r="U149" s="120"/>
      <c r="V149" s="120"/>
      <c r="W149" s="120"/>
      <c r="X149" s="120"/>
      <c r="Y149" s="120"/>
      <c r="Z149" s="120"/>
      <c r="AA149" s="120"/>
      <c r="AB149" s="120"/>
      <c r="AC149" s="120"/>
      <c r="AD149" s="120"/>
      <c r="AE149" s="120"/>
      <c r="AF149" s="120"/>
      <c r="AG149" s="120"/>
      <c r="AH149" s="120"/>
      <c r="AI149" s="120"/>
      <c r="AJ149" s="120"/>
      <c r="AK149" s="120"/>
      <c r="AL149" s="79"/>
      <c r="AM149" s="120"/>
      <c r="AN149" s="79"/>
      <c r="AO149" s="120"/>
      <c r="AP149" s="79"/>
      <c r="AQ149" s="120"/>
      <c r="AR149" s="79"/>
      <c r="AS149" s="120"/>
      <c r="AT149" s="79"/>
      <c r="AU149" s="120"/>
      <c r="AV149" s="79"/>
      <c r="AW149" s="120"/>
      <c r="AX149" s="79"/>
      <c r="AY149" s="79"/>
      <c r="AZ149" s="79"/>
      <c r="BA149" s="79"/>
      <c r="BB149" s="79"/>
    </row>
    <row r="150" spans="1:57">
      <c r="A150" s="79"/>
      <c r="B150" s="119">
        <v>2004</v>
      </c>
      <c r="C150" s="79"/>
      <c r="D150" s="79"/>
      <c r="E150" s="120"/>
      <c r="F150" s="120"/>
      <c r="G150" s="120"/>
      <c r="I150" s="120"/>
      <c r="K150" s="120"/>
      <c r="L150" s="120"/>
      <c r="M150" s="120"/>
      <c r="N150" s="120"/>
      <c r="O150" s="120"/>
      <c r="P150" s="120"/>
      <c r="Q150" s="120"/>
      <c r="R150" s="120"/>
      <c r="S150" s="120"/>
      <c r="T150" s="120"/>
      <c r="U150" s="120"/>
      <c r="V150" s="120"/>
      <c r="W150" s="120"/>
      <c r="X150" s="120"/>
      <c r="Y150" s="120"/>
      <c r="Z150" s="120"/>
      <c r="AA150" s="120"/>
      <c r="AB150" s="120"/>
      <c r="AC150" s="120"/>
      <c r="AD150" s="120"/>
      <c r="AE150" s="120"/>
      <c r="AF150" s="120"/>
      <c r="AG150" s="120"/>
      <c r="AH150" s="120"/>
      <c r="AI150" s="120"/>
      <c r="AJ150" s="120"/>
      <c r="AK150" s="120"/>
      <c r="AL150" s="79"/>
      <c r="AM150" s="120"/>
      <c r="AN150" s="79"/>
      <c r="AO150" s="120"/>
      <c r="AP150" s="79"/>
      <c r="AQ150" s="120"/>
      <c r="AR150" s="79"/>
      <c r="AS150" s="120"/>
      <c r="AT150" s="79"/>
      <c r="AU150" s="120"/>
      <c r="AV150" s="79"/>
      <c r="AW150" s="120"/>
      <c r="AX150" s="79"/>
      <c r="AY150" s="79"/>
      <c r="AZ150" s="79"/>
      <c r="BA150" s="79"/>
      <c r="BB150" s="79"/>
    </row>
    <row r="151" spans="1:57">
      <c r="A151" s="79"/>
      <c r="B151" s="90" t="s">
        <v>167</v>
      </c>
      <c r="C151" s="79"/>
      <c r="D151" s="79"/>
      <c r="E151" s="120">
        <f>IF(E$113&lt;=$B150,E$25,0)</f>
        <v>0</v>
      </c>
      <c r="F151" s="120"/>
      <c r="G151" s="120">
        <f>IF(G$113&lt;=$B150,G$25,0)</f>
        <v>0</v>
      </c>
      <c r="I151" s="120">
        <f>IF(I$113&lt;=$B150,I$25,0)</f>
        <v>0</v>
      </c>
      <c r="K151" s="120">
        <f>IF(K$113&lt;=$B150,K$25,0)</f>
        <v>0</v>
      </c>
      <c r="L151" s="120"/>
      <c r="M151" s="120">
        <f>IF(M$113&lt;=$B150,M$25,0)</f>
        <v>0</v>
      </c>
      <c r="N151" s="120"/>
      <c r="O151" s="120">
        <f>IF(O$113&lt;=$B150,O$25,0)</f>
        <v>0</v>
      </c>
      <c r="P151" s="120"/>
      <c r="Q151" s="120">
        <f>IF(Q$113&lt;=$B150,Q$25,0)</f>
        <v>0</v>
      </c>
      <c r="R151" s="120"/>
      <c r="S151" s="120">
        <f>IF(S$113&lt;=$B150,S$25,0)</f>
        <v>0</v>
      </c>
      <c r="T151" s="120"/>
      <c r="U151" s="120">
        <f>IF(U$113&lt;=$B150,U$25,0)</f>
        <v>0</v>
      </c>
      <c r="V151" s="120"/>
      <c r="W151" s="120">
        <f>IF(W$113&lt;=$B150,W$25,0)</f>
        <v>0</v>
      </c>
      <c r="X151" s="120"/>
      <c r="Y151" s="120">
        <f>IF(Y$113&lt;=$B150,Y$25,0)</f>
        <v>0</v>
      </c>
      <c r="Z151" s="120"/>
      <c r="AA151" s="120">
        <f>IF(AA$113&lt;=$B150,AA$25,0)</f>
        <v>0</v>
      </c>
      <c r="AB151" s="120"/>
      <c r="AC151" s="120">
        <f>IF(AC$113&lt;=$B150,AC$25,0)</f>
        <v>0</v>
      </c>
      <c r="AD151" s="120"/>
      <c r="AE151" s="120">
        <f>IF(AE$113&lt;=$B150,AE$25,0)</f>
        <v>0</v>
      </c>
      <c r="AF151" s="120"/>
      <c r="AG151" s="120">
        <f>IF(AG$113&lt;=$B150,AG$25,0)</f>
        <v>0</v>
      </c>
      <c r="AH151" s="120"/>
      <c r="AI151" s="120">
        <f>IF(AI$113&lt;=$B150,AI$25,0)</f>
        <v>0</v>
      </c>
      <c r="AJ151" s="120"/>
      <c r="AK151" s="120">
        <f>IF(AK$113&lt;=$B150,AK$25,0)</f>
        <v>0</v>
      </c>
      <c r="AL151" s="79"/>
      <c r="AM151" s="120">
        <f>IF(AM$113&lt;=$B150,AM$25,0)</f>
        <v>0</v>
      </c>
      <c r="AN151" s="79"/>
      <c r="AO151" s="120">
        <f>IF(AO$113&lt;=$B150,AO$25,0)</f>
        <v>0</v>
      </c>
      <c r="AP151" s="79"/>
      <c r="AQ151" s="120">
        <f>IF(AQ$113&lt;=$B150,AQ$25,0)</f>
        <v>0</v>
      </c>
      <c r="AR151" s="79"/>
      <c r="AS151" s="120">
        <f>IF(AS$113&lt;=$B150,AS$25,0)</f>
        <v>0</v>
      </c>
      <c r="AT151" s="79"/>
      <c r="AU151" s="120">
        <f>IF(AU$113&lt;=$B150,AU$25,0)</f>
        <v>0</v>
      </c>
      <c r="AV151" s="79"/>
      <c r="AW151" s="120">
        <f>IF(AW$113&lt;=$B150,AW$25,0)</f>
        <v>0</v>
      </c>
      <c r="AX151" s="79"/>
      <c r="AY151" s="79"/>
      <c r="AZ151" s="79"/>
      <c r="BA151" s="79"/>
      <c r="BB151" s="79"/>
    </row>
    <row r="152" spans="1:57">
      <c r="A152" s="79"/>
      <c r="B152" s="90" t="s">
        <v>190</v>
      </c>
      <c r="C152" s="79"/>
      <c r="D152" s="79"/>
      <c r="E152" s="121">
        <f>ROUND(E151*E$13,0)</f>
        <v>0</v>
      </c>
      <c r="F152" s="120"/>
      <c r="G152" s="121">
        <f>ROUND(G151*G$13,0)</f>
        <v>0</v>
      </c>
      <c r="I152" s="121">
        <f>ROUND(I151*I$13,0)</f>
        <v>0</v>
      </c>
      <c r="K152" s="121">
        <f>ROUND(K151*K$13,0)</f>
        <v>0</v>
      </c>
      <c r="L152" s="120"/>
      <c r="M152" s="121">
        <f>ROUND(M151*M$13,0)</f>
        <v>0</v>
      </c>
      <c r="N152" s="120"/>
      <c r="O152" s="121">
        <f>ROUND(O151*O$13,0)</f>
        <v>0</v>
      </c>
      <c r="P152" s="120"/>
      <c r="Q152" s="121">
        <f>ROUND(Q151*Q$13,0)</f>
        <v>0</v>
      </c>
      <c r="R152" s="120"/>
      <c r="S152" s="121">
        <f>ROUND(S151*S$13,0)</f>
        <v>0</v>
      </c>
      <c r="T152" s="120"/>
      <c r="U152" s="121">
        <f>ROUND(U151*U$13,0)</f>
        <v>0</v>
      </c>
      <c r="V152" s="120"/>
      <c r="W152" s="121">
        <f>ROUND(W151*W$13,0)</f>
        <v>0</v>
      </c>
      <c r="X152" s="120"/>
      <c r="Y152" s="121">
        <f>ROUND(Y151*Y$13,0)</f>
        <v>0</v>
      </c>
      <c r="Z152" s="120"/>
      <c r="AA152" s="121">
        <f>ROUND(AA151*AA$13,0)</f>
        <v>0</v>
      </c>
      <c r="AB152" s="120"/>
      <c r="AC152" s="121">
        <f>ROUND(AC151*AC$13,0)</f>
        <v>0</v>
      </c>
      <c r="AD152" s="120"/>
      <c r="AE152" s="121">
        <f>ROUND(AE151*AE$13,0)</f>
        <v>0</v>
      </c>
      <c r="AF152" s="120"/>
      <c r="AG152" s="121">
        <f>ROUND(AG151*AG$13,0)</f>
        <v>0</v>
      </c>
      <c r="AH152" s="120"/>
      <c r="AI152" s="121">
        <f>ROUND(AI151*AI$13,0)</f>
        <v>0</v>
      </c>
      <c r="AJ152" s="120"/>
      <c r="AK152" s="121">
        <f>ROUND(AK151*AK$13,0)</f>
        <v>0</v>
      </c>
      <c r="AL152" s="79"/>
      <c r="AM152" s="121">
        <f>ROUND(AM151*AM$13,0)</f>
        <v>0</v>
      </c>
      <c r="AN152" s="79"/>
      <c r="AO152" s="121">
        <f>ROUND(AO151*AO$13,0)</f>
        <v>0</v>
      </c>
      <c r="AP152" s="79"/>
      <c r="AQ152" s="121">
        <f>ROUND(AQ151*AQ$13,0)</f>
        <v>0</v>
      </c>
      <c r="AR152" s="79"/>
      <c r="AS152" s="121">
        <f>ROUND(AS151*AS$13,0)</f>
        <v>0</v>
      </c>
      <c r="AT152" s="79"/>
      <c r="AU152" s="121">
        <f>ROUND(AU151*AU$13,0)</f>
        <v>0</v>
      </c>
      <c r="AV152" s="79"/>
      <c r="AW152" s="121">
        <f>ROUND(AW151*AW$13,0)</f>
        <v>0</v>
      </c>
      <c r="AX152" s="79"/>
      <c r="AY152" s="79"/>
      <c r="AZ152" s="79"/>
      <c r="BA152" s="79"/>
      <c r="BB152" s="79"/>
    </row>
    <row r="153" spans="1:57">
      <c r="A153" s="79"/>
      <c r="B153" s="90" t="s">
        <v>191</v>
      </c>
      <c r="C153" s="79"/>
      <c r="D153" s="79"/>
      <c r="E153" s="120">
        <f>E151-E152</f>
        <v>0</v>
      </c>
      <c r="F153" s="120"/>
      <c r="G153" s="120">
        <f>G151-G152</f>
        <v>0</v>
      </c>
      <c r="I153" s="120">
        <f>I151-I152</f>
        <v>0</v>
      </c>
      <c r="K153" s="120">
        <f>K151-K152</f>
        <v>0</v>
      </c>
      <c r="L153" s="120"/>
      <c r="M153" s="120">
        <f>M151-M152</f>
        <v>0</v>
      </c>
      <c r="N153" s="120"/>
      <c r="O153" s="120">
        <f>O151-O152</f>
        <v>0</v>
      </c>
      <c r="P153" s="120"/>
      <c r="Q153" s="120">
        <f>Q151-Q152</f>
        <v>0</v>
      </c>
      <c r="R153" s="120"/>
      <c r="S153" s="120">
        <f>S151-S152</f>
        <v>0</v>
      </c>
      <c r="T153" s="120"/>
      <c r="U153" s="120">
        <f>U151-U152</f>
        <v>0</v>
      </c>
      <c r="V153" s="120"/>
      <c r="W153" s="120">
        <f>W151-W152</f>
        <v>0</v>
      </c>
      <c r="X153" s="120"/>
      <c r="Y153" s="120">
        <f>Y151-Y152</f>
        <v>0</v>
      </c>
      <c r="Z153" s="120"/>
      <c r="AA153" s="120">
        <f>AA151-AA152</f>
        <v>0</v>
      </c>
      <c r="AB153" s="120"/>
      <c r="AC153" s="120">
        <f>AC151-AC152</f>
        <v>0</v>
      </c>
      <c r="AD153" s="120"/>
      <c r="AE153" s="120">
        <f>AE151-AE152</f>
        <v>0</v>
      </c>
      <c r="AF153" s="120"/>
      <c r="AG153" s="120">
        <f>AG151-AG152</f>
        <v>0</v>
      </c>
      <c r="AH153" s="120"/>
      <c r="AI153" s="120">
        <f>AI151-AI152</f>
        <v>0</v>
      </c>
      <c r="AJ153" s="120"/>
      <c r="AK153" s="120">
        <f>AK151-AK152</f>
        <v>0</v>
      </c>
      <c r="AL153" s="79"/>
      <c r="AM153" s="120">
        <f>AM151-AM152</f>
        <v>0</v>
      </c>
      <c r="AN153" s="79"/>
      <c r="AO153" s="120">
        <f>AO151-AO152</f>
        <v>0</v>
      </c>
      <c r="AP153" s="79"/>
      <c r="AQ153" s="120">
        <f>AQ151-AQ152</f>
        <v>0</v>
      </c>
      <c r="AR153" s="79"/>
      <c r="AS153" s="120">
        <f>AS151-AS152</f>
        <v>0</v>
      </c>
      <c r="AT153" s="79"/>
      <c r="AU153" s="120">
        <f>AU151-AU152</f>
        <v>0</v>
      </c>
      <c r="AV153" s="79"/>
      <c r="AW153" s="120">
        <f>AW151-AW152</f>
        <v>0</v>
      </c>
      <c r="AX153" s="79"/>
      <c r="AY153" s="79"/>
      <c r="AZ153" s="79"/>
      <c r="BA153" s="79"/>
      <c r="BB153" s="79"/>
    </row>
    <row r="154" spans="1:57" s="65" customFormat="1">
      <c r="A154" s="109"/>
      <c r="B154" s="123" t="s">
        <v>192</v>
      </c>
      <c r="C154" s="109"/>
      <c r="D154" s="109"/>
      <c r="E154" s="128">
        <f>IF($B150-E$9&lt;0,0,LOOKUP($B150-(E$9-1),$C$380:$C$401,$E$380:$E$401))</f>
        <v>6.1769999999999999E-2</v>
      </c>
      <c r="F154" s="109"/>
      <c r="G154" s="128">
        <f>IF($B150-G$9&lt;0,0,LOOKUP($B150-(G$9-1),$C$380:$C$401,$E$380:$E$401))</f>
        <v>6.6769999999999996E-2</v>
      </c>
      <c r="H154" s="124"/>
      <c r="I154" s="128">
        <f>IF($B150-I$9&lt;0,0,LOOKUP($B150-(I$9-1),$C$380:$C$401,$E$380:$E$401))</f>
        <v>7.2190000000000004E-2</v>
      </c>
      <c r="J154" s="124"/>
      <c r="K154" s="128">
        <f>IF($B150-K$9&lt;0,0,LOOKUP($B150-(K$9-1),$C$380:$C$401,$E$380:$E$401))</f>
        <v>3.7499999999999999E-2</v>
      </c>
      <c r="L154" s="124"/>
      <c r="M154" s="128">
        <f>IF($B150-M$9&lt;0,0,LOOKUP($B150-(M$9-1),$C$380:$C$401,$E$380:$E$401))</f>
        <v>0</v>
      </c>
      <c r="N154" s="109"/>
      <c r="O154" s="128">
        <f>IF($B150-O$9&lt;0,0,LOOKUP($B150-(O$9-1),$C$380:$C$401,$E$380:$E$401))</f>
        <v>0</v>
      </c>
      <c r="P154" s="124"/>
      <c r="Q154" s="128">
        <f>IF($B150-Q$9&lt;0,0,LOOKUP($B150-(Q$9-1),$C$380:$C$401,$E$380:$E$401))</f>
        <v>0</v>
      </c>
      <c r="R154" s="124"/>
      <c r="S154" s="128">
        <f>IF($B150-S$9&lt;0,0,LOOKUP($B150-(S$9-1),$C$380:$C$401,$E$380:$E$401))</f>
        <v>0</v>
      </c>
      <c r="T154" s="124"/>
      <c r="U154" s="128">
        <f>IF($B150-U$9&lt;0,0,LOOKUP($B150-(U$9-1),$C$380:$C$401,$E$380:$E$401))</f>
        <v>0</v>
      </c>
      <c r="V154" s="124"/>
      <c r="W154" s="128">
        <f>IF($B150-W$9&lt;0,0,LOOKUP($B150-(W$9-1),$C$380:$C$401,$E$380:$E$401))</f>
        <v>0</v>
      </c>
      <c r="X154" s="109"/>
      <c r="Y154" s="128">
        <f>IF($B150-Y$9&lt;0,0,LOOKUP($B150-(Y$9-1),$C$380:$C$401,$E$380:$E$401))</f>
        <v>0</v>
      </c>
      <c r="Z154" s="124"/>
      <c r="AA154" s="128">
        <f>IF($B150-AA$9&lt;0,0,LOOKUP($B150-(AA$9-1),$C$380:$C$401,$E$380:$E$401))</f>
        <v>0</v>
      </c>
      <c r="AB154" s="124"/>
      <c r="AC154" s="128">
        <f>IF($B150-AC$9&lt;0,0,LOOKUP($B150-(AC$9-1),$C$380:$C$401,$E$380:$E$401))</f>
        <v>0</v>
      </c>
      <c r="AD154" s="124"/>
      <c r="AE154" s="128">
        <f>IF($B150-AE$9&lt;0,0,LOOKUP($B150-(AE$9-1),$C$380:$C$401,$E$380:$E$401))</f>
        <v>0</v>
      </c>
      <c r="AF154" s="124"/>
      <c r="AG154" s="128">
        <f>IF($B150-AG$9&lt;0,0,LOOKUP($B150-(AG$9-1),$C$380:$C$401,$E$380:$E$401))</f>
        <v>0</v>
      </c>
      <c r="AH154" s="109"/>
      <c r="AI154" s="128">
        <f>IF($B150-AI$9&lt;0,0,LOOKUP($B150-(AI$9-1),$C$380:$C$401,$E$380:$E$401))</f>
        <v>0</v>
      </c>
      <c r="AJ154" s="109"/>
      <c r="AK154" s="128">
        <f>IF($B150-AK$9&lt;0,0,LOOKUP($B150-(AK$9-1),$C$380:$C$401,$E$380:$E$401))</f>
        <v>0</v>
      </c>
      <c r="AL154" s="109"/>
      <c r="AM154" s="128">
        <f>IF($B150-AM$9&lt;0,0,LOOKUP($B150-(AM$9-1),$C$380:$C$401,$E$380:$E$401))</f>
        <v>0</v>
      </c>
      <c r="AN154" s="109"/>
      <c r="AO154" s="128">
        <f>IF($B150-AO$9&lt;0,0,LOOKUP($B150-(AO$9-1),$C$380:$C$401,$E$380:$E$401))</f>
        <v>0</v>
      </c>
      <c r="AP154" s="109"/>
      <c r="AQ154" s="128">
        <f>IF($B150-AQ$9&lt;0,0,LOOKUP($B150-(AQ$9-1),$C$380:$C$401,$E$380:$E$401))</f>
        <v>0</v>
      </c>
      <c r="AR154" s="109"/>
      <c r="AS154" s="128">
        <f>IF($B150-AS$9&lt;0,0,LOOKUP($B150-(AS$9-1),$C$380:$C$401,$E$380:$E$401))</f>
        <v>0</v>
      </c>
      <c r="AT154" s="109"/>
      <c r="AU154" s="128">
        <f>IF($B150-AU$9&lt;0,0,LOOKUP($B150-(AU$9-1),$C$380:$C$401,$E$380:$E$401))</f>
        <v>0</v>
      </c>
      <c r="AV154" s="109"/>
      <c r="AW154" s="128">
        <f>IF($B150-AW$9&lt;0,0,LOOKUP($B150-(AW$9-1),$C$380:$C$401,$E$380:$E$401))</f>
        <v>0</v>
      </c>
      <c r="AX154" s="109"/>
      <c r="AY154" s="109"/>
      <c r="AZ154" s="109"/>
      <c r="BA154" s="109"/>
      <c r="BB154" s="109"/>
      <c r="BC154" s="124"/>
      <c r="BD154" s="124"/>
      <c r="BE154" s="124"/>
    </row>
    <row r="155" spans="1:57">
      <c r="A155" s="79"/>
      <c r="B155" s="79"/>
      <c r="C155" s="79"/>
      <c r="D155" s="79"/>
      <c r="E155" s="122"/>
      <c r="F155" s="120"/>
      <c r="G155" s="122"/>
      <c r="I155" s="122"/>
      <c r="K155" s="122"/>
      <c r="L155" s="120"/>
      <c r="M155" s="122"/>
      <c r="N155" s="120"/>
      <c r="O155" s="122"/>
      <c r="P155" s="120"/>
      <c r="Q155" s="122"/>
      <c r="R155" s="120"/>
      <c r="S155" s="122"/>
      <c r="T155" s="120"/>
      <c r="U155" s="122"/>
      <c r="V155" s="120"/>
      <c r="W155" s="122"/>
      <c r="X155" s="120"/>
      <c r="Y155" s="122"/>
      <c r="Z155" s="120"/>
      <c r="AA155" s="122"/>
      <c r="AB155" s="120"/>
      <c r="AC155" s="122"/>
      <c r="AD155" s="120"/>
      <c r="AE155" s="122"/>
      <c r="AF155" s="120"/>
      <c r="AG155" s="122"/>
      <c r="AH155" s="120"/>
      <c r="AI155" s="122"/>
      <c r="AJ155" s="120"/>
      <c r="AK155" s="122"/>
      <c r="AL155" s="79"/>
      <c r="AM155" s="122"/>
      <c r="AN155" s="79"/>
      <c r="AO155" s="122"/>
      <c r="AP155" s="79"/>
      <c r="AQ155" s="122"/>
      <c r="AR155" s="79"/>
      <c r="AS155" s="122"/>
      <c r="AT155" s="79"/>
      <c r="AU155" s="122"/>
      <c r="AV155" s="79"/>
      <c r="AW155" s="122"/>
      <c r="AX155" s="79"/>
      <c r="AY155" s="79"/>
      <c r="AZ155" s="79"/>
      <c r="BA155" s="79"/>
      <c r="BB155" s="79"/>
    </row>
    <row r="156" spans="1:57">
      <c r="A156" s="79"/>
      <c r="B156" s="90" t="s">
        <v>193</v>
      </c>
      <c r="C156" s="79"/>
      <c r="D156" s="79"/>
      <c r="E156" s="120">
        <f>ROUND((E151-E152)*E154,0)</f>
        <v>0</v>
      </c>
      <c r="F156" s="120"/>
      <c r="G156" s="120">
        <f>ROUND((G151-G152)*G154,0)</f>
        <v>0</v>
      </c>
      <c r="I156" s="120">
        <f>ROUND((I151-I152)*I154,0)</f>
        <v>0</v>
      </c>
      <c r="K156" s="120">
        <f>ROUND((K151-K152)*K154,0)</f>
        <v>0</v>
      </c>
      <c r="L156" s="120"/>
      <c r="M156" s="120">
        <f>ROUND((M151-M152)*M154,0)</f>
        <v>0</v>
      </c>
      <c r="N156" s="120"/>
      <c r="O156" s="120">
        <f>ROUND((O151-O152)*O154,0)</f>
        <v>0</v>
      </c>
      <c r="P156" s="120"/>
      <c r="Q156" s="120">
        <f>ROUND((Q151-Q152)*Q154,0)</f>
        <v>0</v>
      </c>
      <c r="R156" s="120"/>
      <c r="S156" s="120">
        <f>ROUND((S151-S152)*S154,0)</f>
        <v>0</v>
      </c>
      <c r="T156" s="120"/>
      <c r="U156" s="120">
        <f>ROUND((U151-U152)*U154,0)</f>
        <v>0</v>
      </c>
      <c r="V156" s="120"/>
      <c r="W156" s="120">
        <f>ROUND((W151-W152)*W154,0)</f>
        <v>0</v>
      </c>
      <c r="X156" s="120"/>
      <c r="Y156" s="120">
        <f>ROUND((Y151-Y152)*Y154,0)</f>
        <v>0</v>
      </c>
      <c r="Z156" s="120"/>
      <c r="AA156" s="120">
        <f>ROUND((AA151-AA152)*AA154,0)</f>
        <v>0</v>
      </c>
      <c r="AB156" s="120"/>
      <c r="AC156" s="120">
        <f>ROUND((AC151-AC152)*AC154,0)</f>
        <v>0</v>
      </c>
      <c r="AD156" s="120"/>
      <c r="AE156" s="120">
        <f>ROUND((AE151-AE152)*AE154,0)</f>
        <v>0</v>
      </c>
      <c r="AF156" s="120"/>
      <c r="AG156" s="120">
        <f>ROUND((AG151-AG152)*AG154,0)</f>
        <v>0</v>
      </c>
      <c r="AH156" s="120"/>
      <c r="AI156" s="120">
        <f>ROUND((AI151-AI152)*AI154,0)</f>
        <v>0</v>
      </c>
      <c r="AJ156" s="120"/>
      <c r="AK156" s="120">
        <f>ROUND((AK151-AK152)*AK154,0)</f>
        <v>0</v>
      </c>
      <c r="AL156" s="79"/>
      <c r="AM156" s="120">
        <f>ROUND((AM151-AM152)*AM154,0)</f>
        <v>0</v>
      </c>
      <c r="AN156" s="79"/>
      <c r="AO156" s="120">
        <f>ROUND((AO151-AO152)*AO154,0)</f>
        <v>0</v>
      </c>
      <c r="AP156" s="79"/>
      <c r="AQ156" s="120">
        <f>ROUND((AQ151-AQ152)*AQ154,0)</f>
        <v>0</v>
      </c>
      <c r="AR156" s="79"/>
      <c r="AS156" s="120">
        <f>ROUND((AS151-AS152)*AS154,0)</f>
        <v>0</v>
      </c>
      <c r="AT156" s="79"/>
      <c r="AU156" s="120">
        <f>ROUND((AU151-AU152)*AU154,0)</f>
        <v>0</v>
      </c>
      <c r="AV156" s="79"/>
      <c r="AW156" s="120">
        <f>ROUND((AW151-AW152)*AW154,0)</f>
        <v>0</v>
      </c>
      <c r="AX156" s="79"/>
      <c r="AY156" s="79"/>
      <c r="AZ156" s="79"/>
      <c r="BA156" s="79"/>
      <c r="BB156" s="79"/>
    </row>
    <row r="157" spans="1:57">
      <c r="A157" s="79"/>
      <c r="B157" s="90" t="s">
        <v>194</v>
      </c>
      <c r="C157" s="79"/>
      <c r="D157" s="79"/>
      <c r="E157" s="81">
        <f>IF(E$113=$B150,E152,0)</f>
        <v>0</v>
      </c>
      <c r="F157" s="120"/>
      <c r="G157" s="81">
        <f>IF(G$113=$B150,G152,0)</f>
        <v>0</v>
      </c>
      <c r="I157" s="81">
        <f>IF(I$113=$B150,I152,0)</f>
        <v>0</v>
      </c>
      <c r="K157" s="81">
        <f>IF(K$113=$B150,K152,0)</f>
        <v>0</v>
      </c>
      <c r="L157" s="120"/>
      <c r="M157" s="81">
        <f>IF(M$113=$B150,M152,0)</f>
        <v>0</v>
      </c>
      <c r="N157" s="120"/>
      <c r="O157" s="81">
        <f>IF(O$113=$B150,O152,0)</f>
        <v>0</v>
      </c>
      <c r="P157" s="120"/>
      <c r="Q157" s="81">
        <f>IF(Q$113=$B150,Q152,0)</f>
        <v>0</v>
      </c>
      <c r="R157" s="120"/>
      <c r="S157" s="81">
        <f>IF(S$113=$B150,S152,0)</f>
        <v>0</v>
      </c>
      <c r="T157" s="120"/>
      <c r="U157" s="81">
        <f>IF(U$113=$B150,U152,0)</f>
        <v>0</v>
      </c>
      <c r="V157" s="120"/>
      <c r="W157" s="81">
        <f>IF(W$113=$B150,W152,0)</f>
        <v>0</v>
      </c>
      <c r="X157" s="120"/>
      <c r="Y157" s="81">
        <f>IF(Y$113=$B150,Y152,0)</f>
        <v>0</v>
      </c>
      <c r="Z157" s="120"/>
      <c r="AA157" s="81">
        <f>IF(AA$113=$B150,AA152,0)</f>
        <v>0</v>
      </c>
      <c r="AB157" s="120"/>
      <c r="AC157" s="81">
        <f>IF(AC$113=$B150,AC152,0)</f>
        <v>0</v>
      </c>
      <c r="AD157" s="120"/>
      <c r="AE157" s="81">
        <f>IF(AE$113=$B150,AE152,0)</f>
        <v>0</v>
      </c>
      <c r="AF157" s="120"/>
      <c r="AG157" s="81">
        <f>IF(AG$113=$B150,AG152,0)</f>
        <v>0</v>
      </c>
      <c r="AH157" s="120"/>
      <c r="AI157" s="81">
        <f>IF(AI$113=$B150,AI152,0)</f>
        <v>0</v>
      </c>
      <c r="AJ157" s="120"/>
      <c r="AK157" s="81">
        <f>IF(AK$113=$B150,AK152,0)</f>
        <v>0</v>
      </c>
      <c r="AL157" s="79"/>
      <c r="AM157" s="81">
        <f>IF(AM$113=$B150,AM152,0)</f>
        <v>0</v>
      </c>
      <c r="AN157" s="79"/>
      <c r="AO157" s="81">
        <f>IF(AO$113=$B150,AO152,0)</f>
        <v>0</v>
      </c>
      <c r="AP157" s="79"/>
      <c r="AQ157" s="81">
        <f>IF(AQ$113=$B150,AQ152,0)</f>
        <v>0</v>
      </c>
      <c r="AR157" s="79"/>
      <c r="AS157" s="81">
        <f>IF(AS$113=$B150,AS152,0)</f>
        <v>0</v>
      </c>
      <c r="AT157" s="79"/>
      <c r="AU157" s="81">
        <f>IF(AU$113=$B150,AU152,0)</f>
        <v>0</v>
      </c>
      <c r="AV157" s="79"/>
      <c r="AW157" s="81">
        <f>IF(AW$113=$B150,AW152,0)</f>
        <v>0</v>
      </c>
      <c r="AX157" s="79"/>
      <c r="AY157" s="79"/>
      <c r="AZ157" s="79"/>
      <c r="BA157" s="79"/>
      <c r="BB157" s="79"/>
    </row>
    <row r="158" spans="1:57" ht="13.5" thickBot="1">
      <c r="A158" s="79"/>
      <c r="B158" s="90" t="str">
        <f>"Total Tax Depreciation  -  "&amp;B150</f>
        <v>Total Tax Depreciation  -  2004</v>
      </c>
      <c r="C158" s="79"/>
      <c r="D158" s="79"/>
      <c r="E158" s="125">
        <f>E156+E157</f>
        <v>0</v>
      </c>
      <c r="F158" s="120"/>
      <c r="G158" s="125">
        <f>G156+G157</f>
        <v>0</v>
      </c>
      <c r="I158" s="125">
        <f>I156+I157</f>
        <v>0</v>
      </c>
      <c r="K158" s="125">
        <f>K156+K157</f>
        <v>0</v>
      </c>
      <c r="L158" s="120"/>
      <c r="M158" s="125">
        <f>M156+M157</f>
        <v>0</v>
      </c>
      <c r="N158" s="120"/>
      <c r="O158" s="125">
        <f>O156+O157</f>
        <v>0</v>
      </c>
      <c r="P158" s="120"/>
      <c r="Q158" s="125">
        <f>Q156+Q157</f>
        <v>0</v>
      </c>
      <c r="R158" s="120"/>
      <c r="S158" s="125">
        <f>S156+S157</f>
        <v>0</v>
      </c>
      <c r="T158" s="120"/>
      <c r="U158" s="125">
        <f>U156+U157</f>
        <v>0</v>
      </c>
      <c r="V158" s="120"/>
      <c r="W158" s="125">
        <f>W156+W157</f>
        <v>0</v>
      </c>
      <c r="X158" s="120"/>
      <c r="Y158" s="125">
        <f>Y156+Y157</f>
        <v>0</v>
      </c>
      <c r="Z158" s="120"/>
      <c r="AA158" s="125">
        <f>AA156+AA157</f>
        <v>0</v>
      </c>
      <c r="AB158" s="120"/>
      <c r="AC158" s="125">
        <f>AC156+AC157</f>
        <v>0</v>
      </c>
      <c r="AD158" s="120"/>
      <c r="AE158" s="125">
        <f>AE156+AE157</f>
        <v>0</v>
      </c>
      <c r="AF158" s="120"/>
      <c r="AG158" s="125">
        <f>AG156+AG157</f>
        <v>0</v>
      </c>
      <c r="AH158" s="120"/>
      <c r="AI158" s="125">
        <f>AI156+AI157</f>
        <v>0</v>
      </c>
      <c r="AJ158" s="120"/>
      <c r="AK158" s="125">
        <f>AK156+AK157</f>
        <v>0</v>
      </c>
      <c r="AL158" s="79"/>
      <c r="AM158" s="125">
        <f>AM156+AM157</f>
        <v>0</v>
      </c>
      <c r="AN158" s="79"/>
      <c r="AO158" s="125">
        <f>AO156+AO157</f>
        <v>0</v>
      </c>
      <c r="AP158" s="79"/>
      <c r="AQ158" s="125">
        <f>AQ156+AQ157</f>
        <v>0</v>
      </c>
      <c r="AR158" s="79"/>
      <c r="AS158" s="125">
        <f>AS156+AS157</f>
        <v>0</v>
      </c>
      <c r="AT158" s="79"/>
      <c r="AU158" s="125">
        <f>AU156+AU157</f>
        <v>0</v>
      </c>
      <c r="AV158" s="79"/>
      <c r="AW158" s="125">
        <f>AW156+AW157</f>
        <v>0</v>
      </c>
      <c r="AX158" s="79"/>
      <c r="AY158" s="79"/>
      <c r="AZ158" s="79"/>
      <c r="BA158" s="79"/>
      <c r="BB158" s="79"/>
      <c r="BC158" s="126"/>
    </row>
    <row r="159" spans="1:57" ht="13.5" thickTop="1">
      <c r="A159" s="79"/>
      <c r="B159" s="79"/>
      <c r="C159" s="79"/>
      <c r="D159" s="79"/>
      <c r="E159" s="120"/>
      <c r="F159" s="120"/>
      <c r="G159" s="120"/>
      <c r="I159" s="120"/>
      <c r="K159" s="120"/>
      <c r="L159" s="120"/>
      <c r="M159" s="120"/>
      <c r="N159" s="120"/>
      <c r="O159" s="120"/>
      <c r="P159" s="120"/>
      <c r="Q159" s="120"/>
      <c r="R159" s="120"/>
      <c r="S159" s="120"/>
      <c r="T159" s="120"/>
      <c r="U159" s="120"/>
      <c r="V159" s="120"/>
      <c r="W159" s="120"/>
      <c r="X159" s="120"/>
      <c r="Y159" s="120"/>
      <c r="Z159" s="120"/>
      <c r="AA159" s="120"/>
      <c r="AB159" s="120"/>
      <c r="AC159" s="120"/>
      <c r="AD159" s="120"/>
      <c r="AE159" s="120"/>
      <c r="AF159" s="120"/>
      <c r="AG159" s="120"/>
      <c r="AH159" s="120"/>
      <c r="AI159" s="120"/>
      <c r="AJ159" s="120"/>
      <c r="AK159" s="120"/>
      <c r="AL159" s="79"/>
      <c r="AM159" s="120"/>
      <c r="AN159" s="79"/>
      <c r="AO159" s="120"/>
      <c r="AP159" s="79"/>
      <c r="AQ159" s="120"/>
      <c r="AR159" s="79"/>
      <c r="AS159" s="120"/>
      <c r="AT159" s="79"/>
      <c r="AU159" s="120"/>
      <c r="AV159" s="79"/>
      <c r="AW159" s="120"/>
      <c r="AX159" s="79"/>
      <c r="AY159" s="79"/>
      <c r="AZ159" s="79"/>
      <c r="BA159" s="79"/>
      <c r="BB159" s="79"/>
    </row>
    <row r="160" spans="1:57">
      <c r="A160" s="79"/>
      <c r="B160" s="79"/>
      <c r="C160" s="79"/>
      <c r="D160" s="79"/>
      <c r="F160" s="120"/>
      <c r="G160" s="120"/>
      <c r="I160" s="120"/>
      <c r="K160" s="120"/>
      <c r="L160" s="120"/>
      <c r="M160" s="120"/>
      <c r="N160" s="120"/>
      <c r="O160" s="120"/>
      <c r="P160" s="120"/>
      <c r="Q160" s="120"/>
      <c r="R160" s="120"/>
      <c r="S160" s="120"/>
      <c r="T160" s="120"/>
      <c r="U160" s="120"/>
      <c r="V160" s="120"/>
      <c r="W160" s="120"/>
      <c r="X160" s="120"/>
      <c r="Y160" s="120"/>
      <c r="Z160" s="120"/>
      <c r="AA160" s="120"/>
      <c r="AB160" s="120"/>
      <c r="AC160" s="120"/>
      <c r="AD160" s="120"/>
      <c r="AE160" s="120"/>
      <c r="AF160" s="120"/>
      <c r="AG160" s="120"/>
      <c r="AH160" s="120"/>
      <c r="AI160" s="120"/>
      <c r="AJ160" s="120"/>
      <c r="AK160" s="120"/>
      <c r="AL160" s="79"/>
      <c r="AM160" s="120"/>
      <c r="AN160" s="79"/>
      <c r="AO160" s="120"/>
      <c r="AP160" s="79"/>
      <c r="AQ160" s="120"/>
      <c r="AR160" s="79"/>
      <c r="AS160" s="120"/>
      <c r="AT160" s="79"/>
      <c r="AU160" s="120"/>
      <c r="AV160" s="79"/>
      <c r="AW160" s="120"/>
      <c r="AX160" s="79"/>
      <c r="AY160" s="79"/>
      <c r="AZ160" s="79"/>
      <c r="BA160" s="79"/>
      <c r="BB160" s="79"/>
    </row>
    <row r="161" spans="1:57">
      <c r="A161" s="79"/>
      <c r="B161" s="119">
        <v>2005</v>
      </c>
      <c r="C161" s="79"/>
      <c r="D161" s="79"/>
      <c r="E161" s="120"/>
      <c r="F161" s="120"/>
      <c r="G161" s="120"/>
      <c r="I161" s="120"/>
      <c r="K161" s="120"/>
      <c r="L161" s="120"/>
      <c r="M161" s="120"/>
      <c r="N161" s="120"/>
      <c r="O161" s="120"/>
      <c r="P161" s="120"/>
      <c r="Q161" s="120"/>
      <c r="R161" s="120"/>
      <c r="S161" s="120"/>
      <c r="T161" s="120"/>
      <c r="U161" s="120"/>
      <c r="V161" s="120"/>
      <c r="W161" s="120"/>
      <c r="X161" s="120"/>
      <c r="Y161" s="120"/>
      <c r="Z161" s="120"/>
      <c r="AA161" s="120"/>
      <c r="AB161" s="120"/>
      <c r="AC161" s="120"/>
      <c r="AD161" s="120"/>
      <c r="AE161" s="120"/>
      <c r="AF161" s="120"/>
      <c r="AG161" s="120"/>
      <c r="AH161" s="120"/>
      <c r="AI161" s="120"/>
      <c r="AJ161" s="120"/>
      <c r="AK161" s="120"/>
      <c r="AL161" s="79"/>
      <c r="AM161" s="120"/>
      <c r="AN161" s="79"/>
      <c r="AO161" s="120"/>
      <c r="AP161" s="79"/>
      <c r="AQ161" s="120"/>
      <c r="AR161" s="79"/>
      <c r="AS161" s="120"/>
      <c r="AT161" s="79"/>
      <c r="AU161" s="120"/>
      <c r="AV161" s="79"/>
      <c r="AW161" s="120"/>
      <c r="AX161" s="79"/>
      <c r="AY161" s="79"/>
      <c r="AZ161" s="79"/>
      <c r="BA161" s="79"/>
      <c r="BB161" s="79"/>
    </row>
    <row r="162" spans="1:57">
      <c r="A162" s="79"/>
      <c r="B162" s="90" t="s">
        <v>167</v>
      </c>
      <c r="C162" s="79"/>
      <c r="D162" s="79"/>
      <c r="E162" s="120">
        <f>IF(E$113&lt;=$B161,E$25,0)</f>
        <v>0</v>
      </c>
      <c r="F162" s="120"/>
      <c r="G162" s="120">
        <f>IF(G$113&lt;=$B161,G$25,0)</f>
        <v>0</v>
      </c>
      <c r="I162" s="120">
        <f>IF(I$113&lt;=$B161,I$25,0)</f>
        <v>0</v>
      </c>
      <c r="K162" s="120">
        <f>IF(K$113&lt;=$B161,K$25,0)</f>
        <v>0</v>
      </c>
      <c r="L162" s="120"/>
      <c r="M162" s="120">
        <f>IF(M$113&lt;=$B161,M$25,0)</f>
        <v>3706400.915</v>
      </c>
      <c r="N162" s="120"/>
      <c r="O162" s="120">
        <f>IF(O$113&lt;=$B161,O$25,0)</f>
        <v>0</v>
      </c>
      <c r="P162" s="120"/>
      <c r="Q162" s="120">
        <f>IF(Q$113&lt;=$B161,Q$25,0)</f>
        <v>0</v>
      </c>
      <c r="R162" s="120"/>
      <c r="S162" s="120">
        <f>IF(S$113&lt;=$B161,S$25,0)</f>
        <v>0</v>
      </c>
      <c r="T162" s="120"/>
      <c r="U162" s="120">
        <f>IF(U$113&lt;=$B161,U$25,0)</f>
        <v>0</v>
      </c>
      <c r="V162" s="120"/>
      <c r="W162" s="120">
        <f>IF(W$113&lt;=$B161,W$25,0)</f>
        <v>0</v>
      </c>
      <c r="X162" s="120"/>
      <c r="Y162" s="120">
        <f>IF(Y$113&lt;=$B161,Y$25,0)</f>
        <v>0</v>
      </c>
      <c r="Z162" s="120"/>
      <c r="AA162" s="120">
        <f>IF(AA$113&lt;=$B161,AA$25,0)</f>
        <v>0</v>
      </c>
      <c r="AB162" s="120"/>
      <c r="AC162" s="120">
        <f>IF(AC$113&lt;=$B161,AC$25,0)</f>
        <v>0</v>
      </c>
      <c r="AD162" s="120"/>
      <c r="AE162" s="120">
        <f>IF(AE$113&lt;=$B161,AE$25,0)</f>
        <v>0</v>
      </c>
      <c r="AF162" s="120"/>
      <c r="AG162" s="120">
        <f>IF(AG$113&lt;=$B161,AG$25,0)</f>
        <v>0</v>
      </c>
      <c r="AH162" s="120"/>
      <c r="AI162" s="120">
        <f>IF(AI$113&lt;=$B161,AI$25,0)</f>
        <v>0</v>
      </c>
      <c r="AJ162" s="120"/>
      <c r="AK162" s="120">
        <f>IF(AK$113&lt;=$B161,AK$25,0)</f>
        <v>0</v>
      </c>
      <c r="AL162" s="79"/>
      <c r="AM162" s="120">
        <f>IF(AM$113&lt;=$B161,AM$25,0)</f>
        <v>0</v>
      </c>
      <c r="AN162" s="79"/>
      <c r="AO162" s="120">
        <f>IF(AO$113&lt;=$B161,AO$25,0)</f>
        <v>0</v>
      </c>
      <c r="AP162" s="79"/>
      <c r="AQ162" s="120">
        <f>IF(AQ$113&lt;=$B161,AQ$25,0)</f>
        <v>0</v>
      </c>
      <c r="AR162" s="79"/>
      <c r="AS162" s="120">
        <f>IF(AS$113&lt;=$B161,AS$25,0)</f>
        <v>0</v>
      </c>
      <c r="AT162" s="79"/>
      <c r="AU162" s="120">
        <f>IF(AU$113&lt;=$B161,AU$25,0)</f>
        <v>0</v>
      </c>
      <c r="AV162" s="79"/>
      <c r="AW162" s="120">
        <f>IF(AW$113&lt;=$B161,AW$25,0)</f>
        <v>0</v>
      </c>
      <c r="AX162" s="79"/>
      <c r="AY162" s="79"/>
      <c r="AZ162" s="79"/>
      <c r="BA162" s="79"/>
      <c r="BB162" s="79"/>
    </row>
    <row r="163" spans="1:57">
      <c r="A163" s="79"/>
      <c r="B163" s="90" t="s">
        <v>190</v>
      </c>
      <c r="C163" s="79"/>
      <c r="D163" s="79"/>
      <c r="E163" s="121">
        <f>ROUND(E162*E$13,0)</f>
        <v>0</v>
      </c>
      <c r="F163" s="120"/>
      <c r="G163" s="121">
        <f>ROUND(G162*G$13,0)</f>
        <v>0</v>
      </c>
      <c r="I163" s="121">
        <f>ROUND(I162*I$13,0)</f>
        <v>0</v>
      </c>
      <c r="K163" s="121">
        <f>ROUND(K162*K$13,0)</f>
        <v>0</v>
      </c>
      <c r="L163" s="120"/>
      <c r="M163" s="121">
        <f>ROUND(M162*M$13,0)</f>
        <v>0</v>
      </c>
      <c r="N163" s="120"/>
      <c r="O163" s="121">
        <f>ROUND(O162*O$13,0)</f>
        <v>0</v>
      </c>
      <c r="P163" s="120"/>
      <c r="Q163" s="121">
        <f>ROUND(Q162*Q$13,0)</f>
        <v>0</v>
      </c>
      <c r="R163" s="120"/>
      <c r="S163" s="121">
        <f>ROUND(S162*S$13,0)</f>
        <v>0</v>
      </c>
      <c r="T163" s="120"/>
      <c r="U163" s="121">
        <f>ROUND(U162*U$13,0)</f>
        <v>0</v>
      </c>
      <c r="V163" s="120"/>
      <c r="W163" s="121">
        <f>ROUND(W162*W$13,0)</f>
        <v>0</v>
      </c>
      <c r="X163" s="120"/>
      <c r="Y163" s="121">
        <f>ROUND(Y162*Y$13,0)</f>
        <v>0</v>
      </c>
      <c r="Z163" s="120"/>
      <c r="AA163" s="121">
        <f>ROUND(AA162*AA$13,0)</f>
        <v>0</v>
      </c>
      <c r="AB163" s="120"/>
      <c r="AC163" s="121">
        <f>ROUND(AC162*AC$13,0)</f>
        <v>0</v>
      </c>
      <c r="AD163" s="120"/>
      <c r="AE163" s="121">
        <f>ROUND(AE162*AE$13,0)</f>
        <v>0</v>
      </c>
      <c r="AF163" s="120"/>
      <c r="AG163" s="121">
        <f>ROUND(AG162*AG$13,0)</f>
        <v>0</v>
      </c>
      <c r="AH163" s="120"/>
      <c r="AI163" s="121">
        <f>ROUND(AI162*AI$13,0)</f>
        <v>0</v>
      </c>
      <c r="AJ163" s="120"/>
      <c r="AK163" s="121">
        <f>ROUND(AK162*AK$13,0)</f>
        <v>0</v>
      </c>
      <c r="AL163" s="79"/>
      <c r="AM163" s="121">
        <f>ROUND(AM162*AM$13,0)</f>
        <v>0</v>
      </c>
      <c r="AN163" s="79"/>
      <c r="AO163" s="121">
        <f>ROUND(AO162*AO$13,0)</f>
        <v>0</v>
      </c>
      <c r="AP163" s="79"/>
      <c r="AQ163" s="121">
        <f>ROUND(AQ162*AQ$13,0)</f>
        <v>0</v>
      </c>
      <c r="AR163" s="79"/>
      <c r="AS163" s="121">
        <f>ROUND(AS162*AS$13,0)</f>
        <v>0</v>
      </c>
      <c r="AT163" s="79"/>
      <c r="AU163" s="121">
        <f>ROUND(AU162*AU$13,0)</f>
        <v>0</v>
      </c>
      <c r="AV163" s="79"/>
      <c r="AW163" s="121">
        <f>ROUND(AW162*AW$13,0)</f>
        <v>0</v>
      </c>
      <c r="AX163" s="79"/>
      <c r="AY163" s="79"/>
      <c r="AZ163" s="79"/>
      <c r="BA163" s="79"/>
      <c r="BB163" s="79"/>
    </row>
    <row r="164" spans="1:57">
      <c r="A164" s="79"/>
      <c r="B164" s="90" t="s">
        <v>191</v>
      </c>
      <c r="C164" s="79"/>
      <c r="D164" s="79"/>
      <c r="E164" s="120">
        <f>E162-E163</f>
        <v>0</v>
      </c>
      <c r="F164" s="120"/>
      <c r="G164" s="120">
        <f>G162-G163</f>
        <v>0</v>
      </c>
      <c r="I164" s="120">
        <f>I162-I163</f>
        <v>0</v>
      </c>
      <c r="K164" s="120">
        <f>K162-K163</f>
        <v>0</v>
      </c>
      <c r="L164" s="120"/>
      <c r="M164" s="120">
        <f>M162-M163</f>
        <v>3706400.915</v>
      </c>
      <c r="N164" s="120"/>
      <c r="O164" s="120">
        <f>O162-O163</f>
        <v>0</v>
      </c>
      <c r="P164" s="120"/>
      <c r="Q164" s="120">
        <f>Q162-Q163</f>
        <v>0</v>
      </c>
      <c r="R164" s="120"/>
      <c r="S164" s="120">
        <f>S162-S163</f>
        <v>0</v>
      </c>
      <c r="T164" s="120"/>
      <c r="U164" s="120">
        <f>U162-U163</f>
        <v>0</v>
      </c>
      <c r="V164" s="120"/>
      <c r="W164" s="120">
        <f>W162-W163</f>
        <v>0</v>
      </c>
      <c r="X164" s="120"/>
      <c r="Y164" s="120">
        <f>Y162-Y163</f>
        <v>0</v>
      </c>
      <c r="Z164" s="120"/>
      <c r="AA164" s="120">
        <f>AA162-AA163</f>
        <v>0</v>
      </c>
      <c r="AB164" s="120"/>
      <c r="AC164" s="120">
        <f>AC162-AC163</f>
        <v>0</v>
      </c>
      <c r="AD164" s="120"/>
      <c r="AE164" s="120">
        <f>AE162-AE163</f>
        <v>0</v>
      </c>
      <c r="AF164" s="120"/>
      <c r="AG164" s="120">
        <f>AG162-AG163</f>
        <v>0</v>
      </c>
      <c r="AH164" s="120"/>
      <c r="AI164" s="120">
        <f>AI162-AI163</f>
        <v>0</v>
      </c>
      <c r="AJ164" s="120"/>
      <c r="AK164" s="120">
        <f>AK162-AK163</f>
        <v>0</v>
      </c>
      <c r="AL164" s="79"/>
      <c r="AM164" s="120">
        <f>AM162-AM163</f>
        <v>0</v>
      </c>
      <c r="AN164" s="79"/>
      <c r="AO164" s="120">
        <f>AO162-AO163</f>
        <v>0</v>
      </c>
      <c r="AP164" s="79"/>
      <c r="AQ164" s="120">
        <f>AQ162-AQ163</f>
        <v>0</v>
      </c>
      <c r="AR164" s="79"/>
      <c r="AS164" s="120">
        <f>AS162-AS163</f>
        <v>0</v>
      </c>
      <c r="AT164" s="79"/>
      <c r="AU164" s="120">
        <f>AU162-AU163</f>
        <v>0</v>
      </c>
      <c r="AV164" s="79"/>
      <c r="AW164" s="120">
        <f>AW162-AW163</f>
        <v>0</v>
      </c>
      <c r="AX164" s="79"/>
      <c r="AY164" s="79"/>
      <c r="AZ164" s="79"/>
      <c r="BA164" s="79"/>
      <c r="BB164" s="79"/>
    </row>
    <row r="165" spans="1:57" s="65" customFormat="1">
      <c r="A165" s="109"/>
      <c r="B165" s="123" t="s">
        <v>192</v>
      </c>
      <c r="C165" s="109"/>
      <c r="D165" s="109"/>
      <c r="E165" s="128">
        <f>IF($B161-E$9&lt;0,0,LOOKUP($B161-(E$9-1),$C$380:$C$401,$E$380:$E$401))</f>
        <v>5.713E-2</v>
      </c>
      <c r="F165" s="109"/>
      <c r="G165" s="128">
        <f>IF($B161-G$9&lt;0,0,LOOKUP($B161-(G$9-1),$C$380:$C$401,$E$380:$E$401))</f>
        <v>6.1769999999999999E-2</v>
      </c>
      <c r="H165" s="124"/>
      <c r="I165" s="128">
        <f>IF($B161-I$9&lt;0,0,LOOKUP($B161-(I$9-1),$C$380:$C$401,$E$380:$E$401))</f>
        <v>6.6769999999999996E-2</v>
      </c>
      <c r="J165" s="124"/>
      <c r="K165" s="128">
        <f>IF($B161-K$9&lt;0,0,LOOKUP($B161-(K$9-1),$C$380:$C$401,$E$380:$E$401))</f>
        <v>7.2190000000000004E-2</v>
      </c>
      <c r="L165" s="124"/>
      <c r="M165" s="128">
        <f>IF($B161-M$9&lt;0,0,LOOKUP($B161-(M$9-1),$C$380:$C$401,$E$380:$E$401))</f>
        <v>3.7499999999999999E-2</v>
      </c>
      <c r="N165" s="109"/>
      <c r="O165" s="128">
        <f>IF($B161-O$9&lt;0,0,LOOKUP($B161-(O$9-1),$C$380:$C$401,$E$380:$E$401))</f>
        <v>0</v>
      </c>
      <c r="P165" s="124"/>
      <c r="Q165" s="128">
        <f>IF($B161-Q$9&lt;0,0,LOOKUP($B161-(Q$9-1),$C$380:$C$401,$E$380:$E$401))</f>
        <v>0</v>
      </c>
      <c r="R165" s="124"/>
      <c r="S165" s="128">
        <f>IF($B161-S$9&lt;0,0,LOOKUP($B161-(S$9-1),$C$380:$C$401,$E$380:$E$401))</f>
        <v>0</v>
      </c>
      <c r="T165" s="124"/>
      <c r="U165" s="128">
        <f>IF($B161-U$9&lt;0,0,LOOKUP($B161-(U$9-1),$C$380:$C$401,$E$380:$E$401))</f>
        <v>0</v>
      </c>
      <c r="V165" s="124"/>
      <c r="W165" s="128">
        <f>IF($B161-W$9&lt;0,0,LOOKUP($B161-(W$9-1),$C$380:$C$401,$E$380:$E$401))</f>
        <v>0</v>
      </c>
      <c r="X165" s="109"/>
      <c r="Y165" s="128">
        <f>IF($B161-Y$9&lt;0,0,LOOKUP($B161-(Y$9-1),$C$380:$C$401,$E$380:$E$401))</f>
        <v>0</v>
      </c>
      <c r="Z165" s="124"/>
      <c r="AA165" s="128">
        <f>IF($B161-AA$9&lt;0,0,LOOKUP($B161-(AA$9-1),$C$380:$C$401,$E$380:$E$401))</f>
        <v>0</v>
      </c>
      <c r="AB165" s="124"/>
      <c r="AC165" s="128">
        <f>IF($B161-AC$9&lt;0,0,LOOKUP($B161-(AC$9-1),$C$380:$C$401,$E$380:$E$401))</f>
        <v>0</v>
      </c>
      <c r="AD165" s="124"/>
      <c r="AE165" s="128">
        <f>IF($B161-AE$9&lt;0,0,LOOKUP($B161-(AE$9-1),$C$380:$C$401,$E$380:$E$401))</f>
        <v>0</v>
      </c>
      <c r="AF165" s="124"/>
      <c r="AG165" s="128">
        <f>IF($B161-AG$9&lt;0,0,LOOKUP($B161-(AG$9-1),$C$380:$C$401,$E$380:$E$401))</f>
        <v>0</v>
      </c>
      <c r="AH165" s="109"/>
      <c r="AI165" s="128">
        <f>IF($B161-AI$9&lt;0,0,LOOKUP($B161-(AI$9-1),$C$380:$C$401,$E$380:$E$401))</f>
        <v>0</v>
      </c>
      <c r="AJ165" s="109"/>
      <c r="AK165" s="128">
        <f>IF($B161-AK$9&lt;0,0,LOOKUP($B161-(AK$9-1),$C$380:$C$401,$E$380:$E$401))</f>
        <v>0</v>
      </c>
      <c r="AL165" s="109"/>
      <c r="AM165" s="128">
        <f>IF($B161-AM$9&lt;0,0,LOOKUP($B161-(AM$9-1),$C$380:$C$401,$E$380:$E$401))</f>
        <v>0</v>
      </c>
      <c r="AN165" s="109"/>
      <c r="AO165" s="128">
        <f>IF($B161-AO$9&lt;0,0,LOOKUP($B161-(AO$9-1),$C$380:$C$401,$E$380:$E$401))</f>
        <v>0</v>
      </c>
      <c r="AP165" s="109"/>
      <c r="AQ165" s="128">
        <f>IF($B161-AQ$9&lt;0,0,LOOKUP($B161-(AQ$9-1),$C$380:$C$401,$E$380:$E$401))</f>
        <v>0</v>
      </c>
      <c r="AR165" s="109"/>
      <c r="AS165" s="128">
        <f>IF($B161-AS$9&lt;0,0,LOOKUP($B161-(AS$9-1),$C$380:$C$401,$E$380:$E$401))</f>
        <v>0</v>
      </c>
      <c r="AT165" s="109"/>
      <c r="AU165" s="128">
        <f>IF($B161-AU$9&lt;0,0,LOOKUP($B161-(AU$9-1),$C$380:$C$401,$E$380:$E$401))</f>
        <v>0</v>
      </c>
      <c r="AV165" s="109"/>
      <c r="AW165" s="128">
        <f>IF($B161-AW$9&lt;0,0,LOOKUP($B161-(AW$9-1),$C$380:$C$401,$E$380:$E$401))</f>
        <v>0</v>
      </c>
      <c r="AX165" s="109"/>
      <c r="AY165" s="109"/>
      <c r="AZ165" s="109"/>
      <c r="BA165" s="109"/>
      <c r="BB165" s="109"/>
      <c r="BC165" s="124"/>
      <c r="BD165" s="124"/>
      <c r="BE165" s="124"/>
    </row>
    <row r="166" spans="1:57">
      <c r="A166" s="79"/>
      <c r="B166" s="79"/>
      <c r="C166" s="79"/>
      <c r="D166" s="79"/>
      <c r="E166" s="122"/>
      <c r="F166" s="120"/>
      <c r="G166" s="122"/>
      <c r="I166" s="122"/>
      <c r="K166" s="122"/>
      <c r="L166" s="120"/>
      <c r="M166" s="122"/>
      <c r="N166" s="120"/>
      <c r="O166" s="122"/>
      <c r="P166" s="120"/>
      <c r="Q166" s="122"/>
      <c r="R166" s="120"/>
      <c r="S166" s="122"/>
      <c r="T166" s="120"/>
      <c r="U166" s="122"/>
      <c r="V166" s="120"/>
      <c r="W166" s="122"/>
      <c r="X166" s="120"/>
      <c r="Y166" s="122"/>
      <c r="Z166" s="120"/>
      <c r="AA166" s="122"/>
      <c r="AB166" s="120"/>
      <c r="AC166" s="122"/>
      <c r="AD166" s="120"/>
      <c r="AE166" s="122"/>
      <c r="AF166" s="120"/>
      <c r="AG166" s="122"/>
      <c r="AH166" s="120"/>
      <c r="AI166" s="122"/>
      <c r="AJ166" s="120"/>
      <c r="AK166" s="122"/>
      <c r="AL166" s="79"/>
      <c r="AM166" s="122"/>
      <c r="AN166" s="79"/>
      <c r="AO166" s="122"/>
      <c r="AP166" s="79"/>
      <c r="AQ166" s="122"/>
      <c r="AR166" s="79"/>
      <c r="AS166" s="122"/>
      <c r="AT166" s="79"/>
      <c r="AU166" s="122"/>
      <c r="AV166" s="79"/>
      <c r="AW166" s="122"/>
      <c r="AX166" s="79"/>
      <c r="AY166" s="79"/>
      <c r="AZ166" s="79"/>
      <c r="BA166" s="79"/>
      <c r="BB166" s="79"/>
    </row>
    <row r="167" spans="1:57">
      <c r="A167" s="79"/>
      <c r="B167" s="90" t="s">
        <v>193</v>
      </c>
      <c r="C167" s="79"/>
      <c r="D167" s="79"/>
      <c r="E167" s="120">
        <f>ROUND((E162-E163)*E165,0)</f>
        <v>0</v>
      </c>
      <c r="F167" s="120"/>
      <c r="G167" s="120">
        <f>ROUND((G162-G163)*G165,0)</f>
        <v>0</v>
      </c>
      <c r="I167" s="120">
        <f>ROUND((I162-I163)*I165,0)</f>
        <v>0</v>
      </c>
      <c r="K167" s="120">
        <f>ROUND((K162-K163)*K165,0)</f>
        <v>0</v>
      </c>
      <c r="L167" s="120"/>
      <c r="M167" s="120">
        <f>ROUND((M162-M163)*M165,0)</f>
        <v>138990</v>
      </c>
      <c r="N167" s="120"/>
      <c r="O167" s="120">
        <f>ROUND((O162-O163)*O165,0)</f>
        <v>0</v>
      </c>
      <c r="P167" s="120"/>
      <c r="Q167" s="120">
        <f>ROUND((Q162-Q163)*Q165,0)</f>
        <v>0</v>
      </c>
      <c r="R167" s="120"/>
      <c r="S167" s="120">
        <f>ROUND((S162-S163)*S165,0)</f>
        <v>0</v>
      </c>
      <c r="T167" s="120"/>
      <c r="U167" s="120">
        <f>ROUND((U162-U163)*U165,0)</f>
        <v>0</v>
      </c>
      <c r="V167" s="120"/>
      <c r="W167" s="120">
        <f>ROUND((W162-W163)*W165,0)</f>
        <v>0</v>
      </c>
      <c r="X167" s="120"/>
      <c r="Y167" s="120">
        <f>ROUND((Y162-Y163)*Y165,0)</f>
        <v>0</v>
      </c>
      <c r="Z167" s="120"/>
      <c r="AA167" s="120">
        <f>ROUND((AA162-AA163)*AA165,0)</f>
        <v>0</v>
      </c>
      <c r="AB167" s="120"/>
      <c r="AC167" s="120">
        <f>ROUND((AC162-AC163)*AC165,0)</f>
        <v>0</v>
      </c>
      <c r="AD167" s="120"/>
      <c r="AE167" s="120">
        <f>ROUND((AE162-AE163)*AE165,0)</f>
        <v>0</v>
      </c>
      <c r="AF167" s="120"/>
      <c r="AG167" s="120">
        <f>ROUND((AG162-AG163)*AG165,0)</f>
        <v>0</v>
      </c>
      <c r="AH167" s="120"/>
      <c r="AI167" s="120">
        <f>ROUND((AI162-AI163)*AI165,0)</f>
        <v>0</v>
      </c>
      <c r="AJ167" s="120"/>
      <c r="AK167" s="120">
        <f>ROUND((AK162-AK163)*AK165,0)</f>
        <v>0</v>
      </c>
      <c r="AL167" s="79"/>
      <c r="AM167" s="120">
        <f>ROUND((AM162-AM163)*AM165,0)</f>
        <v>0</v>
      </c>
      <c r="AN167" s="79"/>
      <c r="AO167" s="120">
        <f>ROUND((AO162-AO163)*AO165,0)</f>
        <v>0</v>
      </c>
      <c r="AP167" s="79"/>
      <c r="AQ167" s="120">
        <f>ROUND((AQ162-AQ163)*AQ165,0)</f>
        <v>0</v>
      </c>
      <c r="AR167" s="79"/>
      <c r="AS167" s="120">
        <f>ROUND((AS162-AS163)*AS165,0)</f>
        <v>0</v>
      </c>
      <c r="AT167" s="79"/>
      <c r="AU167" s="120">
        <f>ROUND((AU162-AU163)*AU165,0)</f>
        <v>0</v>
      </c>
      <c r="AV167" s="79"/>
      <c r="AW167" s="120">
        <f>ROUND((AW162-AW163)*AW165,0)</f>
        <v>0</v>
      </c>
      <c r="AX167" s="79"/>
      <c r="AY167" s="79"/>
      <c r="AZ167" s="79"/>
      <c r="BA167" s="79"/>
      <c r="BB167" s="79"/>
    </row>
    <row r="168" spans="1:57">
      <c r="A168" s="79"/>
      <c r="B168" s="90" t="s">
        <v>194</v>
      </c>
      <c r="C168" s="79"/>
      <c r="D168" s="79"/>
      <c r="E168" s="81">
        <f>IF(E$113=$B161,E163,0)</f>
        <v>0</v>
      </c>
      <c r="F168" s="120"/>
      <c r="G168" s="81">
        <f>IF(G$113=$B161,G163,0)</f>
        <v>0</v>
      </c>
      <c r="I168" s="81">
        <f>IF(I$113=$B161,I163,0)</f>
        <v>0</v>
      </c>
      <c r="K168" s="81">
        <f>IF(K$113=$B161,K163,0)</f>
        <v>0</v>
      </c>
      <c r="L168" s="120"/>
      <c r="M168" s="81">
        <f>IF(M$113=$B161,M163,0)</f>
        <v>0</v>
      </c>
      <c r="N168" s="120"/>
      <c r="O168" s="81">
        <f>IF(O$113=$B161,O163,0)</f>
        <v>0</v>
      </c>
      <c r="P168" s="120"/>
      <c r="Q168" s="81">
        <f>IF(Q$113=$B161,Q163,0)</f>
        <v>0</v>
      </c>
      <c r="R168" s="120"/>
      <c r="S168" s="81">
        <f>IF(S$113=$B161,S163,0)</f>
        <v>0</v>
      </c>
      <c r="T168" s="120"/>
      <c r="U168" s="81">
        <f>IF(U$113=$B161,U163,0)</f>
        <v>0</v>
      </c>
      <c r="V168" s="120"/>
      <c r="W168" s="81">
        <f>IF(W$113=$B161,W163,0)</f>
        <v>0</v>
      </c>
      <c r="X168" s="120"/>
      <c r="Y168" s="81">
        <f>IF(Y$113=$B161,Y163,0)</f>
        <v>0</v>
      </c>
      <c r="Z168" s="120"/>
      <c r="AA168" s="81">
        <f>IF(AA$113=$B161,AA163,0)</f>
        <v>0</v>
      </c>
      <c r="AB168" s="120"/>
      <c r="AC168" s="81">
        <f>IF(AC$113=$B161,AC163,0)</f>
        <v>0</v>
      </c>
      <c r="AD168" s="120"/>
      <c r="AE168" s="81">
        <f>IF(AE$113=$B161,AE163,0)</f>
        <v>0</v>
      </c>
      <c r="AF168" s="120"/>
      <c r="AG168" s="81">
        <f>IF(AG$113=$B161,AG163,0)</f>
        <v>0</v>
      </c>
      <c r="AH168" s="120"/>
      <c r="AI168" s="81">
        <f>IF(AI$113=$B161,AI163,0)</f>
        <v>0</v>
      </c>
      <c r="AJ168" s="120"/>
      <c r="AK168" s="81">
        <f>IF(AK$113=$B161,AK163,0)</f>
        <v>0</v>
      </c>
      <c r="AL168" s="79"/>
      <c r="AM168" s="81">
        <f>IF(AM$113=$B161,AM163,0)</f>
        <v>0</v>
      </c>
      <c r="AN168" s="79"/>
      <c r="AO168" s="81">
        <f>IF(AO$113=$B161,AO163,0)</f>
        <v>0</v>
      </c>
      <c r="AP168" s="79"/>
      <c r="AQ168" s="81">
        <f>IF(AQ$113=$B161,AQ163,0)</f>
        <v>0</v>
      </c>
      <c r="AR168" s="79"/>
      <c r="AS168" s="81">
        <f>IF(AS$113=$B161,AS163,0)</f>
        <v>0</v>
      </c>
      <c r="AT168" s="79"/>
      <c r="AU168" s="81">
        <f>IF(AU$113=$B161,AU163,0)</f>
        <v>0</v>
      </c>
      <c r="AV168" s="79"/>
      <c r="AW168" s="81">
        <f>IF(AW$113=$B161,AW163,0)</f>
        <v>0</v>
      </c>
      <c r="AX168" s="79"/>
      <c r="AY168" s="79"/>
      <c r="AZ168" s="79"/>
      <c r="BA168" s="79"/>
      <c r="BB168" s="79"/>
    </row>
    <row r="169" spans="1:57" ht="13.5" thickBot="1">
      <c r="A169" s="79"/>
      <c r="B169" s="90" t="str">
        <f>"Total Tax Depreciation  -  "&amp;B161</f>
        <v>Total Tax Depreciation  -  2005</v>
      </c>
      <c r="C169" s="79"/>
      <c r="D169" s="79"/>
      <c r="E169" s="125">
        <f>E167+E168</f>
        <v>0</v>
      </c>
      <c r="F169" s="120"/>
      <c r="G169" s="125">
        <f>G167+G168</f>
        <v>0</v>
      </c>
      <c r="I169" s="125">
        <f>I167+I168</f>
        <v>0</v>
      </c>
      <c r="K169" s="125">
        <f>K167+K168</f>
        <v>0</v>
      </c>
      <c r="L169" s="120"/>
      <c r="M169" s="125">
        <f>M167+M168</f>
        <v>138990</v>
      </c>
      <c r="N169" s="120"/>
      <c r="O169" s="125">
        <f>O167+O168</f>
        <v>0</v>
      </c>
      <c r="P169" s="120"/>
      <c r="Q169" s="125">
        <f>Q167+Q168</f>
        <v>0</v>
      </c>
      <c r="R169" s="120"/>
      <c r="S169" s="125">
        <f>S167+S168</f>
        <v>0</v>
      </c>
      <c r="T169" s="120"/>
      <c r="U169" s="125">
        <f>U167+U168</f>
        <v>0</v>
      </c>
      <c r="V169" s="120"/>
      <c r="W169" s="125">
        <f>W167+W168</f>
        <v>0</v>
      </c>
      <c r="X169" s="120"/>
      <c r="Y169" s="125">
        <f>Y167+Y168</f>
        <v>0</v>
      </c>
      <c r="Z169" s="120"/>
      <c r="AA169" s="125">
        <f>AA167+AA168</f>
        <v>0</v>
      </c>
      <c r="AB169" s="120"/>
      <c r="AC169" s="125">
        <f>AC167+AC168</f>
        <v>0</v>
      </c>
      <c r="AD169" s="120"/>
      <c r="AE169" s="125">
        <f>AE167+AE168</f>
        <v>0</v>
      </c>
      <c r="AF169" s="120"/>
      <c r="AG169" s="125">
        <f>AG167+AG168</f>
        <v>0</v>
      </c>
      <c r="AH169" s="120"/>
      <c r="AI169" s="125">
        <f>AI167+AI168</f>
        <v>0</v>
      </c>
      <c r="AJ169" s="120"/>
      <c r="AK169" s="125">
        <f>AK167+AK168</f>
        <v>0</v>
      </c>
      <c r="AL169" s="79"/>
      <c r="AM169" s="125">
        <f>AM167+AM168</f>
        <v>0</v>
      </c>
      <c r="AN169" s="79"/>
      <c r="AO169" s="125">
        <f>AO167+AO168</f>
        <v>0</v>
      </c>
      <c r="AP169" s="79"/>
      <c r="AQ169" s="125">
        <f>AQ167+AQ168</f>
        <v>0</v>
      </c>
      <c r="AR169" s="79"/>
      <c r="AS169" s="125">
        <f>AS167+AS168</f>
        <v>0</v>
      </c>
      <c r="AT169" s="79"/>
      <c r="AU169" s="125">
        <f>AU167+AU168</f>
        <v>0</v>
      </c>
      <c r="AV169" s="79"/>
      <c r="AW169" s="125">
        <f>AW167+AW168</f>
        <v>0</v>
      </c>
      <c r="AX169" s="79"/>
      <c r="AY169" s="79"/>
      <c r="AZ169" s="79"/>
      <c r="BA169" s="79"/>
      <c r="BB169" s="79"/>
      <c r="BC169" s="126"/>
    </row>
    <row r="170" spans="1:57" ht="13.5" thickTop="1">
      <c r="A170" s="79"/>
      <c r="B170" s="79"/>
      <c r="C170" s="79"/>
      <c r="D170" s="79"/>
      <c r="E170" s="120"/>
      <c r="F170" s="120"/>
      <c r="G170" s="120"/>
      <c r="I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20"/>
      <c r="AH170" s="120"/>
      <c r="AI170" s="120"/>
      <c r="AJ170" s="120"/>
      <c r="AK170" s="120"/>
      <c r="AL170" s="79"/>
      <c r="AM170" s="120"/>
      <c r="AN170" s="79"/>
      <c r="AO170" s="120"/>
      <c r="AP170" s="79"/>
      <c r="AQ170" s="120"/>
      <c r="AR170" s="79"/>
      <c r="AS170" s="120"/>
      <c r="AT170" s="79"/>
      <c r="AU170" s="120"/>
      <c r="AV170" s="79"/>
      <c r="AW170" s="120"/>
      <c r="AX170" s="79"/>
      <c r="AY170" s="79"/>
      <c r="AZ170" s="79"/>
      <c r="BA170" s="79"/>
      <c r="BB170" s="79"/>
    </row>
    <row r="171" spans="1:57">
      <c r="A171" s="79"/>
      <c r="B171" s="90"/>
      <c r="C171" s="79"/>
      <c r="D171" s="79"/>
      <c r="E171" s="120"/>
      <c r="F171" s="120"/>
      <c r="G171" s="120"/>
      <c r="I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20"/>
      <c r="AH171" s="120"/>
      <c r="AI171" s="120"/>
      <c r="AJ171" s="120"/>
      <c r="AK171" s="120"/>
      <c r="AL171" s="79"/>
      <c r="AM171" s="120"/>
      <c r="AN171" s="79"/>
      <c r="AO171" s="120"/>
      <c r="AP171" s="79"/>
      <c r="AQ171" s="120"/>
      <c r="AR171" s="79"/>
      <c r="AS171" s="120"/>
      <c r="AT171" s="79"/>
      <c r="AU171" s="120"/>
      <c r="AV171" s="79"/>
      <c r="AW171" s="120"/>
      <c r="AX171" s="79"/>
      <c r="AY171" s="79"/>
      <c r="AZ171" s="79"/>
      <c r="BA171" s="79"/>
      <c r="BB171" s="79"/>
    </row>
    <row r="172" spans="1:57">
      <c r="A172" s="79"/>
      <c r="B172" s="119">
        <v>2006</v>
      </c>
      <c r="C172" s="79"/>
      <c r="D172" s="79"/>
      <c r="E172" s="120"/>
      <c r="F172" s="120"/>
      <c r="G172" s="120"/>
      <c r="I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20"/>
      <c r="AH172" s="120"/>
      <c r="AI172" s="120"/>
      <c r="AJ172" s="120"/>
      <c r="AK172" s="120"/>
      <c r="AL172" s="79"/>
      <c r="AM172" s="120"/>
      <c r="AN172" s="79"/>
      <c r="AO172" s="120"/>
      <c r="AP172" s="79"/>
      <c r="AQ172" s="120"/>
      <c r="AR172" s="79"/>
      <c r="AS172" s="120"/>
      <c r="AT172" s="79"/>
      <c r="AU172" s="120"/>
      <c r="AV172" s="79"/>
      <c r="AW172" s="120"/>
      <c r="AX172" s="79"/>
      <c r="AY172" s="79"/>
      <c r="AZ172" s="79"/>
      <c r="BA172" s="79"/>
      <c r="BB172" s="79"/>
    </row>
    <row r="173" spans="1:57">
      <c r="A173" s="79"/>
      <c r="B173" s="90" t="s">
        <v>167</v>
      </c>
      <c r="C173" s="79"/>
      <c r="D173" s="79"/>
      <c r="E173" s="120">
        <f>IF(E$113&lt;=$B172,E$25,0)</f>
        <v>0</v>
      </c>
      <c r="F173" s="120"/>
      <c r="G173" s="120">
        <f>IF(G$113&lt;=$B172,G$25,0)</f>
        <v>0</v>
      </c>
      <c r="I173" s="120">
        <f>IF(I$113&lt;=$B172,I$25,0)</f>
        <v>0</v>
      </c>
      <c r="K173" s="120">
        <f>IF(K$113&lt;=$B172,K$25,0)</f>
        <v>0</v>
      </c>
      <c r="L173" s="120"/>
      <c r="M173" s="120">
        <f>IF(M$113&lt;=$B172,M$25,0)</f>
        <v>3706400.915</v>
      </c>
      <c r="N173" s="120"/>
      <c r="O173" s="120">
        <f>IF(O$113&lt;=$B172,O$25,0)</f>
        <v>4273710.8949999996</v>
      </c>
      <c r="P173" s="120"/>
      <c r="Q173" s="120">
        <f>IF(Q$113&lt;=$B172,Q$25,0)</f>
        <v>0</v>
      </c>
      <c r="R173" s="120"/>
      <c r="S173" s="120">
        <f>IF(S$113&lt;=$B172,S$25,0)</f>
        <v>0</v>
      </c>
      <c r="T173" s="120"/>
      <c r="U173" s="120">
        <f>IF(U$113&lt;=$B172,U$25,0)</f>
        <v>0</v>
      </c>
      <c r="V173" s="120"/>
      <c r="W173" s="120">
        <f>IF(W$113&lt;=$B172,W$25,0)</f>
        <v>0</v>
      </c>
      <c r="X173" s="120"/>
      <c r="Y173" s="120">
        <f>IF(Y$113&lt;=$B172,Y$25,0)</f>
        <v>0</v>
      </c>
      <c r="Z173" s="120"/>
      <c r="AA173" s="120">
        <f>IF(AA$113&lt;=$B172,AA$25,0)</f>
        <v>0</v>
      </c>
      <c r="AB173" s="120"/>
      <c r="AC173" s="120">
        <f>IF(AC$113&lt;=$B172,AC$25,0)</f>
        <v>0</v>
      </c>
      <c r="AD173" s="120"/>
      <c r="AE173" s="120">
        <f>IF(AE$113&lt;=$B172,AE$25,0)</f>
        <v>0</v>
      </c>
      <c r="AF173" s="120"/>
      <c r="AG173" s="120">
        <f>IF(AG$113&lt;=$B172,AG$25,0)</f>
        <v>0</v>
      </c>
      <c r="AH173" s="120"/>
      <c r="AI173" s="120">
        <f>IF(AI$113&lt;=$B172,AI$25,0)</f>
        <v>0</v>
      </c>
      <c r="AJ173" s="120"/>
      <c r="AK173" s="120">
        <f>IF(AK$113&lt;=$B172,AK$25,0)</f>
        <v>0</v>
      </c>
      <c r="AL173" s="79"/>
      <c r="AM173" s="120">
        <f>IF(AM$113&lt;=$B172,AM$25,0)</f>
        <v>0</v>
      </c>
      <c r="AN173" s="79"/>
      <c r="AO173" s="120">
        <f>IF(AO$113&lt;=$B172,AO$25,0)</f>
        <v>0</v>
      </c>
      <c r="AP173" s="79"/>
      <c r="AQ173" s="120">
        <f>IF(AQ$113&lt;=$B172,AQ$25,0)</f>
        <v>0</v>
      </c>
      <c r="AR173" s="79"/>
      <c r="AS173" s="120">
        <f>IF(AS$113&lt;=$B172,AS$25,0)</f>
        <v>0</v>
      </c>
      <c r="AT173" s="79"/>
      <c r="AU173" s="120">
        <f>IF(AU$113&lt;=$B172,AU$25,0)</f>
        <v>0</v>
      </c>
      <c r="AV173" s="79"/>
      <c r="AW173" s="120">
        <f>IF(AW$113&lt;=$B172,AW$25,0)</f>
        <v>0</v>
      </c>
      <c r="AX173" s="79"/>
      <c r="AY173" s="79"/>
      <c r="AZ173" s="79"/>
      <c r="BA173" s="79"/>
      <c r="BB173" s="79"/>
    </row>
    <row r="174" spans="1:57">
      <c r="A174" s="79"/>
      <c r="B174" s="90" t="s">
        <v>190</v>
      </c>
      <c r="C174" s="79"/>
      <c r="D174" s="79"/>
      <c r="E174" s="121">
        <f>ROUND(E173*E$13,0)</f>
        <v>0</v>
      </c>
      <c r="F174" s="120"/>
      <c r="G174" s="121">
        <f>ROUND(G173*G$13,0)</f>
        <v>0</v>
      </c>
      <c r="I174" s="121">
        <f>ROUND(I173*I$13,0)</f>
        <v>0</v>
      </c>
      <c r="K174" s="121">
        <f>ROUND(K173*K$13,0)</f>
        <v>0</v>
      </c>
      <c r="L174" s="120"/>
      <c r="M174" s="121">
        <f>ROUND(M173*M$13,0)</f>
        <v>0</v>
      </c>
      <c r="N174" s="120"/>
      <c r="O174" s="121">
        <f>ROUND(O173*O$13,0)</f>
        <v>0</v>
      </c>
      <c r="P174" s="120"/>
      <c r="Q174" s="121">
        <f>ROUND(Q173*Q$13,0)</f>
        <v>0</v>
      </c>
      <c r="R174" s="120"/>
      <c r="S174" s="121">
        <f>ROUND(S173*S$13,0)</f>
        <v>0</v>
      </c>
      <c r="T174" s="120"/>
      <c r="U174" s="121">
        <f>ROUND(U173*U$13,0)</f>
        <v>0</v>
      </c>
      <c r="V174" s="120"/>
      <c r="W174" s="121">
        <f>ROUND(W173*W$13,0)</f>
        <v>0</v>
      </c>
      <c r="X174" s="120"/>
      <c r="Y174" s="121">
        <f>ROUND(Y173*Y$13,0)</f>
        <v>0</v>
      </c>
      <c r="Z174" s="120"/>
      <c r="AA174" s="121">
        <f>ROUND(AA173*AA$13,0)</f>
        <v>0</v>
      </c>
      <c r="AB174" s="120"/>
      <c r="AC174" s="121">
        <f>ROUND(AC173*AC$13,0)</f>
        <v>0</v>
      </c>
      <c r="AD174" s="120"/>
      <c r="AE174" s="121">
        <f>ROUND(AE173*AE$13,0)</f>
        <v>0</v>
      </c>
      <c r="AF174" s="120"/>
      <c r="AG174" s="121">
        <f>ROUND(AG173*AG$13,0)</f>
        <v>0</v>
      </c>
      <c r="AH174" s="120"/>
      <c r="AI174" s="121">
        <f>ROUND(AI173*AI$13,0)</f>
        <v>0</v>
      </c>
      <c r="AJ174" s="120"/>
      <c r="AK174" s="121">
        <f>ROUND(AK173*AK$13,0)</f>
        <v>0</v>
      </c>
      <c r="AL174" s="79"/>
      <c r="AM174" s="121">
        <f>ROUND(AM173*AM$13,0)</f>
        <v>0</v>
      </c>
      <c r="AN174" s="79"/>
      <c r="AO174" s="121">
        <f>ROUND(AO173*AO$13,0)</f>
        <v>0</v>
      </c>
      <c r="AP174" s="79"/>
      <c r="AQ174" s="121">
        <f>ROUND(AQ173*AQ$13,0)</f>
        <v>0</v>
      </c>
      <c r="AR174" s="79"/>
      <c r="AS174" s="121">
        <f>ROUND(AS173*AS$13,0)</f>
        <v>0</v>
      </c>
      <c r="AT174" s="79"/>
      <c r="AU174" s="121">
        <f>ROUND(AU173*AU$13,0)</f>
        <v>0</v>
      </c>
      <c r="AV174" s="79"/>
      <c r="AW174" s="121">
        <f>ROUND(AW173*AW$13,0)</f>
        <v>0</v>
      </c>
      <c r="AX174" s="79"/>
      <c r="AY174" s="79"/>
      <c r="AZ174" s="79"/>
      <c r="BA174" s="79"/>
      <c r="BB174" s="79"/>
    </row>
    <row r="175" spans="1:57">
      <c r="A175" s="79"/>
      <c r="B175" s="90" t="s">
        <v>191</v>
      </c>
      <c r="C175" s="79"/>
      <c r="D175" s="79"/>
      <c r="E175" s="120">
        <f>E173-E174</f>
        <v>0</v>
      </c>
      <c r="F175" s="120"/>
      <c r="G175" s="120">
        <f>G173-G174</f>
        <v>0</v>
      </c>
      <c r="I175" s="120">
        <f>I173-I174</f>
        <v>0</v>
      </c>
      <c r="K175" s="120">
        <f>K173-K174</f>
        <v>0</v>
      </c>
      <c r="L175" s="120"/>
      <c r="M175" s="120">
        <f>M173-M174</f>
        <v>3706400.915</v>
      </c>
      <c r="N175" s="120"/>
      <c r="O175" s="120">
        <f>O173-O174</f>
        <v>4273710.8949999996</v>
      </c>
      <c r="P175" s="120"/>
      <c r="Q175" s="120">
        <f>Q173-Q174</f>
        <v>0</v>
      </c>
      <c r="R175" s="120"/>
      <c r="S175" s="120">
        <f>S173-S174</f>
        <v>0</v>
      </c>
      <c r="T175" s="120"/>
      <c r="U175" s="120">
        <f>U173-U174</f>
        <v>0</v>
      </c>
      <c r="V175" s="120"/>
      <c r="W175" s="120">
        <f>W173-W174</f>
        <v>0</v>
      </c>
      <c r="X175" s="120"/>
      <c r="Y175" s="120">
        <f>Y173-Y174</f>
        <v>0</v>
      </c>
      <c r="Z175" s="120"/>
      <c r="AA175" s="120">
        <f>AA173-AA174</f>
        <v>0</v>
      </c>
      <c r="AB175" s="120"/>
      <c r="AC175" s="120">
        <f>AC173-AC174</f>
        <v>0</v>
      </c>
      <c r="AD175" s="120"/>
      <c r="AE175" s="120">
        <f>AE173-AE174</f>
        <v>0</v>
      </c>
      <c r="AF175" s="120"/>
      <c r="AG175" s="120">
        <f>AG173-AG174</f>
        <v>0</v>
      </c>
      <c r="AH175" s="120"/>
      <c r="AI175" s="120">
        <f>AI173-AI174</f>
        <v>0</v>
      </c>
      <c r="AJ175" s="120"/>
      <c r="AK175" s="120">
        <f>AK173-AK174</f>
        <v>0</v>
      </c>
      <c r="AL175" s="79"/>
      <c r="AM175" s="120">
        <f>AM173-AM174</f>
        <v>0</v>
      </c>
      <c r="AN175" s="79"/>
      <c r="AO175" s="120">
        <f>AO173-AO174</f>
        <v>0</v>
      </c>
      <c r="AP175" s="79"/>
      <c r="AQ175" s="120">
        <f>AQ173-AQ174</f>
        <v>0</v>
      </c>
      <c r="AR175" s="79"/>
      <c r="AS175" s="120">
        <f>AS173-AS174</f>
        <v>0</v>
      </c>
      <c r="AT175" s="79"/>
      <c r="AU175" s="120">
        <f>AU173-AU174</f>
        <v>0</v>
      </c>
      <c r="AV175" s="79"/>
      <c r="AW175" s="120">
        <f>AW173-AW174</f>
        <v>0</v>
      </c>
      <c r="AX175" s="79"/>
      <c r="AY175" s="79"/>
      <c r="AZ175" s="79"/>
      <c r="BA175" s="79"/>
      <c r="BB175" s="79"/>
    </row>
    <row r="176" spans="1:57" s="65" customFormat="1">
      <c r="A176" s="109"/>
      <c r="B176" s="123" t="s">
        <v>192</v>
      </c>
      <c r="C176" s="109"/>
      <c r="D176" s="109"/>
      <c r="E176" s="128">
        <f>IF($B172-E$9&lt;0,0,LOOKUP($B172-(E$9-1),$C$380:$C$401,$E$380:$E$401))</f>
        <v>5.2850000000000001E-2</v>
      </c>
      <c r="F176" s="109"/>
      <c r="G176" s="128">
        <f>IF($B172-G$9&lt;0,0,LOOKUP($B172-(G$9-1),$C$380:$C$401,$E$380:$E$401))</f>
        <v>5.713E-2</v>
      </c>
      <c r="H176" s="124"/>
      <c r="I176" s="128">
        <f>IF($B172-I$9&lt;0,0,LOOKUP($B172-(I$9-1),$C$380:$C$401,$E$380:$E$401))</f>
        <v>6.1769999999999999E-2</v>
      </c>
      <c r="J176" s="124"/>
      <c r="K176" s="128">
        <f>IF($B172-K$9&lt;0,0,LOOKUP($B172-(K$9-1),$C$380:$C$401,$E$380:$E$401))</f>
        <v>6.6769999999999996E-2</v>
      </c>
      <c r="L176" s="124"/>
      <c r="M176" s="128">
        <f>IF($B172-M$9&lt;0,0,LOOKUP($B172-(M$9-1),$C$380:$C$401,$E$380:$E$401))</f>
        <v>7.2190000000000004E-2</v>
      </c>
      <c r="N176" s="109"/>
      <c r="O176" s="128">
        <f>IF($B172-O$9&lt;0,0,LOOKUP($B172-(O$9-1),$C$380:$C$401,$E$380:$E$401))</f>
        <v>3.7499999999999999E-2</v>
      </c>
      <c r="P176" s="124"/>
      <c r="Q176" s="128">
        <f>IF($B172-Q$9&lt;0,0,LOOKUP($B172-(Q$9-1),$C$380:$C$401,$E$380:$E$401))</f>
        <v>0</v>
      </c>
      <c r="R176" s="124"/>
      <c r="S176" s="128">
        <f>IF($B172-S$9&lt;0,0,LOOKUP($B172-(S$9-1),$C$380:$C$401,$E$380:$E$401))</f>
        <v>0</v>
      </c>
      <c r="T176" s="124"/>
      <c r="U176" s="128">
        <f>IF($B172-U$9&lt;0,0,LOOKUP($B172-(U$9-1),$C$380:$C$401,$E$380:$E$401))</f>
        <v>0</v>
      </c>
      <c r="V176" s="124"/>
      <c r="W176" s="128">
        <f>IF($B172-W$9&lt;0,0,LOOKUP($B172-(W$9-1),$C$380:$C$401,$E$380:$E$401))</f>
        <v>0</v>
      </c>
      <c r="X176" s="109"/>
      <c r="Y176" s="128">
        <f>IF($B172-Y$9&lt;0,0,LOOKUP($B172-(Y$9-1),$C$380:$C$401,$E$380:$E$401))</f>
        <v>0</v>
      </c>
      <c r="Z176" s="124"/>
      <c r="AA176" s="128">
        <f>IF($B172-AA$9&lt;0,0,LOOKUP($B172-(AA$9-1),$C$380:$C$401,$E$380:$E$401))</f>
        <v>0</v>
      </c>
      <c r="AB176" s="124"/>
      <c r="AC176" s="128">
        <f>IF($B172-AC$9&lt;0,0,LOOKUP($B172-(AC$9-1),$C$380:$C$401,$E$380:$E$401))</f>
        <v>0</v>
      </c>
      <c r="AD176" s="124"/>
      <c r="AE176" s="128">
        <f>IF($B172-AE$9&lt;0,0,LOOKUP($B172-(AE$9-1),$C$380:$C$401,$E$380:$E$401))</f>
        <v>0</v>
      </c>
      <c r="AF176" s="124"/>
      <c r="AG176" s="128">
        <f>IF($B172-AG$9&lt;0,0,LOOKUP($B172-(AG$9-1),$C$380:$C$401,$E$380:$E$401))</f>
        <v>0</v>
      </c>
      <c r="AH176" s="109"/>
      <c r="AI176" s="128">
        <f>IF($B172-AI$9&lt;0,0,LOOKUP($B172-(AI$9-1),$C$380:$C$401,$E$380:$E$401))</f>
        <v>0</v>
      </c>
      <c r="AJ176" s="109"/>
      <c r="AK176" s="128">
        <f>IF($B172-AK$9&lt;0,0,LOOKUP($B172-(AK$9-1),$C$380:$C$401,$E$380:$E$401))</f>
        <v>0</v>
      </c>
      <c r="AL176" s="109"/>
      <c r="AM176" s="128">
        <f>IF($B172-AM$9&lt;0,0,LOOKUP($B172-(AM$9-1),$C$380:$C$401,$E$380:$E$401))</f>
        <v>0</v>
      </c>
      <c r="AN176" s="109"/>
      <c r="AO176" s="128">
        <f>IF($B172-AO$9&lt;0,0,LOOKUP($B172-(AO$9-1),$C$380:$C$401,$E$380:$E$401))</f>
        <v>0</v>
      </c>
      <c r="AP176" s="109"/>
      <c r="AQ176" s="128">
        <f>IF($B172-AQ$9&lt;0,0,LOOKUP($B172-(AQ$9-1),$C$380:$C$401,$E$380:$E$401))</f>
        <v>0</v>
      </c>
      <c r="AR176" s="109"/>
      <c r="AS176" s="128">
        <f>IF($B172-AS$9&lt;0,0,LOOKUP($B172-(AS$9-1),$C$380:$C$401,$E$380:$E$401))</f>
        <v>0</v>
      </c>
      <c r="AT176" s="109"/>
      <c r="AU176" s="128">
        <f>IF($B172-AU$9&lt;0,0,LOOKUP($B172-(AU$9-1),$C$380:$C$401,$E$380:$E$401))</f>
        <v>0</v>
      </c>
      <c r="AV176" s="109"/>
      <c r="AW176" s="128">
        <f>IF($B172-AW$9&lt;0,0,LOOKUP($B172-(AW$9-1),$C$380:$C$401,$E$380:$E$401))</f>
        <v>0</v>
      </c>
      <c r="AX176" s="109"/>
      <c r="AY176" s="109"/>
      <c r="AZ176" s="109"/>
      <c r="BA176" s="109"/>
      <c r="BB176" s="109"/>
      <c r="BC176" s="124"/>
      <c r="BD176" s="124"/>
      <c r="BE176" s="124"/>
    </row>
    <row r="177" spans="1:57">
      <c r="A177" s="79"/>
      <c r="B177" s="79"/>
      <c r="C177" s="79"/>
      <c r="D177" s="79"/>
      <c r="E177" s="122"/>
      <c r="F177" s="120"/>
      <c r="G177" s="122"/>
      <c r="I177" s="122"/>
      <c r="K177" s="122"/>
      <c r="L177" s="120"/>
      <c r="M177" s="122"/>
      <c r="N177" s="120"/>
      <c r="O177" s="122"/>
      <c r="P177" s="120"/>
      <c r="Q177" s="122"/>
      <c r="R177" s="120"/>
      <c r="S177" s="122"/>
      <c r="T177" s="120"/>
      <c r="U177" s="122"/>
      <c r="V177" s="120"/>
      <c r="W177" s="122"/>
      <c r="X177" s="120"/>
      <c r="Y177" s="122"/>
      <c r="Z177" s="120"/>
      <c r="AA177" s="122"/>
      <c r="AB177" s="120"/>
      <c r="AC177" s="122"/>
      <c r="AD177" s="120"/>
      <c r="AE177" s="122"/>
      <c r="AF177" s="120"/>
      <c r="AG177" s="122"/>
      <c r="AH177" s="120"/>
      <c r="AI177" s="122"/>
      <c r="AJ177" s="120"/>
      <c r="AK177" s="122"/>
      <c r="AL177" s="79"/>
      <c r="AM177" s="122"/>
      <c r="AN177" s="79"/>
      <c r="AO177" s="122"/>
      <c r="AP177" s="79"/>
      <c r="AQ177" s="122"/>
      <c r="AR177" s="79"/>
      <c r="AS177" s="122"/>
      <c r="AT177" s="79"/>
      <c r="AU177" s="122"/>
      <c r="AV177" s="79"/>
      <c r="AW177" s="122"/>
      <c r="AX177" s="79"/>
      <c r="AY177" s="79"/>
      <c r="AZ177" s="79"/>
      <c r="BA177" s="79"/>
      <c r="BB177" s="79"/>
    </row>
    <row r="178" spans="1:57">
      <c r="A178" s="79"/>
      <c r="B178" s="90" t="s">
        <v>193</v>
      </c>
      <c r="C178" s="79"/>
      <c r="D178" s="79"/>
      <c r="E178" s="120">
        <f>ROUND((E173-E174)*E176,0)</f>
        <v>0</v>
      </c>
      <c r="F178" s="120"/>
      <c r="G178" s="120">
        <f>ROUND((G173-G174)*G176,0)</f>
        <v>0</v>
      </c>
      <c r="I178" s="120">
        <f>ROUND((I173-I174)*I176,0)</f>
        <v>0</v>
      </c>
      <c r="K178" s="120">
        <f>ROUND((K173-K174)*K176,0)</f>
        <v>0</v>
      </c>
      <c r="L178" s="120"/>
      <c r="M178" s="120">
        <f>ROUND((M173-M174)*M176,0)</f>
        <v>267565</v>
      </c>
      <c r="N178" s="120"/>
      <c r="O178" s="120">
        <f>ROUND((O173-O174)*O176,0)</f>
        <v>160264</v>
      </c>
      <c r="P178" s="120"/>
      <c r="Q178" s="120">
        <f>ROUND((Q173-Q174)*Q176,0)</f>
        <v>0</v>
      </c>
      <c r="R178" s="120"/>
      <c r="S178" s="120">
        <f>ROUND((S173-S174)*S176,0)</f>
        <v>0</v>
      </c>
      <c r="T178" s="120"/>
      <c r="U178" s="120">
        <f>ROUND((U173-U174)*U176,0)</f>
        <v>0</v>
      </c>
      <c r="V178" s="120"/>
      <c r="W178" s="120">
        <f>ROUND((W173-W174)*W176,0)</f>
        <v>0</v>
      </c>
      <c r="X178" s="120"/>
      <c r="Y178" s="120">
        <f>ROUND((Y173-Y174)*Y176,0)</f>
        <v>0</v>
      </c>
      <c r="Z178" s="120"/>
      <c r="AA178" s="120">
        <f>ROUND((AA173-AA174)*AA176,0)</f>
        <v>0</v>
      </c>
      <c r="AB178" s="120"/>
      <c r="AC178" s="120">
        <f>ROUND((AC173-AC174)*AC176,0)</f>
        <v>0</v>
      </c>
      <c r="AD178" s="120"/>
      <c r="AE178" s="120">
        <f>ROUND((AE173-AE174)*AE176,0)</f>
        <v>0</v>
      </c>
      <c r="AF178" s="120"/>
      <c r="AG178" s="120">
        <f>ROUND((AG173-AG174)*AG176,0)</f>
        <v>0</v>
      </c>
      <c r="AH178" s="120"/>
      <c r="AI178" s="120">
        <f>ROUND((AI173-AI174)*AI176,0)</f>
        <v>0</v>
      </c>
      <c r="AJ178" s="120"/>
      <c r="AK178" s="120">
        <f>ROUND((AK173-AK174)*AK176,0)</f>
        <v>0</v>
      </c>
      <c r="AL178" s="79"/>
      <c r="AM178" s="120">
        <f>ROUND((AM173-AM174)*AM176,0)</f>
        <v>0</v>
      </c>
      <c r="AN178" s="79"/>
      <c r="AO178" s="120">
        <f>ROUND((AO173-AO174)*AO176,0)</f>
        <v>0</v>
      </c>
      <c r="AP178" s="79"/>
      <c r="AQ178" s="120">
        <f>ROUND((AQ173-AQ174)*AQ176,0)</f>
        <v>0</v>
      </c>
      <c r="AR178" s="79"/>
      <c r="AS178" s="120">
        <f>ROUND((AS173-AS174)*AS176,0)</f>
        <v>0</v>
      </c>
      <c r="AT178" s="79"/>
      <c r="AU178" s="120">
        <f>ROUND((AU173-AU174)*AU176,0)</f>
        <v>0</v>
      </c>
      <c r="AV178" s="79"/>
      <c r="AW178" s="120">
        <f>ROUND((AW173-AW174)*AW176,0)</f>
        <v>0</v>
      </c>
      <c r="AX178" s="79"/>
      <c r="AY178" s="79"/>
      <c r="AZ178" s="79"/>
      <c r="BA178" s="79"/>
      <c r="BB178" s="79"/>
    </row>
    <row r="179" spans="1:57">
      <c r="A179" s="79"/>
      <c r="B179" s="90" t="s">
        <v>194</v>
      </c>
      <c r="C179" s="79"/>
      <c r="D179" s="79"/>
      <c r="E179" s="81">
        <f>IF(E$113=$B172,E174,0)</f>
        <v>0</v>
      </c>
      <c r="F179" s="120"/>
      <c r="G179" s="81">
        <f>IF(G$113=$B172,G174,0)</f>
        <v>0</v>
      </c>
      <c r="I179" s="81">
        <f>IF(I$113=$B172,I174,0)</f>
        <v>0</v>
      </c>
      <c r="K179" s="81">
        <f>IF(K$113=$B172,K174,0)</f>
        <v>0</v>
      </c>
      <c r="L179" s="120"/>
      <c r="M179" s="81">
        <f>IF(M$113=$B172,M174,0)</f>
        <v>0</v>
      </c>
      <c r="N179" s="120"/>
      <c r="O179" s="81">
        <f>IF(O$113=$B172,O174,0)</f>
        <v>0</v>
      </c>
      <c r="P179" s="120"/>
      <c r="Q179" s="81">
        <f>IF(Q$113=$B172,Q174,0)</f>
        <v>0</v>
      </c>
      <c r="R179" s="120"/>
      <c r="S179" s="81">
        <f>IF(S$113=$B172,S174,0)</f>
        <v>0</v>
      </c>
      <c r="T179" s="120"/>
      <c r="U179" s="81">
        <f>IF(U$113=$B172,U174,0)</f>
        <v>0</v>
      </c>
      <c r="V179" s="120"/>
      <c r="W179" s="81">
        <f>IF(W$113=$B172,W174,0)</f>
        <v>0</v>
      </c>
      <c r="X179" s="120"/>
      <c r="Y179" s="81">
        <f>IF(Y$113=$B172,Y174,0)</f>
        <v>0</v>
      </c>
      <c r="Z179" s="120"/>
      <c r="AA179" s="81">
        <f>IF(AA$113=$B172,AA174,0)</f>
        <v>0</v>
      </c>
      <c r="AB179" s="120"/>
      <c r="AC179" s="81">
        <f>IF(AC$113=$B172,AC174,0)</f>
        <v>0</v>
      </c>
      <c r="AD179" s="120"/>
      <c r="AE179" s="81">
        <f>IF(AE$113=$B172,AE174,0)</f>
        <v>0</v>
      </c>
      <c r="AF179" s="120"/>
      <c r="AG179" s="81">
        <f>IF(AG$113=$B172,AG174,0)</f>
        <v>0</v>
      </c>
      <c r="AH179" s="120"/>
      <c r="AI179" s="81">
        <f>IF(AI$113=$B172,AI174,0)</f>
        <v>0</v>
      </c>
      <c r="AJ179" s="120"/>
      <c r="AK179" s="81">
        <f>IF(AK$113=$B172,AK174,0)</f>
        <v>0</v>
      </c>
      <c r="AL179" s="79"/>
      <c r="AM179" s="81">
        <f>IF(AM$113=$B172,AM174,0)</f>
        <v>0</v>
      </c>
      <c r="AN179" s="79"/>
      <c r="AO179" s="81">
        <f>IF(AO$113=$B172,AO174,0)</f>
        <v>0</v>
      </c>
      <c r="AP179" s="79"/>
      <c r="AQ179" s="81">
        <f>IF(AQ$113=$B172,AQ174,0)</f>
        <v>0</v>
      </c>
      <c r="AR179" s="79"/>
      <c r="AS179" s="81">
        <f>IF(AS$113=$B172,AS174,0)</f>
        <v>0</v>
      </c>
      <c r="AT179" s="79"/>
      <c r="AU179" s="81">
        <f>IF(AU$113=$B172,AU174,0)</f>
        <v>0</v>
      </c>
      <c r="AV179" s="79"/>
      <c r="AW179" s="81">
        <f>IF(AW$113=$B172,AW174,0)</f>
        <v>0</v>
      </c>
      <c r="AX179" s="79"/>
      <c r="AY179" s="79"/>
      <c r="AZ179" s="79"/>
      <c r="BA179" s="79"/>
      <c r="BB179" s="79"/>
    </row>
    <row r="180" spans="1:57" ht="13.5" thickBot="1">
      <c r="A180" s="79"/>
      <c r="B180" s="90" t="str">
        <f>"Total Tax Depreciation  -  "&amp;B172</f>
        <v>Total Tax Depreciation  -  2006</v>
      </c>
      <c r="C180" s="79"/>
      <c r="D180" s="79"/>
      <c r="E180" s="125">
        <f>E178+E179</f>
        <v>0</v>
      </c>
      <c r="F180" s="120"/>
      <c r="G180" s="125">
        <f>G178+G179</f>
        <v>0</v>
      </c>
      <c r="I180" s="125">
        <f>I178+I179</f>
        <v>0</v>
      </c>
      <c r="K180" s="125">
        <f>K178+K179</f>
        <v>0</v>
      </c>
      <c r="L180" s="120"/>
      <c r="M180" s="125">
        <f>M178+M179</f>
        <v>267565</v>
      </c>
      <c r="N180" s="120"/>
      <c r="O180" s="125">
        <f>O178+O179</f>
        <v>160264</v>
      </c>
      <c r="P180" s="120"/>
      <c r="Q180" s="125">
        <f>Q178+Q179</f>
        <v>0</v>
      </c>
      <c r="R180" s="120"/>
      <c r="S180" s="125">
        <f>S178+S179</f>
        <v>0</v>
      </c>
      <c r="T180" s="120"/>
      <c r="U180" s="125">
        <f>U178+U179</f>
        <v>0</v>
      </c>
      <c r="V180" s="120"/>
      <c r="W180" s="125">
        <f>W178+W179</f>
        <v>0</v>
      </c>
      <c r="X180" s="120"/>
      <c r="Y180" s="125">
        <f>Y178+Y179</f>
        <v>0</v>
      </c>
      <c r="Z180" s="120"/>
      <c r="AA180" s="125">
        <f>AA178+AA179</f>
        <v>0</v>
      </c>
      <c r="AB180" s="120"/>
      <c r="AC180" s="125">
        <f>AC178+AC179</f>
        <v>0</v>
      </c>
      <c r="AD180" s="120"/>
      <c r="AE180" s="125">
        <f>AE178+AE179</f>
        <v>0</v>
      </c>
      <c r="AF180" s="120"/>
      <c r="AG180" s="125">
        <f>AG178+AG179</f>
        <v>0</v>
      </c>
      <c r="AH180" s="120"/>
      <c r="AI180" s="125">
        <f>AI178+AI179</f>
        <v>0</v>
      </c>
      <c r="AJ180" s="120"/>
      <c r="AK180" s="125">
        <f>AK178+AK179</f>
        <v>0</v>
      </c>
      <c r="AL180" s="79"/>
      <c r="AM180" s="125">
        <f>AM178+AM179</f>
        <v>0</v>
      </c>
      <c r="AN180" s="79"/>
      <c r="AO180" s="125">
        <f>AO178+AO179</f>
        <v>0</v>
      </c>
      <c r="AP180" s="79"/>
      <c r="AQ180" s="125">
        <f>AQ178+AQ179</f>
        <v>0</v>
      </c>
      <c r="AR180" s="79"/>
      <c r="AS180" s="125">
        <f>AS178+AS179</f>
        <v>0</v>
      </c>
      <c r="AT180" s="79"/>
      <c r="AU180" s="125">
        <f>AU178+AU179</f>
        <v>0</v>
      </c>
      <c r="AV180" s="79"/>
      <c r="AW180" s="125">
        <f>AW178+AW179</f>
        <v>0</v>
      </c>
      <c r="AX180" s="79"/>
      <c r="AY180" s="79"/>
      <c r="AZ180" s="79"/>
      <c r="BA180" s="79"/>
      <c r="BB180" s="79"/>
      <c r="BC180" s="126"/>
    </row>
    <row r="181" spans="1:57" ht="13.5" thickTop="1">
      <c r="A181" s="79"/>
      <c r="B181" s="79"/>
      <c r="C181" s="79"/>
      <c r="D181" s="79"/>
      <c r="E181" s="122"/>
      <c r="F181" s="120"/>
      <c r="G181" s="122"/>
      <c r="I181" s="122"/>
      <c r="K181" s="120"/>
      <c r="L181" s="120"/>
      <c r="M181" s="120"/>
      <c r="N181" s="120"/>
      <c r="O181" s="120"/>
      <c r="P181" s="120"/>
      <c r="Q181" s="120"/>
      <c r="R181" s="120"/>
      <c r="S181" s="120"/>
      <c r="T181" s="120"/>
      <c r="U181" s="120"/>
      <c r="V181" s="120"/>
      <c r="W181" s="120"/>
      <c r="X181" s="120"/>
      <c r="Y181" s="120"/>
      <c r="Z181" s="120"/>
      <c r="AA181" s="120"/>
      <c r="AB181" s="120"/>
      <c r="AC181" s="120"/>
      <c r="AD181" s="120"/>
      <c r="AE181" s="120"/>
      <c r="AF181" s="120"/>
      <c r="AG181" s="120"/>
      <c r="AH181" s="120"/>
      <c r="AI181" s="120"/>
      <c r="AJ181" s="120"/>
      <c r="AK181" s="120"/>
      <c r="AL181" s="79"/>
      <c r="AM181" s="120"/>
      <c r="AN181" s="79"/>
      <c r="AO181" s="120"/>
      <c r="AP181" s="79"/>
      <c r="AQ181" s="120"/>
      <c r="AR181" s="79"/>
      <c r="AS181" s="120"/>
      <c r="AT181" s="79"/>
      <c r="AU181" s="120"/>
      <c r="AV181" s="79"/>
      <c r="AW181" s="120"/>
      <c r="AX181" s="79"/>
      <c r="AY181" s="79"/>
      <c r="AZ181" s="79"/>
      <c r="BA181" s="79"/>
      <c r="BB181" s="79"/>
    </row>
    <row r="182" spans="1:57">
      <c r="A182" s="79"/>
      <c r="B182" s="90"/>
      <c r="C182" s="79"/>
      <c r="D182" s="79"/>
      <c r="E182" s="120"/>
      <c r="F182" s="120"/>
      <c r="G182" s="120"/>
      <c r="I182" s="120"/>
      <c r="K182" s="120"/>
      <c r="L182" s="120"/>
      <c r="M182" s="120"/>
      <c r="N182" s="120"/>
      <c r="O182" s="120"/>
      <c r="P182" s="120"/>
      <c r="Q182" s="120"/>
      <c r="R182" s="120"/>
      <c r="S182" s="120"/>
      <c r="T182" s="120"/>
      <c r="U182" s="120"/>
      <c r="V182" s="120"/>
      <c r="W182" s="120"/>
      <c r="X182" s="120"/>
      <c r="Y182" s="120"/>
      <c r="Z182" s="120"/>
      <c r="AA182" s="120"/>
      <c r="AB182" s="120"/>
      <c r="AC182" s="120"/>
      <c r="AD182" s="120"/>
      <c r="AE182" s="120"/>
      <c r="AF182" s="120"/>
      <c r="AG182" s="120"/>
      <c r="AH182" s="120"/>
      <c r="AI182" s="120"/>
      <c r="AJ182" s="120"/>
      <c r="AK182" s="120"/>
      <c r="AL182" s="79"/>
      <c r="AM182" s="120"/>
      <c r="AN182" s="79"/>
      <c r="AO182" s="120"/>
      <c r="AP182" s="79"/>
      <c r="AQ182" s="120"/>
      <c r="AR182" s="79"/>
      <c r="AS182" s="120"/>
      <c r="AT182" s="79"/>
      <c r="AU182" s="120"/>
      <c r="AV182" s="79"/>
      <c r="AW182" s="120"/>
      <c r="AX182" s="79"/>
      <c r="AY182" s="79"/>
      <c r="AZ182" s="79"/>
      <c r="BA182" s="79"/>
      <c r="BB182" s="79"/>
    </row>
    <row r="183" spans="1:57">
      <c r="A183" s="79"/>
      <c r="B183" s="119">
        <v>2007</v>
      </c>
      <c r="C183" s="79"/>
      <c r="D183" s="79"/>
      <c r="E183" s="120"/>
      <c r="F183" s="120"/>
      <c r="G183" s="120"/>
      <c r="I183" s="120"/>
      <c r="K183" s="120"/>
      <c r="L183" s="120"/>
      <c r="M183" s="120"/>
      <c r="N183" s="120"/>
      <c r="O183" s="120"/>
      <c r="P183" s="120"/>
      <c r="Q183" s="120"/>
      <c r="R183" s="120"/>
      <c r="S183" s="120"/>
      <c r="T183" s="120"/>
      <c r="U183" s="120"/>
      <c r="V183" s="120"/>
      <c r="W183" s="120"/>
      <c r="X183" s="120"/>
      <c r="Y183" s="120"/>
      <c r="Z183" s="120"/>
      <c r="AA183" s="120"/>
      <c r="AB183" s="120"/>
      <c r="AC183" s="120"/>
      <c r="AD183" s="120"/>
      <c r="AE183" s="120"/>
      <c r="AF183" s="120"/>
      <c r="AG183" s="120"/>
      <c r="AH183" s="120"/>
      <c r="AI183" s="120"/>
      <c r="AJ183" s="120"/>
      <c r="AK183" s="120"/>
      <c r="AL183" s="79"/>
      <c r="AM183" s="120"/>
      <c r="AN183" s="79"/>
      <c r="AO183" s="120"/>
      <c r="AP183" s="79"/>
      <c r="AQ183" s="120"/>
      <c r="AR183" s="79"/>
      <c r="AS183" s="120"/>
      <c r="AT183" s="79"/>
      <c r="AU183" s="120"/>
      <c r="AV183" s="79"/>
      <c r="AW183" s="120"/>
      <c r="AX183" s="79"/>
      <c r="AY183" s="79"/>
      <c r="AZ183" s="79"/>
      <c r="BA183" s="79"/>
      <c r="BB183" s="79"/>
    </row>
    <row r="184" spans="1:57">
      <c r="A184" s="79"/>
      <c r="B184" s="90" t="s">
        <v>167</v>
      </c>
      <c r="C184" s="79"/>
      <c r="D184" s="79"/>
      <c r="E184" s="120">
        <f>IF(E$113&lt;=$B183,E$25,0)</f>
        <v>0</v>
      </c>
      <c r="F184" s="120"/>
      <c r="G184" s="120">
        <f>IF(G$113&lt;=$B183,G$25,0)</f>
        <v>0</v>
      </c>
      <c r="I184" s="120">
        <f>IF(I$113&lt;=$B183,I$25,0)</f>
        <v>0</v>
      </c>
      <c r="K184" s="120">
        <f>IF(K$113&lt;=$B183,K$25,0)</f>
        <v>0</v>
      </c>
      <c r="L184" s="120"/>
      <c r="M184" s="120">
        <f>IF(M$113&lt;=$B183,M$25,0)</f>
        <v>3706400.915</v>
      </c>
      <c r="N184" s="120"/>
      <c r="O184" s="120">
        <f>IF(O$113&lt;=$B183,O$25,0)</f>
        <v>4273710.8949999996</v>
      </c>
      <c r="P184" s="120"/>
      <c r="Q184" s="120">
        <f>IF(Q$113&lt;=$B183,Q$25,0)</f>
        <v>299228647.71000004</v>
      </c>
      <c r="R184" s="120"/>
      <c r="S184" s="120">
        <f>IF(S$113&lt;=$B183,S$25,0)</f>
        <v>0</v>
      </c>
      <c r="T184" s="120"/>
      <c r="U184" s="120">
        <f>IF(U$113&lt;=$B183,U$25,0)</f>
        <v>0</v>
      </c>
      <c r="V184" s="120"/>
      <c r="W184" s="120">
        <f>IF(W$113&lt;=$B183,W$25,0)</f>
        <v>0</v>
      </c>
      <c r="X184" s="120"/>
      <c r="Y184" s="120">
        <f>IF(Y$113&lt;=$B183,Y$25,0)</f>
        <v>0</v>
      </c>
      <c r="Z184" s="120"/>
      <c r="AA184" s="120">
        <f>IF(AA$113&lt;=$B183,AA$25,0)</f>
        <v>0</v>
      </c>
      <c r="AB184" s="120"/>
      <c r="AC184" s="120">
        <f>IF(AC$113&lt;=$B183,AC$25,0)</f>
        <v>0</v>
      </c>
      <c r="AD184" s="120"/>
      <c r="AE184" s="120">
        <f>IF(AE$113&lt;=$B183,AE$25,0)</f>
        <v>0</v>
      </c>
      <c r="AF184" s="120"/>
      <c r="AG184" s="120">
        <f>IF(AG$113&lt;=$B183,AG$25,0)</f>
        <v>0</v>
      </c>
      <c r="AH184" s="120"/>
      <c r="AI184" s="120">
        <f>IF(AI$113&lt;=$B183,AI$25,0)</f>
        <v>0</v>
      </c>
      <c r="AJ184" s="120"/>
      <c r="AK184" s="120">
        <f>IF(AK$113&lt;=$B183,AK$25,0)</f>
        <v>0</v>
      </c>
      <c r="AL184" s="79"/>
      <c r="AM184" s="120">
        <f>IF(AM$113&lt;=$B183,AM$25,0)</f>
        <v>0</v>
      </c>
      <c r="AN184" s="79"/>
      <c r="AO184" s="120">
        <f>IF(AO$113&lt;=$B183,AO$25,0)</f>
        <v>0</v>
      </c>
      <c r="AP184" s="79"/>
      <c r="AQ184" s="120">
        <f>IF(AQ$113&lt;=$B183,AQ$25,0)</f>
        <v>0</v>
      </c>
      <c r="AR184" s="79"/>
      <c r="AS184" s="120">
        <f>IF(AS$113&lt;=$B183,AS$25,0)</f>
        <v>0</v>
      </c>
      <c r="AT184" s="79"/>
      <c r="AU184" s="120">
        <f>IF(AU$113&lt;=$B183,AU$25,0)</f>
        <v>0</v>
      </c>
      <c r="AV184" s="79"/>
      <c r="AW184" s="120">
        <f>IF(AW$113&lt;=$B183,AW$25,0)</f>
        <v>0</v>
      </c>
      <c r="AX184" s="79"/>
      <c r="AY184" s="79"/>
      <c r="AZ184" s="79"/>
      <c r="BA184" s="79"/>
      <c r="BB184" s="79"/>
    </row>
    <row r="185" spans="1:57">
      <c r="A185" s="79"/>
      <c r="B185" s="90" t="s">
        <v>190</v>
      </c>
      <c r="C185" s="79"/>
      <c r="D185" s="79"/>
      <c r="E185" s="121">
        <f>ROUND(E184*E$13,0)</f>
        <v>0</v>
      </c>
      <c r="F185" s="120"/>
      <c r="G185" s="121">
        <f>ROUND(G184*G$13,0)</f>
        <v>0</v>
      </c>
      <c r="I185" s="121">
        <f>ROUND(I184*I$13,0)</f>
        <v>0</v>
      </c>
      <c r="K185" s="121">
        <f>ROUND(K184*K$13,0)</f>
        <v>0</v>
      </c>
      <c r="L185" s="120"/>
      <c r="M185" s="121">
        <f>ROUND(M184*M$13,0)</f>
        <v>0</v>
      </c>
      <c r="N185" s="120"/>
      <c r="O185" s="121">
        <f>ROUND(O184*O$13,0)</f>
        <v>0</v>
      </c>
      <c r="P185" s="120"/>
      <c r="Q185" s="121">
        <f>ROUND(Q184*Q$13,0)</f>
        <v>0</v>
      </c>
      <c r="R185" s="120"/>
      <c r="S185" s="121">
        <f>ROUND(S184*S$13,0)</f>
        <v>0</v>
      </c>
      <c r="T185" s="120"/>
      <c r="U185" s="121">
        <f>ROUND(U184*U$13,0)</f>
        <v>0</v>
      </c>
      <c r="V185" s="120"/>
      <c r="W185" s="121">
        <f>ROUND(W184*W$13,0)</f>
        <v>0</v>
      </c>
      <c r="X185" s="120"/>
      <c r="Y185" s="121">
        <f>ROUND(Y184*Y$13,0)</f>
        <v>0</v>
      </c>
      <c r="Z185" s="120"/>
      <c r="AA185" s="121">
        <f>ROUND(AA184*AA$13,0)</f>
        <v>0</v>
      </c>
      <c r="AB185" s="120"/>
      <c r="AC185" s="121">
        <f>ROUND(AC184*AC$13,0)</f>
        <v>0</v>
      </c>
      <c r="AD185" s="120"/>
      <c r="AE185" s="121">
        <f>ROUND(AE184*AE$13,0)</f>
        <v>0</v>
      </c>
      <c r="AF185" s="120"/>
      <c r="AG185" s="121">
        <f>ROUND(AG184*AG$13,0)</f>
        <v>0</v>
      </c>
      <c r="AH185" s="120"/>
      <c r="AI185" s="121">
        <f>ROUND(AI184*AI$13,0)</f>
        <v>0</v>
      </c>
      <c r="AJ185" s="120"/>
      <c r="AK185" s="121">
        <f>ROUND(AK184*AK$13,0)</f>
        <v>0</v>
      </c>
      <c r="AL185" s="79"/>
      <c r="AM185" s="121">
        <f>ROUND(AM184*AM$13,0)</f>
        <v>0</v>
      </c>
      <c r="AN185" s="79"/>
      <c r="AO185" s="121">
        <f>ROUND(AO184*AO$13,0)</f>
        <v>0</v>
      </c>
      <c r="AP185" s="79"/>
      <c r="AQ185" s="121">
        <f>ROUND(AQ184*AQ$13,0)</f>
        <v>0</v>
      </c>
      <c r="AR185" s="79"/>
      <c r="AS185" s="121">
        <f>ROUND(AS184*AS$13,0)</f>
        <v>0</v>
      </c>
      <c r="AT185" s="79"/>
      <c r="AU185" s="121">
        <f>ROUND(AU184*AU$13,0)</f>
        <v>0</v>
      </c>
      <c r="AV185" s="79"/>
      <c r="AW185" s="121">
        <f>ROUND(AW184*AW$13,0)</f>
        <v>0</v>
      </c>
      <c r="AX185" s="79"/>
      <c r="AY185" s="79"/>
      <c r="AZ185" s="79"/>
      <c r="BA185" s="79"/>
      <c r="BB185" s="79"/>
    </row>
    <row r="186" spans="1:57">
      <c r="A186" s="79"/>
      <c r="B186" s="90" t="s">
        <v>191</v>
      </c>
      <c r="C186" s="79"/>
      <c r="D186" s="79"/>
      <c r="E186" s="120">
        <f>E184-E185</f>
        <v>0</v>
      </c>
      <c r="F186" s="120"/>
      <c r="G186" s="120">
        <f>G184-G185</f>
        <v>0</v>
      </c>
      <c r="I186" s="120">
        <f>I184-I185</f>
        <v>0</v>
      </c>
      <c r="K186" s="120">
        <f>K184-K185</f>
        <v>0</v>
      </c>
      <c r="L186" s="120"/>
      <c r="M186" s="120">
        <f>M184-M185</f>
        <v>3706400.915</v>
      </c>
      <c r="N186" s="120"/>
      <c r="O186" s="120">
        <f>O184-O185</f>
        <v>4273710.8949999996</v>
      </c>
      <c r="P186" s="120"/>
      <c r="Q186" s="120">
        <f>Q184-Q185</f>
        <v>299228647.71000004</v>
      </c>
      <c r="R186" s="120"/>
      <c r="S186" s="120">
        <f>S184-S185</f>
        <v>0</v>
      </c>
      <c r="T186" s="120"/>
      <c r="U186" s="120">
        <f>U184-U185</f>
        <v>0</v>
      </c>
      <c r="V186" s="120"/>
      <c r="W186" s="120">
        <f>W184-W185</f>
        <v>0</v>
      </c>
      <c r="X186" s="120"/>
      <c r="Y186" s="120">
        <f>Y184-Y185</f>
        <v>0</v>
      </c>
      <c r="Z186" s="120"/>
      <c r="AA186" s="120">
        <f>AA184-AA185</f>
        <v>0</v>
      </c>
      <c r="AB186" s="120"/>
      <c r="AC186" s="120">
        <f>AC184-AC185</f>
        <v>0</v>
      </c>
      <c r="AD186" s="120"/>
      <c r="AE186" s="120">
        <f>AE184-AE185</f>
        <v>0</v>
      </c>
      <c r="AF186" s="120"/>
      <c r="AG186" s="120">
        <f>AG184-AG185</f>
        <v>0</v>
      </c>
      <c r="AH186" s="120"/>
      <c r="AI186" s="120">
        <f>AI184-AI185</f>
        <v>0</v>
      </c>
      <c r="AJ186" s="120"/>
      <c r="AK186" s="120">
        <f>AK184-AK185</f>
        <v>0</v>
      </c>
      <c r="AL186" s="79"/>
      <c r="AM186" s="120">
        <f>AM184-AM185</f>
        <v>0</v>
      </c>
      <c r="AN186" s="79"/>
      <c r="AO186" s="120">
        <f>AO184-AO185</f>
        <v>0</v>
      </c>
      <c r="AP186" s="79"/>
      <c r="AQ186" s="120">
        <f>AQ184-AQ185</f>
        <v>0</v>
      </c>
      <c r="AR186" s="79"/>
      <c r="AS186" s="120">
        <f>AS184-AS185</f>
        <v>0</v>
      </c>
      <c r="AT186" s="79"/>
      <c r="AU186" s="120">
        <f>AU184-AU185</f>
        <v>0</v>
      </c>
      <c r="AV186" s="79"/>
      <c r="AW186" s="120">
        <f>AW184-AW185</f>
        <v>0</v>
      </c>
      <c r="AX186" s="79"/>
      <c r="AY186" s="79"/>
      <c r="AZ186" s="79"/>
      <c r="BA186" s="79"/>
      <c r="BB186" s="79"/>
    </row>
    <row r="187" spans="1:57" s="65" customFormat="1">
      <c r="A187" s="109"/>
      <c r="B187" s="123" t="s">
        <v>192</v>
      </c>
      <c r="C187" s="109"/>
      <c r="D187" s="109"/>
      <c r="E187" s="128">
        <f>IF($B183-E$9&lt;0,0,LOOKUP($B183-(E$9-1),$C$380:$C$401,$E$380:$E$401))</f>
        <v>4.888E-2</v>
      </c>
      <c r="F187" s="109"/>
      <c r="G187" s="128">
        <f>IF($B183-G$9&lt;0,0,LOOKUP($B183-(G$9-1),$C$380:$C$401,$E$380:$E$401))</f>
        <v>5.2850000000000001E-2</v>
      </c>
      <c r="H187" s="124"/>
      <c r="I187" s="128">
        <f>IF($B183-I$9&lt;0,0,LOOKUP($B183-(I$9-1),$C$380:$C$401,$E$380:$E$401))</f>
        <v>5.713E-2</v>
      </c>
      <c r="J187" s="124"/>
      <c r="K187" s="128">
        <f>IF($B183-K$9&lt;0,0,LOOKUP($B183-(K$9-1),$C$380:$C$401,$E$380:$E$401))</f>
        <v>6.1769999999999999E-2</v>
      </c>
      <c r="L187" s="124"/>
      <c r="M187" s="128">
        <f>IF($B183-M$9&lt;0,0,LOOKUP($B183-(M$9-1),$C$380:$C$401,$E$380:$E$401))</f>
        <v>6.6769999999999996E-2</v>
      </c>
      <c r="N187" s="109"/>
      <c r="O187" s="128">
        <f>IF($B183-O$9&lt;0,0,LOOKUP($B183-(O$9-1),$C$380:$C$401,$E$380:$E$401))</f>
        <v>7.2190000000000004E-2</v>
      </c>
      <c r="P187" s="124"/>
      <c r="Q187" s="128">
        <f>IF($B183-Q$9&lt;0,0,LOOKUP($B183-(Q$9-1),$C$380:$C$401,$E$380:$E$401))</f>
        <v>3.7499999999999999E-2</v>
      </c>
      <c r="R187" s="124"/>
      <c r="S187" s="128">
        <f>IF($B183-S$9&lt;0,0,LOOKUP($B183-(S$9-1),$C$380:$C$401,$E$380:$E$401))</f>
        <v>0</v>
      </c>
      <c r="T187" s="124"/>
      <c r="U187" s="128">
        <f>IF($B183-U$9&lt;0,0,LOOKUP($B183-(U$9-1),$C$380:$C$401,$E$380:$E$401))</f>
        <v>0</v>
      </c>
      <c r="V187" s="124"/>
      <c r="W187" s="128">
        <f>IF($B183-W$9&lt;0,0,LOOKUP($B183-(W$9-1),$C$380:$C$401,$E$380:$E$401))</f>
        <v>0</v>
      </c>
      <c r="X187" s="109"/>
      <c r="Y187" s="128">
        <f>IF($B183-Y$9&lt;0,0,LOOKUP($B183-(Y$9-1),$C$380:$C$401,$E$380:$E$401))</f>
        <v>0</v>
      </c>
      <c r="Z187" s="124"/>
      <c r="AA187" s="128">
        <f>IF($B183-AA$9&lt;0,0,LOOKUP($B183-(AA$9-1),$C$380:$C$401,$E$380:$E$401))</f>
        <v>0</v>
      </c>
      <c r="AB187" s="124"/>
      <c r="AC187" s="128">
        <f>IF($B183-AC$9&lt;0,0,LOOKUP($B183-(AC$9-1),$C$380:$C$401,$E$380:$E$401))</f>
        <v>0</v>
      </c>
      <c r="AD187" s="124"/>
      <c r="AE187" s="128">
        <f>IF($B183-AE$9&lt;0,0,LOOKUP($B183-(AE$9-1),$C$380:$C$401,$E$380:$E$401))</f>
        <v>0</v>
      </c>
      <c r="AF187" s="124"/>
      <c r="AG187" s="128">
        <f>IF($B183-AG$9&lt;0,0,LOOKUP($B183-(AG$9-1),$C$380:$C$401,$E$380:$E$401))</f>
        <v>0</v>
      </c>
      <c r="AH187" s="109"/>
      <c r="AI187" s="128">
        <f>IF($B183-AI$9&lt;0,0,LOOKUP($B183-(AI$9-1),$C$380:$C$401,$E$380:$E$401))</f>
        <v>0</v>
      </c>
      <c r="AJ187" s="109"/>
      <c r="AK187" s="128">
        <f>IF($B183-AK$9&lt;0,0,LOOKUP($B183-(AK$9-1),$C$380:$C$401,$E$380:$E$401))</f>
        <v>0</v>
      </c>
      <c r="AL187" s="109"/>
      <c r="AM187" s="128">
        <f>IF($B183-AM$9&lt;0,0,LOOKUP($B183-(AM$9-1),$C$380:$C$401,$E$380:$E$401))</f>
        <v>0</v>
      </c>
      <c r="AN187" s="109"/>
      <c r="AO187" s="128">
        <f>IF($B183-AO$9&lt;0,0,LOOKUP($B183-(AO$9-1),$C$380:$C$401,$E$380:$E$401))</f>
        <v>0</v>
      </c>
      <c r="AP187" s="109"/>
      <c r="AQ187" s="128">
        <f>IF($B183-AQ$9&lt;0,0,LOOKUP($B183-(AQ$9-1),$C$380:$C$401,$E$380:$E$401))</f>
        <v>0</v>
      </c>
      <c r="AR187" s="109"/>
      <c r="AS187" s="128">
        <f>IF($B183-AS$9&lt;0,0,LOOKUP($B183-(AS$9-1),$C$380:$C$401,$E$380:$E$401))</f>
        <v>0</v>
      </c>
      <c r="AT187" s="109"/>
      <c r="AU187" s="128">
        <f>IF($B183-AU$9&lt;0,0,LOOKUP($B183-(AU$9-1),$C$380:$C$401,$E$380:$E$401))</f>
        <v>0</v>
      </c>
      <c r="AV187" s="109"/>
      <c r="AW187" s="128">
        <f>IF($B183-AW$9&lt;0,0,LOOKUP($B183-(AW$9-1),$C$380:$C$401,$E$380:$E$401))</f>
        <v>0</v>
      </c>
      <c r="AX187" s="109"/>
      <c r="AY187" s="109"/>
      <c r="AZ187" s="109"/>
      <c r="BA187" s="109"/>
      <c r="BB187" s="109"/>
      <c r="BC187" s="124"/>
      <c r="BD187" s="124"/>
      <c r="BE187" s="124"/>
    </row>
    <row r="188" spans="1:57">
      <c r="A188" s="79"/>
      <c r="B188" s="79"/>
      <c r="C188" s="79"/>
      <c r="D188" s="79"/>
      <c r="E188" s="122"/>
      <c r="F188" s="120"/>
      <c r="G188" s="122"/>
      <c r="I188" s="122"/>
      <c r="K188" s="122"/>
      <c r="L188" s="120"/>
      <c r="M188" s="122"/>
      <c r="N188" s="120"/>
      <c r="O188" s="122"/>
      <c r="P188" s="120"/>
      <c r="Q188" s="122"/>
      <c r="R188" s="120"/>
      <c r="S188" s="122"/>
      <c r="T188" s="120"/>
      <c r="U188" s="122"/>
      <c r="V188" s="120"/>
      <c r="W188" s="122"/>
      <c r="X188" s="120"/>
      <c r="Y188" s="122"/>
      <c r="Z188" s="120"/>
      <c r="AA188" s="122"/>
      <c r="AB188" s="120"/>
      <c r="AC188" s="122"/>
      <c r="AD188" s="120"/>
      <c r="AE188" s="122"/>
      <c r="AF188" s="120"/>
      <c r="AG188" s="122"/>
      <c r="AH188" s="120"/>
      <c r="AI188" s="122"/>
      <c r="AJ188" s="120"/>
      <c r="AK188" s="122"/>
      <c r="AL188" s="79"/>
      <c r="AM188" s="122"/>
      <c r="AN188" s="79"/>
      <c r="AO188" s="122"/>
      <c r="AP188" s="79"/>
      <c r="AQ188" s="122"/>
      <c r="AR188" s="79"/>
      <c r="AS188" s="122"/>
      <c r="AT188" s="79"/>
      <c r="AU188" s="122"/>
      <c r="AV188" s="79"/>
      <c r="AW188" s="122"/>
      <c r="AX188" s="79"/>
      <c r="AY188" s="79"/>
      <c r="AZ188" s="79"/>
      <c r="BA188" s="79"/>
      <c r="BB188" s="79"/>
    </row>
    <row r="189" spans="1:57">
      <c r="A189" s="79"/>
      <c r="B189" s="90" t="s">
        <v>193</v>
      </c>
      <c r="C189" s="79"/>
      <c r="D189" s="79"/>
      <c r="E189" s="120">
        <f>ROUND((E184-E185)*E187,0)</f>
        <v>0</v>
      </c>
      <c r="F189" s="120"/>
      <c r="G189" s="120">
        <f>ROUND((G184-G185)*G187,0)</f>
        <v>0</v>
      </c>
      <c r="I189" s="120">
        <f>ROUND((I184-I185)*I187,0)</f>
        <v>0</v>
      </c>
      <c r="K189" s="120">
        <f>ROUND((K184-K185)*K187,0)</f>
        <v>0</v>
      </c>
      <c r="L189" s="120"/>
      <c r="M189" s="120">
        <f>ROUND((M184-M185)*M187,0)</f>
        <v>247476</v>
      </c>
      <c r="N189" s="120"/>
      <c r="O189" s="120">
        <f>ROUND((O184-O185)*O187,0)</f>
        <v>308519</v>
      </c>
      <c r="P189" s="120"/>
      <c r="Q189" s="120">
        <f>ROUND((Q184-Q185)*Q187,0)</f>
        <v>11221074</v>
      </c>
      <c r="R189" s="120"/>
      <c r="S189" s="120">
        <f>ROUND((S184-S185)*S187,0)</f>
        <v>0</v>
      </c>
      <c r="T189" s="120"/>
      <c r="U189" s="120">
        <f>ROUND((U184-U185)*U187,0)</f>
        <v>0</v>
      </c>
      <c r="V189" s="120"/>
      <c r="W189" s="120">
        <f>ROUND((W184-W185)*W187,0)</f>
        <v>0</v>
      </c>
      <c r="X189" s="120"/>
      <c r="Y189" s="120">
        <f>ROUND((Y184-Y185)*Y187,0)</f>
        <v>0</v>
      </c>
      <c r="Z189" s="120"/>
      <c r="AA189" s="120">
        <f>ROUND((AA184-AA185)*AA187,0)</f>
        <v>0</v>
      </c>
      <c r="AB189" s="120"/>
      <c r="AC189" s="120">
        <f>ROUND((AC184-AC185)*AC187,0)</f>
        <v>0</v>
      </c>
      <c r="AD189" s="120"/>
      <c r="AE189" s="120">
        <f>ROUND((AE184-AE185)*AE187,0)</f>
        <v>0</v>
      </c>
      <c r="AF189" s="120"/>
      <c r="AG189" s="120">
        <f>ROUND((AG184-AG185)*AG187,0)</f>
        <v>0</v>
      </c>
      <c r="AH189" s="120"/>
      <c r="AI189" s="120">
        <f>ROUND((AI184-AI185)*AI187,0)</f>
        <v>0</v>
      </c>
      <c r="AJ189" s="120"/>
      <c r="AK189" s="120">
        <f>ROUND((AK184-AK185)*AK187,0)</f>
        <v>0</v>
      </c>
      <c r="AL189" s="79"/>
      <c r="AM189" s="120">
        <f>ROUND((AM184-AM185)*AM187,0)</f>
        <v>0</v>
      </c>
      <c r="AN189" s="79"/>
      <c r="AO189" s="120">
        <f>ROUND((AO184-AO185)*AO187,0)</f>
        <v>0</v>
      </c>
      <c r="AP189" s="79"/>
      <c r="AQ189" s="120">
        <f>ROUND((AQ184-AQ185)*AQ187,0)</f>
        <v>0</v>
      </c>
      <c r="AR189" s="79"/>
      <c r="AS189" s="120">
        <f>ROUND((AS184-AS185)*AS187,0)</f>
        <v>0</v>
      </c>
      <c r="AT189" s="79"/>
      <c r="AU189" s="120">
        <f>ROUND((AU184-AU185)*AU187,0)</f>
        <v>0</v>
      </c>
      <c r="AV189" s="79"/>
      <c r="AW189" s="120">
        <f>ROUND((AW184-AW185)*AW187,0)</f>
        <v>0</v>
      </c>
      <c r="AX189" s="79"/>
      <c r="AY189" s="79"/>
      <c r="AZ189" s="79"/>
      <c r="BA189" s="79"/>
      <c r="BB189" s="79"/>
    </row>
    <row r="190" spans="1:57">
      <c r="A190" s="79"/>
      <c r="B190" s="90" t="s">
        <v>194</v>
      </c>
      <c r="C190" s="79"/>
      <c r="D190" s="79"/>
      <c r="E190" s="81">
        <f>IF(E$113=$B183,E185,0)</f>
        <v>0</v>
      </c>
      <c r="F190" s="120"/>
      <c r="G190" s="81">
        <f>IF(G$113=$B183,G185,0)</f>
        <v>0</v>
      </c>
      <c r="I190" s="81">
        <f>IF(I$113=$B183,I185,0)</f>
        <v>0</v>
      </c>
      <c r="K190" s="81">
        <f>IF(K$113=$B183,K185,0)</f>
        <v>0</v>
      </c>
      <c r="L190" s="120"/>
      <c r="M190" s="81">
        <f>IF(M$113=$B183,M185,0)</f>
        <v>0</v>
      </c>
      <c r="N190" s="120"/>
      <c r="O190" s="81">
        <f>IF(O$113=$B183,O185,0)</f>
        <v>0</v>
      </c>
      <c r="P190" s="120"/>
      <c r="Q190" s="81">
        <f>IF(Q$113=$B183,Q185,0)</f>
        <v>0</v>
      </c>
      <c r="R190" s="120"/>
      <c r="S190" s="81">
        <f>IF(S$113=$B183,S185,0)</f>
        <v>0</v>
      </c>
      <c r="T190" s="120"/>
      <c r="U190" s="81">
        <f>IF(U$113=$B183,U185,0)</f>
        <v>0</v>
      </c>
      <c r="V190" s="120"/>
      <c r="W190" s="81">
        <f>IF(W$113=$B183,W185,0)</f>
        <v>0</v>
      </c>
      <c r="X190" s="120"/>
      <c r="Y190" s="81">
        <f>IF(Y$113=$B183,Y185,0)</f>
        <v>0</v>
      </c>
      <c r="Z190" s="120"/>
      <c r="AA190" s="81">
        <f>IF(AA$113=$B183,AA185,0)</f>
        <v>0</v>
      </c>
      <c r="AB190" s="120"/>
      <c r="AC190" s="81">
        <f>IF(AC$113=$B183,AC185,0)</f>
        <v>0</v>
      </c>
      <c r="AD190" s="120"/>
      <c r="AE190" s="81">
        <f>IF(AE$113=$B183,AE185,0)</f>
        <v>0</v>
      </c>
      <c r="AF190" s="120"/>
      <c r="AG190" s="81">
        <f>IF(AG$113=$B183,AG185,0)</f>
        <v>0</v>
      </c>
      <c r="AH190" s="120"/>
      <c r="AI190" s="81">
        <f>IF(AI$113=$B183,AI185,0)</f>
        <v>0</v>
      </c>
      <c r="AJ190" s="120"/>
      <c r="AK190" s="81">
        <f>IF(AK$113=$B183,AK185,0)</f>
        <v>0</v>
      </c>
      <c r="AL190" s="79"/>
      <c r="AM190" s="81">
        <f>IF(AM$113=$B183,AM185,0)</f>
        <v>0</v>
      </c>
      <c r="AN190" s="79"/>
      <c r="AO190" s="81">
        <f>IF(AO$113=$B183,AO185,0)</f>
        <v>0</v>
      </c>
      <c r="AP190" s="79"/>
      <c r="AQ190" s="81">
        <f>IF(AQ$113=$B183,AQ185,0)</f>
        <v>0</v>
      </c>
      <c r="AR190" s="79"/>
      <c r="AS190" s="81">
        <f>IF(AS$113=$B183,AS185,0)</f>
        <v>0</v>
      </c>
      <c r="AT190" s="79"/>
      <c r="AU190" s="81">
        <f>IF(AU$113=$B183,AU185,0)</f>
        <v>0</v>
      </c>
      <c r="AV190" s="79"/>
      <c r="AW190" s="81">
        <f>IF(AW$113=$B183,AW185,0)</f>
        <v>0</v>
      </c>
      <c r="AX190" s="79"/>
      <c r="AY190" s="79"/>
      <c r="AZ190" s="79"/>
      <c r="BA190" s="79"/>
      <c r="BB190" s="79"/>
    </row>
    <row r="191" spans="1:57" ht="13.5" thickBot="1">
      <c r="A191" s="79"/>
      <c r="B191" s="90" t="str">
        <f>"Total Tax Depreciation  -  "&amp;B183</f>
        <v>Total Tax Depreciation  -  2007</v>
      </c>
      <c r="C191" s="79"/>
      <c r="D191" s="79"/>
      <c r="E191" s="125">
        <f>E189+E190</f>
        <v>0</v>
      </c>
      <c r="F191" s="120"/>
      <c r="G191" s="125">
        <f>G189+G190</f>
        <v>0</v>
      </c>
      <c r="I191" s="125">
        <f>I189+I190</f>
        <v>0</v>
      </c>
      <c r="K191" s="125">
        <f>K189+K190</f>
        <v>0</v>
      </c>
      <c r="L191" s="120"/>
      <c r="M191" s="125">
        <f>M189+M190</f>
        <v>247476</v>
      </c>
      <c r="N191" s="120"/>
      <c r="O191" s="125">
        <f>O189+O190</f>
        <v>308519</v>
      </c>
      <c r="P191" s="120"/>
      <c r="Q191" s="125">
        <f>Q189+Q190</f>
        <v>11221074</v>
      </c>
      <c r="R191" s="120"/>
      <c r="S191" s="125">
        <f>S189+S190</f>
        <v>0</v>
      </c>
      <c r="T191" s="120"/>
      <c r="U191" s="125">
        <f>U189+U190</f>
        <v>0</v>
      </c>
      <c r="V191" s="120"/>
      <c r="W191" s="125">
        <f>W189+W190</f>
        <v>0</v>
      </c>
      <c r="X191" s="120"/>
      <c r="Y191" s="125">
        <f>Y189+Y190</f>
        <v>0</v>
      </c>
      <c r="Z191" s="120"/>
      <c r="AA191" s="125">
        <f>AA189+AA190</f>
        <v>0</v>
      </c>
      <c r="AB191" s="120"/>
      <c r="AC191" s="125">
        <f>AC189+AC190</f>
        <v>0</v>
      </c>
      <c r="AD191" s="120"/>
      <c r="AE191" s="125">
        <f>AE189+AE190</f>
        <v>0</v>
      </c>
      <c r="AF191" s="120"/>
      <c r="AG191" s="125">
        <f>AG189+AG190</f>
        <v>0</v>
      </c>
      <c r="AH191" s="120"/>
      <c r="AI191" s="125">
        <f>AI189+AI190</f>
        <v>0</v>
      </c>
      <c r="AJ191" s="120"/>
      <c r="AK191" s="125">
        <f>AK189+AK190</f>
        <v>0</v>
      </c>
      <c r="AL191" s="79"/>
      <c r="AM191" s="125">
        <f>AM189+AM190</f>
        <v>0</v>
      </c>
      <c r="AN191" s="79"/>
      <c r="AO191" s="125">
        <f>AO189+AO190</f>
        <v>0</v>
      </c>
      <c r="AP191" s="79"/>
      <c r="AQ191" s="125">
        <f>AQ189+AQ190</f>
        <v>0</v>
      </c>
      <c r="AR191" s="79"/>
      <c r="AS191" s="125">
        <f>AS189+AS190</f>
        <v>0</v>
      </c>
      <c r="AT191" s="79"/>
      <c r="AU191" s="125">
        <f>AU189+AU190</f>
        <v>0</v>
      </c>
      <c r="AV191" s="79"/>
      <c r="AW191" s="125">
        <f>AW189+AW190</f>
        <v>0</v>
      </c>
      <c r="AX191" s="79"/>
      <c r="AY191" s="79"/>
      <c r="AZ191" s="79"/>
      <c r="BA191" s="79"/>
      <c r="BB191" s="79"/>
      <c r="BC191" s="126"/>
    </row>
    <row r="192" spans="1:57" ht="13.5" thickTop="1">
      <c r="A192" s="79"/>
      <c r="B192" s="79"/>
      <c r="C192" s="79"/>
      <c r="D192" s="79"/>
      <c r="E192" s="122"/>
      <c r="F192" s="120"/>
      <c r="G192" s="122"/>
      <c r="I192" s="122"/>
      <c r="K192" s="120"/>
      <c r="L192" s="120"/>
      <c r="M192" s="120"/>
      <c r="N192" s="120"/>
      <c r="O192" s="120"/>
      <c r="P192" s="120"/>
      <c r="Q192" s="120"/>
      <c r="R192" s="120"/>
      <c r="S192" s="120"/>
      <c r="T192" s="120"/>
      <c r="U192" s="120"/>
      <c r="V192" s="120"/>
      <c r="W192" s="120"/>
      <c r="X192" s="120"/>
      <c r="Y192" s="120"/>
      <c r="Z192" s="120"/>
      <c r="AA192" s="120"/>
      <c r="AB192" s="120"/>
      <c r="AC192" s="120"/>
      <c r="AD192" s="120"/>
      <c r="AE192" s="120"/>
      <c r="AF192" s="120"/>
      <c r="AG192" s="120"/>
      <c r="AH192" s="120"/>
      <c r="AI192" s="120"/>
      <c r="AJ192" s="120"/>
      <c r="AK192" s="120"/>
      <c r="AL192" s="79"/>
      <c r="AM192" s="120"/>
      <c r="AN192" s="79"/>
      <c r="AO192" s="120"/>
      <c r="AP192" s="79"/>
      <c r="AQ192" s="120"/>
      <c r="AR192" s="79"/>
      <c r="AS192" s="120"/>
      <c r="AT192" s="79"/>
      <c r="AU192" s="120"/>
      <c r="AV192" s="79"/>
      <c r="AW192" s="120"/>
      <c r="AX192" s="79"/>
      <c r="AY192" s="79"/>
      <c r="AZ192" s="79"/>
      <c r="BA192" s="79"/>
      <c r="BB192" s="79"/>
    </row>
    <row r="193" spans="1:57">
      <c r="A193" s="79"/>
      <c r="B193" s="79"/>
      <c r="C193" s="79"/>
      <c r="D193" s="79"/>
      <c r="E193" s="122"/>
      <c r="F193" s="120"/>
      <c r="G193" s="122"/>
      <c r="I193" s="122"/>
      <c r="K193" s="120"/>
      <c r="L193" s="120"/>
      <c r="M193" s="120"/>
      <c r="N193" s="120"/>
      <c r="O193" s="120"/>
      <c r="P193" s="120"/>
      <c r="Q193" s="120"/>
      <c r="R193" s="120"/>
      <c r="S193" s="120"/>
      <c r="T193" s="120"/>
      <c r="U193" s="120"/>
      <c r="V193" s="120"/>
      <c r="W193" s="120"/>
      <c r="X193" s="120"/>
      <c r="Y193" s="120"/>
      <c r="Z193" s="120"/>
      <c r="AA193" s="120"/>
      <c r="AB193" s="120"/>
      <c r="AC193" s="120"/>
      <c r="AD193" s="120"/>
      <c r="AE193" s="120"/>
      <c r="AF193" s="120"/>
      <c r="AG193" s="120"/>
      <c r="AH193" s="120"/>
      <c r="AI193" s="120"/>
      <c r="AJ193" s="120"/>
      <c r="AK193" s="120"/>
      <c r="AL193" s="79"/>
      <c r="AM193" s="120"/>
      <c r="AN193" s="79"/>
      <c r="AO193" s="120"/>
      <c r="AP193" s="79"/>
      <c r="AQ193" s="120"/>
      <c r="AR193" s="79"/>
      <c r="AS193" s="120"/>
      <c r="AT193" s="79"/>
      <c r="AU193" s="120"/>
      <c r="AV193" s="79"/>
      <c r="AW193" s="120"/>
      <c r="AX193" s="79"/>
      <c r="AY193" s="79"/>
      <c r="AZ193" s="79"/>
      <c r="BA193" s="79"/>
      <c r="BB193" s="79"/>
    </row>
    <row r="194" spans="1:57">
      <c r="A194" s="79"/>
      <c r="B194" s="119">
        <v>2008</v>
      </c>
      <c r="C194" s="79"/>
      <c r="D194" s="79"/>
      <c r="E194" s="120"/>
      <c r="F194" s="120"/>
      <c r="G194" s="120"/>
      <c r="I194" s="120"/>
      <c r="K194" s="120"/>
      <c r="L194" s="120"/>
      <c r="M194" s="120"/>
      <c r="N194" s="120"/>
      <c r="O194" s="120"/>
      <c r="P194" s="120"/>
      <c r="Q194" s="120"/>
      <c r="R194" s="120"/>
      <c r="S194" s="120"/>
      <c r="T194" s="120"/>
      <c r="U194" s="120"/>
      <c r="V194" s="120"/>
      <c r="W194" s="120"/>
      <c r="X194" s="120"/>
      <c r="Y194" s="120"/>
      <c r="Z194" s="120"/>
      <c r="AA194" s="120"/>
      <c r="AB194" s="120"/>
      <c r="AC194" s="120"/>
      <c r="AD194" s="120"/>
      <c r="AE194" s="120"/>
      <c r="AF194" s="120"/>
      <c r="AG194" s="120"/>
      <c r="AH194" s="120"/>
      <c r="AI194" s="120"/>
      <c r="AJ194" s="120"/>
      <c r="AK194" s="120"/>
      <c r="AL194" s="79"/>
      <c r="AM194" s="120"/>
      <c r="AN194" s="79"/>
      <c r="AO194" s="120"/>
      <c r="AP194" s="79"/>
      <c r="AQ194" s="120"/>
      <c r="AR194" s="79"/>
      <c r="AS194" s="120"/>
      <c r="AT194" s="79"/>
      <c r="AU194" s="120"/>
      <c r="AV194" s="79"/>
      <c r="AW194" s="120"/>
      <c r="AX194" s="79"/>
      <c r="AY194" s="79"/>
      <c r="AZ194" s="79"/>
      <c r="BA194" s="79"/>
      <c r="BB194" s="79"/>
    </row>
    <row r="195" spans="1:57">
      <c r="A195" s="79"/>
      <c r="B195" s="90" t="s">
        <v>167</v>
      </c>
      <c r="C195" s="79"/>
      <c r="D195" s="79"/>
      <c r="E195" s="120">
        <f>IF(E$113&lt;=$B194,E$25,0)</f>
        <v>0</v>
      </c>
      <c r="F195" s="120"/>
      <c r="G195" s="120">
        <f>IF(G$113&lt;=$B194,G$25,0)</f>
        <v>0</v>
      </c>
      <c r="I195" s="120">
        <f>IF(I$113&lt;=$B194,I$25,0)</f>
        <v>0</v>
      </c>
      <c r="K195" s="120">
        <f>IF(K$113&lt;=$B194,K$25,0)</f>
        <v>0</v>
      </c>
      <c r="L195" s="120"/>
      <c r="M195" s="120">
        <f>IF(M$113&lt;=$B194,M$25,0)</f>
        <v>3706400.915</v>
      </c>
      <c r="N195" s="120"/>
      <c r="O195" s="120">
        <f>IF(O$113&lt;=$B194,O$25,0)</f>
        <v>4273710.8949999996</v>
      </c>
      <c r="P195" s="120"/>
      <c r="Q195" s="120">
        <f>IF(Q$113&lt;=$B194,Q$25,0)</f>
        <v>299228647.71000004</v>
      </c>
      <c r="R195" s="120"/>
      <c r="S195" s="120">
        <f>IF(S$113&lt;=$B194,S$25,0)</f>
        <v>582899.13500000001</v>
      </c>
      <c r="T195" s="120"/>
      <c r="U195" s="120">
        <f>IF(U$113&lt;=$B194,U$25,0)</f>
        <v>0</v>
      </c>
      <c r="V195" s="120"/>
      <c r="W195" s="120">
        <f>IF(W$113&lt;=$B194,W$25,0)</f>
        <v>0</v>
      </c>
      <c r="X195" s="120"/>
      <c r="Y195" s="120">
        <f>IF(Y$113&lt;=$B194,Y$25,0)</f>
        <v>0</v>
      </c>
      <c r="Z195" s="120"/>
      <c r="AA195" s="120">
        <f>IF(AA$113&lt;=$B194,AA$25,0)</f>
        <v>0</v>
      </c>
      <c r="AB195" s="120"/>
      <c r="AC195" s="120">
        <f>IF(AC$113&lt;=$B194,AC$25,0)</f>
        <v>0</v>
      </c>
      <c r="AD195" s="120"/>
      <c r="AE195" s="120">
        <f>IF(AE$113&lt;=$B194,AE$25,0)</f>
        <v>0</v>
      </c>
      <c r="AF195" s="120"/>
      <c r="AG195" s="120">
        <f>IF(AG$113&lt;=$B194,AG$25,0)</f>
        <v>0</v>
      </c>
      <c r="AH195" s="120"/>
      <c r="AI195" s="120">
        <f>IF(AI$113&lt;=$B194,AI$25,0)</f>
        <v>0</v>
      </c>
      <c r="AJ195" s="120"/>
      <c r="AK195" s="120">
        <f>IF(AK$113&lt;=$B194,AK$25,0)</f>
        <v>0</v>
      </c>
      <c r="AL195" s="79"/>
      <c r="AM195" s="120">
        <f>IF(AM$113&lt;=$B194,AM$25,0)</f>
        <v>0</v>
      </c>
      <c r="AN195" s="79"/>
      <c r="AO195" s="120">
        <f>IF(AO$113&lt;=$B194,AO$25,0)</f>
        <v>0</v>
      </c>
      <c r="AP195" s="79"/>
      <c r="AQ195" s="120">
        <f>IF(AQ$113&lt;=$B194,AQ$25,0)</f>
        <v>0</v>
      </c>
      <c r="AR195" s="79"/>
      <c r="AS195" s="120">
        <f>IF(AS$113&lt;=$B194,AS$25,0)</f>
        <v>0</v>
      </c>
      <c r="AT195" s="79"/>
      <c r="AU195" s="120">
        <f>IF(AU$113&lt;=$B194,AU$25,0)</f>
        <v>0</v>
      </c>
      <c r="AV195" s="79"/>
      <c r="AW195" s="120">
        <f>IF(AW$113&lt;=$B194,AW$25,0)</f>
        <v>0</v>
      </c>
      <c r="AX195" s="79"/>
      <c r="AY195" s="79"/>
      <c r="AZ195" s="79"/>
      <c r="BA195" s="79"/>
      <c r="BB195" s="79"/>
    </row>
    <row r="196" spans="1:57">
      <c r="A196" s="79"/>
      <c r="B196" s="90" t="s">
        <v>190</v>
      </c>
      <c r="C196" s="79"/>
      <c r="D196" s="79"/>
      <c r="E196" s="121">
        <f>ROUND(E195*E$13,0)</f>
        <v>0</v>
      </c>
      <c r="F196" s="120"/>
      <c r="G196" s="121">
        <f>ROUND(G195*G$13,0)</f>
        <v>0</v>
      </c>
      <c r="I196" s="121">
        <f>ROUND(I195*I$13,0)</f>
        <v>0</v>
      </c>
      <c r="K196" s="121">
        <f>ROUND(K195*K$13,0)</f>
        <v>0</v>
      </c>
      <c r="L196" s="120"/>
      <c r="M196" s="121">
        <f>ROUND(M195*M$13,0)</f>
        <v>0</v>
      </c>
      <c r="N196" s="120"/>
      <c r="O196" s="121">
        <f>ROUND(O195*O$13,0)</f>
        <v>0</v>
      </c>
      <c r="P196" s="120"/>
      <c r="Q196" s="121">
        <f>ROUND(Q195*Q$13,0)</f>
        <v>0</v>
      </c>
      <c r="R196" s="120"/>
      <c r="S196" s="121">
        <f>ROUND(S195*S$13,0)</f>
        <v>291450</v>
      </c>
      <c r="T196" s="120"/>
      <c r="U196" s="121">
        <f>ROUND(U195*U$13,0)</f>
        <v>0</v>
      </c>
      <c r="V196" s="120"/>
      <c r="W196" s="121">
        <f>ROUND(W195*W$13,0)</f>
        <v>0</v>
      </c>
      <c r="X196" s="120"/>
      <c r="Y196" s="121">
        <f>ROUND(Y195*Y$13,0)</f>
        <v>0</v>
      </c>
      <c r="Z196" s="120"/>
      <c r="AA196" s="121">
        <f>ROUND(AA195*AA$13,0)</f>
        <v>0</v>
      </c>
      <c r="AB196" s="120"/>
      <c r="AC196" s="121">
        <f>ROUND(AC195*AC$13,0)</f>
        <v>0</v>
      </c>
      <c r="AD196" s="120"/>
      <c r="AE196" s="121">
        <f>ROUND(AE195*AE$13,0)</f>
        <v>0</v>
      </c>
      <c r="AF196" s="120"/>
      <c r="AG196" s="121">
        <f>ROUND(AG195*AG$13,0)</f>
        <v>0</v>
      </c>
      <c r="AH196" s="120"/>
      <c r="AI196" s="121">
        <f>ROUND(AI195*AI$13,0)</f>
        <v>0</v>
      </c>
      <c r="AJ196" s="120"/>
      <c r="AK196" s="121">
        <f>ROUND(AK195*AK$13,0)</f>
        <v>0</v>
      </c>
      <c r="AL196" s="79"/>
      <c r="AM196" s="121">
        <f>ROUND(AM195*AM$13,0)</f>
        <v>0</v>
      </c>
      <c r="AN196" s="79"/>
      <c r="AO196" s="121">
        <f>ROUND(AO195*AO$13,0)</f>
        <v>0</v>
      </c>
      <c r="AP196" s="79"/>
      <c r="AQ196" s="121">
        <f>ROUND(AQ195*AQ$13,0)</f>
        <v>0</v>
      </c>
      <c r="AR196" s="79"/>
      <c r="AS196" s="121">
        <f>ROUND(AS195*AS$13,0)</f>
        <v>0</v>
      </c>
      <c r="AT196" s="79"/>
      <c r="AU196" s="121">
        <f>ROUND(AU195*AU$13,0)</f>
        <v>0</v>
      </c>
      <c r="AV196" s="79"/>
      <c r="AW196" s="121">
        <f>ROUND(AW195*AW$13,0)</f>
        <v>0</v>
      </c>
      <c r="AX196" s="79"/>
      <c r="AY196" s="79"/>
      <c r="AZ196" s="79"/>
      <c r="BA196" s="79"/>
      <c r="BB196" s="79"/>
    </row>
    <row r="197" spans="1:57">
      <c r="A197" s="79"/>
      <c r="B197" s="90" t="s">
        <v>191</v>
      </c>
      <c r="C197" s="79"/>
      <c r="D197" s="79"/>
      <c r="E197" s="120">
        <f>E195-E196</f>
        <v>0</v>
      </c>
      <c r="F197" s="120"/>
      <c r="G197" s="120">
        <f>G195-G196</f>
        <v>0</v>
      </c>
      <c r="I197" s="120">
        <f>I195-I196</f>
        <v>0</v>
      </c>
      <c r="K197" s="120">
        <f>K195-K196</f>
        <v>0</v>
      </c>
      <c r="L197" s="120"/>
      <c r="M197" s="120">
        <f>M195-M196</f>
        <v>3706400.915</v>
      </c>
      <c r="N197" s="120"/>
      <c r="O197" s="120">
        <f>O195-O196</f>
        <v>4273710.8949999996</v>
      </c>
      <c r="P197" s="120"/>
      <c r="Q197" s="120">
        <f>Q195-Q196</f>
        <v>299228647.71000004</v>
      </c>
      <c r="R197" s="120"/>
      <c r="S197" s="120">
        <f>S195-S196</f>
        <v>291449.13500000001</v>
      </c>
      <c r="T197" s="120"/>
      <c r="U197" s="120">
        <f>U195-U196</f>
        <v>0</v>
      </c>
      <c r="V197" s="120"/>
      <c r="W197" s="120">
        <f>W195-W196</f>
        <v>0</v>
      </c>
      <c r="X197" s="120"/>
      <c r="Y197" s="120">
        <f>Y195-Y196</f>
        <v>0</v>
      </c>
      <c r="Z197" s="120"/>
      <c r="AA197" s="120">
        <f>AA195-AA196</f>
        <v>0</v>
      </c>
      <c r="AB197" s="120"/>
      <c r="AC197" s="120">
        <f>AC195-AC196</f>
        <v>0</v>
      </c>
      <c r="AD197" s="120"/>
      <c r="AE197" s="120">
        <f>AE195-AE196</f>
        <v>0</v>
      </c>
      <c r="AF197" s="120"/>
      <c r="AG197" s="120">
        <f>AG195-AG196</f>
        <v>0</v>
      </c>
      <c r="AH197" s="120"/>
      <c r="AI197" s="120">
        <f>AI195-AI196</f>
        <v>0</v>
      </c>
      <c r="AJ197" s="120"/>
      <c r="AK197" s="120">
        <f>AK195-AK196</f>
        <v>0</v>
      </c>
      <c r="AL197" s="79"/>
      <c r="AM197" s="120">
        <f>AM195-AM196</f>
        <v>0</v>
      </c>
      <c r="AN197" s="79"/>
      <c r="AO197" s="120">
        <f>AO195-AO196</f>
        <v>0</v>
      </c>
      <c r="AP197" s="79"/>
      <c r="AQ197" s="120">
        <f>AQ195-AQ196</f>
        <v>0</v>
      </c>
      <c r="AR197" s="79"/>
      <c r="AS197" s="120">
        <f>AS195-AS196</f>
        <v>0</v>
      </c>
      <c r="AT197" s="79"/>
      <c r="AU197" s="120">
        <f>AU195-AU196</f>
        <v>0</v>
      </c>
      <c r="AV197" s="79"/>
      <c r="AW197" s="120">
        <f>AW195-AW196</f>
        <v>0</v>
      </c>
      <c r="AX197" s="79"/>
      <c r="AY197" s="79"/>
      <c r="AZ197" s="79"/>
      <c r="BA197" s="79"/>
      <c r="BB197" s="79"/>
    </row>
    <row r="198" spans="1:57" s="65" customFormat="1">
      <c r="A198" s="109"/>
      <c r="B198" s="123" t="s">
        <v>192</v>
      </c>
      <c r="C198" s="109"/>
      <c r="D198" s="109"/>
      <c r="E198" s="128">
        <f>IF($B194-E$9&lt;0,0,LOOKUP($B194-(E$9-1),$C$380:$C$401,$E$380:$E$401))</f>
        <v>4.5220000000000003E-2</v>
      </c>
      <c r="F198" s="109"/>
      <c r="G198" s="128">
        <f>IF($B194-G$9&lt;0,0,LOOKUP($B194-(G$9-1),$C$380:$C$401,$E$380:$E$401))</f>
        <v>4.888E-2</v>
      </c>
      <c r="H198" s="124"/>
      <c r="I198" s="128">
        <f>IF($B194-I$9&lt;0,0,LOOKUP($B194-(I$9-1),$C$380:$C$401,$E$380:$E$401))</f>
        <v>5.2850000000000001E-2</v>
      </c>
      <c r="J198" s="124"/>
      <c r="K198" s="128">
        <f>IF($B194-K$9&lt;0,0,LOOKUP($B194-(K$9-1),$C$380:$C$401,$E$380:$E$401))</f>
        <v>5.713E-2</v>
      </c>
      <c r="L198" s="124"/>
      <c r="M198" s="128">
        <f>IF($B194-M$9&lt;0,0,LOOKUP($B194-(M$9-1),$C$380:$C$401,$E$380:$E$401))</f>
        <v>6.1769999999999999E-2</v>
      </c>
      <c r="N198" s="109"/>
      <c r="O198" s="128">
        <f>IF($B194-O$9&lt;0,0,LOOKUP($B194-(O$9-1),$C$380:$C$401,$E$380:$E$401))</f>
        <v>6.6769999999999996E-2</v>
      </c>
      <c r="P198" s="124"/>
      <c r="Q198" s="128">
        <f>IF($B194-Q$9&lt;0,0,LOOKUP($B194-(Q$9-1),$C$380:$C$401,$E$380:$E$401))</f>
        <v>7.2190000000000004E-2</v>
      </c>
      <c r="R198" s="124"/>
      <c r="S198" s="128">
        <f>IF($B194-S$9&lt;0,0,LOOKUP($B194-(S$9-1),$C$380:$C$401,$E$380:$E$401))</f>
        <v>3.7499999999999999E-2</v>
      </c>
      <c r="T198" s="124"/>
      <c r="U198" s="128">
        <f>IF($B194-U$9&lt;0,0,LOOKUP($B194-(U$9-1),$C$380:$C$401,$E$380:$E$401))</f>
        <v>0</v>
      </c>
      <c r="V198" s="124"/>
      <c r="W198" s="128">
        <f>IF($B194-W$9&lt;0,0,LOOKUP($B194-(W$9-1),$C$380:$C$401,$E$380:$E$401))</f>
        <v>0</v>
      </c>
      <c r="X198" s="109"/>
      <c r="Y198" s="128">
        <f>IF($B194-Y$9&lt;0,0,LOOKUP($B194-(Y$9-1),$C$380:$C$401,$E$380:$E$401))</f>
        <v>0</v>
      </c>
      <c r="Z198" s="124"/>
      <c r="AA198" s="128">
        <f>IF($B194-AA$9&lt;0,0,LOOKUP($B194-(AA$9-1),$C$380:$C$401,$E$380:$E$401))</f>
        <v>0</v>
      </c>
      <c r="AB198" s="124"/>
      <c r="AC198" s="128">
        <f>IF($B194-AC$9&lt;0,0,LOOKUP($B194-(AC$9-1),$C$380:$C$401,$E$380:$E$401))</f>
        <v>0</v>
      </c>
      <c r="AD198" s="124"/>
      <c r="AE198" s="128">
        <f>IF($B194-AE$9&lt;0,0,LOOKUP($B194-(AE$9-1),$C$380:$C$401,$E$380:$E$401))</f>
        <v>0</v>
      </c>
      <c r="AF198" s="124"/>
      <c r="AG198" s="128">
        <f>IF($B194-AG$9&lt;0,0,LOOKUP($B194-(AG$9-1),$C$380:$C$401,$E$380:$E$401))</f>
        <v>0</v>
      </c>
      <c r="AH198" s="109"/>
      <c r="AI198" s="128">
        <f>IF($B194-AI$9&lt;0,0,LOOKUP($B194-(AI$9-1),$C$380:$C$401,$E$380:$E$401))</f>
        <v>0</v>
      </c>
      <c r="AJ198" s="109"/>
      <c r="AK198" s="128">
        <f>IF($B194-AK$9&lt;0,0,LOOKUP($B194-(AK$9-1),$C$380:$C$401,$E$380:$E$401))</f>
        <v>0</v>
      </c>
      <c r="AL198" s="109"/>
      <c r="AM198" s="128">
        <f>IF($B194-AM$9&lt;0,0,LOOKUP($B194-(AM$9-1),$C$380:$C$401,$E$380:$E$401))</f>
        <v>0</v>
      </c>
      <c r="AN198" s="109"/>
      <c r="AO198" s="128">
        <f>IF($B194-AO$9&lt;0,0,LOOKUP($B194-(AO$9-1),$C$380:$C$401,$E$380:$E$401))</f>
        <v>0</v>
      </c>
      <c r="AP198" s="109"/>
      <c r="AQ198" s="128">
        <f>IF($B194-AQ$9&lt;0,0,LOOKUP($B194-(AQ$9-1),$C$380:$C$401,$E$380:$E$401))</f>
        <v>0</v>
      </c>
      <c r="AR198" s="109"/>
      <c r="AS198" s="128">
        <f>IF($B194-AS$9&lt;0,0,LOOKUP($B194-(AS$9-1),$C$380:$C$401,$E$380:$E$401))</f>
        <v>0</v>
      </c>
      <c r="AT198" s="109"/>
      <c r="AU198" s="128">
        <f>IF($B194-AU$9&lt;0,0,LOOKUP($B194-(AU$9-1),$C$380:$C$401,$E$380:$E$401))</f>
        <v>0</v>
      </c>
      <c r="AV198" s="109"/>
      <c r="AW198" s="128">
        <f>IF($B194-AW$9&lt;0,0,LOOKUP($B194-(AW$9-1),$C$380:$C$401,$E$380:$E$401))</f>
        <v>0</v>
      </c>
      <c r="AX198" s="109"/>
      <c r="AY198" s="109"/>
      <c r="AZ198" s="109"/>
      <c r="BA198" s="109"/>
      <c r="BB198" s="109"/>
      <c r="BC198" s="124"/>
      <c r="BD198" s="124"/>
      <c r="BE198" s="124"/>
    </row>
    <row r="199" spans="1:57">
      <c r="A199" s="79"/>
      <c r="B199" s="79"/>
      <c r="C199" s="79"/>
      <c r="D199" s="79"/>
      <c r="E199" s="122"/>
      <c r="F199" s="120"/>
      <c r="G199" s="122"/>
      <c r="I199" s="122"/>
      <c r="K199" s="122"/>
      <c r="L199" s="120"/>
      <c r="M199" s="122"/>
      <c r="N199" s="120"/>
      <c r="O199" s="122"/>
      <c r="P199" s="120"/>
      <c r="Q199" s="122"/>
      <c r="R199" s="120"/>
      <c r="S199" s="122"/>
      <c r="T199" s="120"/>
      <c r="U199" s="122"/>
      <c r="V199" s="120"/>
      <c r="W199" s="122"/>
      <c r="X199" s="120"/>
      <c r="Y199" s="122"/>
      <c r="Z199" s="120"/>
      <c r="AA199" s="122"/>
      <c r="AB199" s="120"/>
      <c r="AC199" s="122"/>
      <c r="AD199" s="120"/>
      <c r="AE199" s="122"/>
      <c r="AF199" s="120"/>
      <c r="AG199" s="122"/>
      <c r="AH199" s="120"/>
      <c r="AI199" s="122"/>
      <c r="AJ199" s="120"/>
      <c r="AK199" s="122"/>
      <c r="AL199" s="79"/>
      <c r="AM199" s="122"/>
      <c r="AN199" s="79"/>
      <c r="AO199" s="122"/>
      <c r="AP199" s="79"/>
      <c r="AQ199" s="122"/>
      <c r="AR199" s="79"/>
      <c r="AS199" s="122"/>
      <c r="AT199" s="79"/>
      <c r="AU199" s="122"/>
      <c r="AV199" s="79"/>
      <c r="AW199" s="122"/>
      <c r="AX199" s="79"/>
      <c r="AY199" s="79"/>
      <c r="AZ199" s="79"/>
      <c r="BA199" s="79"/>
      <c r="BB199" s="79"/>
    </row>
    <row r="200" spans="1:57">
      <c r="A200" s="79"/>
      <c r="B200" s="90" t="s">
        <v>193</v>
      </c>
      <c r="C200" s="79"/>
      <c r="D200" s="79"/>
      <c r="E200" s="120">
        <f>ROUND((E195-E196)*E198,0)</f>
        <v>0</v>
      </c>
      <c r="F200" s="120"/>
      <c r="G200" s="120">
        <f>ROUND((G195-G196)*G198,0)</f>
        <v>0</v>
      </c>
      <c r="I200" s="120">
        <f>ROUND((I195-I196)*I198,0)</f>
        <v>0</v>
      </c>
      <c r="K200" s="120">
        <f>ROUND((K195-K196)*K198,0)</f>
        <v>0</v>
      </c>
      <c r="L200" s="120"/>
      <c r="M200" s="120">
        <f>ROUND((M195-M196)*M198,0)</f>
        <v>228944</v>
      </c>
      <c r="N200" s="120"/>
      <c r="O200" s="120">
        <f>ROUND((O195-O196)*O198,0)</f>
        <v>285356</v>
      </c>
      <c r="P200" s="120"/>
      <c r="Q200" s="120">
        <f>ROUND((Q195-Q196)*Q198,0)</f>
        <v>21601316</v>
      </c>
      <c r="R200" s="120"/>
      <c r="S200" s="120">
        <f>ROUND((S195-S196)*S198,0)</f>
        <v>10929</v>
      </c>
      <c r="T200" s="120"/>
      <c r="U200" s="120">
        <f>ROUND((U195-U196)*U198,0)</f>
        <v>0</v>
      </c>
      <c r="V200" s="120"/>
      <c r="W200" s="120">
        <f>ROUND((W195-W196)*W198,0)</f>
        <v>0</v>
      </c>
      <c r="X200" s="120"/>
      <c r="Y200" s="120">
        <f>ROUND((Y195-Y196)*Y198,0)</f>
        <v>0</v>
      </c>
      <c r="Z200" s="120"/>
      <c r="AA200" s="120">
        <f>ROUND((AA195-AA196)*AA198,0)</f>
        <v>0</v>
      </c>
      <c r="AB200" s="120"/>
      <c r="AC200" s="120">
        <f>ROUND((AC195-AC196)*AC198,0)</f>
        <v>0</v>
      </c>
      <c r="AD200" s="120"/>
      <c r="AE200" s="120">
        <f>ROUND((AE195-AE196)*AE198,0)</f>
        <v>0</v>
      </c>
      <c r="AF200" s="120"/>
      <c r="AG200" s="120">
        <f>ROUND((AG195-AG196)*AG198,0)</f>
        <v>0</v>
      </c>
      <c r="AH200" s="120"/>
      <c r="AI200" s="120">
        <f>ROUND((AI195-AI196)*AI198,0)</f>
        <v>0</v>
      </c>
      <c r="AJ200" s="120"/>
      <c r="AK200" s="120">
        <f>ROUND((AK195-AK196)*AK198,0)</f>
        <v>0</v>
      </c>
      <c r="AL200" s="79"/>
      <c r="AM200" s="120">
        <f>ROUND((AM195-AM196)*AM198,0)</f>
        <v>0</v>
      </c>
      <c r="AN200" s="79"/>
      <c r="AO200" s="120">
        <f>ROUND((AO195-AO196)*AO198,0)</f>
        <v>0</v>
      </c>
      <c r="AP200" s="79"/>
      <c r="AQ200" s="120">
        <f>ROUND((AQ195-AQ196)*AQ198,0)</f>
        <v>0</v>
      </c>
      <c r="AR200" s="79"/>
      <c r="AS200" s="120">
        <f>ROUND((AS195-AS196)*AS198,0)</f>
        <v>0</v>
      </c>
      <c r="AT200" s="79"/>
      <c r="AU200" s="120">
        <f>ROUND((AU195-AU196)*AU198,0)</f>
        <v>0</v>
      </c>
      <c r="AV200" s="79"/>
      <c r="AW200" s="120">
        <f>ROUND((AW195-AW196)*AW198,0)</f>
        <v>0</v>
      </c>
      <c r="AX200" s="79"/>
      <c r="AY200" s="79"/>
      <c r="AZ200" s="79"/>
      <c r="BA200" s="79"/>
      <c r="BB200" s="79"/>
    </row>
    <row r="201" spans="1:57">
      <c r="A201" s="79"/>
      <c r="B201" s="90" t="s">
        <v>194</v>
      </c>
      <c r="C201" s="79"/>
      <c r="D201" s="79"/>
      <c r="E201" s="81">
        <f>IF(E$113=$B194,E196,0)</f>
        <v>0</v>
      </c>
      <c r="F201" s="120"/>
      <c r="G201" s="81">
        <f>IF(G$113=$B194,G196,0)</f>
        <v>0</v>
      </c>
      <c r="I201" s="81">
        <f>IF(I$113=$B194,I196,0)</f>
        <v>0</v>
      </c>
      <c r="K201" s="81">
        <f>IF(K$113=$B194,K196,0)</f>
        <v>0</v>
      </c>
      <c r="L201" s="120"/>
      <c r="M201" s="81">
        <f>IF(M$113=$B194,M196,0)</f>
        <v>0</v>
      </c>
      <c r="N201" s="120"/>
      <c r="O201" s="81">
        <f>IF(O$113=$B194,O196,0)</f>
        <v>0</v>
      </c>
      <c r="P201" s="120"/>
      <c r="Q201" s="81">
        <f>IF(Q$113=$B194,Q196,0)</f>
        <v>0</v>
      </c>
      <c r="R201" s="120"/>
      <c r="S201" s="81">
        <f>IF(S$113=$B194,S196,0)</f>
        <v>291450</v>
      </c>
      <c r="T201" s="120"/>
      <c r="U201" s="81">
        <f>IF(U$113=$B194,U196,0)</f>
        <v>0</v>
      </c>
      <c r="V201" s="120"/>
      <c r="W201" s="81">
        <f>IF(W$113=$B194,W196,0)</f>
        <v>0</v>
      </c>
      <c r="X201" s="120"/>
      <c r="Y201" s="81">
        <f>IF(Y$113=$B194,Y196,0)</f>
        <v>0</v>
      </c>
      <c r="Z201" s="120"/>
      <c r="AA201" s="81">
        <f>IF(AA$113=$B194,AA196,0)</f>
        <v>0</v>
      </c>
      <c r="AB201" s="120"/>
      <c r="AC201" s="81">
        <f>IF(AC$113=$B194,AC196,0)</f>
        <v>0</v>
      </c>
      <c r="AD201" s="120"/>
      <c r="AE201" s="81">
        <f>IF(AE$113=$B194,AE196,0)</f>
        <v>0</v>
      </c>
      <c r="AF201" s="120"/>
      <c r="AG201" s="81">
        <f>IF(AG$113=$B194,AG196,0)</f>
        <v>0</v>
      </c>
      <c r="AH201" s="120"/>
      <c r="AI201" s="81">
        <f>IF(AI$113=$B194,AI196,0)</f>
        <v>0</v>
      </c>
      <c r="AJ201" s="120"/>
      <c r="AK201" s="81">
        <f>IF(AK$113=$B194,AK196,0)</f>
        <v>0</v>
      </c>
      <c r="AL201" s="79"/>
      <c r="AM201" s="81">
        <f>IF(AM$113=$B194,AM196,0)</f>
        <v>0</v>
      </c>
      <c r="AN201" s="79"/>
      <c r="AO201" s="81">
        <f>IF(AO$113=$B194,AO196,0)</f>
        <v>0</v>
      </c>
      <c r="AP201" s="79"/>
      <c r="AQ201" s="81">
        <f>IF(AQ$113=$B194,AQ196,0)</f>
        <v>0</v>
      </c>
      <c r="AR201" s="79"/>
      <c r="AS201" s="81">
        <f>IF(AS$113=$B194,AS196,0)</f>
        <v>0</v>
      </c>
      <c r="AT201" s="79"/>
      <c r="AU201" s="81">
        <f>IF(AU$113=$B194,AU196,0)</f>
        <v>0</v>
      </c>
      <c r="AV201" s="79"/>
      <c r="AW201" s="81">
        <f>IF(AW$113=$B194,AW196,0)</f>
        <v>0</v>
      </c>
      <c r="AX201" s="79"/>
      <c r="AY201" s="79"/>
      <c r="AZ201" s="79"/>
      <c r="BA201" s="79"/>
      <c r="BB201" s="79"/>
    </row>
    <row r="202" spans="1:57" ht="13.5" thickBot="1">
      <c r="A202" s="79"/>
      <c r="B202" s="90" t="str">
        <f>"Total Tax Depreciation  -  "&amp;B194</f>
        <v>Total Tax Depreciation  -  2008</v>
      </c>
      <c r="C202" s="79"/>
      <c r="D202" s="79"/>
      <c r="E202" s="125">
        <f>E200+E201</f>
        <v>0</v>
      </c>
      <c r="F202" s="120"/>
      <c r="G202" s="125">
        <f>G200+G201</f>
        <v>0</v>
      </c>
      <c r="I202" s="125">
        <f>I200+I201</f>
        <v>0</v>
      </c>
      <c r="K202" s="125">
        <f>K200+K201</f>
        <v>0</v>
      </c>
      <c r="L202" s="120"/>
      <c r="M202" s="125">
        <f>M200+M201</f>
        <v>228944</v>
      </c>
      <c r="N202" s="120"/>
      <c r="O202" s="125">
        <f>O200+O201</f>
        <v>285356</v>
      </c>
      <c r="P202" s="120"/>
      <c r="Q202" s="125">
        <f>Q200+Q201</f>
        <v>21601316</v>
      </c>
      <c r="R202" s="120"/>
      <c r="S202" s="125">
        <f>S200+S201</f>
        <v>302379</v>
      </c>
      <c r="T202" s="120"/>
      <c r="U202" s="125">
        <f>U200+U201</f>
        <v>0</v>
      </c>
      <c r="V202" s="120"/>
      <c r="W202" s="125">
        <f>W200+W201</f>
        <v>0</v>
      </c>
      <c r="X202" s="120"/>
      <c r="Y202" s="125">
        <f>Y200+Y201</f>
        <v>0</v>
      </c>
      <c r="Z202" s="120"/>
      <c r="AA202" s="125">
        <f>AA200+AA201</f>
        <v>0</v>
      </c>
      <c r="AB202" s="120"/>
      <c r="AC202" s="125">
        <f>AC200+AC201</f>
        <v>0</v>
      </c>
      <c r="AD202" s="120"/>
      <c r="AE202" s="125">
        <f>AE200+AE201</f>
        <v>0</v>
      </c>
      <c r="AF202" s="120"/>
      <c r="AG202" s="125">
        <f>AG200+AG201</f>
        <v>0</v>
      </c>
      <c r="AH202" s="120"/>
      <c r="AI202" s="125">
        <f>AI200+AI201</f>
        <v>0</v>
      </c>
      <c r="AJ202" s="120"/>
      <c r="AK202" s="125">
        <f>AK200+AK201</f>
        <v>0</v>
      </c>
      <c r="AL202" s="79"/>
      <c r="AM202" s="125">
        <f>AM200+AM201</f>
        <v>0</v>
      </c>
      <c r="AN202" s="79"/>
      <c r="AO202" s="125">
        <f>AO200+AO201</f>
        <v>0</v>
      </c>
      <c r="AP202" s="79"/>
      <c r="AQ202" s="125">
        <f>AQ200+AQ201</f>
        <v>0</v>
      </c>
      <c r="AR202" s="79"/>
      <c r="AS202" s="125">
        <f>AS200+AS201</f>
        <v>0</v>
      </c>
      <c r="AT202" s="79"/>
      <c r="AU202" s="125">
        <f>AU200+AU201</f>
        <v>0</v>
      </c>
      <c r="AV202" s="79"/>
      <c r="AW202" s="125">
        <f>AW200+AW201</f>
        <v>0</v>
      </c>
      <c r="AX202" s="79"/>
      <c r="AY202" s="79"/>
      <c r="AZ202" s="79"/>
      <c r="BA202" s="79"/>
      <c r="BB202" s="79"/>
      <c r="BC202" s="126"/>
    </row>
    <row r="203" spans="1:57" ht="13.5" thickTop="1">
      <c r="A203" s="79"/>
      <c r="B203" s="79"/>
      <c r="C203" s="79"/>
      <c r="D203" s="79"/>
      <c r="E203" s="122"/>
      <c r="F203" s="120"/>
      <c r="G203" s="122"/>
      <c r="I203" s="122"/>
      <c r="K203" s="120"/>
      <c r="L203" s="120"/>
      <c r="M203" s="120"/>
      <c r="N203" s="120"/>
      <c r="O203" s="120"/>
      <c r="P203" s="120"/>
      <c r="Q203" s="120"/>
      <c r="R203" s="120"/>
      <c r="S203" s="120"/>
      <c r="T203" s="120"/>
      <c r="U203" s="120"/>
      <c r="V203" s="120"/>
      <c r="W203" s="120"/>
      <c r="X203" s="120"/>
      <c r="Y203" s="120"/>
      <c r="Z203" s="120"/>
      <c r="AA203" s="120"/>
      <c r="AB203" s="120"/>
      <c r="AC203" s="120"/>
      <c r="AD203" s="120"/>
      <c r="AE203" s="120"/>
      <c r="AF203" s="120"/>
      <c r="AG203" s="120"/>
      <c r="AH203" s="120"/>
      <c r="AI203" s="120"/>
      <c r="AJ203" s="120"/>
      <c r="AK203" s="120"/>
      <c r="AL203" s="79"/>
      <c r="AM203" s="120"/>
      <c r="AN203" s="79"/>
      <c r="AO203" s="120"/>
      <c r="AP203" s="79"/>
      <c r="AQ203" s="120"/>
      <c r="AR203" s="79"/>
      <c r="AS203" s="120"/>
      <c r="AT203" s="79"/>
      <c r="AU203" s="120"/>
      <c r="AV203" s="79"/>
      <c r="AW203" s="120"/>
      <c r="AX203" s="79"/>
      <c r="AY203" s="79"/>
      <c r="AZ203" s="79"/>
      <c r="BA203" s="79"/>
      <c r="BB203" s="79"/>
    </row>
    <row r="204" spans="1:57">
      <c r="A204" s="79"/>
      <c r="B204" s="79"/>
      <c r="C204" s="79"/>
      <c r="D204" s="79"/>
      <c r="E204" s="122"/>
      <c r="F204" s="120"/>
      <c r="G204" s="122"/>
      <c r="I204" s="122"/>
      <c r="K204" s="120"/>
      <c r="L204" s="120"/>
      <c r="M204" s="120"/>
      <c r="N204" s="120"/>
      <c r="O204" s="120"/>
      <c r="P204" s="120"/>
      <c r="Q204" s="120"/>
      <c r="R204" s="120"/>
      <c r="S204" s="120"/>
      <c r="T204" s="120"/>
      <c r="U204" s="120"/>
      <c r="V204" s="120"/>
      <c r="W204" s="120"/>
      <c r="X204" s="120"/>
      <c r="Y204" s="120"/>
      <c r="Z204" s="120"/>
      <c r="AA204" s="120"/>
      <c r="AB204" s="120"/>
      <c r="AC204" s="120"/>
      <c r="AD204" s="120"/>
      <c r="AE204" s="120"/>
      <c r="AF204" s="120"/>
      <c r="AG204" s="120"/>
      <c r="AH204" s="120"/>
      <c r="AI204" s="120"/>
      <c r="AJ204" s="120"/>
      <c r="AK204" s="120"/>
      <c r="AL204" s="79"/>
      <c r="AM204" s="120"/>
      <c r="AN204" s="79"/>
      <c r="AO204" s="120"/>
      <c r="AP204" s="79"/>
      <c r="AQ204" s="120"/>
      <c r="AR204" s="79"/>
      <c r="AS204" s="120"/>
      <c r="AT204" s="79"/>
      <c r="AU204" s="120"/>
      <c r="AV204" s="79"/>
      <c r="AW204" s="120"/>
      <c r="AX204" s="79"/>
      <c r="AY204" s="79"/>
      <c r="AZ204" s="79"/>
      <c r="BA204" s="79"/>
      <c r="BB204" s="79"/>
    </row>
    <row r="205" spans="1:57">
      <c r="A205" s="79"/>
      <c r="B205" s="119">
        <v>2009</v>
      </c>
      <c r="C205" s="79"/>
      <c r="D205" s="79"/>
      <c r="E205" s="120"/>
      <c r="F205" s="120"/>
      <c r="G205" s="120"/>
      <c r="I205" s="120"/>
      <c r="K205" s="120"/>
      <c r="L205" s="120"/>
      <c r="M205" s="120"/>
      <c r="N205" s="120"/>
      <c r="O205" s="120"/>
      <c r="P205" s="120"/>
      <c r="Q205" s="120"/>
      <c r="R205" s="120"/>
      <c r="S205" s="120"/>
      <c r="T205" s="120"/>
      <c r="U205" s="120"/>
      <c r="V205" s="120"/>
      <c r="W205" s="120"/>
      <c r="X205" s="120"/>
      <c r="Y205" s="120"/>
      <c r="Z205" s="120"/>
      <c r="AA205" s="120"/>
      <c r="AB205" s="120"/>
      <c r="AC205" s="120"/>
      <c r="AD205" s="120"/>
      <c r="AE205" s="120"/>
      <c r="AF205" s="120"/>
      <c r="AG205" s="120"/>
      <c r="AH205" s="120"/>
      <c r="AI205" s="120"/>
      <c r="AJ205" s="120"/>
      <c r="AK205" s="120"/>
      <c r="AL205" s="79"/>
      <c r="AM205" s="120"/>
      <c r="AN205" s="79"/>
      <c r="AO205" s="120"/>
      <c r="AP205" s="79"/>
      <c r="AQ205" s="120"/>
      <c r="AR205" s="79"/>
      <c r="AS205" s="120"/>
      <c r="AT205" s="79"/>
      <c r="AU205" s="120"/>
      <c r="AV205" s="79"/>
      <c r="AW205" s="120"/>
      <c r="AX205" s="79"/>
      <c r="AY205" s="79"/>
      <c r="AZ205" s="79"/>
      <c r="BA205" s="79"/>
      <c r="BB205" s="79"/>
    </row>
    <row r="206" spans="1:57">
      <c r="A206" s="79"/>
      <c r="B206" s="90" t="s">
        <v>167</v>
      </c>
      <c r="C206" s="79"/>
      <c r="D206" s="79"/>
      <c r="E206" s="120">
        <f>IF(E$113&lt;=$B205,E$25,0)</f>
        <v>0</v>
      </c>
      <c r="F206" s="120"/>
      <c r="G206" s="120">
        <f>IF(G$113&lt;=$B205,G$25,0)</f>
        <v>0</v>
      </c>
      <c r="I206" s="120">
        <f>IF(I$113&lt;=$B205,I$25,0)</f>
        <v>0</v>
      </c>
      <c r="K206" s="120">
        <f>IF(K$113&lt;=$B205,K$25,0)</f>
        <v>0</v>
      </c>
      <c r="L206" s="120"/>
      <c r="M206" s="120">
        <f>IF(M$113&lt;=$B205,M$25,0)</f>
        <v>3706400.915</v>
      </c>
      <c r="N206" s="120"/>
      <c r="O206" s="120">
        <f>IF(O$113&lt;=$B205,O$25,0)</f>
        <v>4273710.8949999996</v>
      </c>
      <c r="P206" s="120"/>
      <c r="Q206" s="120">
        <f>IF(Q$113&lt;=$B205,Q$25,0)</f>
        <v>299228647.71000004</v>
      </c>
      <c r="R206" s="120"/>
      <c r="S206" s="120">
        <f>IF(S$113&lt;=$B205,S$25,0)</f>
        <v>582899.13500000001</v>
      </c>
      <c r="T206" s="120"/>
      <c r="U206" s="120">
        <f>IF(U$113&lt;=$B205,U$25,0)</f>
        <v>11843540.959999999</v>
      </c>
      <c r="V206" s="120"/>
      <c r="W206" s="120">
        <f>IF(W$113&lt;=$B205,W$25,0)</f>
        <v>0</v>
      </c>
      <c r="X206" s="120"/>
      <c r="Y206" s="120">
        <f>IF(Y$113&lt;=$B205,Y$25,0)</f>
        <v>0</v>
      </c>
      <c r="Z206" s="120"/>
      <c r="AA206" s="120">
        <f>IF(AA$113&lt;=$B205,AA$25,0)</f>
        <v>0</v>
      </c>
      <c r="AB206" s="120"/>
      <c r="AC206" s="120">
        <f>IF(AC$113&lt;=$B205,AC$25,0)</f>
        <v>0</v>
      </c>
      <c r="AD206" s="120"/>
      <c r="AE206" s="120">
        <f>IF(AE$113&lt;=$B205,AE$25,0)</f>
        <v>0</v>
      </c>
      <c r="AF206" s="120"/>
      <c r="AG206" s="120">
        <f>IF(AG$113&lt;=$B205,AG$25,0)</f>
        <v>0</v>
      </c>
      <c r="AH206" s="120"/>
      <c r="AI206" s="120">
        <f>IF(AI$113&lt;=$B205,AI$25,0)</f>
        <v>0</v>
      </c>
      <c r="AJ206" s="120"/>
      <c r="AK206" s="120">
        <f>IF(AK$113&lt;=$B205,AK$25,0)</f>
        <v>0</v>
      </c>
      <c r="AL206" s="79"/>
      <c r="AM206" s="120">
        <f>IF(AM$113&lt;=$B205,AM$25,0)</f>
        <v>0</v>
      </c>
      <c r="AN206" s="79"/>
      <c r="AO206" s="120">
        <f>IF(AO$113&lt;=$B205,AO$25,0)</f>
        <v>0</v>
      </c>
      <c r="AP206" s="79"/>
      <c r="AQ206" s="120">
        <f>IF(AQ$113&lt;=$B205,AQ$25,0)</f>
        <v>0</v>
      </c>
      <c r="AR206" s="79"/>
      <c r="AS206" s="120">
        <f>IF(AS$113&lt;=$B205,AS$25,0)</f>
        <v>0</v>
      </c>
      <c r="AT206" s="79"/>
      <c r="AU206" s="120">
        <f>IF(AU$113&lt;=$B205,AU$25,0)</f>
        <v>0</v>
      </c>
      <c r="AV206" s="79"/>
      <c r="AW206" s="120">
        <f>IF(AW$113&lt;=$B205,AW$25,0)</f>
        <v>0</v>
      </c>
      <c r="AX206" s="79"/>
      <c r="AY206" s="79"/>
      <c r="AZ206" s="79"/>
      <c r="BA206" s="79"/>
      <c r="BB206" s="79"/>
    </row>
    <row r="207" spans="1:57">
      <c r="A207" s="79"/>
      <c r="B207" s="90" t="s">
        <v>190</v>
      </c>
      <c r="C207" s="79"/>
      <c r="D207" s="79"/>
      <c r="E207" s="121">
        <f>ROUND(E206*E$13,0)</f>
        <v>0</v>
      </c>
      <c r="F207" s="120"/>
      <c r="G207" s="121">
        <f>ROUND(G206*G$13,0)</f>
        <v>0</v>
      </c>
      <c r="I207" s="121">
        <f>ROUND(I206*I$13,0)</f>
        <v>0</v>
      </c>
      <c r="K207" s="121">
        <f>ROUND(K206*K$13,0)</f>
        <v>0</v>
      </c>
      <c r="L207" s="120"/>
      <c r="M207" s="121">
        <f>ROUND(M206*M$13,0)</f>
        <v>0</v>
      </c>
      <c r="N207" s="120"/>
      <c r="O207" s="121">
        <f>ROUND(O206*O$13,0)</f>
        <v>0</v>
      </c>
      <c r="P207" s="120"/>
      <c r="Q207" s="121">
        <f>ROUND(Q206*Q$13,0)</f>
        <v>0</v>
      </c>
      <c r="R207" s="120"/>
      <c r="S207" s="121">
        <f>ROUND(S206*S$13,0)</f>
        <v>291450</v>
      </c>
      <c r="T207" s="120"/>
      <c r="U207" s="121">
        <f>ROUND(U206*U$13,0)</f>
        <v>5921770</v>
      </c>
      <c r="V207" s="120"/>
      <c r="W207" s="121">
        <f>ROUND(W206*W$13,0)</f>
        <v>0</v>
      </c>
      <c r="X207" s="120"/>
      <c r="Y207" s="121">
        <f>ROUND(Y206*Y$13,0)</f>
        <v>0</v>
      </c>
      <c r="Z207" s="120"/>
      <c r="AA207" s="121">
        <f>ROUND(AA206*AA$13,0)</f>
        <v>0</v>
      </c>
      <c r="AB207" s="120"/>
      <c r="AC207" s="121">
        <f>ROUND(AC206*AC$13,0)</f>
        <v>0</v>
      </c>
      <c r="AD207" s="120"/>
      <c r="AE207" s="121">
        <f>ROUND(AE206*AE$13,0)</f>
        <v>0</v>
      </c>
      <c r="AF207" s="120"/>
      <c r="AG207" s="121">
        <f>ROUND(AG206*AG$13,0)</f>
        <v>0</v>
      </c>
      <c r="AH207" s="120"/>
      <c r="AI207" s="121">
        <f>ROUND(AI206*AI$13,0)</f>
        <v>0</v>
      </c>
      <c r="AJ207" s="120"/>
      <c r="AK207" s="121">
        <f>ROUND(AK206*AK$13,0)</f>
        <v>0</v>
      </c>
      <c r="AL207" s="79"/>
      <c r="AM207" s="121">
        <f>ROUND(AM206*AM$13,0)</f>
        <v>0</v>
      </c>
      <c r="AN207" s="79"/>
      <c r="AO207" s="121">
        <f>ROUND(AO206*AO$13,0)</f>
        <v>0</v>
      </c>
      <c r="AP207" s="79"/>
      <c r="AQ207" s="121">
        <f>ROUND(AQ206*AQ$13,0)</f>
        <v>0</v>
      </c>
      <c r="AR207" s="79"/>
      <c r="AS207" s="121">
        <f>ROUND(AS206*AS$13,0)</f>
        <v>0</v>
      </c>
      <c r="AT207" s="79"/>
      <c r="AU207" s="121">
        <f>ROUND(AU206*AU$13,0)</f>
        <v>0</v>
      </c>
      <c r="AV207" s="79"/>
      <c r="AW207" s="121">
        <f>ROUND(AW206*AW$13,0)</f>
        <v>0</v>
      </c>
      <c r="AX207" s="79"/>
      <c r="AY207" s="79"/>
      <c r="AZ207" s="79"/>
      <c r="BA207" s="79"/>
      <c r="BB207" s="79"/>
    </row>
    <row r="208" spans="1:57">
      <c r="A208" s="79"/>
      <c r="B208" s="90" t="s">
        <v>191</v>
      </c>
      <c r="C208" s="79"/>
      <c r="D208" s="79"/>
      <c r="E208" s="120">
        <f>E206-E207</f>
        <v>0</v>
      </c>
      <c r="F208" s="120"/>
      <c r="G208" s="120">
        <f>G206-G207</f>
        <v>0</v>
      </c>
      <c r="I208" s="120">
        <f>I206-I207</f>
        <v>0</v>
      </c>
      <c r="K208" s="120">
        <f>K206-K207</f>
        <v>0</v>
      </c>
      <c r="L208" s="120"/>
      <c r="M208" s="120">
        <f>M206-M207</f>
        <v>3706400.915</v>
      </c>
      <c r="N208" s="120"/>
      <c r="O208" s="120">
        <f>O206-O207</f>
        <v>4273710.8949999996</v>
      </c>
      <c r="P208" s="120"/>
      <c r="Q208" s="120">
        <f>Q206-Q207</f>
        <v>299228647.71000004</v>
      </c>
      <c r="R208" s="120"/>
      <c r="S208" s="120">
        <f>S206-S207</f>
        <v>291449.13500000001</v>
      </c>
      <c r="T208" s="120"/>
      <c r="U208" s="120">
        <f>U206-U207</f>
        <v>5921770.959999999</v>
      </c>
      <c r="V208" s="120"/>
      <c r="W208" s="120">
        <f>W206-W207</f>
        <v>0</v>
      </c>
      <c r="X208" s="120"/>
      <c r="Y208" s="120">
        <f>Y206-Y207</f>
        <v>0</v>
      </c>
      <c r="Z208" s="120"/>
      <c r="AA208" s="120">
        <f>AA206-AA207</f>
        <v>0</v>
      </c>
      <c r="AB208" s="120"/>
      <c r="AC208" s="120">
        <f>AC206-AC207</f>
        <v>0</v>
      </c>
      <c r="AD208" s="120"/>
      <c r="AE208" s="120">
        <f>AE206-AE207</f>
        <v>0</v>
      </c>
      <c r="AF208" s="120"/>
      <c r="AG208" s="120">
        <f>AG206-AG207</f>
        <v>0</v>
      </c>
      <c r="AH208" s="120"/>
      <c r="AI208" s="120">
        <f>AI206-AI207</f>
        <v>0</v>
      </c>
      <c r="AJ208" s="120"/>
      <c r="AK208" s="120">
        <f>AK206-AK207</f>
        <v>0</v>
      </c>
      <c r="AL208" s="79"/>
      <c r="AM208" s="120">
        <f>AM206-AM207</f>
        <v>0</v>
      </c>
      <c r="AN208" s="79"/>
      <c r="AO208" s="120">
        <f>AO206-AO207</f>
        <v>0</v>
      </c>
      <c r="AP208" s="79"/>
      <c r="AQ208" s="120">
        <f>AQ206-AQ207</f>
        <v>0</v>
      </c>
      <c r="AR208" s="79"/>
      <c r="AS208" s="120">
        <f>AS206-AS207</f>
        <v>0</v>
      </c>
      <c r="AT208" s="79"/>
      <c r="AU208" s="120">
        <f>AU206-AU207</f>
        <v>0</v>
      </c>
      <c r="AV208" s="79"/>
      <c r="AW208" s="120">
        <f>AW206-AW207</f>
        <v>0</v>
      </c>
      <c r="AX208" s="79"/>
      <c r="AY208" s="79"/>
      <c r="AZ208" s="79"/>
      <c r="BA208" s="79"/>
      <c r="BB208" s="79"/>
    </row>
    <row r="209" spans="1:57" s="65" customFormat="1">
      <c r="A209" s="109"/>
      <c r="B209" s="123" t="s">
        <v>192</v>
      </c>
      <c r="C209" s="109"/>
      <c r="D209" s="109"/>
      <c r="E209" s="128">
        <f>IF($B205-E$9&lt;0,0,LOOKUP($B205-(E$9-1),$C$380:$C$401,$E$380:$E$401))</f>
        <v>4.462E-2</v>
      </c>
      <c r="F209" s="109"/>
      <c r="G209" s="128">
        <f>IF($B205-G$9&lt;0,0,LOOKUP($B205-(G$9-1),$C$380:$C$401,$E$380:$E$401))</f>
        <v>4.5220000000000003E-2</v>
      </c>
      <c r="H209" s="124"/>
      <c r="I209" s="128">
        <f>IF($B205-I$9&lt;0,0,LOOKUP($B205-(I$9-1),$C$380:$C$401,$E$380:$E$401))</f>
        <v>4.888E-2</v>
      </c>
      <c r="J209" s="124"/>
      <c r="K209" s="128">
        <f>IF($B205-K$9&lt;0,0,LOOKUP($B205-(K$9-1),$C$380:$C$401,$E$380:$E$401))</f>
        <v>5.2850000000000001E-2</v>
      </c>
      <c r="L209" s="124"/>
      <c r="M209" s="128">
        <f>IF($B205-M$9&lt;0,0,LOOKUP($B205-(M$9-1),$C$380:$C$401,$E$380:$E$401))</f>
        <v>5.713E-2</v>
      </c>
      <c r="N209" s="109"/>
      <c r="O209" s="128">
        <f>IF($B205-O$9&lt;0,0,LOOKUP($B205-(O$9-1),$C$380:$C$401,$E$380:$E$401))</f>
        <v>6.1769999999999999E-2</v>
      </c>
      <c r="P209" s="124"/>
      <c r="Q209" s="128">
        <f>IF($B205-Q$9&lt;0,0,LOOKUP($B205-(Q$9-1),$C$380:$C$401,$E$380:$E$401))</f>
        <v>6.6769999999999996E-2</v>
      </c>
      <c r="R209" s="124"/>
      <c r="S209" s="128">
        <f>IF($B205-S$9&lt;0,0,LOOKUP($B205-(S$9-1),$C$380:$C$401,$E$380:$E$401))</f>
        <v>7.2190000000000004E-2</v>
      </c>
      <c r="T209" s="124"/>
      <c r="U209" s="128">
        <f>IF($B205-U$9&lt;0,0,LOOKUP($B205-(U$9-1),$C$380:$C$401,$E$380:$E$401))</f>
        <v>3.7499999999999999E-2</v>
      </c>
      <c r="V209" s="124"/>
      <c r="W209" s="128">
        <f>IF($B205-W$9&lt;0,0,LOOKUP($B205-(W$9-1),$C$380:$C$401,$E$380:$E$401))</f>
        <v>0</v>
      </c>
      <c r="X209" s="109"/>
      <c r="Y209" s="128">
        <f>IF($B205-Y$9&lt;0,0,LOOKUP($B205-(Y$9-1),$C$380:$C$401,$E$380:$E$401))</f>
        <v>0</v>
      </c>
      <c r="Z209" s="124"/>
      <c r="AA209" s="128">
        <f>IF($B205-AA$9&lt;0,0,LOOKUP($B205-(AA$9-1),$C$380:$C$401,$E$380:$E$401))</f>
        <v>0</v>
      </c>
      <c r="AB209" s="124"/>
      <c r="AC209" s="128">
        <f>IF($B205-AC$9&lt;0,0,LOOKUP($B205-(AC$9-1),$C$380:$C$401,$E$380:$E$401))</f>
        <v>0</v>
      </c>
      <c r="AD209" s="124"/>
      <c r="AE209" s="128">
        <f>IF($B205-AE$9&lt;0,0,LOOKUP($B205-(AE$9-1),$C$380:$C$401,$E$380:$E$401))</f>
        <v>0</v>
      </c>
      <c r="AF209" s="124"/>
      <c r="AG209" s="128">
        <f>IF($B205-AG$9&lt;0,0,LOOKUP($B205-(AG$9-1),$C$380:$C$401,$E$380:$E$401))</f>
        <v>0</v>
      </c>
      <c r="AH209" s="109"/>
      <c r="AI209" s="128">
        <f>IF($B205-AI$9&lt;0,0,LOOKUP($B205-(AI$9-1),$C$380:$C$401,$E$380:$E$401))</f>
        <v>0</v>
      </c>
      <c r="AJ209" s="109"/>
      <c r="AK209" s="128">
        <f>IF($B205-AK$9&lt;0,0,LOOKUP($B205-(AK$9-1),$C$380:$C$401,$E$380:$E$401))</f>
        <v>0</v>
      </c>
      <c r="AL209" s="109"/>
      <c r="AM209" s="128">
        <f>IF($B205-AM$9&lt;0,0,LOOKUP($B205-(AM$9-1),$C$380:$C$401,$E$380:$E$401))</f>
        <v>0</v>
      </c>
      <c r="AN209" s="109"/>
      <c r="AO209" s="128">
        <f>IF($B205-AO$9&lt;0,0,LOOKUP($B205-(AO$9-1),$C$380:$C$401,$E$380:$E$401))</f>
        <v>0</v>
      </c>
      <c r="AP209" s="109"/>
      <c r="AQ209" s="128">
        <f>IF($B205-AQ$9&lt;0,0,LOOKUP($B205-(AQ$9-1),$C$380:$C$401,$E$380:$E$401))</f>
        <v>0</v>
      </c>
      <c r="AR209" s="109"/>
      <c r="AS209" s="128">
        <f>IF($B205-AS$9&lt;0,0,LOOKUP($B205-(AS$9-1),$C$380:$C$401,$E$380:$E$401))</f>
        <v>0</v>
      </c>
      <c r="AT209" s="109"/>
      <c r="AU209" s="128">
        <f>IF($B205-AU$9&lt;0,0,LOOKUP($B205-(AU$9-1),$C$380:$C$401,$E$380:$E$401))</f>
        <v>0</v>
      </c>
      <c r="AV209" s="109"/>
      <c r="AW209" s="128">
        <f>IF($B205-AW$9&lt;0,0,LOOKUP($B205-(AW$9-1),$C$380:$C$401,$E$380:$E$401))</f>
        <v>0</v>
      </c>
      <c r="AX209" s="109"/>
      <c r="AY209" s="109"/>
      <c r="AZ209" s="109"/>
      <c r="BA209" s="109"/>
      <c r="BB209" s="109"/>
      <c r="BC209" s="124"/>
      <c r="BD209" s="124"/>
      <c r="BE209" s="124"/>
    </row>
    <row r="210" spans="1:57">
      <c r="A210" s="79"/>
      <c r="B210" s="79"/>
      <c r="C210" s="79"/>
      <c r="D210" s="79"/>
      <c r="E210" s="122"/>
      <c r="F210" s="120"/>
      <c r="G210" s="122"/>
      <c r="I210" s="122"/>
      <c r="K210" s="122"/>
      <c r="L210" s="120"/>
      <c r="M210" s="122"/>
      <c r="N210" s="120"/>
      <c r="O210" s="122"/>
      <c r="P210" s="120"/>
      <c r="Q210" s="122"/>
      <c r="R210" s="120"/>
      <c r="S210" s="122"/>
      <c r="T210" s="120"/>
      <c r="U210" s="122"/>
      <c r="V210" s="120"/>
      <c r="W210" s="122"/>
      <c r="X210" s="120"/>
      <c r="Y210" s="122"/>
      <c r="Z210" s="120"/>
      <c r="AA210" s="122"/>
      <c r="AB210" s="120"/>
      <c r="AC210" s="122"/>
      <c r="AD210" s="120"/>
      <c r="AE210" s="122"/>
      <c r="AF210" s="120"/>
      <c r="AG210" s="122"/>
      <c r="AH210" s="120"/>
      <c r="AI210" s="122"/>
      <c r="AJ210" s="120"/>
      <c r="AK210" s="122"/>
      <c r="AL210" s="79"/>
      <c r="AM210" s="122"/>
      <c r="AN210" s="79"/>
      <c r="AO210" s="122"/>
      <c r="AP210" s="79"/>
      <c r="AQ210" s="122"/>
      <c r="AR210" s="79"/>
      <c r="AS210" s="122"/>
      <c r="AT210" s="79"/>
      <c r="AU210" s="122"/>
      <c r="AV210" s="79"/>
      <c r="AW210" s="122"/>
      <c r="AX210" s="79"/>
      <c r="AY210" s="79"/>
      <c r="AZ210" s="79"/>
      <c r="BA210" s="79"/>
      <c r="BB210" s="79"/>
    </row>
    <row r="211" spans="1:57">
      <c r="A211" s="79"/>
      <c r="B211" s="90" t="s">
        <v>193</v>
      </c>
      <c r="C211" s="79"/>
      <c r="D211" s="79"/>
      <c r="E211" s="120">
        <f>ROUND((E206-E207)*E209,0)</f>
        <v>0</v>
      </c>
      <c r="F211" s="120"/>
      <c r="G211" s="120">
        <f>ROUND((G206-G207)*G209,0)</f>
        <v>0</v>
      </c>
      <c r="I211" s="120">
        <f>ROUND((I206-I207)*I209,0)</f>
        <v>0</v>
      </c>
      <c r="K211" s="120">
        <f>ROUND((K206-K207)*K209,0)</f>
        <v>0</v>
      </c>
      <c r="L211" s="120"/>
      <c r="M211" s="120">
        <f>ROUND((M206-M207)*M209,0)</f>
        <v>211747</v>
      </c>
      <c r="N211" s="120"/>
      <c r="O211" s="120">
        <f>ROUND((O206-O207)*O209,0)</f>
        <v>263987</v>
      </c>
      <c r="P211" s="120"/>
      <c r="Q211" s="120">
        <f>ROUND((Q206-Q207)*Q209,0)</f>
        <v>19979497</v>
      </c>
      <c r="R211" s="120"/>
      <c r="S211" s="120">
        <f>ROUND((S206-S207)*S209,0)</f>
        <v>21040</v>
      </c>
      <c r="T211" s="120"/>
      <c r="U211" s="120">
        <f>ROUND((U206-U207)*U209,0)</f>
        <v>222066</v>
      </c>
      <c r="V211" s="120"/>
      <c r="W211" s="120">
        <f>ROUND((W206-W207)*W209,0)</f>
        <v>0</v>
      </c>
      <c r="X211" s="120"/>
      <c r="Y211" s="120">
        <f>ROUND((Y206-Y207)*Y209,0)</f>
        <v>0</v>
      </c>
      <c r="Z211" s="120"/>
      <c r="AA211" s="120">
        <f>ROUND((AA206-AA207)*AA209,0)</f>
        <v>0</v>
      </c>
      <c r="AB211" s="120"/>
      <c r="AC211" s="120">
        <f>ROUND((AC206-AC207)*AC209,0)</f>
        <v>0</v>
      </c>
      <c r="AD211" s="120"/>
      <c r="AE211" s="120">
        <f>ROUND((AE206-AE207)*AE209,0)</f>
        <v>0</v>
      </c>
      <c r="AF211" s="120"/>
      <c r="AG211" s="120">
        <f>ROUND((AG206-AG207)*AG209,0)</f>
        <v>0</v>
      </c>
      <c r="AH211" s="120"/>
      <c r="AI211" s="120">
        <f>ROUND((AI206-AI207)*AI209,0)</f>
        <v>0</v>
      </c>
      <c r="AJ211" s="120"/>
      <c r="AK211" s="120">
        <f>ROUND((AK206-AK207)*AK209,0)</f>
        <v>0</v>
      </c>
      <c r="AL211" s="79"/>
      <c r="AM211" s="120">
        <f>ROUND((AM206-AM207)*AM209,0)</f>
        <v>0</v>
      </c>
      <c r="AN211" s="79"/>
      <c r="AO211" s="120">
        <f>ROUND((AO206-AO207)*AO209,0)</f>
        <v>0</v>
      </c>
      <c r="AP211" s="79"/>
      <c r="AQ211" s="120">
        <f>ROUND((AQ206-AQ207)*AQ209,0)</f>
        <v>0</v>
      </c>
      <c r="AR211" s="79"/>
      <c r="AS211" s="120">
        <f>ROUND((AS206-AS207)*AS209,0)</f>
        <v>0</v>
      </c>
      <c r="AT211" s="79"/>
      <c r="AU211" s="120">
        <f>ROUND((AU206-AU207)*AU209,0)</f>
        <v>0</v>
      </c>
      <c r="AV211" s="79"/>
      <c r="AW211" s="120">
        <f>ROUND((AW206-AW207)*AW209,0)</f>
        <v>0</v>
      </c>
      <c r="AX211" s="79"/>
      <c r="AY211" s="79"/>
      <c r="AZ211" s="79"/>
      <c r="BA211" s="79"/>
      <c r="BB211" s="79"/>
    </row>
    <row r="212" spans="1:57">
      <c r="A212" s="79"/>
      <c r="B212" s="90" t="s">
        <v>194</v>
      </c>
      <c r="C212" s="79"/>
      <c r="D212" s="79"/>
      <c r="E212" s="81">
        <f>IF(E$113=$B205,E207,0)</f>
        <v>0</v>
      </c>
      <c r="F212" s="120"/>
      <c r="G212" s="81">
        <f>IF(G$113=$B205,G207,0)</f>
        <v>0</v>
      </c>
      <c r="I212" s="81">
        <f>IF(I$113=$B205,I207,0)</f>
        <v>0</v>
      </c>
      <c r="K212" s="81">
        <f>IF(K$113=$B205,K207,0)</f>
        <v>0</v>
      </c>
      <c r="L212" s="120"/>
      <c r="M212" s="81">
        <f>IF(M$113=$B205,M207,0)</f>
        <v>0</v>
      </c>
      <c r="N212" s="120"/>
      <c r="O212" s="81">
        <f>IF(O$113=$B205,O207,0)</f>
        <v>0</v>
      </c>
      <c r="P212" s="120"/>
      <c r="Q212" s="81">
        <f>IF(Q$113=$B205,Q207,0)</f>
        <v>0</v>
      </c>
      <c r="R212" s="120"/>
      <c r="S212" s="81">
        <f>IF(S$113=$B205,S207,0)</f>
        <v>0</v>
      </c>
      <c r="T212" s="120"/>
      <c r="U212" s="81">
        <f>IF(U$113=$B205,U207,0)</f>
        <v>5921770</v>
      </c>
      <c r="V212" s="120"/>
      <c r="W212" s="81">
        <f>IF(W$113=$B205,W207,0)</f>
        <v>0</v>
      </c>
      <c r="X212" s="120"/>
      <c r="Y212" s="81">
        <f>IF(Y$113=$B205,Y207,0)</f>
        <v>0</v>
      </c>
      <c r="Z212" s="120"/>
      <c r="AA212" s="81">
        <f>IF(AA$113=$B205,AA207,0)</f>
        <v>0</v>
      </c>
      <c r="AB212" s="120"/>
      <c r="AC212" s="81">
        <f>IF(AC$113=$B205,AC207,0)</f>
        <v>0</v>
      </c>
      <c r="AD212" s="120"/>
      <c r="AE212" s="81">
        <f>IF(AE$113=$B205,AE207,0)</f>
        <v>0</v>
      </c>
      <c r="AF212" s="120"/>
      <c r="AG212" s="81">
        <f>IF(AG$113=$B205,AG207,0)</f>
        <v>0</v>
      </c>
      <c r="AH212" s="120"/>
      <c r="AI212" s="81">
        <f>IF(AI$113=$B205,AI207,0)</f>
        <v>0</v>
      </c>
      <c r="AJ212" s="120"/>
      <c r="AK212" s="81">
        <f>IF(AK$113=$B205,AK207,0)</f>
        <v>0</v>
      </c>
      <c r="AL212" s="79"/>
      <c r="AM212" s="81">
        <f>IF(AM$113=$B205,AM207,0)</f>
        <v>0</v>
      </c>
      <c r="AN212" s="79"/>
      <c r="AO212" s="81">
        <f>IF(AO$113=$B205,AO207,0)</f>
        <v>0</v>
      </c>
      <c r="AP212" s="79"/>
      <c r="AQ212" s="81">
        <f>IF(AQ$113=$B205,AQ207,0)</f>
        <v>0</v>
      </c>
      <c r="AR212" s="79"/>
      <c r="AS212" s="81">
        <f>IF(AS$113=$B205,AS207,0)</f>
        <v>0</v>
      </c>
      <c r="AT212" s="79"/>
      <c r="AU212" s="81">
        <f>IF(AU$113=$B205,AU207,0)</f>
        <v>0</v>
      </c>
      <c r="AV212" s="79"/>
      <c r="AW212" s="81">
        <f>IF(AW$113=$B205,AW207,0)</f>
        <v>0</v>
      </c>
      <c r="AX212" s="79"/>
      <c r="AY212" s="79"/>
      <c r="AZ212" s="79"/>
      <c r="BA212" s="79"/>
      <c r="BB212" s="79"/>
    </row>
    <row r="213" spans="1:57" ht="13.5" thickBot="1">
      <c r="A213" s="79"/>
      <c r="B213" s="90" t="str">
        <f>"Total Tax Depreciation  -  "&amp;B205</f>
        <v>Total Tax Depreciation  -  2009</v>
      </c>
      <c r="C213" s="79"/>
      <c r="D213" s="79"/>
      <c r="E213" s="125">
        <f>E211+E212</f>
        <v>0</v>
      </c>
      <c r="F213" s="120"/>
      <c r="G213" s="125">
        <f>G211+G212</f>
        <v>0</v>
      </c>
      <c r="I213" s="125">
        <f>I211+I212</f>
        <v>0</v>
      </c>
      <c r="K213" s="125">
        <f>K211+K212</f>
        <v>0</v>
      </c>
      <c r="L213" s="120"/>
      <c r="M213" s="125">
        <f>M211+M212</f>
        <v>211747</v>
      </c>
      <c r="N213" s="120"/>
      <c r="O213" s="125">
        <f>O211+O212</f>
        <v>263987</v>
      </c>
      <c r="P213" s="120"/>
      <c r="Q213" s="125">
        <f>Q211+Q212</f>
        <v>19979497</v>
      </c>
      <c r="R213" s="120"/>
      <c r="S213" s="125">
        <f>S211+S212</f>
        <v>21040</v>
      </c>
      <c r="T213" s="120"/>
      <c r="U213" s="125">
        <f>U211+U212</f>
        <v>6143836</v>
      </c>
      <c r="V213" s="120"/>
      <c r="W213" s="125">
        <f>W211+W212</f>
        <v>0</v>
      </c>
      <c r="X213" s="120"/>
      <c r="Y213" s="125">
        <f>Y211+Y212</f>
        <v>0</v>
      </c>
      <c r="Z213" s="120"/>
      <c r="AA213" s="125">
        <f>AA211+AA212</f>
        <v>0</v>
      </c>
      <c r="AB213" s="120"/>
      <c r="AC213" s="125">
        <f>AC211+AC212</f>
        <v>0</v>
      </c>
      <c r="AD213" s="120"/>
      <c r="AE213" s="125">
        <f>AE211+AE212</f>
        <v>0</v>
      </c>
      <c r="AF213" s="120"/>
      <c r="AG213" s="125">
        <f>AG211+AG212</f>
        <v>0</v>
      </c>
      <c r="AH213" s="120"/>
      <c r="AI213" s="125">
        <f>AI211+AI212</f>
        <v>0</v>
      </c>
      <c r="AJ213" s="120"/>
      <c r="AK213" s="125">
        <f>AK211+AK212</f>
        <v>0</v>
      </c>
      <c r="AL213" s="79"/>
      <c r="AM213" s="125">
        <f>AM211+AM212</f>
        <v>0</v>
      </c>
      <c r="AN213" s="79"/>
      <c r="AO213" s="125">
        <f>AO211+AO212</f>
        <v>0</v>
      </c>
      <c r="AP213" s="79"/>
      <c r="AQ213" s="125">
        <f>AQ211+AQ212</f>
        <v>0</v>
      </c>
      <c r="AR213" s="79"/>
      <c r="AS213" s="125">
        <f>AS211+AS212</f>
        <v>0</v>
      </c>
      <c r="AT213" s="79"/>
      <c r="AU213" s="125">
        <f>AU211+AU212</f>
        <v>0</v>
      </c>
      <c r="AV213" s="79"/>
      <c r="AW213" s="125">
        <f>AW211+AW212</f>
        <v>0</v>
      </c>
      <c r="AX213" s="79"/>
      <c r="AY213" s="79"/>
      <c r="AZ213" s="79"/>
      <c r="BA213" s="79"/>
      <c r="BB213" s="79"/>
      <c r="BC213" s="126"/>
    </row>
    <row r="214" spans="1:57" ht="13.5" thickTop="1">
      <c r="A214" s="79"/>
      <c r="B214" s="79"/>
      <c r="C214" s="79"/>
      <c r="D214" s="79"/>
      <c r="E214" s="122"/>
      <c r="F214" s="120"/>
      <c r="G214" s="122"/>
      <c r="I214" s="122"/>
      <c r="K214" s="120"/>
      <c r="L214" s="120"/>
      <c r="M214" s="120"/>
      <c r="N214" s="120"/>
      <c r="O214" s="120"/>
      <c r="P214" s="120"/>
      <c r="Q214" s="120"/>
      <c r="R214" s="120"/>
      <c r="S214" s="120"/>
      <c r="T214" s="120"/>
      <c r="U214" s="120"/>
      <c r="V214" s="120"/>
      <c r="W214" s="120"/>
      <c r="X214" s="120"/>
      <c r="Y214" s="120"/>
      <c r="Z214" s="120"/>
      <c r="AA214" s="120"/>
      <c r="AB214" s="120"/>
      <c r="AC214" s="120"/>
      <c r="AD214" s="120"/>
      <c r="AE214" s="120"/>
      <c r="AF214" s="120"/>
      <c r="AG214" s="120"/>
      <c r="AH214" s="120"/>
      <c r="AI214" s="120"/>
      <c r="AJ214" s="120"/>
      <c r="AK214" s="120"/>
      <c r="AL214" s="79"/>
      <c r="AM214" s="120"/>
      <c r="AN214" s="79"/>
      <c r="AO214" s="120"/>
      <c r="AP214" s="79"/>
      <c r="AQ214" s="120"/>
      <c r="AR214" s="79"/>
      <c r="AS214" s="120"/>
      <c r="AT214" s="79"/>
      <c r="AU214" s="120"/>
      <c r="AV214" s="79"/>
      <c r="AW214" s="120"/>
      <c r="AX214" s="79"/>
      <c r="AY214" s="79"/>
      <c r="AZ214" s="79"/>
      <c r="BA214" s="79"/>
      <c r="BB214" s="79"/>
    </row>
    <row r="215" spans="1:57">
      <c r="A215" s="79"/>
      <c r="B215" s="79"/>
      <c r="C215" s="79"/>
      <c r="D215" s="79"/>
      <c r="E215" s="122"/>
      <c r="F215" s="120"/>
      <c r="G215" s="122"/>
      <c r="I215" s="122"/>
      <c r="K215" s="120"/>
      <c r="L215" s="120"/>
      <c r="M215" s="120"/>
      <c r="N215" s="120"/>
      <c r="O215" s="120"/>
      <c r="P215" s="120"/>
      <c r="Q215" s="120"/>
      <c r="R215" s="120"/>
      <c r="S215" s="120"/>
      <c r="T215" s="120"/>
      <c r="U215" s="120"/>
      <c r="V215" s="120"/>
      <c r="W215" s="120"/>
      <c r="X215" s="120"/>
      <c r="Y215" s="120"/>
      <c r="Z215" s="120"/>
      <c r="AA215" s="120"/>
      <c r="AB215" s="120"/>
      <c r="AC215" s="120"/>
      <c r="AD215" s="120"/>
      <c r="AE215" s="120"/>
      <c r="AF215" s="120"/>
      <c r="AG215" s="120"/>
      <c r="AH215" s="120"/>
      <c r="AI215" s="120"/>
      <c r="AJ215" s="120"/>
      <c r="AK215" s="120"/>
      <c r="AL215" s="79"/>
      <c r="AM215" s="120"/>
      <c r="AN215" s="79"/>
      <c r="AO215" s="120"/>
      <c r="AP215" s="79"/>
      <c r="AQ215" s="120"/>
      <c r="AR215" s="79"/>
      <c r="AS215" s="120"/>
      <c r="AT215" s="79"/>
      <c r="AU215" s="120"/>
      <c r="AV215" s="79"/>
      <c r="AW215" s="120"/>
      <c r="AX215" s="79"/>
      <c r="AY215" s="79"/>
      <c r="AZ215" s="79"/>
      <c r="BA215" s="79"/>
      <c r="BB215" s="79"/>
    </row>
    <row r="216" spans="1:57">
      <c r="A216" s="79"/>
      <c r="B216" s="119">
        <v>2010</v>
      </c>
      <c r="C216" s="79"/>
      <c r="D216" s="79"/>
      <c r="E216" s="129"/>
      <c r="F216" s="120"/>
      <c r="G216" s="129"/>
      <c r="I216" s="129"/>
      <c r="K216" s="120"/>
      <c r="L216" s="120"/>
      <c r="M216" s="120"/>
      <c r="N216" s="120"/>
      <c r="O216" s="120"/>
      <c r="P216" s="120"/>
      <c r="Q216" s="120"/>
      <c r="R216" s="120"/>
      <c r="S216" s="120"/>
      <c r="T216" s="120"/>
      <c r="U216" s="120"/>
      <c r="V216" s="120"/>
      <c r="W216" s="120"/>
      <c r="X216" s="120"/>
      <c r="Y216" s="120"/>
      <c r="Z216" s="120"/>
      <c r="AA216" s="120"/>
      <c r="AB216" s="120"/>
      <c r="AC216" s="120"/>
      <c r="AD216" s="120"/>
      <c r="AE216" s="120"/>
      <c r="AF216" s="120"/>
      <c r="AG216" s="120"/>
      <c r="AH216" s="120"/>
      <c r="AI216" s="120"/>
      <c r="AJ216" s="120"/>
      <c r="AK216" s="120"/>
      <c r="AL216" s="79"/>
      <c r="AM216" s="120"/>
      <c r="AN216" s="79"/>
      <c r="AO216" s="120"/>
      <c r="AP216" s="79"/>
      <c r="AQ216" s="120"/>
      <c r="AR216" s="79"/>
      <c r="AS216" s="120"/>
      <c r="AT216" s="79"/>
      <c r="AU216" s="120"/>
      <c r="AV216" s="79"/>
      <c r="AW216" s="120"/>
      <c r="AX216" s="79"/>
      <c r="AY216" s="79"/>
      <c r="AZ216" s="79"/>
      <c r="BA216" s="79"/>
      <c r="BB216" s="79"/>
    </row>
    <row r="217" spans="1:57">
      <c r="A217" s="79"/>
      <c r="B217" s="90" t="s">
        <v>167</v>
      </c>
      <c r="C217" s="79"/>
      <c r="D217" s="79"/>
      <c r="E217" s="120">
        <f>IF(E$113&lt;=$B216,E$25,0)</f>
        <v>0</v>
      </c>
      <c r="F217" s="120"/>
      <c r="G217" s="120">
        <f>IF(G$113&lt;=$B216,G$25,0)</f>
        <v>0</v>
      </c>
      <c r="I217" s="120">
        <f>IF(I$113&lt;=$B216,I$25,0)</f>
        <v>0</v>
      </c>
      <c r="K217" s="120">
        <f>IF(K$113&lt;=$B216,K$25,0)</f>
        <v>0</v>
      </c>
      <c r="L217" s="120"/>
      <c r="M217" s="120">
        <f>IF(M$113&lt;=$B216,M$25,0)</f>
        <v>3706400.915</v>
      </c>
      <c r="N217" s="120"/>
      <c r="O217" s="120">
        <f>IF(O$113&lt;=$B216,O$25,0)</f>
        <v>4273710.8949999996</v>
      </c>
      <c r="P217" s="120"/>
      <c r="Q217" s="120">
        <f>IF(Q$113&lt;=$B216,Q$25,0)</f>
        <v>299228647.71000004</v>
      </c>
      <c r="R217" s="120"/>
      <c r="S217" s="120">
        <f>IF(S$113&lt;=$B216,S$25,0)</f>
        <v>582899.13500000001</v>
      </c>
      <c r="T217" s="120"/>
      <c r="U217" s="120">
        <f>IF(U$113&lt;=$B216,U$25,0)</f>
        <v>11843540.959999999</v>
      </c>
      <c r="V217" s="120"/>
      <c r="W217" s="120">
        <f>IF(W$113&lt;=$B216,W$25,0)</f>
        <v>-84640.994999999937</v>
      </c>
      <c r="X217" s="120"/>
      <c r="Y217" s="120">
        <f>IF(Y$113&lt;=$B216,Y$25,0)</f>
        <v>0</v>
      </c>
      <c r="Z217" s="120"/>
      <c r="AA217" s="120">
        <f>IF(AA$113&lt;=$B216,AA$25,0)</f>
        <v>0</v>
      </c>
      <c r="AB217" s="120"/>
      <c r="AC217" s="120">
        <f>IF(AC$113&lt;=$B216,AC$25,0)</f>
        <v>0</v>
      </c>
      <c r="AD217" s="120"/>
      <c r="AE217" s="120">
        <f>IF(AE$113&lt;=$B216,AE$25,0)</f>
        <v>0</v>
      </c>
      <c r="AF217" s="120"/>
      <c r="AG217" s="120">
        <f>IF(AG$113&lt;=$B216,AG$25,0)</f>
        <v>0</v>
      </c>
      <c r="AH217" s="120"/>
      <c r="AI217" s="120">
        <f>IF(AI$113&lt;=$B216,AI$25,0)</f>
        <v>0</v>
      </c>
      <c r="AJ217" s="120"/>
      <c r="AK217" s="120">
        <f>IF(AK$113&lt;=$B216,AK$25,0)</f>
        <v>0</v>
      </c>
      <c r="AL217" s="79"/>
      <c r="AM217" s="120">
        <f>IF(AM$113&lt;=$B216,AM$25,0)</f>
        <v>0</v>
      </c>
      <c r="AN217" s="79"/>
      <c r="AO217" s="120">
        <f>IF(AO$113&lt;=$B216,AO$25,0)</f>
        <v>0</v>
      </c>
      <c r="AP217" s="79"/>
      <c r="AQ217" s="120">
        <f>IF(AQ$113&lt;=$B216,AQ$25,0)</f>
        <v>0</v>
      </c>
      <c r="AR217" s="79"/>
      <c r="AS217" s="120">
        <f>IF(AS$113&lt;=$B216,AS$25,0)</f>
        <v>0</v>
      </c>
      <c r="AT217" s="79"/>
      <c r="AU217" s="120">
        <f>IF(AU$113&lt;=$B216,AU$25,0)</f>
        <v>0</v>
      </c>
      <c r="AV217" s="79"/>
      <c r="AW217" s="120">
        <f>IF(AW$113&lt;=$B216,AW$25,0)</f>
        <v>0</v>
      </c>
      <c r="AX217" s="79"/>
      <c r="AY217" s="79"/>
      <c r="AZ217" s="79"/>
      <c r="BA217" s="79"/>
      <c r="BB217" s="79"/>
    </row>
    <row r="218" spans="1:57">
      <c r="A218" s="79"/>
      <c r="B218" s="90" t="s">
        <v>190</v>
      </c>
      <c r="C218" s="79"/>
      <c r="D218" s="79"/>
      <c r="E218" s="121">
        <f>ROUND(E217*E$13,0)</f>
        <v>0</v>
      </c>
      <c r="F218" s="120"/>
      <c r="G218" s="121">
        <f>ROUND(G217*G$13,0)</f>
        <v>0</v>
      </c>
      <c r="I218" s="121">
        <f>ROUND(I217*I$13,0)</f>
        <v>0</v>
      </c>
      <c r="K218" s="121">
        <f>ROUND(K217*K$13,0)</f>
        <v>0</v>
      </c>
      <c r="L218" s="120"/>
      <c r="M218" s="121">
        <f>ROUND(M217*M$13,0)</f>
        <v>0</v>
      </c>
      <c r="N218" s="120"/>
      <c r="O218" s="121">
        <f>ROUND(O217*O$13,0)</f>
        <v>0</v>
      </c>
      <c r="P218" s="120"/>
      <c r="Q218" s="121">
        <f>ROUND(Q217*Q$13,0)</f>
        <v>0</v>
      </c>
      <c r="R218" s="120"/>
      <c r="S218" s="121">
        <f>ROUND(S217*S$13,0)</f>
        <v>291450</v>
      </c>
      <c r="T218" s="120"/>
      <c r="U218" s="121">
        <f>ROUND(U217*U$13,0)</f>
        <v>5921770</v>
      </c>
      <c r="V218" s="120"/>
      <c r="W218" s="121">
        <f>ROUND(W217*W$13,0)</f>
        <v>-42320</v>
      </c>
      <c r="X218" s="120"/>
      <c r="Y218" s="121">
        <f>ROUND(Y217*Y$13,0)</f>
        <v>0</v>
      </c>
      <c r="Z218" s="120"/>
      <c r="AA218" s="121">
        <f>ROUND(AA217*AA$13,0)</f>
        <v>0</v>
      </c>
      <c r="AB218" s="120"/>
      <c r="AC218" s="121">
        <f>ROUND(AC217*AC$13,0)</f>
        <v>0</v>
      </c>
      <c r="AD218" s="120"/>
      <c r="AE218" s="121">
        <f>ROUND(AE217*AE$13,0)</f>
        <v>0</v>
      </c>
      <c r="AF218" s="120"/>
      <c r="AG218" s="121">
        <f>ROUND(AG217*AG$13,0)</f>
        <v>0</v>
      </c>
      <c r="AH218" s="120"/>
      <c r="AI218" s="121">
        <f>ROUND(AI217*AI$13,0)</f>
        <v>0</v>
      </c>
      <c r="AJ218" s="120"/>
      <c r="AK218" s="121">
        <f>ROUND(AK217*AK$13,0)</f>
        <v>0</v>
      </c>
      <c r="AL218" s="79"/>
      <c r="AM218" s="121">
        <f>ROUND(AM217*AM$13,0)</f>
        <v>0</v>
      </c>
      <c r="AN218" s="79"/>
      <c r="AO218" s="121">
        <f>ROUND(AO217*AO$13,0)</f>
        <v>0</v>
      </c>
      <c r="AP218" s="79"/>
      <c r="AQ218" s="121">
        <f>ROUND(AQ217*AQ$13,0)</f>
        <v>0</v>
      </c>
      <c r="AR218" s="79"/>
      <c r="AS218" s="121">
        <f>ROUND(AS217*AS$13,0)</f>
        <v>0</v>
      </c>
      <c r="AT218" s="79"/>
      <c r="AU218" s="121">
        <f>ROUND(AU217*AU$13,0)</f>
        <v>0</v>
      </c>
      <c r="AV218" s="79"/>
      <c r="AW218" s="121">
        <f>ROUND(AW217*AW$13,0)</f>
        <v>0</v>
      </c>
      <c r="AX218" s="79"/>
      <c r="AY218" s="79"/>
      <c r="AZ218" s="79"/>
      <c r="BA218" s="79"/>
      <c r="BB218" s="79"/>
    </row>
    <row r="219" spans="1:57">
      <c r="A219" s="79"/>
      <c r="B219" s="90" t="s">
        <v>191</v>
      </c>
      <c r="C219" s="79"/>
      <c r="D219" s="79"/>
      <c r="E219" s="120">
        <f>E217-E218</f>
        <v>0</v>
      </c>
      <c r="F219" s="120"/>
      <c r="G219" s="120">
        <f>G217-G218</f>
        <v>0</v>
      </c>
      <c r="I219" s="120">
        <f>I217-I218</f>
        <v>0</v>
      </c>
      <c r="K219" s="120">
        <f>K217-K218</f>
        <v>0</v>
      </c>
      <c r="L219" s="120"/>
      <c r="M219" s="120">
        <f>M217-M218</f>
        <v>3706400.915</v>
      </c>
      <c r="N219" s="120"/>
      <c r="O219" s="120">
        <f>O217-O218</f>
        <v>4273710.8949999996</v>
      </c>
      <c r="P219" s="120"/>
      <c r="Q219" s="120">
        <f>Q217-Q218</f>
        <v>299228647.71000004</v>
      </c>
      <c r="R219" s="120"/>
      <c r="S219" s="120">
        <f>S217-S218</f>
        <v>291449.13500000001</v>
      </c>
      <c r="T219" s="120"/>
      <c r="U219" s="120">
        <f>U217-U218</f>
        <v>5921770.959999999</v>
      </c>
      <c r="V219" s="120"/>
      <c r="W219" s="120">
        <f>W217-W218</f>
        <v>-42320.994999999937</v>
      </c>
      <c r="X219" s="120"/>
      <c r="Y219" s="120">
        <f>Y217-Y218</f>
        <v>0</v>
      </c>
      <c r="Z219" s="120"/>
      <c r="AA219" s="120">
        <f>AA217-AA218</f>
        <v>0</v>
      </c>
      <c r="AB219" s="120"/>
      <c r="AC219" s="120">
        <f>AC217-AC218</f>
        <v>0</v>
      </c>
      <c r="AD219" s="120"/>
      <c r="AE219" s="120">
        <f>AE217-AE218</f>
        <v>0</v>
      </c>
      <c r="AF219" s="120"/>
      <c r="AG219" s="120">
        <f>AG217-AG218</f>
        <v>0</v>
      </c>
      <c r="AH219" s="120"/>
      <c r="AI219" s="120">
        <f>AI217-AI218</f>
        <v>0</v>
      </c>
      <c r="AJ219" s="120"/>
      <c r="AK219" s="120">
        <f>AK217-AK218</f>
        <v>0</v>
      </c>
      <c r="AL219" s="79"/>
      <c r="AM219" s="120">
        <f>AM217-AM218</f>
        <v>0</v>
      </c>
      <c r="AN219" s="79"/>
      <c r="AO219" s="120">
        <f>AO217-AO218</f>
        <v>0</v>
      </c>
      <c r="AP219" s="79"/>
      <c r="AQ219" s="120">
        <f>AQ217-AQ218</f>
        <v>0</v>
      </c>
      <c r="AR219" s="79"/>
      <c r="AS219" s="120">
        <f>AS217-AS218</f>
        <v>0</v>
      </c>
      <c r="AT219" s="79"/>
      <c r="AU219" s="120">
        <f>AU217-AU218</f>
        <v>0</v>
      </c>
      <c r="AV219" s="79"/>
      <c r="AW219" s="120">
        <f>AW217-AW218</f>
        <v>0</v>
      </c>
      <c r="AX219" s="79"/>
      <c r="AY219" s="79"/>
      <c r="AZ219" s="79"/>
      <c r="BA219" s="79"/>
      <c r="BB219" s="79"/>
    </row>
    <row r="220" spans="1:57" s="65" customFormat="1">
      <c r="A220" s="109"/>
      <c r="B220" s="123" t="s">
        <v>192</v>
      </c>
      <c r="C220" s="109"/>
      <c r="D220" s="109"/>
      <c r="E220" s="128">
        <f>IF($B216-E$9&lt;0,0,LOOKUP($B216-(E$9-1),$C$380:$C$401,$E$380:$E$401))</f>
        <v>4.4609999999999997E-2</v>
      </c>
      <c r="F220" s="109"/>
      <c r="G220" s="128">
        <f>IF($B216-G$9&lt;0,0,LOOKUP($B216-(G$9-1),$C$380:$C$401,$E$380:$E$401))</f>
        <v>4.462E-2</v>
      </c>
      <c r="H220" s="124"/>
      <c r="I220" s="128">
        <f>IF($B216-I$9&lt;0,0,LOOKUP($B216-(I$9-1),$C$380:$C$401,$E$380:$E$401))</f>
        <v>4.5220000000000003E-2</v>
      </c>
      <c r="J220" s="124"/>
      <c r="K220" s="128">
        <f>IF($B216-K$9&lt;0,0,LOOKUP($B216-(K$9-1),$C$380:$C$401,$E$380:$E$401))</f>
        <v>4.888E-2</v>
      </c>
      <c r="L220" s="124"/>
      <c r="M220" s="128">
        <f>IF($B216-M$9&lt;0,0,LOOKUP($B216-(M$9-1),$C$380:$C$401,$E$380:$E$401))</f>
        <v>5.2850000000000001E-2</v>
      </c>
      <c r="N220" s="109"/>
      <c r="O220" s="128">
        <f>IF($B216-O$9&lt;0,0,LOOKUP($B216-(O$9-1),$C$380:$C$401,$E$380:$E$401))</f>
        <v>5.713E-2</v>
      </c>
      <c r="P220" s="124"/>
      <c r="Q220" s="128">
        <f>IF($B216-Q$9&lt;0,0,LOOKUP($B216-(Q$9-1),$C$380:$C$401,$E$380:$E$401))</f>
        <v>6.1769999999999999E-2</v>
      </c>
      <c r="R220" s="124"/>
      <c r="S220" s="128">
        <f>IF($B216-S$9&lt;0,0,LOOKUP($B216-(S$9-1),$C$380:$C$401,$E$380:$E$401))</f>
        <v>6.6769999999999996E-2</v>
      </c>
      <c r="T220" s="124"/>
      <c r="U220" s="128">
        <f>IF($B216-U$9&lt;0,0,LOOKUP($B216-(U$9-1),$C$380:$C$401,$E$380:$E$401))</f>
        <v>7.2190000000000004E-2</v>
      </c>
      <c r="V220" s="124"/>
      <c r="W220" s="128">
        <f>IF($B216-W$9&lt;0,0,LOOKUP($B216-(W$9-1),$C$380:$C$401,$E$380:$E$401))</f>
        <v>3.7499999999999999E-2</v>
      </c>
      <c r="X220" s="109"/>
      <c r="Y220" s="128">
        <f>IF($B216-Y$9&lt;0,0,LOOKUP($B216-(Y$9-1),$C$380:$C$401,$E$380:$E$401))</f>
        <v>0</v>
      </c>
      <c r="Z220" s="124"/>
      <c r="AA220" s="128">
        <f>IF($B216-AA$9&lt;0,0,LOOKUP($B216-(AA$9-1),$C$380:$C$401,$E$380:$E$401))</f>
        <v>0</v>
      </c>
      <c r="AB220" s="124"/>
      <c r="AC220" s="128">
        <f>IF($B216-AC$9&lt;0,0,LOOKUP($B216-(AC$9-1),$C$380:$C$401,$E$380:$E$401))</f>
        <v>0</v>
      </c>
      <c r="AD220" s="124"/>
      <c r="AE220" s="128">
        <f>IF($B216-AE$9&lt;0,0,LOOKUP($B216-(AE$9-1),$C$380:$C$401,$E$380:$E$401))</f>
        <v>0</v>
      </c>
      <c r="AF220" s="124"/>
      <c r="AG220" s="128">
        <f>IF($B216-AG$9&lt;0,0,LOOKUP($B216-(AG$9-1),$C$380:$C$401,$E$380:$E$401))</f>
        <v>0</v>
      </c>
      <c r="AH220" s="109"/>
      <c r="AI220" s="128">
        <f>IF($B216-AI$9&lt;0,0,LOOKUP($B216-(AI$9-1),$C$380:$C$401,$E$380:$E$401))</f>
        <v>0</v>
      </c>
      <c r="AJ220" s="109"/>
      <c r="AK220" s="128">
        <f>IF($B216-AK$9&lt;0,0,LOOKUP($B216-(AK$9-1),$C$380:$C$401,$E$380:$E$401))</f>
        <v>0</v>
      </c>
      <c r="AL220" s="109"/>
      <c r="AM220" s="128">
        <f>IF($B216-AM$9&lt;0,0,LOOKUP($B216-(AM$9-1),$C$380:$C$401,$E$380:$E$401))</f>
        <v>0</v>
      </c>
      <c r="AN220" s="109"/>
      <c r="AO220" s="128">
        <f>IF($B216-AO$9&lt;0,0,LOOKUP($B216-(AO$9-1),$C$380:$C$401,$E$380:$E$401))</f>
        <v>0</v>
      </c>
      <c r="AP220" s="109"/>
      <c r="AQ220" s="128">
        <f>IF($B216-AQ$9&lt;0,0,LOOKUP($B216-(AQ$9-1),$C$380:$C$401,$E$380:$E$401))</f>
        <v>0</v>
      </c>
      <c r="AR220" s="109"/>
      <c r="AS220" s="128">
        <f>IF($B216-AS$9&lt;0,0,LOOKUP($B216-(AS$9-1),$C$380:$C$401,$E$380:$E$401))</f>
        <v>0</v>
      </c>
      <c r="AT220" s="109"/>
      <c r="AU220" s="128">
        <f>IF($B216-AU$9&lt;0,0,LOOKUP($B216-(AU$9-1),$C$380:$C$401,$E$380:$E$401))</f>
        <v>0</v>
      </c>
      <c r="AV220" s="109"/>
      <c r="AW220" s="128">
        <f>IF($B216-AW$9&lt;0,0,LOOKUP($B216-(AW$9-1),$C$380:$C$401,$E$380:$E$401))</f>
        <v>0</v>
      </c>
      <c r="AX220" s="109"/>
      <c r="AY220" s="109"/>
      <c r="AZ220" s="109"/>
      <c r="BA220" s="109"/>
      <c r="BB220" s="109"/>
      <c r="BC220" s="124"/>
      <c r="BD220" s="124"/>
      <c r="BE220" s="124"/>
    </row>
    <row r="221" spans="1:57">
      <c r="A221" s="79"/>
      <c r="B221" s="79"/>
      <c r="C221" s="79"/>
      <c r="D221" s="79"/>
      <c r="E221" s="122"/>
      <c r="F221" s="120"/>
      <c r="G221" s="122"/>
      <c r="I221" s="122"/>
      <c r="K221" s="122"/>
      <c r="L221" s="120"/>
      <c r="M221" s="122"/>
      <c r="N221" s="120"/>
      <c r="O221" s="122"/>
      <c r="P221" s="120"/>
      <c r="Q221" s="122"/>
      <c r="R221" s="120"/>
      <c r="S221" s="122"/>
      <c r="T221" s="120"/>
      <c r="U221" s="122"/>
      <c r="V221" s="120"/>
      <c r="W221" s="122"/>
      <c r="X221" s="120"/>
      <c r="Y221" s="122"/>
      <c r="Z221" s="120"/>
      <c r="AA221" s="122"/>
      <c r="AB221" s="120"/>
      <c r="AC221" s="122"/>
      <c r="AD221" s="120"/>
      <c r="AE221" s="122"/>
      <c r="AF221" s="120"/>
      <c r="AG221" s="122"/>
      <c r="AH221" s="120"/>
      <c r="AI221" s="122"/>
      <c r="AJ221" s="120"/>
      <c r="AK221" s="122"/>
      <c r="AL221" s="79"/>
      <c r="AM221" s="122"/>
      <c r="AN221" s="79"/>
      <c r="AO221" s="122"/>
      <c r="AP221" s="79"/>
      <c r="AQ221" s="122"/>
      <c r="AR221" s="79"/>
      <c r="AS221" s="122"/>
      <c r="AT221" s="79"/>
      <c r="AU221" s="122"/>
      <c r="AV221" s="79"/>
      <c r="AW221" s="122"/>
      <c r="AX221" s="79"/>
      <c r="AY221" s="79"/>
      <c r="AZ221" s="79"/>
      <c r="BA221" s="79"/>
      <c r="BB221" s="79"/>
    </row>
    <row r="222" spans="1:57">
      <c r="A222" s="79"/>
      <c r="B222" s="90" t="s">
        <v>193</v>
      </c>
      <c r="C222" s="79"/>
      <c r="D222" s="79"/>
      <c r="E222" s="120">
        <f>ROUND((E217-E218)*E220,0)</f>
        <v>0</v>
      </c>
      <c r="F222" s="120"/>
      <c r="G222" s="120">
        <f>ROUND((G217-G218)*G220,0)</f>
        <v>0</v>
      </c>
      <c r="I222" s="120">
        <f>ROUND((I217-I218)*I220,0)</f>
        <v>0</v>
      </c>
      <c r="K222" s="120">
        <f>ROUND((K217-K218)*K220,0)</f>
        <v>0</v>
      </c>
      <c r="L222" s="120"/>
      <c r="M222" s="120">
        <f>ROUND((M217-M218)*M220,0)</f>
        <v>195883</v>
      </c>
      <c r="N222" s="120"/>
      <c r="O222" s="120">
        <f>ROUND((O217-O218)*O220,0)</f>
        <v>244157</v>
      </c>
      <c r="P222" s="120"/>
      <c r="Q222" s="120">
        <f>ROUND((Q217-Q218)*Q220,0)</f>
        <v>18483354</v>
      </c>
      <c r="R222" s="120"/>
      <c r="S222" s="120">
        <f>ROUND((S217-S218)*S220,0)</f>
        <v>19460</v>
      </c>
      <c r="T222" s="120"/>
      <c r="U222" s="120">
        <f>ROUND((U217-U218)*U220,0)</f>
        <v>427493</v>
      </c>
      <c r="V222" s="120"/>
      <c r="W222" s="120">
        <f>ROUND((W217-W218)*W220,0)</f>
        <v>-1587</v>
      </c>
      <c r="X222" s="120"/>
      <c r="Y222" s="120">
        <f>ROUND((Y217-Y218)*Y220,0)</f>
        <v>0</v>
      </c>
      <c r="Z222" s="120"/>
      <c r="AA222" s="120">
        <f>ROUND((AA217-AA218)*AA220,0)</f>
        <v>0</v>
      </c>
      <c r="AB222" s="120"/>
      <c r="AC222" s="120">
        <f>ROUND((AC217-AC218)*AC220,0)</f>
        <v>0</v>
      </c>
      <c r="AD222" s="120"/>
      <c r="AE222" s="120">
        <f>ROUND((AE217-AE218)*AE220,0)</f>
        <v>0</v>
      </c>
      <c r="AF222" s="120"/>
      <c r="AG222" s="120">
        <f>ROUND((AG217-AG218)*AG220,0)</f>
        <v>0</v>
      </c>
      <c r="AH222" s="120"/>
      <c r="AI222" s="120">
        <f>ROUND((AI217-AI218)*AI220,0)</f>
        <v>0</v>
      </c>
      <c r="AJ222" s="120"/>
      <c r="AK222" s="120">
        <f>ROUND((AK217-AK218)*AK220,0)</f>
        <v>0</v>
      </c>
      <c r="AL222" s="79"/>
      <c r="AM222" s="120">
        <f>ROUND((AM217-AM218)*AM220,0)</f>
        <v>0</v>
      </c>
      <c r="AN222" s="79"/>
      <c r="AO222" s="120">
        <f>ROUND((AO217-AO218)*AO220,0)</f>
        <v>0</v>
      </c>
      <c r="AP222" s="79"/>
      <c r="AQ222" s="120">
        <f>ROUND((AQ217-AQ218)*AQ220,0)</f>
        <v>0</v>
      </c>
      <c r="AR222" s="79"/>
      <c r="AS222" s="120">
        <f>ROUND((AS217-AS218)*AS220,0)</f>
        <v>0</v>
      </c>
      <c r="AT222" s="79"/>
      <c r="AU222" s="120">
        <f>ROUND((AU217-AU218)*AU220,0)</f>
        <v>0</v>
      </c>
      <c r="AV222" s="79"/>
      <c r="AW222" s="120">
        <f>ROUND((AW217-AW218)*AW220,0)</f>
        <v>0</v>
      </c>
      <c r="AX222" s="79"/>
      <c r="AY222" s="79"/>
      <c r="AZ222" s="79"/>
      <c r="BA222" s="79"/>
      <c r="BB222" s="79"/>
    </row>
    <row r="223" spans="1:57">
      <c r="A223" s="79"/>
      <c r="B223" s="90" t="s">
        <v>194</v>
      </c>
      <c r="C223" s="79"/>
      <c r="D223" s="79"/>
      <c r="E223" s="81">
        <f>IF(E$113=$B216,E218,0)</f>
        <v>0</v>
      </c>
      <c r="F223" s="120"/>
      <c r="G223" s="81">
        <f>IF(G$113=$B216,G218,0)</f>
        <v>0</v>
      </c>
      <c r="I223" s="81">
        <f>IF(I$113=$B216,I218,0)</f>
        <v>0</v>
      </c>
      <c r="K223" s="81">
        <f>IF(K$113=$B216,K218,0)</f>
        <v>0</v>
      </c>
      <c r="L223" s="120"/>
      <c r="M223" s="81">
        <f>IF(M$113=$B216,M218,0)</f>
        <v>0</v>
      </c>
      <c r="N223" s="120"/>
      <c r="O223" s="81">
        <f>IF(O$113=$B216,O218,0)</f>
        <v>0</v>
      </c>
      <c r="P223" s="120"/>
      <c r="Q223" s="81">
        <f>IF(Q$113=$B216,Q218,0)</f>
        <v>0</v>
      </c>
      <c r="R223" s="120"/>
      <c r="S223" s="81">
        <f>IF(S$113=$B216,S218,0)</f>
        <v>0</v>
      </c>
      <c r="T223" s="120"/>
      <c r="U223" s="81">
        <f>IF(U$113=$B216,U218,0)</f>
        <v>0</v>
      </c>
      <c r="V223" s="120"/>
      <c r="W223" s="81">
        <f>IF(W$113=$B216,W218,0)</f>
        <v>-42320</v>
      </c>
      <c r="X223" s="120"/>
      <c r="Y223" s="81">
        <f>IF(Y$113=$B216,Y218,0)</f>
        <v>0</v>
      </c>
      <c r="Z223" s="120"/>
      <c r="AA223" s="81">
        <f>IF(AA$113=$B216,AA218,0)</f>
        <v>0</v>
      </c>
      <c r="AB223" s="120"/>
      <c r="AC223" s="81">
        <f>IF(AC$113=$B216,AC218,0)</f>
        <v>0</v>
      </c>
      <c r="AD223" s="120"/>
      <c r="AE223" s="81">
        <f>IF(AE$113=$B216,AE218,0)</f>
        <v>0</v>
      </c>
      <c r="AF223" s="120"/>
      <c r="AG223" s="81">
        <f>IF(AG$113=$B216,AG218,0)</f>
        <v>0</v>
      </c>
      <c r="AH223" s="120"/>
      <c r="AI223" s="81">
        <f>IF(AI$113=$B216,AI218,0)</f>
        <v>0</v>
      </c>
      <c r="AJ223" s="120"/>
      <c r="AK223" s="81">
        <f>IF(AK$113=$B216,AK218,0)</f>
        <v>0</v>
      </c>
      <c r="AL223" s="79"/>
      <c r="AM223" s="81">
        <f>IF(AM$113=$B216,AM218,0)</f>
        <v>0</v>
      </c>
      <c r="AN223" s="79"/>
      <c r="AO223" s="81">
        <f>IF(AO$113=$B216,AO218,0)</f>
        <v>0</v>
      </c>
      <c r="AP223" s="79"/>
      <c r="AQ223" s="81">
        <f>IF(AQ$113=$B216,AQ218,0)</f>
        <v>0</v>
      </c>
      <c r="AR223" s="79"/>
      <c r="AS223" s="81">
        <f>IF(AS$113=$B216,AS218,0)</f>
        <v>0</v>
      </c>
      <c r="AT223" s="79"/>
      <c r="AU223" s="81">
        <f>IF(AU$113=$B216,AU218,0)</f>
        <v>0</v>
      </c>
      <c r="AV223" s="79"/>
      <c r="AW223" s="81">
        <f>IF(AW$113=$B216,AW218,0)</f>
        <v>0</v>
      </c>
      <c r="AX223" s="79"/>
      <c r="AY223" s="79"/>
      <c r="AZ223" s="79"/>
      <c r="BA223" s="79"/>
      <c r="BB223" s="79"/>
    </row>
    <row r="224" spans="1:57" ht="13.5" thickBot="1">
      <c r="A224" s="79"/>
      <c r="B224" s="90" t="str">
        <f>"Total Tax Depreciation  -  "&amp;B216</f>
        <v>Total Tax Depreciation  -  2010</v>
      </c>
      <c r="C224" s="79"/>
      <c r="D224" s="79"/>
      <c r="E224" s="125">
        <f>E222+E223</f>
        <v>0</v>
      </c>
      <c r="F224" s="120"/>
      <c r="G224" s="125">
        <f>G222+G223</f>
        <v>0</v>
      </c>
      <c r="I224" s="125">
        <f>I222+I223</f>
        <v>0</v>
      </c>
      <c r="K224" s="125">
        <f>K222+K223</f>
        <v>0</v>
      </c>
      <c r="L224" s="120"/>
      <c r="M224" s="125">
        <f>M222+M223</f>
        <v>195883</v>
      </c>
      <c r="N224" s="120"/>
      <c r="O224" s="125">
        <f>O222+O223</f>
        <v>244157</v>
      </c>
      <c r="P224" s="120"/>
      <c r="Q224" s="125">
        <f>Q222+Q223</f>
        <v>18483354</v>
      </c>
      <c r="R224" s="120"/>
      <c r="S224" s="125">
        <f>S222+S223</f>
        <v>19460</v>
      </c>
      <c r="T224" s="120"/>
      <c r="U224" s="125">
        <f>U222+U223</f>
        <v>427493</v>
      </c>
      <c r="V224" s="120"/>
      <c r="W224" s="125">
        <f>W222+W223</f>
        <v>-43907</v>
      </c>
      <c r="X224" s="120"/>
      <c r="Y224" s="125">
        <f>Y222+Y223</f>
        <v>0</v>
      </c>
      <c r="Z224" s="120"/>
      <c r="AA224" s="125">
        <f>AA222+AA223</f>
        <v>0</v>
      </c>
      <c r="AB224" s="120"/>
      <c r="AC224" s="125">
        <f>AC222+AC223</f>
        <v>0</v>
      </c>
      <c r="AD224" s="120"/>
      <c r="AE224" s="125">
        <f>AE222+AE223</f>
        <v>0</v>
      </c>
      <c r="AF224" s="120"/>
      <c r="AG224" s="125">
        <f>AG222+AG223</f>
        <v>0</v>
      </c>
      <c r="AH224" s="120"/>
      <c r="AI224" s="125">
        <f>AI222+AI223</f>
        <v>0</v>
      </c>
      <c r="AJ224" s="120"/>
      <c r="AK224" s="125">
        <f>AK222+AK223</f>
        <v>0</v>
      </c>
      <c r="AL224" s="79"/>
      <c r="AM224" s="125">
        <f>AM222+AM223</f>
        <v>0</v>
      </c>
      <c r="AN224" s="79"/>
      <c r="AO224" s="125">
        <f>AO222+AO223</f>
        <v>0</v>
      </c>
      <c r="AP224" s="79"/>
      <c r="AQ224" s="125">
        <f>AQ222+AQ223</f>
        <v>0</v>
      </c>
      <c r="AR224" s="79"/>
      <c r="AS224" s="125">
        <f>AS222+AS223</f>
        <v>0</v>
      </c>
      <c r="AT224" s="79"/>
      <c r="AU224" s="125">
        <f>AU222+AU223</f>
        <v>0</v>
      </c>
      <c r="AV224" s="79"/>
      <c r="AW224" s="125">
        <f>AW222+AW223</f>
        <v>0</v>
      </c>
      <c r="AX224" s="79"/>
      <c r="AY224" s="79"/>
      <c r="AZ224" s="79"/>
      <c r="BA224" s="79"/>
      <c r="BB224" s="79"/>
      <c r="BC224" s="126"/>
    </row>
    <row r="225" spans="1:57" ht="13.5" thickTop="1">
      <c r="A225" s="79"/>
      <c r="B225" s="79"/>
      <c r="C225" s="79"/>
      <c r="D225" s="79"/>
      <c r="E225" s="122"/>
      <c r="F225" s="120"/>
      <c r="G225" s="122"/>
      <c r="I225" s="122"/>
      <c r="K225" s="120"/>
      <c r="L225" s="120"/>
      <c r="M225" s="120"/>
      <c r="N225" s="120"/>
      <c r="O225" s="120"/>
      <c r="P225" s="120"/>
      <c r="Q225" s="120"/>
      <c r="R225" s="120"/>
      <c r="S225" s="120"/>
      <c r="T225" s="120"/>
      <c r="U225" s="120"/>
      <c r="V225" s="120"/>
      <c r="W225" s="120"/>
      <c r="X225" s="120"/>
      <c r="Y225" s="120"/>
      <c r="Z225" s="120"/>
      <c r="AA225" s="120"/>
      <c r="AB225" s="120"/>
      <c r="AC225" s="120"/>
      <c r="AD225" s="120"/>
      <c r="AE225" s="120"/>
      <c r="AF225" s="120"/>
      <c r="AG225" s="120"/>
      <c r="AH225" s="120"/>
      <c r="AI225" s="120"/>
      <c r="AJ225" s="120"/>
      <c r="AK225" s="120"/>
      <c r="AL225" s="79"/>
      <c r="AM225" s="120"/>
      <c r="AN225" s="79"/>
      <c r="AO225" s="120"/>
      <c r="AP225" s="79"/>
      <c r="AQ225" s="120"/>
      <c r="AR225" s="79"/>
      <c r="AS225" s="120"/>
      <c r="AT225" s="79"/>
      <c r="AU225" s="120"/>
      <c r="AV225" s="79"/>
      <c r="AW225" s="120"/>
      <c r="AX225" s="79"/>
      <c r="AY225" s="79"/>
      <c r="AZ225" s="79"/>
      <c r="BA225" s="79"/>
      <c r="BB225" s="79"/>
    </row>
    <row r="226" spans="1:57">
      <c r="A226" s="79"/>
      <c r="B226" s="79"/>
      <c r="C226" s="79"/>
      <c r="D226" s="79"/>
      <c r="E226" s="122"/>
      <c r="F226" s="120"/>
      <c r="G226" s="122"/>
      <c r="I226" s="122"/>
      <c r="K226" s="120"/>
      <c r="L226" s="120"/>
      <c r="M226" s="120"/>
      <c r="N226" s="120"/>
      <c r="O226" s="120"/>
      <c r="P226" s="120"/>
      <c r="Q226" s="120"/>
      <c r="R226" s="120"/>
      <c r="S226" s="120"/>
      <c r="T226" s="120"/>
      <c r="U226" s="120"/>
      <c r="V226" s="120"/>
      <c r="W226" s="120"/>
      <c r="X226" s="120"/>
      <c r="Y226" s="120"/>
      <c r="Z226" s="120"/>
      <c r="AA226" s="120"/>
      <c r="AB226" s="120"/>
      <c r="AC226" s="120"/>
      <c r="AD226" s="120"/>
      <c r="AE226" s="120"/>
      <c r="AF226" s="120"/>
      <c r="AG226" s="120"/>
      <c r="AH226" s="120"/>
      <c r="AI226" s="120"/>
      <c r="AJ226" s="120"/>
      <c r="AK226" s="120"/>
      <c r="AL226" s="79"/>
      <c r="AM226" s="120"/>
      <c r="AN226" s="79"/>
      <c r="AO226" s="120"/>
      <c r="AP226" s="79"/>
      <c r="AQ226" s="120"/>
      <c r="AR226" s="79"/>
      <c r="AS226" s="120"/>
      <c r="AT226" s="79"/>
      <c r="AU226" s="120"/>
      <c r="AV226" s="79"/>
      <c r="AW226" s="120"/>
      <c r="AX226" s="79"/>
      <c r="AY226" s="79"/>
      <c r="AZ226" s="79"/>
      <c r="BA226" s="79"/>
      <c r="BB226" s="79"/>
    </row>
    <row r="227" spans="1:57">
      <c r="A227" s="79"/>
      <c r="B227" s="119">
        <v>2011</v>
      </c>
      <c r="C227" s="79"/>
      <c r="D227" s="79"/>
      <c r="E227" s="129"/>
      <c r="F227" s="120"/>
      <c r="G227" s="129"/>
      <c r="I227" s="129"/>
      <c r="K227" s="120"/>
      <c r="L227" s="120"/>
      <c r="M227" s="120"/>
      <c r="N227" s="120"/>
      <c r="O227" s="120"/>
      <c r="P227" s="120"/>
      <c r="Q227" s="120"/>
      <c r="R227" s="120"/>
      <c r="S227" s="120"/>
      <c r="T227" s="120"/>
      <c r="U227" s="120"/>
      <c r="V227" s="120"/>
      <c r="W227" s="120"/>
      <c r="X227" s="120"/>
      <c r="Y227" s="120"/>
      <c r="Z227" s="120"/>
      <c r="AA227" s="120"/>
      <c r="AB227" s="120"/>
      <c r="AC227" s="120"/>
      <c r="AD227" s="120"/>
      <c r="AE227" s="120"/>
      <c r="AF227" s="120"/>
      <c r="AG227" s="120"/>
      <c r="AH227" s="120"/>
      <c r="AI227" s="120"/>
      <c r="AJ227" s="120"/>
      <c r="AK227" s="120"/>
      <c r="AL227" s="79"/>
      <c r="AM227" s="120"/>
      <c r="AN227" s="79"/>
      <c r="AO227" s="120"/>
      <c r="AP227" s="79"/>
      <c r="AQ227" s="120"/>
      <c r="AR227" s="79"/>
      <c r="AS227" s="120"/>
      <c r="AT227" s="79"/>
      <c r="AU227" s="120"/>
      <c r="AV227" s="79"/>
      <c r="AW227" s="120"/>
      <c r="AX227" s="79"/>
      <c r="AY227" s="79"/>
      <c r="AZ227" s="79"/>
      <c r="BA227" s="79"/>
      <c r="BB227" s="79"/>
    </row>
    <row r="228" spans="1:57">
      <c r="A228" s="79"/>
      <c r="B228" s="90" t="s">
        <v>167</v>
      </c>
      <c r="C228" s="79"/>
      <c r="D228" s="79"/>
      <c r="E228" s="120">
        <f>IF(E$113&lt;=$B227,E$25,0)</f>
        <v>0</v>
      </c>
      <c r="F228" s="120"/>
      <c r="G228" s="120">
        <f>IF(G$113&lt;=$B227,G$25,0)</f>
        <v>0</v>
      </c>
      <c r="I228" s="120">
        <f>IF(I$113&lt;=$B227,I$25,0)</f>
        <v>0</v>
      </c>
      <c r="K228" s="120">
        <f>IF(K$113&lt;=$B227,K$25,0)</f>
        <v>0</v>
      </c>
      <c r="L228" s="120"/>
      <c r="M228" s="120">
        <f>IF(M$113&lt;=$B227,M$25,0)</f>
        <v>3706400.915</v>
      </c>
      <c r="N228" s="120"/>
      <c r="O228" s="120">
        <f>IF(O$113&lt;=$B227,O$25,0)</f>
        <v>4273710.8949999996</v>
      </c>
      <c r="P228" s="120"/>
      <c r="Q228" s="120">
        <f>IF(Q$113&lt;=$B227,Q$25,0)</f>
        <v>299228647.71000004</v>
      </c>
      <c r="R228" s="120"/>
      <c r="S228" s="120">
        <f>IF(S$113&lt;=$B227,S$25,0)</f>
        <v>582899.13500000001</v>
      </c>
      <c r="T228" s="120"/>
      <c r="U228" s="120">
        <f>IF(U$113&lt;=$B227,U$25,0)</f>
        <v>11843540.959999999</v>
      </c>
      <c r="V228" s="120"/>
      <c r="W228" s="120">
        <f>IF(W$113&lt;=$B227,W$25,0)</f>
        <v>-84640.994999999937</v>
      </c>
      <c r="X228" s="120"/>
      <c r="Y228" s="120">
        <f>IF(Y$113&lt;=$B227,Y$25,0)</f>
        <v>3236832.7199999993</v>
      </c>
      <c r="Z228" s="120"/>
      <c r="AA228" s="120">
        <f>IF(AA$113&lt;=$B227,AA$25,0)</f>
        <v>0</v>
      </c>
      <c r="AB228" s="120"/>
      <c r="AC228" s="120">
        <f>IF(AC$113&lt;=$B227,AC$25,0)</f>
        <v>0</v>
      </c>
      <c r="AD228" s="120"/>
      <c r="AE228" s="120">
        <f>IF(AE$113&lt;=$B227,AE$25,0)</f>
        <v>0</v>
      </c>
      <c r="AF228" s="120"/>
      <c r="AG228" s="120">
        <f>IF(AG$113&lt;=$B227,AG$25,0)</f>
        <v>0</v>
      </c>
      <c r="AH228" s="120"/>
      <c r="AI228" s="120">
        <f>IF(AI$113&lt;=$B227,AI$25,0)</f>
        <v>0</v>
      </c>
      <c r="AJ228" s="120"/>
      <c r="AK228" s="120">
        <f>IF(AK$113&lt;=$B227,AK$25,0)</f>
        <v>0</v>
      </c>
      <c r="AL228" s="79"/>
      <c r="AM228" s="120">
        <f>IF(AM$113&lt;=$B227,AM$25,0)</f>
        <v>0</v>
      </c>
      <c r="AN228" s="79"/>
      <c r="AO228" s="120">
        <f>IF(AO$113&lt;=$B227,AO$25,0)</f>
        <v>0</v>
      </c>
      <c r="AP228" s="79"/>
      <c r="AQ228" s="120">
        <f>IF(AQ$113&lt;=$B227,AQ$25,0)</f>
        <v>0</v>
      </c>
      <c r="AR228" s="79"/>
      <c r="AS228" s="120">
        <f>IF(AS$113&lt;=$B227,AS$25,0)</f>
        <v>0</v>
      </c>
      <c r="AT228" s="79"/>
      <c r="AU228" s="120">
        <f>IF(AU$113&lt;=$B227,AU$25,0)</f>
        <v>0</v>
      </c>
      <c r="AV228" s="79"/>
      <c r="AW228" s="120">
        <f>IF(AW$113&lt;=$B227,AW$25,0)</f>
        <v>0</v>
      </c>
      <c r="AX228" s="79"/>
      <c r="AY228" s="79"/>
      <c r="AZ228" s="79"/>
      <c r="BA228" s="79"/>
      <c r="BB228" s="79"/>
    </row>
    <row r="229" spans="1:57">
      <c r="A229" s="79"/>
      <c r="B229" s="90" t="s">
        <v>190</v>
      </c>
      <c r="C229" s="79"/>
      <c r="D229" s="79"/>
      <c r="E229" s="121">
        <f>ROUND(E228*E$13,0)</f>
        <v>0</v>
      </c>
      <c r="F229" s="120"/>
      <c r="G229" s="121">
        <f>ROUND(G228*G$13,0)</f>
        <v>0</v>
      </c>
      <c r="I229" s="121">
        <f>ROUND(I228*I$13,0)</f>
        <v>0</v>
      </c>
      <c r="K229" s="121">
        <f>ROUND(K228*K$13,0)</f>
        <v>0</v>
      </c>
      <c r="L229" s="120"/>
      <c r="M229" s="121">
        <f>ROUND(M228*M$13,0)</f>
        <v>0</v>
      </c>
      <c r="N229" s="120"/>
      <c r="O229" s="121">
        <f>ROUND(O228*O$13,0)</f>
        <v>0</v>
      </c>
      <c r="P229" s="120"/>
      <c r="Q229" s="121">
        <f>ROUND(Q228*Q$13,0)</f>
        <v>0</v>
      </c>
      <c r="R229" s="120"/>
      <c r="S229" s="121">
        <f>ROUND(S228*S$13,0)</f>
        <v>291450</v>
      </c>
      <c r="T229" s="120"/>
      <c r="U229" s="121">
        <f>ROUND(U228*U$13,0)</f>
        <v>5921770</v>
      </c>
      <c r="V229" s="120"/>
      <c r="W229" s="121">
        <f>ROUND(W228*W$13,0)</f>
        <v>-42320</v>
      </c>
      <c r="X229" s="120"/>
      <c r="Y229" s="121">
        <f>ROUND(Y228*Y$13,0)</f>
        <v>3236833</v>
      </c>
      <c r="Z229" s="120"/>
      <c r="AA229" s="121">
        <f>ROUND(AA228*AA$13,0)</f>
        <v>0</v>
      </c>
      <c r="AB229" s="120"/>
      <c r="AC229" s="121">
        <f>ROUND(AC228*AC$13,0)</f>
        <v>0</v>
      </c>
      <c r="AD229" s="120"/>
      <c r="AE229" s="121">
        <f>ROUND(AE228*AE$13,0)</f>
        <v>0</v>
      </c>
      <c r="AF229" s="120"/>
      <c r="AG229" s="121">
        <f>ROUND(AG228*AG$13,0)</f>
        <v>0</v>
      </c>
      <c r="AH229" s="120"/>
      <c r="AI229" s="121">
        <f>ROUND(AI228*AI$13,0)</f>
        <v>0</v>
      </c>
      <c r="AJ229" s="120"/>
      <c r="AK229" s="121">
        <f>ROUND(AK228*AK$13,0)</f>
        <v>0</v>
      </c>
      <c r="AL229" s="79"/>
      <c r="AM229" s="121">
        <f>ROUND(AM228*AM$13,0)</f>
        <v>0</v>
      </c>
      <c r="AN229" s="79"/>
      <c r="AO229" s="121">
        <f>ROUND(AO228*AO$13,0)</f>
        <v>0</v>
      </c>
      <c r="AP229" s="79"/>
      <c r="AQ229" s="121">
        <f>ROUND(AQ228*AQ$13,0)</f>
        <v>0</v>
      </c>
      <c r="AR229" s="79"/>
      <c r="AS229" s="121">
        <f>ROUND(AS228*AS$13,0)</f>
        <v>0</v>
      </c>
      <c r="AT229" s="79"/>
      <c r="AU229" s="121">
        <f>ROUND(AU228*AU$13,0)</f>
        <v>0</v>
      </c>
      <c r="AV229" s="79"/>
      <c r="AW229" s="121">
        <f>ROUND(AW228*AW$13,0)</f>
        <v>0</v>
      </c>
      <c r="AX229" s="79"/>
      <c r="AY229" s="79"/>
      <c r="AZ229" s="79"/>
      <c r="BA229" s="79"/>
      <c r="BB229" s="79"/>
    </row>
    <row r="230" spans="1:57">
      <c r="A230" s="79"/>
      <c r="B230" s="90" t="s">
        <v>191</v>
      </c>
      <c r="C230" s="79"/>
      <c r="D230" s="79"/>
      <c r="E230" s="120">
        <f>E228-E229</f>
        <v>0</v>
      </c>
      <c r="F230" s="120"/>
      <c r="G230" s="120">
        <f>G228-G229</f>
        <v>0</v>
      </c>
      <c r="I230" s="120">
        <f>I228-I229</f>
        <v>0</v>
      </c>
      <c r="K230" s="120">
        <f>K228-K229</f>
        <v>0</v>
      </c>
      <c r="L230" s="120"/>
      <c r="M230" s="120">
        <f>M228-M229</f>
        <v>3706400.915</v>
      </c>
      <c r="N230" s="120"/>
      <c r="O230" s="120">
        <f>O228-O229</f>
        <v>4273710.8949999996</v>
      </c>
      <c r="P230" s="120"/>
      <c r="Q230" s="120">
        <f>Q228-Q229</f>
        <v>299228647.71000004</v>
      </c>
      <c r="R230" s="120"/>
      <c r="S230" s="120">
        <f>S228-S229</f>
        <v>291449.13500000001</v>
      </c>
      <c r="T230" s="120"/>
      <c r="U230" s="120">
        <f>U228-U229</f>
        <v>5921770.959999999</v>
      </c>
      <c r="V230" s="120"/>
      <c r="W230" s="120">
        <f>W228-W229</f>
        <v>-42320.994999999937</v>
      </c>
      <c r="X230" s="120"/>
      <c r="Y230" s="120">
        <f>Y228-Y229</f>
        <v>-0.28000000072643161</v>
      </c>
      <c r="Z230" s="120"/>
      <c r="AA230" s="120">
        <f>AA228-AA229</f>
        <v>0</v>
      </c>
      <c r="AB230" s="120"/>
      <c r="AC230" s="120">
        <f>AC228-AC229</f>
        <v>0</v>
      </c>
      <c r="AD230" s="120"/>
      <c r="AE230" s="120">
        <f>AE228-AE229</f>
        <v>0</v>
      </c>
      <c r="AF230" s="120"/>
      <c r="AG230" s="120">
        <f>AG228-AG229</f>
        <v>0</v>
      </c>
      <c r="AH230" s="120"/>
      <c r="AI230" s="120">
        <f>AI228-AI229</f>
        <v>0</v>
      </c>
      <c r="AJ230" s="120"/>
      <c r="AK230" s="120">
        <f>AK228-AK229</f>
        <v>0</v>
      </c>
      <c r="AL230" s="79"/>
      <c r="AM230" s="120">
        <f>AM228-AM229</f>
        <v>0</v>
      </c>
      <c r="AN230" s="79"/>
      <c r="AO230" s="120">
        <f>AO228-AO229</f>
        <v>0</v>
      </c>
      <c r="AP230" s="79"/>
      <c r="AQ230" s="120">
        <f>AQ228-AQ229</f>
        <v>0</v>
      </c>
      <c r="AR230" s="79"/>
      <c r="AS230" s="120">
        <f>AS228-AS229</f>
        <v>0</v>
      </c>
      <c r="AT230" s="79"/>
      <c r="AU230" s="120">
        <f>AU228-AU229</f>
        <v>0</v>
      </c>
      <c r="AV230" s="79"/>
      <c r="AW230" s="120">
        <f>AW228-AW229</f>
        <v>0</v>
      </c>
      <c r="AX230" s="79"/>
      <c r="AY230" s="79"/>
      <c r="AZ230" s="79"/>
      <c r="BA230" s="79"/>
      <c r="BB230" s="79"/>
    </row>
    <row r="231" spans="1:57" s="65" customFormat="1">
      <c r="A231" s="109"/>
      <c r="B231" s="123" t="s">
        <v>192</v>
      </c>
      <c r="C231" s="109"/>
      <c r="D231" s="109"/>
      <c r="E231" s="128">
        <f>IF($B227-E$9&lt;0,0,LOOKUP($B227-(E$9-1),$C$380:$C$401,$E$380:$E$401))</f>
        <v>4.462E-2</v>
      </c>
      <c r="F231" s="109"/>
      <c r="G231" s="128">
        <f>IF($B227-G$9&lt;0,0,LOOKUP($B227-(G$9-1),$C$380:$C$401,$E$380:$E$401))</f>
        <v>4.4609999999999997E-2</v>
      </c>
      <c r="H231" s="124"/>
      <c r="I231" s="128">
        <f>IF($B227-I$9&lt;0,0,LOOKUP($B227-(I$9-1),$C$380:$C$401,$E$380:$E$401))</f>
        <v>4.462E-2</v>
      </c>
      <c r="J231" s="124"/>
      <c r="K231" s="128">
        <f>IF($B227-K$9&lt;0,0,LOOKUP($B227-(K$9-1),$C$380:$C$401,$E$380:$E$401))</f>
        <v>4.5220000000000003E-2</v>
      </c>
      <c r="L231" s="124"/>
      <c r="M231" s="128">
        <f>IF($B227-M$9&lt;0,0,LOOKUP($B227-(M$9-1),$C$380:$C$401,$E$380:$E$401))</f>
        <v>4.888E-2</v>
      </c>
      <c r="N231" s="109"/>
      <c r="O231" s="128">
        <f>IF($B227-O$9&lt;0,0,LOOKUP($B227-(O$9-1),$C$380:$C$401,$E$380:$E$401))</f>
        <v>5.2850000000000001E-2</v>
      </c>
      <c r="P231" s="124"/>
      <c r="Q231" s="128">
        <f>IF($B227-Q$9&lt;0,0,LOOKUP($B227-(Q$9-1),$C$380:$C$401,$E$380:$E$401))</f>
        <v>5.713E-2</v>
      </c>
      <c r="R231" s="124"/>
      <c r="S231" s="128">
        <f>IF($B227-S$9&lt;0,0,LOOKUP($B227-(S$9-1),$C$380:$C$401,$E$380:$E$401))</f>
        <v>6.1769999999999999E-2</v>
      </c>
      <c r="T231" s="124"/>
      <c r="U231" s="128">
        <f>IF($B227-U$9&lt;0,0,LOOKUP($B227-(U$9-1),$C$380:$C$401,$E$380:$E$401))</f>
        <v>6.6769999999999996E-2</v>
      </c>
      <c r="V231" s="124"/>
      <c r="W231" s="128">
        <f>IF($B227-W$9&lt;0,0,LOOKUP($B227-(W$9-1),$C$380:$C$401,$E$380:$E$401))</f>
        <v>7.2190000000000004E-2</v>
      </c>
      <c r="X231" s="109"/>
      <c r="Y231" s="128">
        <f>IF($B227-Y$9&lt;0,0,LOOKUP($B227-(Y$9-1),$C$380:$C$401,$E$380:$E$401))</f>
        <v>3.7499999999999999E-2</v>
      </c>
      <c r="Z231" s="124"/>
      <c r="AA231" s="128">
        <f>IF($B227-AA$9&lt;0,0,LOOKUP($B227-(AA$9-1),$C$380:$C$401,$E$380:$E$401))</f>
        <v>0</v>
      </c>
      <c r="AB231" s="124"/>
      <c r="AC231" s="128">
        <f>IF($B227-AC$9&lt;0,0,LOOKUP($B227-(AC$9-1),$C$380:$C$401,$E$380:$E$401))</f>
        <v>0</v>
      </c>
      <c r="AD231" s="124"/>
      <c r="AE231" s="128">
        <f>IF($B227-AE$9&lt;0,0,LOOKUP($B227-(AE$9-1),$C$380:$C$401,$E$380:$E$401))</f>
        <v>0</v>
      </c>
      <c r="AF231" s="124"/>
      <c r="AG231" s="128">
        <f>IF($B227-AG$9&lt;0,0,LOOKUP($B227-(AG$9-1),$C$380:$C$401,$E$380:$E$401))</f>
        <v>0</v>
      </c>
      <c r="AH231" s="109"/>
      <c r="AI231" s="128">
        <f>IF($B227-AI$9&lt;0,0,LOOKUP($B227-(AI$9-1),$C$380:$C$401,$E$380:$E$401))</f>
        <v>0</v>
      </c>
      <c r="AJ231" s="109"/>
      <c r="AK231" s="128">
        <f>IF($B227-AK$9&lt;0,0,LOOKUP($B227-(AK$9-1),$C$380:$C$401,$E$380:$E$401))</f>
        <v>0</v>
      </c>
      <c r="AL231" s="109"/>
      <c r="AM231" s="128">
        <f>IF($B227-AM$9&lt;0,0,LOOKUP($B227-(AM$9-1),$C$380:$C$401,$E$380:$E$401))</f>
        <v>0</v>
      </c>
      <c r="AN231" s="109"/>
      <c r="AO231" s="128">
        <f>IF($B227-AO$9&lt;0,0,LOOKUP($B227-(AO$9-1),$C$380:$C$401,$E$380:$E$401))</f>
        <v>0</v>
      </c>
      <c r="AP231" s="109"/>
      <c r="AQ231" s="128">
        <f>IF($B227-AQ$9&lt;0,0,LOOKUP($B227-(AQ$9-1),$C$380:$C$401,$E$380:$E$401))</f>
        <v>0</v>
      </c>
      <c r="AR231" s="109"/>
      <c r="AS231" s="128">
        <f>IF($B227-AS$9&lt;0,0,LOOKUP($B227-(AS$9-1),$C$380:$C$401,$E$380:$E$401))</f>
        <v>0</v>
      </c>
      <c r="AT231" s="109"/>
      <c r="AU231" s="128">
        <f>IF($B227-AU$9&lt;0,0,LOOKUP($B227-(AU$9-1),$C$380:$C$401,$E$380:$E$401))</f>
        <v>0</v>
      </c>
      <c r="AV231" s="109"/>
      <c r="AW231" s="128">
        <f>IF($B227-AW$9&lt;0,0,LOOKUP($B227-(AW$9-1),$C$380:$C$401,$E$380:$E$401))</f>
        <v>0</v>
      </c>
      <c r="AX231" s="109"/>
      <c r="AY231" s="109"/>
      <c r="AZ231" s="109"/>
      <c r="BA231" s="109"/>
      <c r="BB231" s="109"/>
      <c r="BC231" s="124"/>
      <c r="BD231" s="124"/>
      <c r="BE231" s="124"/>
    </row>
    <row r="232" spans="1:57">
      <c r="A232" s="79"/>
      <c r="B232" s="79"/>
      <c r="C232" s="79"/>
      <c r="D232" s="79"/>
      <c r="E232" s="122"/>
      <c r="F232" s="120"/>
      <c r="G232" s="122"/>
      <c r="I232" s="122"/>
      <c r="K232" s="122"/>
      <c r="L232" s="120"/>
      <c r="M232" s="122"/>
      <c r="N232" s="120"/>
      <c r="O232" s="122"/>
      <c r="P232" s="120"/>
      <c r="Q232" s="122"/>
      <c r="R232" s="120"/>
      <c r="S232" s="122"/>
      <c r="T232" s="120"/>
      <c r="U232" s="122"/>
      <c r="V232" s="120"/>
      <c r="W232" s="122"/>
      <c r="X232" s="120"/>
      <c r="Y232" s="122"/>
      <c r="Z232" s="120"/>
      <c r="AA232" s="122"/>
      <c r="AB232" s="120"/>
      <c r="AC232" s="122"/>
      <c r="AD232" s="120"/>
      <c r="AE232" s="122"/>
      <c r="AF232" s="120"/>
      <c r="AG232" s="122"/>
      <c r="AH232" s="120"/>
      <c r="AI232" s="122"/>
      <c r="AJ232" s="120"/>
      <c r="AK232" s="122"/>
      <c r="AL232" s="79"/>
      <c r="AM232" s="122"/>
      <c r="AN232" s="79"/>
      <c r="AO232" s="122"/>
      <c r="AP232" s="79"/>
      <c r="AQ232" s="122"/>
      <c r="AR232" s="79"/>
      <c r="AS232" s="122"/>
      <c r="AT232" s="79"/>
      <c r="AU232" s="122"/>
      <c r="AV232" s="79"/>
      <c r="AW232" s="122"/>
      <c r="AX232" s="79"/>
      <c r="AY232" s="79"/>
      <c r="AZ232" s="79"/>
      <c r="BA232" s="79"/>
      <c r="BB232" s="79"/>
    </row>
    <row r="233" spans="1:57">
      <c r="A233" s="79"/>
      <c r="B233" s="90" t="s">
        <v>193</v>
      </c>
      <c r="C233" s="79"/>
      <c r="D233" s="79"/>
      <c r="E233" s="120">
        <f>ROUND((E228-E229)*E231,0)</f>
        <v>0</v>
      </c>
      <c r="F233" s="120"/>
      <c r="G233" s="120">
        <f>ROUND((G228-G229)*G231,0)</f>
        <v>0</v>
      </c>
      <c r="I233" s="120">
        <f>ROUND((I228-I229)*I231,0)</f>
        <v>0</v>
      </c>
      <c r="K233" s="120">
        <f>ROUND((K228-K229)*K231,0)</f>
        <v>0</v>
      </c>
      <c r="L233" s="120"/>
      <c r="M233" s="120">
        <f>ROUND((M228-M229)*M231,0)</f>
        <v>181169</v>
      </c>
      <c r="N233" s="120"/>
      <c r="O233" s="120">
        <f>ROUND((O228-O229)*O231,0)</f>
        <v>225866</v>
      </c>
      <c r="P233" s="120"/>
      <c r="Q233" s="120">
        <f>ROUND((Q228-Q229)*Q231,0)</f>
        <v>17094933</v>
      </c>
      <c r="R233" s="120"/>
      <c r="S233" s="120">
        <f>ROUND((S228-S229)*S231,0)</f>
        <v>18003</v>
      </c>
      <c r="T233" s="120"/>
      <c r="U233" s="120">
        <f>ROUND((U228-U229)*U231,0)</f>
        <v>395397</v>
      </c>
      <c r="V233" s="120"/>
      <c r="W233" s="120">
        <f>ROUND((W228-W229)*W231,0)</f>
        <v>-3055</v>
      </c>
      <c r="X233" s="120"/>
      <c r="Y233" s="120">
        <f>ROUND((Y228-Y229)*Y231,0)</f>
        <v>0</v>
      </c>
      <c r="Z233" s="120"/>
      <c r="AA233" s="120">
        <f>ROUND((AA228-AA229)*AA231,0)</f>
        <v>0</v>
      </c>
      <c r="AB233" s="120"/>
      <c r="AC233" s="120">
        <f>ROUND((AC228-AC229)*AC231,0)</f>
        <v>0</v>
      </c>
      <c r="AD233" s="120"/>
      <c r="AE233" s="120">
        <f>ROUND((AE228-AE229)*AE231,0)</f>
        <v>0</v>
      </c>
      <c r="AF233" s="120"/>
      <c r="AG233" s="120">
        <f>ROUND((AG228-AG229)*AG231,0)</f>
        <v>0</v>
      </c>
      <c r="AH233" s="120"/>
      <c r="AI233" s="120">
        <f>ROUND((AI228-AI229)*AI231,0)</f>
        <v>0</v>
      </c>
      <c r="AJ233" s="120"/>
      <c r="AK233" s="120">
        <f>ROUND((AK228-AK229)*AK231,0)</f>
        <v>0</v>
      </c>
      <c r="AL233" s="79"/>
      <c r="AM233" s="120">
        <f>ROUND((AM228-AM229)*AM231,0)</f>
        <v>0</v>
      </c>
      <c r="AN233" s="79"/>
      <c r="AO233" s="120">
        <f>ROUND((AO228-AO229)*AO231,0)</f>
        <v>0</v>
      </c>
      <c r="AP233" s="79"/>
      <c r="AQ233" s="120">
        <f>ROUND((AQ228-AQ229)*AQ231,0)</f>
        <v>0</v>
      </c>
      <c r="AR233" s="79"/>
      <c r="AS233" s="120">
        <f>ROUND((AS228-AS229)*AS231,0)</f>
        <v>0</v>
      </c>
      <c r="AT233" s="79"/>
      <c r="AU233" s="120">
        <f>ROUND((AU228-AU229)*AU231,0)</f>
        <v>0</v>
      </c>
      <c r="AV233" s="79"/>
      <c r="AW233" s="120">
        <f>ROUND((AW228-AW229)*AW231,0)</f>
        <v>0</v>
      </c>
      <c r="AX233" s="79"/>
      <c r="AY233" s="79"/>
      <c r="AZ233" s="79"/>
      <c r="BA233" s="79"/>
      <c r="BB233" s="79"/>
    </row>
    <row r="234" spans="1:57">
      <c r="A234" s="79"/>
      <c r="B234" s="90" t="s">
        <v>194</v>
      </c>
      <c r="C234" s="79"/>
      <c r="D234" s="79"/>
      <c r="E234" s="81">
        <f>IF(E$113=$B227,E229,0)</f>
        <v>0</v>
      </c>
      <c r="F234" s="120"/>
      <c r="G234" s="81">
        <f>IF(G$113=$B227,G229,0)</f>
        <v>0</v>
      </c>
      <c r="I234" s="81">
        <f>IF(I$113=$B227,I229,0)</f>
        <v>0</v>
      </c>
      <c r="K234" s="81">
        <f>IF(K$113=$B227,K229,0)</f>
        <v>0</v>
      </c>
      <c r="L234" s="120"/>
      <c r="M234" s="81">
        <f>IF(M$113=$B227,M229,0)</f>
        <v>0</v>
      </c>
      <c r="N234" s="120"/>
      <c r="O234" s="81">
        <f>IF(O$113=$B227,O229,0)</f>
        <v>0</v>
      </c>
      <c r="P234" s="120"/>
      <c r="Q234" s="81">
        <f>IF(Q$113=$B227,Q229,0)</f>
        <v>0</v>
      </c>
      <c r="R234" s="120"/>
      <c r="S234" s="81">
        <f>IF(S$113=$B227,S229,0)</f>
        <v>0</v>
      </c>
      <c r="T234" s="120"/>
      <c r="U234" s="81">
        <f>IF(U$113=$B227,U229,0)</f>
        <v>0</v>
      </c>
      <c r="V234" s="120"/>
      <c r="W234" s="81">
        <f>IF(W$113=$B227,W229,0)</f>
        <v>0</v>
      </c>
      <c r="X234" s="120"/>
      <c r="Y234" s="81">
        <f>IF(Y$113=$B227,Y229,0)</f>
        <v>3236833</v>
      </c>
      <c r="Z234" s="120"/>
      <c r="AA234" s="81">
        <f>IF(AA$113=$B227,AA229,0)</f>
        <v>0</v>
      </c>
      <c r="AB234" s="120"/>
      <c r="AC234" s="81">
        <f>IF(AC$113=$B227,AC229,0)</f>
        <v>0</v>
      </c>
      <c r="AD234" s="120"/>
      <c r="AE234" s="81">
        <f>IF(AE$113=$B227,AE229,0)</f>
        <v>0</v>
      </c>
      <c r="AF234" s="120"/>
      <c r="AG234" s="81">
        <f>IF(AG$113=$B227,AG229,0)</f>
        <v>0</v>
      </c>
      <c r="AH234" s="120"/>
      <c r="AI234" s="81">
        <f>IF(AI$113=$B227,AI229,0)</f>
        <v>0</v>
      </c>
      <c r="AJ234" s="120"/>
      <c r="AK234" s="81">
        <f>IF(AK$113=$B227,AK229,0)</f>
        <v>0</v>
      </c>
      <c r="AL234" s="79"/>
      <c r="AM234" s="81">
        <f>IF(AM$113=$B227,AM229,0)</f>
        <v>0</v>
      </c>
      <c r="AN234" s="79"/>
      <c r="AO234" s="81">
        <f>IF(AO$113=$B227,AO229,0)</f>
        <v>0</v>
      </c>
      <c r="AP234" s="79"/>
      <c r="AQ234" s="81">
        <f>IF(AQ$113=$B227,AQ229,0)</f>
        <v>0</v>
      </c>
      <c r="AR234" s="79"/>
      <c r="AS234" s="81">
        <f>IF(AS$113=$B227,AS229,0)</f>
        <v>0</v>
      </c>
      <c r="AT234" s="79"/>
      <c r="AU234" s="81">
        <f>IF(AU$113=$B227,AU229,0)</f>
        <v>0</v>
      </c>
      <c r="AV234" s="79"/>
      <c r="AW234" s="81">
        <f>IF(AW$113=$B227,AW229,0)</f>
        <v>0</v>
      </c>
      <c r="AX234" s="79"/>
      <c r="AY234" s="79"/>
      <c r="AZ234" s="79"/>
      <c r="BA234" s="79"/>
      <c r="BB234" s="79"/>
    </row>
    <row r="235" spans="1:57" ht="13.5" thickBot="1">
      <c r="A235" s="79"/>
      <c r="B235" s="90" t="str">
        <f>"Total Tax Depreciation  -  "&amp;B227</f>
        <v>Total Tax Depreciation  -  2011</v>
      </c>
      <c r="C235" s="79"/>
      <c r="D235" s="79"/>
      <c r="E235" s="125">
        <f>E233+E234</f>
        <v>0</v>
      </c>
      <c r="F235" s="120"/>
      <c r="G235" s="125">
        <f>G233+G234</f>
        <v>0</v>
      </c>
      <c r="I235" s="125">
        <f>I233+I234</f>
        <v>0</v>
      </c>
      <c r="K235" s="125">
        <f>K233+K234</f>
        <v>0</v>
      </c>
      <c r="L235" s="120"/>
      <c r="M235" s="125">
        <f>M233+M234</f>
        <v>181169</v>
      </c>
      <c r="N235" s="120"/>
      <c r="O235" s="125">
        <f>O233+O234</f>
        <v>225866</v>
      </c>
      <c r="P235" s="120"/>
      <c r="Q235" s="125">
        <f>Q233+Q234</f>
        <v>17094933</v>
      </c>
      <c r="R235" s="120"/>
      <c r="S235" s="125">
        <f>S233+S234</f>
        <v>18003</v>
      </c>
      <c r="T235" s="120"/>
      <c r="U235" s="125">
        <f>U233+U234</f>
        <v>395397</v>
      </c>
      <c r="V235" s="120"/>
      <c r="W235" s="125">
        <f>W233+W234</f>
        <v>-3055</v>
      </c>
      <c r="X235" s="120"/>
      <c r="Y235" s="125">
        <f>Y233+Y234</f>
        <v>3236833</v>
      </c>
      <c r="Z235" s="120"/>
      <c r="AA235" s="125">
        <f>AA233+AA234</f>
        <v>0</v>
      </c>
      <c r="AB235" s="120"/>
      <c r="AC235" s="125">
        <f>AC233+AC234</f>
        <v>0</v>
      </c>
      <c r="AD235" s="120"/>
      <c r="AE235" s="125">
        <f>AE233+AE234</f>
        <v>0</v>
      </c>
      <c r="AF235" s="120"/>
      <c r="AG235" s="125">
        <f>AG233+AG234</f>
        <v>0</v>
      </c>
      <c r="AH235" s="120"/>
      <c r="AI235" s="125">
        <f>AI233+AI234</f>
        <v>0</v>
      </c>
      <c r="AJ235" s="120"/>
      <c r="AK235" s="125">
        <f>AK233+AK234</f>
        <v>0</v>
      </c>
      <c r="AL235" s="79"/>
      <c r="AM235" s="125">
        <f>AM233+AM234</f>
        <v>0</v>
      </c>
      <c r="AN235" s="79"/>
      <c r="AO235" s="125">
        <f>AO233+AO234</f>
        <v>0</v>
      </c>
      <c r="AP235" s="79"/>
      <c r="AQ235" s="125">
        <f>AQ233+AQ234</f>
        <v>0</v>
      </c>
      <c r="AR235" s="79"/>
      <c r="AS235" s="125">
        <f>AS233+AS234</f>
        <v>0</v>
      </c>
      <c r="AT235" s="79"/>
      <c r="AU235" s="125">
        <f>AU233+AU234</f>
        <v>0</v>
      </c>
      <c r="AV235" s="79"/>
      <c r="AW235" s="125">
        <f>AW233+AW234</f>
        <v>0</v>
      </c>
      <c r="AX235" s="79"/>
      <c r="AY235" s="79"/>
      <c r="AZ235" s="79"/>
      <c r="BA235" s="79"/>
      <c r="BB235" s="79"/>
      <c r="BC235" s="126"/>
    </row>
    <row r="236" spans="1:57" ht="13.5" thickTop="1">
      <c r="A236" s="79"/>
      <c r="B236" s="79"/>
      <c r="C236" s="79"/>
      <c r="D236" s="79"/>
      <c r="E236" s="122"/>
      <c r="F236" s="120"/>
      <c r="G236" s="122"/>
      <c r="I236" s="122"/>
      <c r="K236" s="120"/>
      <c r="L236" s="120"/>
      <c r="M236" s="120"/>
      <c r="N236" s="120"/>
      <c r="O236" s="120"/>
      <c r="P236" s="120"/>
      <c r="Q236" s="120"/>
      <c r="R236" s="120"/>
      <c r="S236" s="120"/>
      <c r="T236" s="120"/>
      <c r="U236" s="120"/>
      <c r="V236" s="120"/>
      <c r="W236" s="120"/>
      <c r="X236" s="120"/>
      <c r="Y236" s="120"/>
      <c r="Z236" s="120"/>
      <c r="AA236" s="120"/>
      <c r="AB236" s="120"/>
      <c r="AC236" s="120"/>
      <c r="AD236" s="120"/>
      <c r="AE236" s="120"/>
      <c r="AF236" s="120"/>
      <c r="AG236" s="120"/>
      <c r="AH236" s="120"/>
      <c r="AI236" s="120"/>
      <c r="AJ236" s="120"/>
      <c r="AK236" s="120"/>
      <c r="AL236" s="79"/>
      <c r="AM236" s="120"/>
      <c r="AN236" s="79"/>
      <c r="AO236" s="120"/>
      <c r="AP236" s="79"/>
      <c r="AQ236" s="120"/>
      <c r="AR236" s="79"/>
      <c r="AS236" s="120"/>
      <c r="AT236" s="79"/>
      <c r="AU236" s="120"/>
      <c r="AV236" s="79"/>
      <c r="AW236" s="120"/>
      <c r="AX236" s="79"/>
      <c r="AY236" s="79"/>
      <c r="AZ236" s="79"/>
      <c r="BA236" s="79"/>
      <c r="BB236" s="79"/>
    </row>
    <row r="237" spans="1:57">
      <c r="A237" s="79"/>
      <c r="B237" s="79"/>
      <c r="C237" s="79"/>
      <c r="D237" s="79"/>
      <c r="E237" s="122"/>
      <c r="F237" s="120"/>
      <c r="G237" s="122"/>
      <c r="I237" s="122"/>
      <c r="K237" s="120"/>
      <c r="L237" s="120"/>
      <c r="M237" s="120"/>
      <c r="N237" s="120"/>
      <c r="O237" s="120"/>
      <c r="P237" s="120"/>
      <c r="Q237" s="120"/>
      <c r="R237" s="120"/>
      <c r="S237" s="120"/>
      <c r="T237" s="120"/>
      <c r="U237" s="120"/>
      <c r="V237" s="120"/>
      <c r="W237" s="120"/>
      <c r="X237" s="120"/>
      <c r="Y237" s="120"/>
      <c r="Z237" s="120"/>
      <c r="AA237" s="120"/>
      <c r="AB237" s="120"/>
      <c r="AC237" s="120"/>
      <c r="AD237" s="120"/>
      <c r="AE237" s="120"/>
      <c r="AF237" s="120"/>
      <c r="AG237" s="120"/>
      <c r="AH237" s="120"/>
      <c r="AI237" s="120"/>
      <c r="AJ237" s="120"/>
      <c r="AK237" s="120"/>
      <c r="AL237" s="79"/>
      <c r="AM237" s="120"/>
      <c r="AN237" s="79"/>
      <c r="AO237" s="120"/>
      <c r="AP237" s="79"/>
      <c r="AQ237" s="120"/>
      <c r="AR237" s="79"/>
      <c r="AS237" s="120"/>
      <c r="AT237" s="79"/>
      <c r="AU237" s="120"/>
      <c r="AV237" s="79"/>
      <c r="AW237" s="120"/>
      <c r="AX237" s="79"/>
      <c r="AY237" s="79"/>
      <c r="AZ237" s="79"/>
      <c r="BA237" s="79"/>
      <c r="BB237" s="79"/>
    </row>
    <row r="238" spans="1:57">
      <c r="A238" s="79"/>
      <c r="B238" s="119">
        <v>2012</v>
      </c>
      <c r="C238" s="79"/>
      <c r="D238" s="79"/>
      <c r="E238" s="129"/>
      <c r="F238" s="120"/>
      <c r="G238" s="129"/>
      <c r="I238" s="129"/>
      <c r="K238" s="120"/>
      <c r="L238" s="120"/>
      <c r="M238" s="120"/>
      <c r="N238" s="120"/>
      <c r="O238" s="120"/>
      <c r="P238" s="120"/>
      <c r="Q238" s="120"/>
      <c r="R238" s="120"/>
      <c r="S238" s="120"/>
      <c r="T238" s="120"/>
      <c r="U238" s="120"/>
      <c r="V238" s="120"/>
      <c r="W238" s="120"/>
      <c r="X238" s="120"/>
      <c r="Y238" s="120"/>
      <c r="Z238" s="120"/>
      <c r="AA238" s="120"/>
      <c r="AB238" s="120"/>
      <c r="AC238" s="120"/>
      <c r="AD238" s="120"/>
      <c r="AE238" s="120"/>
      <c r="AF238" s="120"/>
      <c r="AG238" s="120"/>
      <c r="AH238" s="120"/>
      <c r="AI238" s="120"/>
      <c r="AJ238" s="120"/>
      <c r="AK238" s="120"/>
      <c r="AL238" s="79"/>
      <c r="AM238" s="120"/>
      <c r="AN238" s="79"/>
      <c r="AO238" s="120"/>
      <c r="AP238" s="79"/>
      <c r="AQ238" s="120"/>
      <c r="AR238" s="79"/>
      <c r="AS238" s="120"/>
      <c r="AT238" s="79"/>
      <c r="AU238" s="120"/>
      <c r="AV238" s="79"/>
      <c r="AW238" s="120"/>
      <c r="AX238" s="79"/>
      <c r="AY238" s="79"/>
      <c r="AZ238" s="79"/>
      <c r="BA238" s="79"/>
      <c r="BB238" s="79"/>
    </row>
    <row r="239" spans="1:57">
      <c r="A239" s="79"/>
      <c r="B239" s="90" t="s">
        <v>167</v>
      </c>
      <c r="C239" s="79"/>
      <c r="D239" s="79"/>
      <c r="E239" s="120">
        <f>IF(E$113&lt;=$B238,E$25,0)</f>
        <v>0</v>
      </c>
      <c r="F239" s="120"/>
      <c r="G239" s="120">
        <f>IF(G$113&lt;=$B238,G$25,0)</f>
        <v>0</v>
      </c>
      <c r="I239" s="120">
        <f>IF(I$113&lt;=$B238,I$25,0)</f>
        <v>0</v>
      </c>
      <c r="K239" s="120">
        <f>IF(K$113&lt;=$B238,K$25,0)</f>
        <v>0</v>
      </c>
      <c r="L239" s="120"/>
      <c r="M239" s="120">
        <f>IF(M$113&lt;=$B238,M$25,0)</f>
        <v>3706400.915</v>
      </c>
      <c r="N239" s="120"/>
      <c r="O239" s="120">
        <f>IF(O$113&lt;=$B238,O$25,0)</f>
        <v>4273710.8949999996</v>
      </c>
      <c r="P239" s="120"/>
      <c r="Q239" s="120">
        <f>IF(Q$113&lt;=$B238,Q$25,0)</f>
        <v>299228647.71000004</v>
      </c>
      <c r="R239" s="120"/>
      <c r="S239" s="120">
        <f>IF(S$113&lt;=$B238,S$25,0)</f>
        <v>582899.13500000001</v>
      </c>
      <c r="T239" s="120"/>
      <c r="U239" s="120">
        <f>IF(U$113&lt;=$B238,U$25,0)</f>
        <v>11843540.959999999</v>
      </c>
      <c r="V239" s="120"/>
      <c r="W239" s="120">
        <f>IF(W$113&lt;=$B238,W$25,0)</f>
        <v>-84640.994999999937</v>
      </c>
      <c r="X239" s="120"/>
      <c r="Y239" s="120">
        <f>IF(Y$113&lt;=$B238,Y$25,0)</f>
        <v>3236832.7199999993</v>
      </c>
      <c r="Z239" s="120"/>
      <c r="AA239" s="120">
        <f>IF(AA$113&lt;=$B238,AA$25,0)</f>
        <v>873518.76000000013</v>
      </c>
      <c r="AB239" s="120"/>
      <c r="AC239" s="120">
        <f>IF(AC$113&lt;=$B238,AC$25,0)</f>
        <v>0</v>
      </c>
      <c r="AD239" s="120"/>
      <c r="AE239" s="120">
        <f>IF(AE$113&lt;=$B238,AE$25,0)</f>
        <v>0</v>
      </c>
      <c r="AF239" s="120"/>
      <c r="AG239" s="120">
        <f>IF(AG$113&lt;=$B238,AG$25,0)</f>
        <v>0</v>
      </c>
      <c r="AH239" s="120"/>
      <c r="AI239" s="120">
        <f>IF(AI$113&lt;=$B238,AI$25,0)</f>
        <v>0</v>
      </c>
      <c r="AJ239" s="120"/>
      <c r="AK239" s="120">
        <f>IF(AK$113&lt;=$B238,AK$25,0)</f>
        <v>0</v>
      </c>
      <c r="AL239" s="79"/>
      <c r="AM239" s="120">
        <f>IF(AM$113&lt;=$B238,AM$25,0)</f>
        <v>0</v>
      </c>
      <c r="AN239" s="79"/>
      <c r="AO239" s="120">
        <f>IF(AO$113&lt;=$B238,AO$25,0)</f>
        <v>0</v>
      </c>
      <c r="AP239" s="79"/>
      <c r="AQ239" s="120">
        <f>IF(AQ$113&lt;=$B238,AQ$25,0)</f>
        <v>0</v>
      </c>
      <c r="AR239" s="79"/>
      <c r="AS239" s="120">
        <f>IF(AS$113&lt;=$B238,AS$25,0)</f>
        <v>0</v>
      </c>
      <c r="AT239" s="79"/>
      <c r="AU239" s="120">
        <f>IF(AU$113&lt;=$B238,AU$25,0)</f>
        <v>0</v>
      </c>
      <c r="AV239" s="79"/>
      <c r="AW239" s="120">
        <f>IF(AW$113&lt;=$B238,AW$25,0)</f>
        <v>0</v>
      </c>
      <c r="AX239" s="79"/>
      <c r="AY239" s="79"/>
      <c r="AZ239" s="79"/>
      <c r="BA239" s="79"/>
      <c r="BB239" s="79"/>
    </row>
    <row r="240" spans="1:57">
      <c r="A240" s="79"/>
      <c r="B240" s="90" t="s">
        <v>190</v>
      </c>
      <c r="C240" s="79"/>
      <c r="D240" s="79"/>
      <c r="E240" s="121">
        <f>ROUND(E239*E$13,0)</f>
        <v>0</v>
      </c>
      <c r="F240" s="120"/>
      <c r="G240" s="121">
        <f>ROUND(G239*G$13,0)</f>
        <v>0</v>
      </c>
      <c r="I240" s="121">
        <f>ROUND(I239*I$13,0)</f>
        <v>0</v>
      </c>
      <c r="K240" s="121">
        <f>ROUND(K239*K$13,0)</f>
        <v>0</v>
      </c>
      <c r="L240" s="120"/>
      <c r="M240" s="121">
        <f>ROUND(M239*M$13,0)</f>
        <v>0</v>
      </c>
      <c r="N240" s="120"/>
      <c r="O240" s="121">
        <f>ROUND(O239*O$13,0)</f>
        <v>0</v>
      </c>
      <c r="P240" s="120"/>
      <c r="Q240" s="121">
        <f>ROUND(Q239*Q$13,0)</f>
        <v>0</v>
      </c>
      <c r="R240" s="120"/>
      <c r="S240" s="121">
        <f>ROUND(S239*S$13,0)</f>
        <v>291450</v>
      </c>
      <c r="T240" s="120"/>
      <c r="U240" s="121">
        <f>ROUND(U239*U$13,0)</f>
        <v>5921770</v>
      </c>
      <c r="V240" s="120"/>
      <c r="W240" s="121">
        <f>ROUND(W239*W$13,0)</f>
        <v>-42320</v>
      </c>
      <c r="X240" s="120"/>
      <c r="Y240" s="121">
        <f>ROUND(Y239*Y$13,0)</f>
        <v>3236833</v>
      </c>
      <c r="Z240" s="120"/>
      <c r="AA240" s="121">
        <f>ROUND(AA239*AA$13,0)</f>
        <v>436759</v>
      </c>
      <c r="AB240" s="120"/>
      <c r="AC240" s="121">
        <f>ROUND(AC239*AC$13,0)</f>
        <v>0</v>
      </c>
      <c r="AD240" s="120"/>
      <c r="AE240" s="121">
        <f>ROUND(AE239*AE$13,0)</f>
        <v>0</v>
      </c>
      <c r="AF240" s="120"/>
      <c r="AG240" s="121">
        <f>ROUND(AG239*AG$13,0)</f>
        <v>0</v>
      </c>
      <c r="AH240" s="120"/>
      <c r="AI240" s="121">
        <f>ROUND(AI239*AI$13,0)</f>
        <v>0</v>
      </c>
      <c r="AJ240" s="120"/>
      <c r="AK240" s="121">
        <f>ROUND(AK239*AK$13,0)</f>
        <v>0</v>
      </c>
      <c r="AL240" s="79"/>
      <c r="AM240" s="121">
        <f>ROUND(AM239*AM$13,0)</f>
        <v>0</v>
      </c>
      <c r="AN240" s="79"/>
      <c r="AO240" s="121">
        <f>ROUND(AO239*AO$13,0)</f>
        <v>0</v>
      </c>
      <c r="AP240" s="79"/>
      <c r="AQ240" s="121">
        <f>ROUND(AQ239*AQ$13,0)</f>
        <v>0</v>
      </c>
      <c r="AR240" s="79"/>
      <c r="AS240" s="121">
        <f>ROUND(AS239*AS$13,0)</f>
        <v>0</v>
      </c>
      <c r="AT240" s="79"/>
      <c r="AU240" s="121">
        <f>ROUND(AU239*AU$13,0)</f>
        <v>0</v>
      </c>
      <c r="AV240" s="79"/>
      <c r="AW240" s="121">
        <f>ROUND(AW239*AW$13,0)</f>
        <v>0</v>
      </c>
      <c r="AX240" s="79"/>
      <c r="AY240" s="79"/>
      <c r="AZ240" s="79"/>
      <c r="BA240" s="79"/>
      <c r="BB240" s="79"/>
    </row>
    <row r="241" spans="1:57">
      <c r="A241" s="79"/>
      <c r="B241" s="90" t="s">
        <v>191</v>
      </c>
      <c r="C241" s="79"/>
      <c r="D241" s="79"/>
      <c r="E241" s="120">
        <f>E239-E240</f>
        <v>0</v>
      </c>
      <c r="F241" s="120"/>
      <c r="G241" s="120">
        <f>G239-G240</f>
        <v>0</v>
      </c>
      <c r="I241" s="120">
        <f>I239-I240</f>
        <v>0</v>
      </c>
      <c r="K241" s="120">
        <f>K239-K240</f>
        <v>0</v>
      </c>
      <c r="L241" s="120"/>
      <c r="M241" s="120">
        <f>M239-M240</f>
        <v>3706400.915</v>
      </c>
      <c r="N241" s="120"/>
      <c r="O241" s="120">
        <f>O239-O240</f>
        <v>4273710.8949999996</v>
      </c>
      <c r="P241" s="120"/>
      <c r="Q241" s="120">
        <f>Q239-Q240</f>
        <v>299228647.71000004</v>
      </c>
      <c r="R241" s="120"/>
      <c r="S241" s="120">
        <f>S239-S240</f>
        <v>291449.13500000001</v>
      </c>
      <c r="T241" s="120"/>
      <c r="U241" s="120">
        <f>U239-U240</f>
        <v>5921770.959999999</v>
      </c>
      <c r="V241" s="120"/>
      <c r="W241" s="120">
        <f>W239-W240</f>
        <v>-42320.994999999937</v>
      </c>
      <c r="X241" s="120"/>
      <c r="Y241" s="120">
        <f>Y239-Y240</f>
        <v>-0.28000000072643161</v>
      </c>
      <c r="Z241" s="120"/>
      <c r="AA241" s="120">
        <f>AA239-AA240</f>
        <v>436759.76000000013</v>
      </c>
      <c r="AB241" s="120"/>
      <c r="AC241" s="120">
        <f>AC239-AC240</f>
        <v>0</v>
      </c>
      <c r="AD241" s="120"/>
      <c r="AE241" s="120">
        <f>AE239-AE240</f>
        <v>0</v>
      </c>
      <c r="AF241" s="120"/>
      <c r="AG241" s="120">
        <f>AG239-AG240</f>
        <v>0</v>
      </c>
      <c r="AH241" s="120"/>
      <c r="AI241" s="120">
        <f>AI239-AI240</f>
        <v>0</v>
      </c>
      <c r="AJ241" s="120"/>
      <c r="AK241" s="120">
        <f>AK239-AK240</f>
        <v>0</v>
      </c>
      <c r="AL241" s="79"/>
      <c r="AM241" s="120">
        <f>AM239-AM240</f>
        <v>0</v>
      </c>
      <c r="AN241" s="79"/>
      <c r="AO241" s="120">
        <f>AO239-AO240</f>
        <v>0</v>
      </c>
      <c r="AP241" s="79"/>
      <c r="AQ241" s="120">
        <f>AQ239-AQ240</f>
        <v>0</v>
      </c>
      <c r="AR241" s="79"/>
      <c r="AS241" s="120">
        <f>AS239-AS240</f>
        <v>0</v>
      </c>
      <c r="AT241" s="79"/>
      <c r="AU241" s="120">
        <f>AU239-AU240</f>
        <v>0</v>
      </c>
      <c r="AV241" s="79"/>
      <c r="AW241" s="120">
        <f>AW239-AW240</f>
        <v>0</v>
      </c>
      <c r="AX241" s="79"/>
      <c r="AY241" s="79"/>
      <c r="AZ241" s="79"/>
      <c r="BA241" s="79"/>
      <c r="BB241" s="79"/>
    </row>
    <row r="242" spans="1:57" s="65" customFormat="1">
      <c r="A242" s="109"/>
      <c r="B242" s="123" t="s">
        <v>192</v>
      </c>
      <c r="C242" s="109"/>
      <c r="D242" s="109"/>
      <c r="E242" s="128">
        <f>IF($B238-E$9&lt;0,0,LOOKUP($B238-(E$9-1),$C$380:$C$401,$E$380:$E$401))</f>
        <v>4.4609999999999997E-2</v>
      </c>
      <c r="F242" s="109"/>
      <c r="G242" s="128">
        <f>IF($B238-G$9&lt;0,0,LOOKUP($B238-(G$9-1),$C$380:$C$401,$E$380:$E$401))</f>
        <v>4.462E-2</v>
      </c>
      <c r="H242" s="124"/>
      <c r="I242" s="128">
        <f>IF($B238-I$9&lt;0,0,LOOKUP($B238-(I$9-1),$C$380:$C$401,$E$380:$E$401))</f>
        <v>4.4609999999999997E-2</v>
      </c>
      <c r="J242" s="124"/>
      <c r="K242" s="128">
        <f>IF($B238-K$9&lt;0,0,LOOKUP($B238-(K$9-1),$C$380:$C$401,$E$380:$E$401))</f>
        <v>4.462E-2</v>
      </c>
      <c r="L242" s="124"/>
      <c r="M242" s="128">
        <f>IF($B238-M$9&lt;0,0,LOOKUP($B238-(M$9-1),$C$380:$C$401,$E$380:$E$401))</f>
        <v>4.5220000000000003E-2</v>
      </c>
      <c r="N242" s="109"/>
      <c r="O242" s="128">
        <f>IF($B238-O$9&lt;0,0,LOOKUP($B238-(O$9-1),$C$380:$C$401,$E$380:$E$401))</f>
        <v>4.888E-2</v>
      </c>
      <c r="P242" s="124"/>
      <c r="Q242" s="128">
        <f>IF($B238-Q$9&lt;0,0,LOOKUP($B238-(Q$9-1),$C$380:$C$401,$E$380:$E$401))</f>
        <v>5.2850000000000001E-2</v>
      </c>
      <c r="R242" s="124"/>
      <c r="S242" s="128">
        <f>IF($B238-S$9&lt;0,0,LOOKUP($B238-(S$9-1),$C$380:$C$401,$E$380:$E$401))</f>
        <v>5.713E-2</v>
      </c>
      <c r="T242" s="124"/>
      <c r="U242" s="128">
        <f>IF($B238-U$9&lt;0,0,LOOKUP($B238-(U$9-1),$C$380:$C$401,$E$380:$E$401))</f>
        <v>6.1769999999999999E-2</v>
      </c>
      <c r="V242" s="124"/>
      <c r="W242" s="128">
        <f>IF($B238-W$9&lt;0,0,LOOKUP($B238-(W$9-1),$C$380:$C$401,$E$380:$E$401))</f>
        <v>6.6769999999999996E-2</v>
      </c>
      <c r="X242" s="109"/>
      <c r="Y242" s="128">
        <f>IF($B238-Y$9&lt;0,0,LOOKUP($B238-(Y$9-1),$C$380:$C$401,$E$380:$E$401))</f>
        <v>7.2190000000000004E-2</v>
      </c>
      <c r="Z242" s="124"/>
      <c r="AA242" s="128">
        <f>IF($B238-AA$9&lt;0,0,LOOKUP($B238-(AA$9-1),$C$380:$C$401,$E$380:$E$401))</f>
        <v>3.7499999999999999E-2</v>
      </c>
      <c r="AB242" s="124"/>
      <c r="AC242" s="128">
        <f>IF($B238-AC$9&lt;0,0,LOOKUP($B238-(AC$9-1),$C$380:$C$401,$E$380:$E$401))</f>
        <v>0</v>
      </c>
      <c r="AD242" s="124"/>
      <c r="AE242" s="128">
        <f>IF($B238-AE$9&lt;0,0,LOOKUP($B238-(AE$9-1),$C$380:$C$401,$E$380:$E$401))</f>
        <v>0</v>
      </c>
      <c r="AF242" s="124"/>
      <c r="AG242" s="128">
        <f>IF($B238-AG$9&lt;0,0,LOOKUP($B238-(AG$9-1),$C$380:$C$401,$E$380:$E$401))</f>
        <v>0</v>
      </c>
      <c r="AH242" s="109"/>
      <c r="AI242" s="128">
        <f>IF($B238-AI$9&lt;0,0,LOOKUP($B238-(AI$9-1),$C$380:$C$401,$E$380:$E$401))</f>
        <v>0</v>
      </c>
      <c r="AJ242" s="109"/>
      <c r="AK242" s="128">
        <f>IF($B238-AK$9&lt;0,0,LOOKUP($B238-(AK$9-1),$C$380:$C$401,$E$380:$E$401))</f>
        <v>0</v>
      </c>
      <c r="AL242" s="109"/>
      <c r="AM242" s="128">
        <f>IF($B238-AM$9&lt;0,0,LOOKUP($B238-(AM$9-1),$C$380:$C$401,$E$380:$E$401))</f>
        <v>0</v>
      </c>
      <c r="AN242" s="109"/>
      <c r="AO242" s="128">
        <f>IF($B238-AO$9&lt;0,0,LOOKUP($B238-(AO$9-1),$C$380:$C$401,$E$380:$E$401))</f>
        <v>0</v>
      </c>
      <c r="AP242" s="109"/>
      <c r="AQ242" s="128">
        <f>IF($B238-AQ$9&lt;0,0,LOOKUP($B238-(AQ$9-1),$C$380:$C$401,$E$380:$E$401))</f>
        <v>0</v>
      </c>
      <c r="AR242" s="109"/>
      <c r="AS242" s="128">
        <f>IF($B238-AS$9&lt;0,0,LOOKUP($B238-(AS$9-1),$C$380:$C$401,$E$380:$E$401))</f>
        <v>0</v>
      </c>
      <c r="AT242" s="109"/>
      <c r="AU242" s="128">
        <f>IF($B238-AU$9&lt;0,0,LOOKUP($B238-(AU$9-1),$C$380:$C$401,$E$380:$E$401))</f>
        <v>0</v>
      </c>
      <c r="AV242" s="109"/>
      <c r="AW242" s="128">
        <f>IF($B238-AW$9&lt;0,0,LOOKUP($B238-(AW$9-1),$C$380:$C$401,$E$380:$E$401))</f>
        <v>0</v>
      </c>
      <c r="AX242" s="109"/>
      <c r="AY242" s="109"/>
      <c r="AZ242" s="109"/>
      <c r="BA242" s="109"/>
      <c r="BB242" s="109"/>
      <c r="BC242" s="124"/>
      <c r="BD242" s="124"/>
      <c r="BE242" s="124"/>
    </row>
    <row r="243" spans="1:57">
      <c r="A243" s="79"/>
      <c r="B243" s="79"/>
      <c r="C243" s="79"/>
      <c r="D243" s="79"/>
      <c r="E243" s="122"/>
      <c r="F243" s="120"/>
      <c r="G243" s="122"/>
      <c r="I243" s="122"/>
      <c r="K243" s="122"/>
      <c r="L243" s="120"/>
      <c r="M243" s="122"/>
      <c r="N243" s="120"/>
      <c r="O243" s="122"/>
      <c r="P243" s="120"/>
      <c r="Q243" s="122"/>
      <c r="R243" s="120"/>
      <c r="S243" s="122"/>
      <c r="T243" s="120"/>
      <c r="U243" s="122"/>
      <c r="V243" s="120"/>
      <c r="W243" s="122"/>
      <c r="X243" s="120"/>
      <c r="Y243" s="122"/>
      <c r="Z243" s="120"/>
      <c r="AA243" s="122"/>
      <c r="AB243" s="120"/>
      <c r="AC243" s="122"/>
      <c r="AD243" s="120"/>
      <c r="AE243" s="122"/>
      <c r="AF243" s="120"/>
      <c r="AG243" s="122"/>
      <c r="AH243" s="120"/>
      <c r="AI243" s="122"/>
      <c r="AJ243" s="120"/>
      <c r="AK243" s="122"/>
      <c r="AL243" s="79"/>
      <c r="AM243" s="122"/>
      <c r="AN243" s="79"/>
      <c r="AO243" s="122"/>
      <c r="AP243" s="79"/>
      <c r="AQ243" s="122"/>
      <c r="AR243" s="79"/>
      <c r="AS243" s="122"/>
      <c r="AT243" s="79"/>
      <c r="AU243" s="122"/>
      <c r="AV243" s="79"/>
      <c r="AW243" s="122"/>
      <c r="AX243" s="79"/>
      <c r="AY243" s="79"/>
      <c r="AZ243" s="79"/>
      <c r="BA243" s="79"/>
      <c r="BB243" s="79"/>
    </row>
    <row r="244" spans="1:57">
      <c r="A244" s="79"/>
      <c r="B244" s="90" t="s">
        <v>193</v>
      </c>
      <c r="C244" s="79"/>
      <c r="D244" s="79"/>
      <c r="E244" s="120">
        <f>ROUND((E239-E240)*E242,0)</f>
        <v>0</v>
      </c>
      <c r="F244" s="120"/>
      <c r="G244" s="120">
        <f>ROUND((G239-G240)*G242,0)</f>
        <v>0</v>
      </c>
      <c r="I244" s="120">
        <f>ROUND((I239-I240)*I242,0)</f>
        <v>0</v>
      </c>
      <c r="K244" s="120">
        <f>ROUND((K239-K240)*K242,0)</f>
        <v>0</v>
      </c>
      <c r="L244" s="120"/>
      <c r="M244" s="120">
        <f>ROUND((M239-M240)*M242,0)</f>
        <v>167603</v>
      </c>
      <c r="N244" s="120"/>
      <c r="O244" s="120">
        <f>ROUND((O239-O240)*O242,0)</f>
        <v>208899</v>
      </c>
      <c r="P244" s="120"/>
      <c r="Q244" s="120">
        <f>ROUND((Q239-Q240)*Q242,0)</f>
        <v>15814234</v>
      </c>
      <c r="R244" s="120"/>
      <c r="S244" s="120">
        <f>ROUND((S239-S240)*S242,0)</f>
        <v>16650</v>
      </c>
      <c r="T244" s="120"/>
      <c r="U244" s="120">
        <f>ROUND((U239-U240)*U242,0)</f>
        <v>365788</v>
      </c>
      <c r="V244" s="120"/>
      <c r="W244" s="120">
        <f>ROUND((W239-W240)*W242,0)</f>
        <v>-2826</v>
      </c>
      <c r="X244" s="120"/>
      <c r="Y244" s="120">
        <f>ROUND((Y239-Y240)*Y242,0)</f>
        <v>0</v>
      </c>
      <c r="Z244" s="120"/>
      <c r="AA244" s="120">
        <f>ROUND((AA239-AA240)*AA242,0)</f>
        <v>16378</v>
      </c>
      <c r="AB244" s="120"/>
      <c r="AC244" s="120">
        <f>ROUND((AC239-AC240)*AC242,0)</f>
        <v>0</v>
      </c>
      <c r="AD244" s="120"/>
      <c r="AE244" s="120">
        <f>ROUND((AE239-AE240)*AE242,0)</f>
        <v>0</v>
      </c>
      <c r="AF244" s="120"/>
      <c r="AG244" s="120">
        <f>ROUND((AG239-AG240)*AG242,0)</f>
        <v>0</v>
      </c>
      <c r="AH244" s="120"/>
      <c r="AI244" s="120">
        <f>ROUND((AI239-AI240)*AI242,0)</f>
        <v>0</v>
      </c>
      <c r="AJ244" s="120"/>
      <c r="AK244" s="120">
        <f>ROUND((AK239-AK240)*AK242,0)</f>
        <v>0</v>
      </c>
      <c r="AL244" s="79"/>
      <c r="AM244" s="120">
        <f>ROUND((AM239-AM240)*AM242,0)</f>
        <v>0</v>
      </c>
      <c r="AN244" s="79"/>
      <c r="AO244" s="120">
        <f>ROUND((AO239-AO240)*AO242,0)</f>
        <v>0</v>
      </c>
      <c r="AP244" s="79"/>
      <c r="AQ244" s="120">
        <f>ROUND((AQ239-AQ240)*AQ242,0)</f>
        <v>0</v>
      </c>
      <c r="AR244" s="79"/>
      <c r="AS244" s="120">
        <f>ROUND((AS239-AS240)*AS242,0)</f>
        <v>0</v>
      </c>
      <c r="AT244" s="79"/>
      <c r="AU244" s="120">
        <f>ROUND((AU239-AU240)*AU242,0)</f>
        <v>0</v>
      </c>
      <c r="AV244" s="79"/>
      <c r="AW244" s="120">
        <f>ROUND((AW239-AW240)*AW242,0)</f>
        <v>0</v>
      </c>
      <c r="AX244" s="79"/>
      <c r="AY244" s="79"/>
      <c r="AZ244" s="79"/>
      <c r="BA244" s="79"/>
      <c r="BB244" s="79"/>
    </row>
    <row r="245" spans="1:57">
      <c r="A245" s="79"/>
      <c r="B245" s="90" t="s">
        <v>194</v>
      </c>
      <c r="C245" s="79"/>
      <c r="D245" s="79"/>
      <c r="E245" s="81">
        <f>IF(E$113=$B238,E240,0)</f>
        <v>0</v>
      </c>
      <c r="F245" s="120"/>
      <c r="G245" s="81">
        <f>IF(G$113=$B238,G240,0)</f>
        <v>0</v>
      </c>
      <c r="I245" s="81">
        <f>IF(I$113=$B238,I240,0)</f>
        <v>0</v>
      </c>
      <c r="K245" s="81">
        <f>IF(K$113=$B238,K240,0)</f>
        <v>0</v>
      </c>
      <c r="L245" s="120"/>
      <c r="M245" s="81">
        <f>IF(M$113=$B238,M240,0)</f>
        <v>0</v>
      </c>
      <c r="N245" s="120"/>
      <c r="O245" s="81">
        <f>IF(O$113=$B238,O240,0)</f>
        <v>0</v>
      </c>
      <c r="P245" s="120"/>
      <c r="Q245" s="81">
        <f>IF(Q$113=$B238,Q240,0)</f>
        <v>0</v>
      </c>
      <c r="R245" s="120"/>
      <c r="S245" s="81">
        <f>IF(S$113=$B238,S240,0)</f>
        <v>0</v>
      </c>
      <c r="T245" s="120"/>
      <c r="U245" s="81">
        <f>IF(U$113=$B238,U240,0)</f>
        <v>0</v>
      </c>
      <c r="V245" s="120"/>
      <c r="W245" s="81">
        <f>IF(W$113=$B238,W240,0)</f>
        <v>0</v>
      </c>
      <c r="X245" s="120"/>
      <c r="Y245" s="81">
        <f>IF(Y$113=$B238,Y240,0)</f>
        <v>0</v>
      </c>
      <c r="Z245" s="120"/>
      <c r="AA245" s="81">
        <f>IF(AA$113=$B238,AA240,0)</f>
        <v>436759</v>
      </c>
      <c r="AB245" s="120"/>
      <c r="AC245" s="81">
        <f>IF(AC$113=$B238,AC240,0)</f>
        <v>0</v>
      </c>
      <c r="AD245" s="120"/>
      <c r="AE245" s="81">
        <f>IF(AE$113=$B238,AE240,0)</f>
        <v>0</v>
      </c>
      <c r="AF245" s="120"/>
      <c r="AG245" s="81">
        <f>IF(AG$113=$B238,AG240,0)</f>
        <v>0</v>
      </c>
      <c r="AH245" s="120"/>
      <c r="AI245" s="81">
        <f>IF(AI$113=$B238,AI240,0)</f>
        <v>0</v>
      </c>
      <c r="AJ245" s="120"/>
      <c r="AK245" s="81">
        <f>IF(AK$113=$B238,AK240,0)</f>
        <v>0</v>
      </c>
      <c r="AL245" s="79"/>
      <c r="AM245" s="81">
        <f>IF(AM$113=$B238,AM240,0)</f>
        <v>0</v>
      </c>
      <c r="AN245" s="79"/>
      <c r="AO245" s="81">
        <f>IF(AO$113=$B238,AO240,0)</f>
        <v>0</v>
      </c>
      <c r="AP245" s="79"/>
      <c r="AQ245" s="81">
        <f>IF(AQ$113=$B238,AQ240,0)</f>
        <v>0</v>
      </c>
      <c r="AR245" s="79"/>
      <c r="AS245" s="81">
        <f>IF(AS$113=$B238,AS240,0)</f>
        <v>0</v>
      </c>
      <c r="AT245" s="79"/>
      <c r="AU245" s="81">
        <f>IF(AU$113=$B238,AU240,0)</f>
        <v>0</v>
      </c>
      <c r="AV245" s="79"/>
      <c r="AW245" s="81">
        <f>IF(AW$113=$B238,AW240,0)</f>
        <v>0</v>
      </c>
      <c r="AX245" s="79"/>
      <c r="AY245" s="79"/>
      <c r="AZ245" s="79"/>
      <c r="BA245" s="79"/>
      <c r="BB245" s="79"/>
    </row>
    <row r="246" spans="1:57" ht="13.5" thickBot="1">
      <c r="A246" s="79"/>
      <c r="B246" s="90" t="str">
        <f>"Total Tax Depreciation  -  "&amp;B238</f>
        <v>Total Tax Depreciation  -  2012</v>
      </c>
      <c r="C246" s="79"/>
      <c r="D246" s="79"/>
      <c r="E246" s="125">
        <f>E244+E245</f>
        <v>0</v>
      </c>
      <c r="F246" s="120"/>
      <c r="G246" s="125">
        <f>G244+G245</f>
        <v>0</v>
      </c>
      <c r="I246" s="125">
        <f>I244+I245</f>
        <v>0</v>
      </c>
      <c r="K246" s="125">
        <f>K244+K245</f>
        <v>0</v>
      </c>
      <c r="L246" s="120"/>
      <c r="M246" s="125">
        <f>M244+M245</f>
        <v>167603</v>
      </c>
      <c r="N246" s="120"/>
      <c r="O246" s="125">
        <f>O244+O245</f>
        <v>208899</v>
      </c>
      <c r="P246" s="120"/>
      <c r="Q246" s="125">
        <f>Q244+Q245</f>
        <v>15814234</v>
      </c>
      <c r="R246" s="120"/>
      <c r="S246" s="125">
        <f>S244+S245</f>
        <v>16650</v>
      </c>
      <c r="T246" s="120"/>
      <c r="U246" s="125">
        <f>U244+U245</f>
        <v>365788</v>
      </c>
      <c r="V246" s="120"/>
      <c r="W246" s="125">
        <f>W244+W245</f>
        <v>-2826</v>
      </c>
      <c r="X246" s="120"/>
      <c r="Y246" s="125">
        <f>Y244+Y245</f>
        <v>0</v>
      </c>
      <c r="Z246" s="120"/>
      <c r="AA246" s="125">
        <f>AA244+AA245</f>
        <v>453137</v>
      </c>
      <c r="AB246" s="120"/>
      <c r="AC246" s="125">
        <f>AC244+AC245</f>
        <v>0</v>
      </c>
      <c r="AD246" s="120"/>
      <c r="AE246" s="125">
        <f>AE244+AE245</f>
        <v>0</v>
      </c>
      <c r="AF246" s="120"/>
      <c r="AG246" s="125">
        <f>AG244+AG245</f>
        <v>0</v>
      </c>
      <c r="AH246" s="120"/>
      <c r="AI246" s="125">
        <f>AI244+AI245</f>
        <v>0</v>
      </c>
      <c r="AJ246" s="120"/>
      <c r="AK246" s="125">
        <f>AK244+AK245</f>
        <v>0</v>
      </c>
      <c r="AL246" s="79"/>
      <c r="AM246" s="125">
        <f>AM244+AM245</f>
        <v>0</v>
      </c>
      <c r="AN246" s="79"/>
      <c r="AO246" s="125">
        <f>AO244+AO245</f>
        <v>0</v>
      </c>
      <c r="AP246" s="79"/>
      <c r="AQ246" s="125">
        <f>AQ244+AQ245</f>
        <v>0</v>
      </c>
      <c r="AR246" s="79"/>
      <c r="AS246" s="125">
        <f>AS244+AS245</f>
        <v>0</v>
      </c>
      <c r="AT246" s="79"/>
      <c r="AU246" s="125">
        <f>AU244+AU245</f>
        <v>0</v>
      </c>
      <c r="AV246" s="79"/>
      <c r="AW246" s="125">
        <f>AW244+AW245</f>
        <v>0</v>
      </c>
      <c r="AX246" s="79"/>
      <c r="AY246" s="79"/>
      <c r="AZ246" s="79"/>
      <c r="BA246" s="79"/>
      <c r="BB246" s="79"/>
      <c r="BC246" s="126"/>
    </row>
    <row r="247" spans="1:57" ht="13.5" thickTop="1">
      <c r="A247" s="79"/>
      <c r="B247" s="79"/>
      <c r="C247" s="79"/>
      <c r="D247" s="79"/>
      <c r="E247" s="122"/>
      <c r="F247" s="120"/>
      <c r="G247" s="122"/>
      <c r="I247" s="122"/>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79"/>
      <c r="AM247" s="120"/>
      <c r="AN247" s="79"/>
      <c r="AO247" s="120"/>
      <c r="AP247" s="79"/>
      <c r="AQ247" s="120"/>
      <c r="AR247" s="79"/>
      <c r="AS247" s="120"/>
      <c r="AT247" s="79"/>
      <c r="AU247" s="120"/>
      <c r="AV247" s="79"/>
      <c r="AW247" s="120"/>
      <c r="AX247" s="79"/>
      <c r="AY247" s="79"/>
      <c r="AZ247" s="79"/>
      <c r="BA247" s="79"/>
      <c r="BB247" s="79"/>
    </row>
    <row r="248" spans="1:57">
      <c r="A248" s="79"/>
      <c r="B248" s="79"/>
      <c r="C248" s="79"/>
      <c r="D248" s="79"/>
      <c r="E248" s="122"/>
      <c r="F248" s="120"/>
      <c r="G248" s="122"/>
      <c r="I248" s="122"/>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79"/>
      <c r="AM248" s="120"/>
      <c r="AN248" s="79"/>
      <c r="AO248" s="120"/>
      <c r="AP248" s="79"/>
      <c r="AQ248" s="120"/>
      <c r="AR248" s="79"/>
      <c r="AS248" s="120"/>
      <c r="AT248" s="79"/>
      <c r="AU248" s="120"/>
      <c r="AV248" s="79"/>
      <c r="AW248" s="120"/>
      <c r="AX248" s="79"/>
      <c r="AY248" s="79"/>
      <c r="AZ248" s="79"/>
      <c r="BA248" s="79"/>
      <c r="BB248" s="79"/>
    </row>
    <row r="249" spans="1:57">
      <c r="A249" s="79"/>
      <c r="B249" s="119">
        <v>2013</v>
      </c>
      <c r="C249" s="79"/>
      <c r="D249" s="79"/>
      <c r="E249" s="129"/>
      <c r="F249" s="120"/>
      <c r="G249" s="129"/>
      <c r="I249" s="129"/>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0"/>
      <c r="AL249" s="79"/>
      <c r="AM249" s="120"/>
      <c r="AN249" s="79"/>
      <c r="AO249" s="120"/>
      <c r="AP249" s="79"/>
      <c r="AQ249" s="120"/>
      <c r="AR249" s="79"/>
      <c r="AS249" s="120"/>
      <c r="AT249" s="79"/>
      <c r="AU249" s="120"/>
      <c r="AV249" s="79"/>
      <c r="AW249" s="120"/>
      <c r="AX249" s="79"/>
      <c r="AY249" s="79"/>
      <c r="AZ249" s="79"/>
      <c r="BA249" s="79"/>
      <c r="BB249" s="79"/>
    </row>
    <row r="250" spans="1:57">
      <c r="A250" s="79"/>
      <c r="B250" s="90" t="s">
        <v>167</v>
      </c>
      <c r="C250" s="79"/>
      <c r="D250" s="79"/>
      <c r="E250" s="120">
        <f>IF(E$113&lt;=$B249,E$25,0)</f>
        <v>0</v>
      </c>
      <c r="F250" s="120"/>
      <c r="G250" s="120">
        <f>IF(G$113&lt;=$B249,G$25,0)</f>
        <v>0</v>
      </c>
      <c r="I250" s="120">
        <f>IF(I$113&lt;=$B249,I$25,0)</f>
        <v>0</v>
      </c>
      <c r="K250" s="120">
        <f>IF(K$113&lt;=$B249,K$25,0)</f>
        <v>0</v>
      </c>
      <c r="L250" s="120"/>
      <c r="M250" s="120">
        <f>IF(M$113&lt;=$B249,M$25,0)</f>
        <v>3706400.915</v>
      </c>
      <c r="N250" s="120"/>
      <c r="O250" s="120">
        <f>IF(O$113&lt;=$B249,O$25,0)</f>
        <v>4273710.8949999996</v>
      </c>
      <c r="P250" s="120"/>
      <c r="Q250" s="120">
        <f>IF(Q$113&lt;=$B249,Q$25,0)</f>
        <v>299228647.71000004</v>
      </c>
      <c r="R250" s="120"/>
      <c r="S250" s="120">
        <f>IF(S$113&lt;=$B249,S$25,0)</f>
        <v>582899.13500000001</v>
      </c>
      <c r="T250" s="120"/>
      <c r="U250" s="120">
        <f>IF(U$113&lt;=$B249,U$25,0)</f>
        <v>11843540.959999999</v>
      </c>
      <c r="V250" s="120"/>
      <c r="W250" s="120">
        <f>IF(W$113&lt;=$B249,W$25,0)</f>
        <v>-84640.994999999937</v>
      </c>
      <c r="X250" s="120"/>
      <c r="Y250" s="120">
        <f>IF(Y$113&lt;=$B249,Y$25,0)</f>
        <v>3236832.7199999993</v>
      </c>
      <c r="Z250" s="120"/>
      <c r="AA250" s="120">
        <f>IF(AA$113&lt;=$B249,AA$25,0)</f>
        <v>873518.76000000013</v>
      </c>
      <c r="AB250" s="120"/>
      <c r="AC250" s="120">
        <f>IF(AC$113&lt;=$B249,AC$25,0)</f>
        <v>2747552.9049999993</v>
      </c>
      <c r="AD250" s="120"/>
      <c r="AE250" s="120">
        <f>IF(AE$113&lt;=$B249,AE$25,0)</f>
        <v>0</v>
      </c>
      <c r="AF250" s="120"/>
      <c r="AG250" s="120">
        <f>IF(AG$113&lt;=$B249,AG$25,0)</f>
        <v>0</v>
      </c>
      <c r="AH250" s="120"/>
      <c r="AI250" s="120">
        <f>IF(AI$113&lt;=$B249,AI$25,0)</f>
        <v>0</v>
      </c>
      <c r="AJ250" s="120"/>
      <c r="AK250" s="120">
        <f>IF(AK$113&lt;=$B249,AK$25,0)</f>
        <v>0</v>
      </c>
      <c r="AL250" s="79"/>
      <c r="AM250" s="120">
        <f>IF(AM$113&lt;=$B249,AM$25,0)</f>
        <v>0</v>
      </c>
      <c r="AN250" s="79"/>
      <c r="AO250" s="120">
        <f>IF(AO$113&lt;=$B249,AO$25,0)</f>
        <v>0</v>
      </c>
      <c r="AP250" s="79"/>
      <c r="AQ250" s="120">
        <f>IF(AQ$113&lt;=$B249,AQ$25,0)</f>
        <v>0</v>
      </c>
      <c r="AR250" s="79"/>
      <c r="AS250" s="120">
        <f>IF(AS$113&lt;=$B249,AS$25,0)</f>
        <v>0</v>
      </c>
      <c r="AT250" s="79"/>
      <c r="AU250" s="120">
        <f>IF(AU$113&lt;=$B249,AU$25,0)</f>
        <v>0</v>
      </c>
      <c r="AV250" s="79"/>
      <c r="AW250" s="120">
        <f>IF(AW$113&lt;=$B249,AW$25,0)</f>
        <v>0</v>
      </c>
      <c r="AX250" s="79"/>
      <c r="AY250" s="79"/>
      <c r="AZ250" s="79"/>
      <c r="BA250" s="79"/>
      <c r="BB250" s="79"/>
    </row>
    <row r="251" spans="1:57">
      <c r="A251" s="79"/>
      <c r="B251" s="90" t="s">
        <v>190</v>
      </c>
      <c r="C251" s="79"/>
      <c r="D251" s="79"/>
      <c r="E251" s="121">
        <f>ROUND(E250*E$13,0)</f>
        <v>0</v>
      </c>
      <c r="F251" s="120"/>
      <c r="G251" s="121">
        <f>ROUND(G250*G$13,0)</f>
        <v>0</v>
      </c>
      <c r="I251" s="121">
        <f>ROUND(I250*I$13,0)</f>
        <v>0</v>
      </c>
      <c r="K251" s="121">
        <f>ROUND(K250*K$13,0)</f>
        <v>0</v>
      </c>
      <c r="L251" s="120"/>
      <c r="M251" s="121">
        <f>ROUND(M250*M$13,0)</f>
        <v>0</v>
      </c>
      <c r="N251" s="120"/>
      <c r="O251" s="121">
        <f>ROUND(O250*O$13,0)</f>
        <v>0</v>
      </c>
      <c r="P251" s="120"/>
      <c r="Q251" s="121">
        <f>ROUND(Q250*Q$13,0)</f>
        <v>0</v>
      </c>
      <c r="R251" s="120"/>
      <c r="S251" s="121">
        <f>ROUND(S250*S$13,0)</f>
        <v>291450</v>
      </c>
      <c r="T251" s="120"/>
      <c r="U251" s="121">
        <f>ROUND(U250*U$13,0)</f>
        <v>5921770</v>
      </c>
      <c r="V251" s="120"/>
      <c r="W251" s="121">
        <f>ROUND(W250*W$13,0)</f>
        <v>-42320</v>
      </c>
      <c r="X251" s="120"/>
      <c r="Y251" s="121">
        <f>ROUND(Y250*Y$13,0)</f>
        <v>3236833</v>
      </c>
      <c r="Z251" s="120"/>
      <c r="AA251" s="121">
        <f>ROUND(AA250*AA$13,0)</f>
        <v>436759</v>
      </c>
      <c r="AB251" s="120"/>
      <c r="AC251" s="121">
        <f>ROUND(AC250*AC$13,0)</f>
        <v>1373776</v>
      </c>
      <c r="AD251" s="120"/>
      <c r="AE251" s="121">
        <f>ROUND(AE250*AE$13,0)</f>
        <v>0</v>
      </c>
      <c r="AF251" s="120"/>
      <c r="AG251" s="121">
        <f>ROUND(AG250*AG$13,0)</f>
        <v>0</v>
      </c>
      <c r="AH251" s="120"/>
      <c r="AI251" s="121">
        <f>ROUND(AI250*AI$13,0)</f>
        <v>0</v>
      </c>
      <c r="AJ251" s="120"/>
      <c r="AK251" s="121">
        <f>ROUND(AK250*AK$13,0)</f>
        <v>0</v>
      </c>
      <c r="AL251" s="79"/>
      <c r="AM251" s="121">
        <f>ROUND(AM250*AM$13,0)</f>
        <v>0</v>
      </c>
      <c r="AN251" s="79"/>
      <c r="AO251" s="121">
        <f>ROUND(AO250*AO$13,0)</f>
        <v>0</v>
      </c>
      <c r="AP251" s="79"/>
      <c r="AQ251" s="121">
        <f>ROUND(AQ250*AQ$13,0)</f>
        <v>0</v>
      </c>
      <c r="AR251" s="79"/>
      <c r="AS251" s="121">
        <f>ROUND(AS250*AS$13,0)</f>
        <v>0</v>
      </c>
      <c r="AT251" s="79"/>
      <c r="AU251" s="121">
        <f>ROUND(AU250*AU$13,0)</f>
        <v>0</v>
      </c>
      <c r="AV251" s="79"/>
      <c r="AW251" s="121">
        <f>ROUND(AW250*AW$13,0)</f>
        <v>0</v>
      </c>
      <c r="AX251" s="79"/>
      <c r="AY251" s="79"/>
      <c r="AZ251" s="79"/>
      <c r="BA251" s="79"/>
      <c r="BB251" s="79"/>
    </row>
    <row r="252" spans="1:57">
      <c r="A252" s="79"/>
      <c r="B252" s="90" t="s">
        <v>191</v>
      </c>
      <c r="C252" s="79"/>
      <c r="D252" s="79"/>
      <c r="E252" s="120">
        <f>E250-E251</f>
        <v>0</v>
      </c>
      <c r="F252" s="120"/>
      <c r="G252" s="120">
        <f>G250-G251</f>
        <v>0</v>
      </c>
      <c r="I252" s="120">
        <f>I250-I251</f>
        <v>0</v>
      </c>
      <c r="K252" s="120">
        <f>K250-K251</f>
        <v>0</v>
      </c>
      <c r="L252" s="120"/>
      <c r="M252" s="120">
        <f>M250-M251</f>
        <v>3706400.915</v>
      </c>
      <c r="N252" s="120"/>
      <c r="O252" s="120">
        <f>O250-O251</f>
        <v>4273710.8949999996</v>
      </c>
      <c r="P252" s="120"/>
      <c r="Q252" s="120">
        <f>Q250-Q251</f>
        <v>299228647.71000004</v>
      </c>
      <c r="R252" s="120"/>
      <c r="S252" s="120">
        <f>S250-S251</f>
        <v>291449.13500000001</v>
      </c>
      <c r="T252" s="120"/>
      <c r="U252" s="120">
        <f>U250-U251</f>
        <v>5921770.959999999</v>
      </c>
      <c r="V252" s="120"/>
      <c r="W252" s="120">
        <f>W250-W251</f>
        <v>-42320.994999999937</v>
      </c>
      <c r="X252" s="120"/>
      <c r="Y252" s="120">
        <f>Y250-Y251</f>
        <v>-0.28000000072643161</v>
      </c>
      <c r="Z252" s="120"/>
      <c r="AA252" s="120">
        <f>AA250-AA251</f>
        <v>436759.76000000013</v>
      </c>
      <c r="AB252" s="120"/>
      <c r="AC252" s="120">
        <f>AC250-AC251</f>
        <v>1373776.9049999993</v>
      </c>
      <c r="AD252" s="120"/>
      <c r="AE252" s="120">
        <f>AE250-AE251</f>
        <v>0</v>
      </c>
      <c r="AF252" s="120"/>
      <c r="AG252" s="120">
        <f>AG250-AG251</f>
        <v>0</v>
      </c>
      <c r="AH252" s="120"/>
      <c r="AI252" s="120">
        <f>AI250-AI251</f>
        <v>0</v>
      </c>
      <c r="AJ252" s="120"/>
      <c r="AK252" s="120">
        <f>AK250-AK251</f>
        <v>0</v>
      </c>
      <c r="AL252" s="79"/>
      <c r="AM252" s="120">
        <f>AM250-AM251</f>
        <v>0</v>
      </c>
      <c r="AN252" s="79"/>
      <c r="AO252" s="120">
        <f>AO250-AO251</f>
        <v>0</v>
      </c>
      <c r="AP252" s="79"/>
      <c r="AQ252" s="120">
        <f>AQ250-AQ251</f>
        <v>0</v>
      </c>
      <c r="AR252" s="79"/>
      <c r="AS252" s="120">
        <f>AS250-AS251</f>
        <v>0</v>
      </c>
      <c r="AT252" s="79"/>
      <c r="AU252" s="120">
        <f>AU250-AU251</f>
        <v>0</v>
      </c>
      <c r="AV252" s="79"/>
      <c r="AW252" s="120">
        <f>AW250-AW251</f>
        <v>0</v>
      </c>
      <c r="AX252" s="79"/>
      <c r="AY252" s="79"/>
      <c r="AZ252" s="79"/>
      <c r="BA252" s="79"/>
      <c r="BB252" s="79"/>
    </row>
    <row r="253" spans="1:57" s="65" customFormat="1">
      <c r="A253" s="109"/>
      <c r="B253" s="123" t="s">
        <v>192</v>
      </c>
      <c r="C253" s="109"/>
      <c r="D253" s="109"/>
      <c r="E253" s="128">
        <f>IF($B249-E$9&lt;0,0,LOOKUP($B249-(E$9-1),$C$380:$C$401,$E$380:$E$401))</f>
        <v>4.462E-2</v>
      </c>
      <c r="F253" s="109"/>
      <c r="G253" s="128">
        <f>IF($B249-G$9&lt;0,0,LOOKUP($B249-(G$9-1),$C$380:$C$401,$E$380:$E$401))</f>
        <v>4.4609999999999997E-2</v>
      </c>
      <c r="H253" s="124"/>
      <c r="I253" s="128">
        <f>IF($B249-I$9&lt;0,0,LOOKUP($B249-(I$9-1),$C$380:$C$401,$E$380:$E$401))</f>
        <v>4.462E-2</v>
      </c>
      <c r="J253" s="124"/>
      <c r="K253" s="128">
        <f>IF($B249-K$9&lt;0,0,LOOKUP($B249-(K$9-1),$C$380:$C$401,$E$380:$E$401))</f>
        <v>4.4609999999999997E-2</v>
      </c>
      <c r="L253" s="124"/>
      <c r="M253" s="128">
        <f>IF($B249-M$9&lt;0,0,LOOKUP($B249-(M$9-1),$C$380:$C$401,$E$380:$E$401))</f>
        <v>4.462E-2</v>
      </c>
      <c r="N253" s="109"/>
      <c r="O253" s="128">
        <f>IF($B249-O$9&lt;0,0,LOOKUP($B249-(O$9-1),$C$380:$C$401,$E$380:$E$401))</f>
        <v>4.5220000000000003E-2</v>
      </c>
      <c r="P253" s="124"/>
      <c r="Q253" s="128">
        <f>IF($B249-Q$9&lt;0,0,LOOKUP($B249-(Q$9-1),$C$380:$C$401,$E$380:$E$401))</f>
        <v>4.888E-2</v>
      </c>
      <c r="R253" s="124"/>
      <c r="S253" s="128">
        <f>IF($B249-S$9&lt;0,0,LOOKUP($B249-(S$9-1),$C$380:$C$401,$E$380:$E$401))</f>
        <v>5.2850000000000001E-2</v>
      </c>
      <c r="T253" s="124"/>
      <c r="U253" s="128">
        <f>IF($B249-U$9&lt;0,0,LOOKUP($B249-(U$9-1),$C$380:$C$401,$E$380:$E$401))</f>
        <v>5.713E-2</v>
      </c>
      <c r="V253" s="124"/>
      <c r="W253" s="128">
        <f>IF($B249-W$9&lt;0,0,LOOKUP($B249-(W$9-1),$C$380:$C$401,$E$380:$E$401))</f>
        <v>6.1769999999999999E-2</v>
      </c>
      <c r="X253" s="109"/>
      <c r="Y253" s="128">
        <f>IF($B249-Y$9&lt;0,0,LOOKUP($B249-(Y$9-1),$C$380:$C$401,$E$380:$E$401))</f>
        <v>6.6769999999999996E-2</v>
      </c>
      <c r="Z253" s="124"/>
      <c r="AA253" s="128">
        <f>IF($B249-AA$9&lt;0,0,LOOKUP($B249-(AA$9-1),$C$380:$C$401,$E$380:$E$401))</f>
        <v>7.2190000000000004E-2</v>
      </c>
      <c r="AB253" s="124"/>
      <c r="AC253" s="128">
        <f>IF($B249-AC$9&lt;0,0,LOOKUP($B249-(AC$9-1),$C$380:$C$401,$E$380:$E$401))</f>
        <v>3.7499999999999999E-2</v>
      </c>
      <c r="AD253" s="124"/>
      <c r="AE253" s="128">
        <f>IF($B249-AE$9&lt;0,0,LOOKUP($B249-(AE$9-1),$C$380:$C$401,$E$380:$E$401))</f>
        <v>0</v>
      </c>
      <c r="AF253" s="124"/>
      <c r="AG253" s="128">
        <f>IF($B249-AG$9&lt;0,0,LOOKUP($B249-(AG$9-1),$C$380:$C$401,$E$380:$E$401))</f>
        <v>0</v>
      </c>
      <c r="AH253" s="109"/>
      <c r="AI253" s="128">
        <f>IF($B249-AI$9&lt;0,0,LOOKUP($B249-(AI$9-1),$C$380:$C$401,$E$380:$E$401))</f>
        <v>0</v>
      </c>
      <c r="AJ253" s="109"/>
      <c r="AK253" s="128">
        <f>IF($B249-AK$9&lt;0,0,LOOKUP($B249-(AK$9-1),$C$380:$C$401,$E$380:$E$401))</f>
        <v>0</v>
      </c>
      <c r="AL253" s="109"/>
      <c r="AM253" s="128">
        <f>IF($B249-AM$9&lt;0,0,LOOKUP($B249-(AM$9-1),$C$380:$C$401,$E$380:$E$401))</f>
        <v>0</v>
      </c>
      <c r="AN253" s="109"/>
      <c r="AO253" s="128">
        <f>IF($B249-AO$9&lt;0,0,LOOKUP($B249-(AO$9-1),$C$380:$C$401,$E$380:$E$401))</f>
        <v>0</v>
      </c>
      <c r="AP253" s="109"/>
      <c r="AQ253" s="128">
        <f>IF($B249-AQ$9&lt;0,0,LOOKUP($B249-(AQ$9-1),$C$380:$C$401,$E$380:$E$401))</f>
        <v>0</v>
      </c>
      <c r="AR253" s="109"/>
      <c r="AS253" s="128">
        <f>IF($B249-AS$9&lt;0,0,LOOKUP($B249-(AS$9-1),$C$380:$C$401,$E$380:$E$401))</f>
        <v>0</v>
      </c>
      <c r="AT253" s="109"/>
      <c r="AU253" s="128">
        <f>IF($B249-AU$9&lt;0,0,LOOKUP($B249-(AU$9-1),$C$380:$C$401,$E$380:$E$401))</f>
        <v>0</v>
      </c>
      <c r="AV253" s="109"/>
      <c r="AW253" s="128">
        <f>IF($B249-AW$9&lt;0,0,LOOKUP($B249-(AW$9-1),$C$380:$C$401,$E$380:$E$401))</f>
        <v>0</v>
      </c>
      <c r="AX253" s="109"/>
      <c r="AY253" s="109"/>
      <c r="AZ253" s="109"/>
      <c r="BA253" s="109"/>
      <c r="BB253" s="109"/>
      <c r="BC253" s="124"/>
      <c r="BD253" s="124"/>
      <c r="BE253" s="124"/>
    </row>
    <row r="254" spans="1:57">
      <c r="A254" s="79"/>
      <c r="B254" s="79"/>
      <c r="C254" s="79"/>
      <c r="D254" s="79"/>
      <c r="E254" s="122"/>
      <c r="F254" s="120"/>
      <c r="G254" s="122"/>
      <c r="I254" s="122"/>
      <c r="K254" s="122"/>
      <c r="L254" s="120"/>
      <c r="M254" s="122"/>
      <c r="N254" s="120"/>
      <c r="O254" s="122"/>
      <c r="P254" s="120"/>
      <c r="Q254" s="122"/>
      <c r="R254" s="120"/>
      <c r="S254" s="122"/>
      <c r="T254" s="120"/>
      <c r="U254" s="122"/>
      <c r="V254" s="120"/>
      <c r="W254" s="122"/>
      <c r="X254" s="120"/>
      <c r="Y254" s="122"/>
      <c r="Z254" s="120"/>
      <c r="AA254" s="122"/>
      <c r="AB254" s="120"/>
      <c r="AC254" s="122"/>
      <c r="AD254" s="120"/>
      <c r="AE254" s="122"/>
      <c r="AF254" s="120"/>
      <c r="AG254" s="122"/>
      <c r="AH254" s="120"/>
      <c r="AI254" s="122"/>
      <c r="AJ254" s="120"/>
      <c r="AK254" s="122"/>
      <c r="AL254" s="79"/>
      <c r="AM254" s="122"/>
      <c r="AN254" s="79"/>
      <c r="AO254" s="122"/>
      <c r="AP254" s="79"/>
      <c r="AQ254" s="122"/>
      <c r="AR254" s="79"/>
      <c r="AS254" s="122"/>
      <c r="AT254" s="79"/>
      <c r="AU254" s="122"/>
      <c r="AV254" s="79"/>
      <c r="AW254" s="122"/>
      <c r="AX254" s="79"/>
      <c r="AY254" s="79"/>
      <c r="AZ254" s="79"/>
      <c r="BA254" s="79"/>
      <c r="BB254" s="79"/>
    </row>
    <row r="255" spans="1:57">
      <c r="A255" s="79"/>
      <c r="B255" s="90" t="s">
        <v>193</v>
      </c>
      <c r="C255" s="79"/>
      <c r="D255" s="79"/>
      <c r="E255" s="120">
        <f>ROUND((E250-E251)*E253,0)</f>
        <v>0</v>
      </c>
      <c r="F255" s="120"/>
      <c r="G255" s="120">
        <f>ROUND((G250-G251)*G253,0)</f>
        <v>0</v>
      </c>
      <c r="I255" s="120">
        <f>ROUND((I250-I251)*I253,0)</f>
        <v>0</v>
      </c>
      <c r="K255" s="120">
        <f>ROUND((K250-K251)*K253,0)</f>
        <v>0</v>
      </c>
      <c r="L255" s="120"/>
      <c r="M255" s="120">
        <f>ROUND((M250-M251)*M253,0)</f>
        <v>165380</v>
      </c>
      <c r="N255" s="120"/>
      <c r="O255" s="120">
        <f>ROUND((O250-O251)*O253,0)</f>
        <v>193257</v>
      </c>
      <c r="P255" s="120"/>
      <c r="Q255" s="120">
        <f>ROUND((Q250-Q251)*Q253,0)</f>
        <v>14626296</v>
      </c>
      <c r="R255" s="120"/>
      <c r="S255" s="120">
        <f>ROUND((S250-S251)*S253,0)</f>
        <v>15403</v>
      </c>
      <c r="T255" s="120"/>
      <c r="U255" s="120">
        <f>ROUND((U250-U251)*U253,0)</f>
        <v>338311</v>
      </c>
      <c r="V255" s="120"/>
      <c r="W255" s="120">
        <f>ROUND((W250-W251)*W253,0)</f>
        <v>-2614</v>
      </c>
      <c r="X255" s="120"/>
      <c r="Y255" s="120">
        <f>ROUND((Y250-Y251)*Y253,0)</f>
        <v>0</v>
      </c>
      <c r="Z255" s="120"/>
      <c r="AA255" s="120">
        <f>ROUND((AA250-AA251)*AA253,0)</f>
        <v>31530</v>
      </c>
      <c r="AB255" s="120"/>
      <c r="AC255" s="120">
        <f>ROUND((AC250-AC251)*AC253,0)</f>
        <v>51517</v>
      </c>
      <c r="AD255" s="120"/>
      <c r="AE255" s="120">
        <f>ROUND((AE250-AE251)*AE253,0)</f>
        <v>0</v>
      </c>
      <c r="AF255" s="120"/>
      <c r="AG255" s="120">
        <f>ROUND((AG250-AG251)*AG253,0)</f>
        <v>0</v>
      </c>
      <c r="AH255" s="120"/>
      <c r="AI255" s="120">
        <f>ROUND((AI250-AI251)*AI253,0)</f>
        <v>0</v>
      </c>
      <c r="AJ255" s="120"/>
      <c r="AK255" s="120">
        <f>ROUND((AK250-AK251)*AK253,0)</f>
        <v>0</v>
      </c>
      <c r="AL255" s="79"/>
      <c r="AM255" s="120">
        <f>ROUND((AM250-AM251)*AM253,0)</f>
        <v>0</v>
      </c>
      <c r="AN255" s="79"/>
      <c r="AO255" s="120">
        <f>ROUND((AO250-AO251)*AO253,0)</f>
        <v>0</v>
      </c>
      <c r="AP255" s="79"/>
      <c r="AQ255" s="120">
        <f>ROUND((AQ250-AQ251)*AQ253,0)</f>
        <v>0</v>
      </c>
      <c r="AR255" s="79"/>
      <c r="AS255" s="120">
        <f>ROUND((AS250-AS251)*AS253,0)</f>
        <v>0</v>
      </c>
      <c r="AT255" s="79"/>
      <c r="AU255" s="120">
        <f>ROUND((AU250-AU251)*AU253,0)</f>
        <v>0</v>
      </c>
      <c r="AV255" s="79"/>
      <c r="AW255" s="120">
        <f>ROUND((AW250-AW251)*AW253,0)</f>
        <v>0</v>
      </c>
      <c r="AX255" s="79"/>
      <c r="AY255" s="79"/>
      <c r="AZ255" s="79"/>
      <c r="BA255" s="79"/>
      <c r="BB255" s="79"/>
    </row>
    <row r="256" spans="1:57">
      <c r="A256" s="79"/>
      <c r="B256" s="90" t="s">
        <v>194</v>
      </c>
      <c r="C256" s="79"/>
      <c r="D256" s="79"/>
      <c r="E256" s="81">
        <f>IF(E$113=$B249,E251,0)</f>
        <v>0</v>
      </c>
      <c r="F256" s="120"/>
      <c r="G256" s="81">
        <f>IF(G$113=$B249,G251,0)</f>
        <v>0</v>
      </c>
      <c r="I256" s="81">
        <f>IF(I$113=$B249,I251,0)</f>
        <v>0</v>
      </c>
      <c r="K256" s="81">
        <f>IF(K$113=$B249,K251,0)</f>
        <v>0</v>
      </c>
      <c r="L256" s="120"/>
      <c r="M256" s="81">
        <f>IF(M$113=$B249,M251,0)</f>
        <v>0</v>
      </c>
      <c r="N256" s="120"/>
      <c r="O256" s="81">
        <f>IF(O$113=$B249,O251,0)</f>
        <v>0</v>
      </c>
      <c r="P256" s="120"/>
      <c r="Q256" s="81">
        <f>IF(Q$113=$B249,Q251,0)</f>
        <v>0</v>
      </c>
      <c r="R256" s="120"/>
      <c r="S256" s="81">
        <f>IF(S$113=$B249,S251,0)</f>
        <v>0</v>
      </c>
      <c r="T256" s="120"/>
      <c r="U256" s="81">
        <f>IF(U$113=$B249,U251,0)</f>
        <v>0</v>
      </c>
      <c r="V256" s="120"/>
      <c r="W256" s="81">
        <f>IF(W$113=$B249,W251,0)</f>
        <v>0</v>
      </c>
      <c r="X256" s="120"/>
      <c r="Y256" s="81">
        <f>IF(Y$113=$B249,Y251,0)</f>
        <v>0</v>
      </c>
      <c r="Z256" s="120"/>
      <c r="AA256" s="81">
        <f>IF(AA$113=$B249,AA251,0)</f>
        <v>0</v>
      </c>
      <c r="AB256" s="120"/>
      <c r="AC256" s="81">
        <f>IF(AC$113=$B249,AC251,0)</f>
        <v>1373776</v>
      </c>
      <c r="AD256" s="120"/>
      <c r="AE256" s="81">
        <f>IF(AE$113=$B249,AE251,0)</f>
        <v>0</v>
      </c>
      <c r="AF256" s="120"/>
      <c r="AG256" s="81">
        <f>IF(AG$113=$B249,AG251,0)</f>
        <v>0</v>
      </c>
      <c r="AH256" s="120"/>
      <c r="AI256" s="81">
        <f>IF(AI$113=$B249,AI251,0)</f>
        <v>0</v>
      </c>
      <c r="AJ256" s="120"/>
      <c r="AK256" s="81">
        <f>IF(AK$113=$B249,AK251,0)</f>
        <v>0</v>
      </c>
      <c r="AL256" s="79"/>
      <c r="AM256" s="81">
        <f>IF(AM$113=$B249,AM251,0)</f>
        <v>0</v>
      </c>
      <c r="AN256" s="79"/>
      <c r="AO256" s="81">
        <f>IF(AO$113=$B249,AO251,0)</f>
        <v>0</v>
      </c>
      <c r="AP256" s="79"/>
      <c r="AQ256" s="81">
        <f>IF(AQ$113=$B249,AQ251,0)</f>
        <v>0</v>
      </c>
      <c r="AR256" s="79"/>
      <c r="AS256" s="81">
        <f>IF(AS$113=$B249,AS251,0)</f>
        <v>0</v>
      </c>
      <c r="AT256" s="79"/>
      <c r="AU256" s="81">
        <f>IF(AU$113=$B249,AU251,0)</f>
        <v>0</v>
      </c>
      <c r="AV256" s="79"/>
      <c r="AW256" s="81">
        <f>IF(AW$113=$B249,AW251,0)</f>
        <v>0</v>
      </c>
      <c r="AX256" s="79"/>
      <c r="AY256" s="79"/>
      <c r="AZ256" s="79"/>
      <c r="BA256" s="79"/>
      <c r="BB256" s="79"/>
    </row>
    <row r="257" spans="1:57" ht="13.5" thickBot="1">
      <c r="A257" s="79"/>
      <c r="B257" s="90" t="str">
        <f>"Total Tax Depreciation  -  "&amp;B249</f>
        <v>Total Tax Depreciation  -  2013</v>
      </c>
      <c r="C257" s="79"/>
      <c r="D257" s="79"/>
      <c r="E257" s="125">
        <f>E255+E256</f>
        <v>0</v>
      </c>
      <c r="F257" s="120"/>
      <c r="G257" s="125">
        <f>G255+G256</f>
        <v>0</v>
      </c>
      <c r="I257" s="125">
        <f>I255+I256</f>
        <v>0</v>
      </c>
      <c r="K257" s="125">
        <f>K255+K256</f>
        <v>0</v>
      </c>
      <c r="L257" s="120"/>
      <c r="M257" s="125">
        <f>M255+M256</f>
        <v>165380</v>
      </c>
      <c r="N257" s="120"/>
      <c r="O257" s="125">
        <f>O255+O256</f>
        <v>193257</v>
      </c>
      <c r="P257" s="120"/>
      <c r="Q257" s="125">
        <f>Q255+Q256</f>
        <v>14626296</v>
      </c>
      <c r="R257" s="120"/>
      <c r="S257" s="125">
        <f>S255+S256</f>
        <v>15403</v>
      </c>
      <c r="T257" s="120"/>
      <c r="U257" s="125">
        <f>U255+U256</f>
        <v>338311</v>
      </c>
      <c r="V257" s="120"/>
      <c r="W257" s="125">
        <f>W255+W256</f>
        <v>-2614</v>
      </c>
      <c r="X257" s="120"/>
      <c r="Y257" s="125">
        <f>Y255+Y256</f>
        <v>0</v>
      </c>
      <c r="Z257" s="120"/>
      <c r="AA257" s="125">
        <f>AA255+AA256</f>
        <v>31530</v>
      </c>
      <c r="AB257" s="120"/>
      <c r="AC257" s="125">
        <f>AC255+AC256</f>
        <v>1425293</v>
      </c>
      <c r="AD257" s="120"/>
      <c r="AE257" s="125">
        <f>AE255+AE256</f>
        <v>0</v>
      </c>
      <c r="AF257" s="120"/>
      <c r="AG257" s="125">
        <f>AG255+AG256</f>
        <v>0</v>
      </c>
      <c r="AH257" s="120"/>
      <c r="AI257" s="125">
        <f>AI255+AI256</f>
        <v>0</v>
      </c>
      <c r="AJ257" s="120"/>
      <c r="AK257" s="125">
        <f>AK255+AK256</f>
        <v>0</v>
      </c>
      <c r="AL257" s="79"/>
      <c r="AM257" s="125">
        <f>AM255+AM256</f>
        <v>0</v>
      </c>
      <c r="AN257" s="79"/>
      <c r="AO257" s="125">
        <f>AO255+AO256</f>
        <v>0</v>
      </c>
      <c r="AP257" s="79"/>
      <c r="AQ257" s="125">
        <f>AQ255+AQ256</f>
        <v>0</v>
      </c>
      <c r="AR257" s="79"/>
      <c r="AS257" s="125">
        <f>AS255+AS256</f>
        <v>0</v>
      </c>
      <c r="AT257" s="79"/>
      <c r="AU257" s="125">
        <f>AU255+AU256</f>
        <v>0</v>
      </c>
      <c r="AV257" s="79"/>
      <c r="AW257" s="125">
        <f>AW255+AW256</f>
        <v>0</v>
      </c>
      <c r="AX257" s="79"/>
      <c r="AY257" s="79"/>
      <c r="AZ257" s="79"/>
      <c r="BA257" s="79"/>
      <c r="BB257" s="79"/>
      <c r="BC257" s="126"/>
    </row>
    <row r="258" spans="1:57" ht="13.5" thickTop="1">
      <c r="A258" s="79"/>
      <c r="B258" s="79"/>
      <c r="C258" s="79"/>
      <c r="D258" s="79"/>
      <c r="E258" s="122"/>
      <c r="F258" s="120"/>
      <c r="G258" s="122"/>
      <c r="I258" s="122"/>
      <c r="K258" s="120"/>
      <c r="L258" s="120"/>
      <c r="M258" s="120"/>
      <c r="N258" s="120"/>
      <c r="O258" s="120"/>
      <c r="P258" s="120"/>
      <c r="Q258" s="120"/>
      <c r="R258" s="120"/>
      <c r="S258" s="120"/>
      <c r="T258" s="120"/>
      <c r="U258" s="120"/>
      <c r="V258" s="120"/>
      <c r="W258" s="120"/>
      <c r="X258" s="120"/>
      <c r="Y258" s="120"/>
      <c r="Z258" s="120"/>
      <c r="AA258" s="120"/>
      <c r="AB258" s="120"/>
      <c r="AC258" s="120"/>
      <c r="AD258" s="120"/>
      <c r="AE258" s="120"/>
      <c r="AF258" s="120"/>
      <c r="AG258" s="120"/>
      <c r="AH258" s="120"/>
      <c r="AI258" s="120"/>
      <c r="AJ258" s="120"/>
      <c r="AK258" s="120"/>
      <c r="AL258" s="79"/>
      <c r="AM258" s="120"/>
      <c r="AN258" s="79"/>
      <c r="AO258" s="120"/>
      <c r="AP258" s="79"/>
      <c r="AQ258" s="120"/>
      <c r="AR258" s="79"/>
      <c r="AS258" s="120"/>
      <c r="AT258" s="79"/>
      <c r="AU258" s="120"/>
      <c r="AV258" s="79"/>
      <c r="AW258" s="120"/>
      <c r="AX258" s="79"/>
      <c r="AY258" s="79"/>
      <c r="AZ258" s="79"/>
      <c r="BA258" s="79"/>
      <c r="BB258" s="79"/>
    </row>
    <row r="259" spans="1:57">
      <c r="A259" s="79"/>
      <c r="B259" s="79"/>
      <c r="C259" s="79"/>
      <c r="D259" s="79"/>
      <c r="E259" s="122"/>
      <c r="F259" s="120"/>
      <c r="G259" s="122"/>
      <c r="I259" s="122"/>
      <c r="K259" s="120"/>
      <c r="L259" s="120"/>
      <c r="M259" s="120"/>
      <c r="N259" s="120"/>
      <c r="O259" s="120"/>
      <c r="P259" s="120"/>
      <c r="Q259" s="120"/>
      <c r="R259" s="120"/>
      <c r="S259" s="120"/>
      <c r="T259" s="120"/>
      <c r="U259" s="120"/>
      <c r="V259" s="120"/>
      <c r="W259" s="120"/>
      <c r="X259" s="120"/>
      <c r="Y259" s="120"/>
      <c r="Z259" s="120"/>
      <c r="AA259" s="120"/>
      <c r="AB259" s="120"/>
      <c r="AC259" s="120"/>
      <c r="AD259" s="120"/>
      <c r="AE259" s="120"/>
      <c r="AF259" s="120"/>
      <c r="AG259" s="120"/>
      <c r="AH259" s="120"/>
      <c r="AI259" s="120"/>
      <c r="AJ259" s="120"/>
      <c r="AK259" s="120"/>
      <c r="AL259" s="79"/>
      <c r="AM259" s="120"/>
      <c r="AN259" s="79"/>
      <c r="AO259" s="120"/>
      <c r="AP259" s="79"/>
      <c r="AQ259" s="120"/>
      <c r="AR259" s="79"/>
      <c r="AS259" s="120"/>
      <c r="AT259" s="79"/>
      <c r="AU259" s="120"/>
      <c r="AV259" s="79"/>
      <c r="AW259" s="120"/>
      <c r="AX259" s="79"/>
      <c r="AY259" s="79"/>
      <c r="AZ259" s="79"/>
      <c r="BA259" s="79"/>
      <c r="BB259" s="79"/>
    </row>
    <row r="260" spans="1:57">
      <c r="A260" s="79"/>
      <c r="B260" s="119">
        <v>2014</v>
      </c>
      <c r="C260" s="79"/>
      <c r="D260" s="79"/>
      <c r="E260" s="129"/>
      <c r="F260" s="120"/>
      <c r="G260" s="129"/>
      <c r="I260" s="129"/>
      <c r="K260" s="120"/>
      <c r="L260" s="120"/>
      <c r="M260" s="120"/>
      <c r="N260" s="120"/>
      <c r="O260" s="120"/>
      <c r="P260" s="120"/>
      <c r="Q260" s="120"/>
      <c r="R260" s="120"/>
      <c r="S260" s="120"/>
      <c r="T260" s="120"/>
      <c r="U260" s="120"/>
      <c r="V260" s="120"/>
      <c r="W260" s="120"/>
      <c r="X260" s="120"/>
      <c r="Y260" s="120"/>
      <c r="Z260" s="120"/>
      <c r="AA260" s="120"/>
      <c r="AB260" s="120"/>
      <c r="AC260" s="120"/>
      <c r="AD260" s="120"/>
      <c r="AE260" s="120"/>
      <c r="AF260" s="120"/>
      <c r="AG260" s="120"/>
      <c r="AH260" s="120"/>
      <c r="AI260" s="120"/>
      <c r="AJ260" s="120"/>
      <c r="AK260" s="120"/>
      <c r="AL260" s="79"/>
      <c r="AM260" s="120"/>
      <c r="AN260" s="79"/>
      <c r="AO260" s="120"/>
      <c r="AP260" s="79"/>
      <c r="AQ260" s="120"/>
      <c r="AR260" s="79"/>
      <c r="AS260" s="120"/>
      <c r="AT260" s="79"/>
      <c r="AU260" s="120"/>
      <c r="AV260" s="79"/>
      <c r="AW260" s="120"/>
      <c r="AX260" s="79"/>
      <c r="AY260" s="79"/>
      <c r="AZ260" s="79"/>
      <c r="BA260" s="79"/>
      <c r="BB260" s="79"/>
    </row>
    <row r="261" spans="1:57">
      <c r="A261" s="79"/>
      <c r="B261" s="90" t="s">
        <v>167</v>
      </c>
      <c r="C261" s="79"/>
      <c r="D261" s="79"/>
      <c r="E261" s="120">
        <f>IF(E$113&lt;=$B260,E$25,0)</f>
        <v>0</v>
      </c>
      <c r="F261" s="120"/>
      <c r="G261" s="120">
        <f>IF(G$113&lt;=$B260,G$25,0)</f>
        <v>0</v>
      </c>
      <c r="I261" s="120">
        <f>IF(I$113&lt;=$B260,I$25,0)</f>
        <v>0</v>
      </c>
      <c r="K261" s="120">
        <f>IF(K$113&lt;=$B260,K$25,0)</f>
        <v>0</v>
      </c>
      <c r="L261" s="120"/>
      <c r="M261" s="120">
        <f>IF(M$113&lt;=$B260,M$25,0)</f>
        <v>3706400.915</v>
      </c>
      <c r="N261" s="120"/>
      <c r="O261" s="120">
        <f>IF(O$113&lt;=$B260,O$25,0)</f>
        <v>4273710.8949999996</v>
      </c>
      <c r="P261" s="120"/>
      <c r="Q261" s="120">
        <f>IF(Q$113&lt;=$B260,Q$25,0)</f>
        <v>299228647.71000004</v>
      </c>
      <c r="R261" s="120"/>
      <c r="S261" s="120">
        <f>IF(S$113&lt;=$B260,S$25,0)</f>
        <v>582899.13500000001</v>
      </c>
      <c r="T261" s="120"/>
      <c r="U261" s="120">
        <f>IF(U$113&lt;=$B260,U$25,0)</f>
        <v>11843540.959999999</v>
      </c>
      <c r="V261" s="120"/>
      <c r="W261" s="120">
        <f>IF(W$113&lt;=$B260,W$25,0)</f>
        <v>-84640.994999999937</v>
      </c>
      <c r="X261" s="120"/>
      <c r="Y261" s="120">
        <f>IF(Y$113&lt;=$B260,Y$25,0)</f>
        <v>3236832.7199999993</v>
      </c>
      <c r="Z261" s="120"/>
      <c r="AA261" s="120">
        <f>IF(AA$113&lt;=$B260,AA$25,0)</f>
        <v>873518.76000000013</v>
      </c>
      <c r="AB261" s="120"/>
      <c r="AC261" s="120">
        <f>IF(AC$113&lt;=$B260,AC$25,0)</f>
        <v>2747552.9049999993</v>
      </c>
      <c r="AD261" s="120"/>
      <c r="AE261" s="120">
        <f>IF(AE$113&lt;=$B260,AE$25,0)</f>
        <v>722165.79999999981</v>
      </c>
      <c r="AF261" s="120"/>
      <c r="AG261" s="120">
        <f>IF(AG$113&lt;=$B260,AG$25,0)</f>
        <v>0</v>
      </c>
      <c r="AH261" s="120"/>
      <c r="AI261" s="120">
        <f>IF(AI$113&lt;=$B260,AI$25,0)</f>
        <v>0</v>
      </c>
      <c r="AJ261" s="120"/>
      <c r="AK261" s="120">
        <f>IF(AK$113&lt;=$B260,AK$25,0)</f>
        <v>0</v>
      </c>
      <c r="AL261" s="79"/>
      <c r="AM261" s="120">
        <f>IF(AM$113&lt;=$B260,AM$25,0)</f>
        <v>0</v>
      </c>
      <c r="AN261" s="79"/>
      <c r="AO261" s="120">
        <f>IF(AO$113&lt;=$B260,AO$25,0)</f>
        <v>0</v>
      </c>
      <c r="AP261" s="79"/>
      <c r="AQ261" s="120">
        <f>IF(AQ$113&lt;=$B260,AQ$25,0)</f>
        <v>0</v>
      </c>
      <c r="AR261" s="79"/>
      <c r="AS261" s="120">
        <f>IF(AS$113&lt;=$B260,AS$25,0)</f>
        <v>0</v>
      </c>
      <c r="AT261" s="79"/>
      <c r="AU261" s="120">
        <f>IF(AU$113&lt;=$B260,AU$25,0)</f>
        <v>0</v>
      </c>
      <c r="AV261" s="79"/>
      <c r="AW261" s="120">
        <f>IF(AW$113&lt;=$B260,AW$25,0)</f>
        <v>0</v>
      </c>
      <c r="AX261" s="79"/>
      <c r="AY261" s="79"/>
      <c r="AZ261" s="79"/>
      <c r="BA261" s="79"/>
      <c r="BB261" s="79"/>
    </row>
    <row r="262" spans="1:57">
      <c r="A262" s="79"/>
      <c r="B262" s="90" t="s">
        <v>190</v>
      </c>
      <c r="C262" s="79"/>
      <c r="D262" s="79"/>
      <c r="E262" s="121">
        <f>ROUND(E261*E$13,0)</f>
        <v>0</v>
      </c>
      <c r="F262" s="120"/>
      <c r="G262" s="121">
        <f>ROUND(G261*G$13,0)</f>
        <v>0</v>
      </c>
      <c r="I262" s="121">
        <f>ROUND(I261*I$13,0)</f>
        <v>0</v>
      </c>
      <c r="K262" s="121">
        <f>ROUND(K261*K$13,0)</f>
        <v>0</v>
      </c>
      <c r="L262" s="120"/>
      <c r="M262" s="121">
        <f>ROUND(M261*M$13,0)</f>
        <v>0</v>
      </c>
      <c r="N262" s="120"/>
      <c r="O262" s="121">
        <f>ROUND(O261*O$13,0)</f>
        <v>0</v>
      </c>
      <c r="P262" s="120"/>
      <c r="Q262" s="121">
        <f>ROUND(Q261*Q$13,0)</f>
        <v>0</v>
      </c>
      <c r="R262" s="120"/>
      <c r="S262" s="121">
        <f>ROUND(S261*S$13,0)</f>
        <v>291450</v>
      </c>
      <c r="T262" s="120"/>
      <c r="U262" s="121">
        <f>ROUND(U261*U$13,0)</f>
        <v>5921770</v>
      </c>
      <c r="V262" s="120"/>
      <c r="W262" s="121">
        <f>ROUND(W261*W$13,0)</f>
        <v>-42320</v>
      </c>
      <c r="X262" s="120"/>
      <c r="Y262" s="121">
        <f>ROUND(Y261*Y$13,0)</f>
        <v>3236833</v>
      </c>
      <c r="Z262" s="120"/>
      <c r="AA262" s="121">
        <f>ROUND(AA261*AA$13,0)</f>
        <v>436759</v>
      </c>
      <c r="AB262" s="120"/>
      <c r="AC262" s="121">
        <f>ROUND(AC261*AC$13,0)</f>
        <v>1373776</v>
      </c>
      <c r="AD262" s="120"/>
      <c r="AE262" s="121">
        <f>ROUND(AE261*AE$13,0)</f>
        <v>361083</v>
      </c>
      <c r="AF262" s="120"/>
      <c r="AG262" s="121">
        <f>ROUND(AG261*AG$13,0)</f>
        <v>0</v>
      </c>
      <c r="AH262" s="120"/>
      <c r="AI262" s="121">
        <f>ROUND(AI261*AI$13,0)</f>
        <v>0</v>
      </c>
      <c r="AJ262" s="120"/>
      <c r="AK262" s="121">
        <f>ROUND(AK261*AK$13,0)</f>
        <v>0</v>
      </c>
      <c r="AL262" s="79"/>
      <c r="AM262" s="121">
        <f>ROUND(AM261*AM$13,0)</f>
        <v>0</v>
      </c>
      <c r="AN262" s="79"/>
      <c r="AO262" s="121">
        <f>ROUND(AO261*AO$13,0)</f>
        <v>0</v>
      </c>
      <c r="AP262" s="79"/>
      <c r="AQ262" s="121">
        <f>ROUND(AQ261*AQ$13,0)</f>
        <v>0</v>
      </c>
      <c r="AR262" s="79"/>
      <c r="AS262" s="121">
        <f>ROUND(AS261*AS$13,0)</f>
        <v>0</v>
      </c>
      <c r="AT262" s="79"/>
      <c r="AU262" s="121">
        <f>ROUND(AU261*AU$13,0)</f>
        <v>0</v>
      </c>
      <c r="AV262" s="79"/>
      <c r="AW262" s="121">
        <f>ROUND(AW261*AW$13,0)</f>
        <v>0</v>
      </c>
      <c r="AX262" s="79"/>
      <c r="AY262" s="79"/>
      <c r="AZ262" s="79"/>
      <c r="BA262" s="79"/>
      <c r="BB262" s="79"/>
    </row>
    <row r="263" spans="1:57">
      <c r="A263" s="79"/>
      <c r="B263" s="90" t="s">
        <v>191</v>
      </c>
      <c r="C263" s="79"/>
      <c r="D263" s="79"/>
      <c r="E263" s="120">
        <f>E261-E262</f>
        <v>0</v>
      </c>
      <c r="F263" s="120"/>
      <c r="G263" s="120">
        <f>G261-G262</f>
        <v>0</v>
      </c>
      <c r="I263" s="120">
        <f>I261-I262</f>
        <v>0</v>
      </c>
      <c r="K263" s="120">
        <f>K261-K262</f>
        <v>0</v>
      </c>
      <c r="L263" s="120"/>
      <c r="M263" s="120">
        <f>M261-M262</f>
        <v>3706400.915</v>
      </c>
      <c r="N263" s="120"/>
      <c r="O263" s="120">
        <f>O261-O262</f>
        <v>4273710.8949999996</v>
      </c>
      <c r="P263" s="120"/>
      <c r="Q263" s="120">
        <f>Q261-Q262</f>
        <v>299228647.71000004</v>
      </c>
      <c r="R263" s="120"/>
      <c r="S263" s="120">
        <f>S261-S262</f>
        <v>291449.13500000001</v>
      </c>
      <c r="T263" s="120"/>
      <c r="U263" s="120">
        <f>U261-U262</f>
        <v>5921770.959999999</v>
      </c>
      <c r="V263" s="120"/>
      <c r="W263" s="120">
        <f>W261-W262</f>
        <v>-42320.994999999937</v>
      </c>
      <c r="X263" s="120"/>
      <c r="Y263" s="120">
        <f>Y261-Y262</f>
        <v>-0.28000000072643161</v>
      </c>
      <c r="Z263" s="120"/>
      <c r="AA263" s="120">
        <f>AA261-AA262</f>
        <v>436759.76000000013</v>
      </c>
      <c r="AB263" s="120"/>
      <c r="AC263" s="120">
        <f>AC261-AC262</f>
        <v>1373776.9049999993</v>
      </c>
      <c r="AD263" s="120"/>
      <c r="AE263" s="120">
        <f>AE261-AE262</f>
        <v>361082.79999999981</v>
      </c>
      <c r="AF263" s="120"/>
      <c r="AG263" s="120">
        <f>AG261-AG262</f>
        <v>0</v>
      </c>
      <c r="AH263" s="120"/>
      <c r="AI263" s="120">
        <f>AI261-AI262</f>
        <v>0</v>
      </c>
      <c r="AJ263" s="120"/>
      <c r="AK263" s="120">
        <f>AK261-AK262</f>
        <v>0</v>
      </c>
      <c r="AL263" s="79"/>
      <c r="AM263" s="120">
        <f>AM261-AM262</f>
        <v>0</v>
      </c>
      <c r="AN263" s="79"/>
      <c r="AO263" s="120">
        <f>AO261-AO262</f>
        <v>0</v>
      </c>
      <c r="AP263" s="79"/>
      <c r="AQ263" s="120">
        <f>AQ261-AQ262</f>
        <v>0</v>
      </c>
      <c r="AR263" s="79"/>
      <c r="AS263" s="120">
        <f>AS261-AS262</f>
        <v>0</v>
      </c>
      <c r="AT263" s="79"/>
      <c r="AU263" s="120">
        <f>AU261-AU262</f>
        <v>0</v>
      </c>
      <c r="AV263" s="79"/>
      <c r="AW263" s="120">
        <f>AW261-AW262</f>
        <v>0</v>
      </c>
      <c r="AX263" s="79"/>
      <c r="AY263" s="79"/>
      <c r="AZ263" s="79"/>
      <c r="BA263" s="79"/>
      <c r="BB263" s="79"/>
    </row>
    <row r="264" spans="1:57" s="65" customFormat="1">
      <c r="A264" s="109"/>
      <c r="B264" s="123" t="s">
        <v>192</v>
      </c>
      <c r="C264" s="109"/>
      <c r="D264" s="109"/>
      <c r="E264" s="128">
        <f>IF($B260-E$9&lt;0,0,LOOKUP($B260-(E$9-1),$C$380:$C$401,$E$380:$E$401))</f>
        <v>4.4609999999999997E-2</v>
      </c>
      <c r="F264" s="109"/>
      <c r="G264" s="128">
        <f>IF($B260-G$9&lt;0,0,LOOKUP($B260-(G$9-1),$C$380:$C$401,$E$380:$E$401))</f>
        <v>4.462E-2</v>
      </c>
      <c r="H264" s="124"/>
      <c r="I264" s="128">
        <f>IF($B260-I$9&lt;0,0,LOOKUP($B260-(I$9-1),$C$380:$C$401,$E$380:$E$401))</f>
        <v>4.4609999999999997E-2</v>
      </c>
      <c r="J264" s="124"/>
      <c r="K264" s="128">
        <f>IF($B260-K$9&lt;0,0,LOOKUP($B260-(K$9-1),$C$380:$C$401,$E$380:$E$401))</f>
        <v>4.462E-2</v>
      </c>
      <c r="L264" s="124"/>
      <c r="M264" s="128">
        <f>IF($B260-M$9&lt;0,0,LOOKUP($B260-(M$9-1),$C$380:$C$401,$E$380:$E$401))</f>
        <v>4.4609999999999997E-2</v>
      </c>
      <c r="N264" s="109"/>
      <c r="O264" s="128">
        <f>IF($B260-O$9&lt;0,0,LOOKUP($B260-(O$9-1),$C$380:$C$401,$E$380:$E$401))</f>
        <v>4.462E-2</v>
      </c>
      <c r="P264" s="124"/>
      <c r="Q264" s="128">
        <f>IF($B260-Q$9&lt;0,0,LOOKUP($B260-(Q$9-1),$C$380:$C$401,$E$380:$E$401))</f>
        <v>4.5220000000000003E-2</v>
      </c>
      <c r="R264" s="124"/>
      <c r="S264" s="128">
        <f>IF($B260-S$9&lt;0,0,LOOKUP($B260-(S$9-1),$C$380:$C$401,$E$380:$E$401))</f>
        <v>4.888E-2</v>
      </c>
      <c r="T264" s="124"/>
      <c r="U264" s="128">
        <f>IF($B260-U$9&lt;0,0,LOOKUP($B260-(U$9-1),$C$380:$C$401,$E$380:$E$401))</f>
        <v>5.2850000000000001E-2</v>
      </c>
      <c r="V264" s="124"/>
      <c r="W264" s="128">
        <f>IF($B260-W$9&lt;0,0,LOOKUP($B260-(W$9-1),$C$380:$C$401,$E$380:$E$401))</f>
        <v>5.713E-2</v>
      </c>
      <c r="X264" s="109"/>
      <c r="Y264" s="128">
        <f>IF($B260-Y$9&lt;0,0,LOOKUP($B260-(Y$9-1),$C$380:$C$401,$E$380:$E$401))</f>
        <v>6.1769999999999999E-2</v>
      </c>
      <c r="Z264" s="124"/>
      <c r="AA264" s="128">
        <f>IF($B260-AA$9&lt;0,0,LOOKUP($B260-(AA$9-1),$C$380:$C$401,$E$380:$E$401))</f>
        <v>6.6769999999999996E-2</v>
      </c>
      <c r="AB264" s="124"/>
      <c r="AC264" s="128">
        <f>IF($B260-AC$9&lt;0,0,LOOKUP($B260-(AC$9-1),$C$380:$C$401,$E$380:$E$401))</f>
        <v>7.2190000000000004E-2</v>
      </c>
      <c r="AD264" s="124"/>
      <c r="AE264" s="128">
        <f>IF($B260-AE$9&lt;0,0,LOOKUP($B260-(AE$9-1),$C$380:$C$401,$E$380:$E$401))</f>
        <v>3.7499999999999999E-2</v>
      </c>
      <c r="AF264" s="124"/>
      <c r="AG264" s="128">
        <f>IF($B260-AG$9&lt;0,0,LOOKUP($B260-(AG$9-1),$C$380:$C$401,$E$380:$E$401))</f>
        <v>0</v>
      </c>
      <c r="AH264" s="109"/>
      <c r="AI264" s="128">
        <f>IF($B260-AI$9&lt;0,0,LOOKUP($B260-(AI$9-1),$C$380:$C$401,$E$380:$E$401))</f>
        <v>0</v>
      </c>
      <c r="AJ264" s="109"/>
      <c r="AK264" s="128">
        <f>IF($B260-AK$9&lt;0,0,LOOKUP($B260-(AK$9-1),$C$380:$C$401,$E$380:$E$401))</f>
        <v>0</v>
      </c>
      <c r="AL264" s="109"/>
      <c r="AM264" s="128">
        <f>IF($B260-AM$9&lt;0,0,LOOKUP($B260-(AM$9-1),$C$380:$C$401,$E$380:$E$401))</f>
        <v>0</v>
      </c>
      <c r="AN264" s="109"/>
      <c r="AO264" s="128">
        <f>IF($B260-AO$9&lt;0,0,LOOKUP($B260-(AO$9-1),$C$380:$C$401,$E$380:$E$401))</f>
        <v>0</v>
      </c>
      <c r="AP264" s="109"/>
      <c r="AQ264" s="128">
        <f>IF($B260-AQ$9&lt;0,0,LOOKUP($B260-(AQ$9-1),$C$380:$C$401,$E$380:$E$401))</f>
        <v>0</v>
      </c>
      <c r="AR264" s="109"/>
      <c r="AS264" s="128">
        <f>IF($B260-AS$9&lt;0,0,LOOKUP($B260-(AS$9-1),$C$380:$C$401,$E$380:$E$401))</f>
        <v>0</v>
      </c>
      <c r="AT264" s="109"/>
      <c r="AU264" s="128">
        <f>IF($B260-AU$9&lt;0,0,LOOKUP($B260-(AU$9-1),$C$380:$C$401,$E$380:$E$401))</f>
        <v>0</v>
      </c>
      <c r="AV264" s="109"/>
      <c r="AW264" s="128">
        <f>IF($B260-AW$9&lt;0,0,LOOKUP($B260-(AW$9-1),$C$380:$C$401,$E$380:$E$401))</f>
        <v>0</v>
      </c>
      <c r="AX264" s="109"/>
      <c r="AY264" s="109"/>
      <c r="AZ264" s="109"/>
      <c r="BA264" s="109"/>
      <c r="BB264" s="109"/>
      <c r="BC264" s="124"/>
      <c r="BD264" s="124"/>
      <c r="BE264" s="124"/>
    </row>
    <row r="265" spans="1:57">
      <c r="A265" s="79"/>
      <c r="B265" s="79"/>
      <c r="C265" s="79"/>
      <c r="D265" s="79"/>
      <c r="E265" s="122"/>
      <c r="F265" s="120"/>
      <c r="G265" s="122"/>
      <c r="I265" s="122"/>
      <c r="K265" s="122"/>
      <c r="L265" s="120"/>
      <c r="M265" s="122"/>
      <c r="N265" s="120"/>
      <c r="O265" s="122"/>
      <c r="P265" s="120"/>
      <c r="Q265" s="122"/>
      <c r="R265" s="120"/>
      <c r="S265" s="122"/>
      <c r="T265" s="120"/>
      <c r="U265" s="122"/>
      <c r="V265" s="120"/>
      <c r="W265" s="122"/>
      <c r="X265" s="120"/>
      <c r="Y265" s="122"/>
      <c r="Z265" s="120"/>
      <c r="AA265" s="122"/>
      <c r="AB265" s="120"/>
      <c r="AC265" s="122"/>
      <c r="AD265" s="120"/>
      <c r="AE265" s="122"/>
      <c r="AF265" s="120"/>
      <c r="AG265" s="122"/>
      <c r="AH265" s="120"/>
      <c r="AI265" s="122"/>
      <c r="AJ265" s="120"/>
      <c r="AK265" s="122"/>
      <c r="AL265" s="79"/>
      <c r="AM265" s="122"/>
      <c r="AN265" s="79"/>
      <c r="AO265" s="122"/>
      <c r="AP265" s="79"/>
      <c r="AQ265" s="122"/>
      <c r="AR265" s="79"/>
      <c r="AS265" s="122"/>
      <c r="AT265" s="79"/>
      <c r="AU265" s="122"/>
      <c r="AV265" s="79"/>
      <c r="AW265" s="122"/>
      <c r="AX265" s="79"/>
      <c r="AY265" s="79"/>
      <c r="AZ265" s="79"/>
      <c r="BA265" s="79"/>
      <c r="BB265" s="79"/>
    </row>
    <row r="266" spans="1:57">
      <c r="A266" s="79"/>
      <c r="B266" s="90" t="s">
        <v>193</v>
      </c>
      <c r="C266" s="79"/>
      <c r="D266" s="79"/>
      <c r="E266" s="120">
        <f>ROUND((E261-E262)*E264,0)</f>
        <v>0</v>
      </c>
      <c r="F266" s="120"/>
      <c r="G266" s="120">
        <f>ROUND((G261-G262)*G264,0)</f>
        <v>0</v>
      </c>
      <c r="I266" s="120">
        <f>ROUND((I261-I262)*I264,0)</f>
        <v>0</v>
      </c>
      <c r="K266" s="120">
        <f>ROUND((K261-K262)*K264,0)</f>
        <v>0</v>
      </c>
      <c r="L266" s="120"/>
      <c r="M266" s="120">
        <f>ROUND((M261-M262)*M264,0)</f>
        <v>165343</v>
      </c>
      <c r="N266" s="120"/>
      <c r="O266" s="120">
        <f>ROUND((O261-O262)*O264,0)</f>
        <v>190693</v>
      </c>
      <c r="P266" s="120"/>
      <c r="Q266" s="120">
        <f>ROUND((Q261-Q262)*Q264,0)</f>
        <v>13531119</v>
      </c>
      <c r="R266" s="120"/>
      <c r="S266" s="120">
        <f>ROUND((S261-S262)*S264,0)</f>
        <v>14246</v>
      </c>
      <c r="T266" s="120"/>
      <c r="U266" s="120">
        <f>ROUND((U261-U262)*U264,0)</f>
        <v>312966</v>
      </c>
      <c r="V266" s="120"/>
      <c r="W266" s="120">
        <f>ROUND((W261-W262)*W264,0)</f>
        <v>-2418</v>
      </c>
      <c r="X266" s="120"/>
      <c r="Y266" s="120">
        <f>ROUND((Y261-Y262)*Y264,0)</f>
        <v>0</v>
      </c>
      <c r="Z266" s="120"/>
      <c r="AA266" s="120">
        <f>ROUND((AA261-AA262)*AA264,0)</f>
        <v>29162</v>
      </c>
      <c r="AB266" s="120"/>
      <c r="AC266" s="120">
        <f>ROUND((AC261-AC262)*AC264,0)</f>
        <v>99173</v>
      </c>
      <c r="AD266" s="120"/>
      <c r="AE266" s="120">
        <f>ROUND((AE261-AE262)*AE264,0)</f>
        <v>13541</v>
      </c>
      <c r="AF266" s="120"/>
      <c r="AG266" s="120">
        <f>ROUND((AG261-AG262)*AG264,0)</f>
        <v>0</v>
      </c>
      <c r="AH266" s="120"/>
      <c r="AI266" s="120">
        <f>ROUND((AI261-AI262)*AI264,0)</f>
        <v>0</v>
      </c>
      <c r="AJ266" s="120"/>
      <c r="AK266" s="120">
        <f>ROUND((AK261-AK262)*AK264,0)</f>
        <v>0</v>
      </c>
      <c r="AL266" s="79"/>
      <c r="AM266" s="120">
        <f>ROUND((AM261-AM262)*AM264,0)</f>
        <v>0</v>
      </c>
      <c r="AN266" s="79"/>
      <c r="AO266" s="120">
        <f>ROUND((AO261-AO262)*AO264,0)</f>
        <v>0</v>
      </c>
      <c r="AP266" s="79"/>
      <c r="AQ266" s="120">
        <f>ROUND((AQ261-AQ262)*AQ264,0)</f>
        <v>0</v>
      </c>
      <c r="AR266" s="79"/>
      <c r="AS266" s="120">
        <f>ROUND((AS261-AS262)*AS264,0)</f>
        <v>0</v>
      </c>
      <c r="AT266" s="79"/>
      <c r="AU266" s="120">
        <f>ROUND((AU261-AU262)*AU264,0)</f>
        <v>0</v>
      </c>
      <c r="AV266" s="79"/>
      <c r="AW266" s="120">
        <f>ROUND((AW261-AW262)*AW264,0)</f>
        <v>0</v>
      </c>
      <c r="AX266" s="79"/>
      <c r="AY266" s="79"/>
      <c r="AZ266" s="79"/>
      <c r="BA266" s="79"/>
      <c r="BB266" s="79"/>
    </row>
    <row r="267" spans="1:57">
      <c r="A267" s="79"/>
      <c r="B267" s="90" t="s">
        <v>194</v>
      </c>
      <c r="C267" s="79"/>
      <c r="D267" s="79"/>
      <c r="E267" s="81">
        <f>IF(E$113=$B260,E262,0)</f>
        <v>0</v>
      </c>
      <c r="F267" s="120"/>
      <c r="G267" s="81">
        <f>IF(G$113=$B260,G262,0)</f>
        <v>0</v>
      </c>
      <c r="I267" s="81">
        <f>IF(I$113=$B260,I262,0)</f>
        <v>0</v>
      </c>
      <c r="K267" s="81">
        <f>IF(K$113=$B260,K262,0)</f>
        <v>0</v>
      </c>
      <c r="L267" s="120"/>
      <c r="M267" s="81">
        <f>IF(M$113=$B260,M262,0)</f>
        <v>0</v>
      </c>
      <c r="N267" s="120"/>
      <c r="O267" s="81">
        <f>IF(O$113=$B260,O262,0)</f>
        <v>0</v>
      </c>
      <c r="P267" s="120"/>
      <c r="Q267" s="81">
        <f>IF(Q$113=$B260,Q262,0)</f>
        <v>0</v>
      </c>
      <c r="R267" s="120"/>
      <c r="S267" s="81">
        <f>IF(S$113=$B260,S262,0)</f>
        <v>0</v>
      </c>
      <c r="T267" s="120"/>
      <c r="U267" s="81">
        <f>IF(U$113=$B260,U262,0)</f>
        <v>0</v>
      </c>
      <c r="V267" s="120"/>
      <c r="W267" s="81">
        <f>IF(W$113=$B260,W262,0)</f>
        <v>0</v>
      </c>
      <c r="X267" s="120"/>
      <c r="Y267" s="81">
        <f>IF(Y$113=$B260,Y262,0)</f>
        <v>0</v>
      </c>
      <c r="Z267" s="120"/>
      <c r="AA267" s="81">
        <f>IF(AA$113=$B260,AA262,0)</f>
        <v>0</v>
      </c>
      <c r="AB267" s="120"/>
      <c r="AC267" s="81">
        <f>IF(AC$113=$B260,AC262,0)</f>
        <v>0</v>
      </c>
      <c r="AD267" s="120"/>
      <c r="AE267" s="81">
        <f>IF(AE$113=$B260,AE262,0)</f>
        <v>361083</v>
      </c>
      <c r="AF267" s="120"/>
      <c r="AG267" s="81">
        <f>IF(AG$113=$B260,AG262,0)</f>
        <v>0</v>
      </c>
      <c r="AH267" s="120"/>
      <c r="AI267" s="81">
        <f>IF(AI$113=$B260,AI262,0)</f>
        <v>0</v>
      </c>
      <c r="AJ267" s="120"/>
      <c r="AK267" s="81">
        <f>IF(AK$113=$B260,AK262,0)</f>
        <v>0</v>
      </c>
      <c r="AL267" s="79"/>
      <c r="AM267" s="81">
        <f>IF(AM$113=$B260,AM262,0)</f>
        <v>0</v>
      </c>
      <c r="AN267" s="79"/>
      <c r="AO267" s="81">
        <f>IF(AO$113=$B260,AO262,0)</f>
        <v>0</v>
      </c>
      <c r="AP267" s="79"/>
      <c r="AQ267" s="81">
        <f>IF(AQ$113=$B260,AQ262,0)</f>
        <v>0</v>
      </c>
      <c r="AR267" s="79"/>
      <c r="AS267" s="81">
        <f>IF(AS$113=$B260,AS262,0)</f>
        <v>0</v>
      </c>
      <c r="AT267" s="79"/>
      <c r="AU267" s="81">
        <f>IF(AU$113=$B260,AU262,0)</f>
        <v>0</v>
      </c>
      <c r="AV267" s="79"/>
      <c r="AW267" s="81">
        <f>IF(AW$113=$B260,AW262,0)</f>
        <v>0</v>
      </c>
      <c r="AX267" s="79"/>
      <c r="AY267" s="79"/>
      <c r="AZ267" s="79"/>
      <c r="BA267" s="79"/>
      <c r="BB267" s="79"/>
    </row>
    <row r="268" spans="1:57" ht="13.5" thickBot="1">
      <c r="A268" s="79"/>
      <c r="B268" s="90" t="str">
        <f>"Total Tax Depreciation  -  "&amp;B260</f>
        <v>Total Tax Depreciation  -  2014</v>
      </c>
      <c r="C268" s="79"/>
      <c r="D268" s="79"/>
      <c r="E268" s="125">
        <f>E266+E267</f>
        <v>0</v>
      </c>
      <c r="F268" s="120"/>
      <c r="G268" s="125">
        <f>G266+G267</f>
        <v>0</v>
      </c>
      <c r="I268" s="125">
        <f>I266+I267</f>
        <v>0</v>
      </c>
      <c r="K268" s="125">
        <f>K266+K267</f>
        <v>0</v>
      </c>
      <c r="L268" s="120"/>
      <c r="M268" s="125">
        <f>M266+M267</f>
        <v>165343</v>
      </c>
      <c r="N268" s="120"/>
      <c r="O268" s="125">
        <f>O266+O267</f>
        <v>190693</v>
      </c>
      <c r="P268" s="120"/>
      <c r="Q268" s="125">
        <f>Q266+Q267</f>
        <v>13531119</v>
      </c>
      <c r="R268" s="120"/>
      <c r="S268" s="125">
        <f>S266+S267</f>
        <v>14246</v>
      </c>
      <c r="T268" s="120"/>
      <c r="U268" s="125">
        <f>U266+U267</f>
        <v>312966</v>
      </c>
      <c r="V268" s="120"/>
      <c r="W268" s="125">
        <f>W266+W267</f>
        <v>-2418</v>
      </c>
      <c r="X268" s="120"/>
      <c r="Y268" s="125">
        <f>Y266+Y267</f>
        <v>0</v>
      </c>
      <c r="Z268" s="120"/>
      <c r="AA268" s="125">
        <f>AA266+AA267</f>
        <v>29162</v>
      </c>
      <c r="AB268" s="120"/>
      <c r="AC268" s="125">
        <f>AC266+AC267</f>
        <v>99173</v>
      </c>
      <c r="AD268" s="120"/>
      <c r="AE268" s="125">
        <f>AE266+AE267</f>
        <v>374624</v>
      </c>
      <c r="AF268" s="120"/>
      <c r="AG268" s="125">
        <f>AG266+AG267</f>
        <v>0</v>
      </c>
      <c r="AH268" s="120"/>
      <c r="AI268" s="125">
        <f>AI266+AI267</f>
        <v>0</v>
      </c>
      <c r="AJ268" s="120"/>
      <c r="AK268" s="125">
        <f>AK266+AK267</f>
        <v>0</v>
      </c>
      <c r="AL268" s="79"/>
      <c r="AM268" s="125">
        <f>AM266+AM267</f>
        <v>0</v>
      </c>
      <c r="AN268" s="79"/>
      <c r="AO268" s="125">
        <f>AO266+AO267</f>
        <v>0</v>
      </c>
      <c r="AP268" s="79"/>
      <c r="AQ268" s="125">
        <f>AQ266+AQ267</f>
        <v>0</v>
      </c>
      <c r="AR268" s="79"/>
      <c r="AS268" s="125">
        <f>AS266+AS267</f>
        <v>0</v>
      </c>
      <c r="AT268" s="79"/>
      <c r="AU268" s="125">
        <f>AU266+AU267</f>
        <v>0</v>
      </c>
      <c r="AV268" s="79"/>
      <c r="AW268" s="125">
        <f>AW266+AW267</f>
        <v>0</v>
      </c>
      <c r="AX268" s="79"/>
      <c r="AY268" s="79"/>
      <c r="AZ268" s="79"/>
      <c r="BA268" s="79"/>
      <c r="BB268" s="79"/>
      <c r="BC268" s="126"/>
    </row>
    <row r="269" spans="1:57" ht="13.5" thickTop="1">
      <c r="A269" s="79"/>
      <c r="B269" s="79"/>
      <c r="C269" s="79"/>
      <c r="D269" s="79"/>
      <c r="E269" s="122"/>
      <c r="F269" s="120"/>
      <c r="G269" s="122"/>
      <c r="I269" s="122"/>
      <c r="K269" s="120"/>
      <c r="L269" s="120"/>
      <c r="M269" s="120"/>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0"/>
      <c r="AK269" s="120"/>
      <c r="AL269" s="79"/>
      <c r="AM269" s="120"/>
      <c r="AN269" s="79"/>
      <c r="AO269" s="120"/>
      <c r="AP269" s="79"/>
      <c r="AQ269" s="120"/>
      <c r="AR269" s="79"/>
      <c r="AS269" s="120"/>
      <c r="AT269" s="79"/>
      <c r="AU269" s="120"/>
      <c r="AV269" s="79"/>
      <c r="AW269" s="120"/>
      <c r="AX269" s="79"/>
      <c r="AY269" s="79"/>
      <c r="AZ269" s="79"/>
      <c r="BA269" s="79"/>
      <c r="BB269" s="79"/>
    </row>
    <row r="270" spans="1:57">
      <c r="A270" s="79"/>
      <c r="B270" s="79"/>
      <c r="C270" s="79"/>
      <c r="D270" s="79"/>
      <c r="E270" s="122"/>
      <c r="F270" s="120"/>
      <c r="G270" s="122"/>
      <c r="I270" s="122"/>
      <c r="K270" s="120"/>
      <c r="L270" s="120"/>
      <c r="M270" s="120"/>
      <c r="N270" s="120"/>
      <c r="O270" s="120"/>
      <c r="P270" s="120"/>
      <c r="Q270" s="120"/>
      <c r="R270" s="120"/>
      <c r="S270" s="120"/>
      <c r="T270" s="120"/>
      <c r="U270" s="120"/>
      <c r="V270" s="120"/>
      <c r="W270" s="120"/>
      <c r="X270" s="120"/>
      <c r="Y270" s="120"/>
      <c r="Z270" s="120"/>
      <c r="AA270" s="120"/>
      <c r="AB270" s="120"/>
      <c r="AC270" s="120"/>
      <c r="AD270" s="120"/>
      <c r="AE270" s="120"/>
      <c r="AF270" s="120"/>
      <c r="AG270" s="120"/>
      <c r="AH270" s="120"/>
      <c r="AI270" s="120"/>
      <c r="AJ270" s="120"/>
      <c r="AK270" s="120"/>
      <c r="AL270" s="79"/>
      <c r="AM270" s="120"/>
      <c r="AN270" s="79"/>
      <c r="AO270" s="120"/>
      <c r="AP270" s="79"/>
      <c r="AQ270" s="120"/>
      <c r="AR270" s="79"/>
      <c r="AS270" s="120"/>
      <c r="AT270" s="79"/>
      <c r="AU270" s="120"/>
      <c r="AV270" s="79"/>
      <c r="AW270" s="120"/>
      <c r="AX270" s="79"/>
      <c r="AY270" s="79"/>
      <c r="AZ270" s="79"/>
      <c r="BA270" s="79"/>
      <c r="BB270" s="79"/>
    </row>
    <row r="271" spans="1:57">
      <c r="A271" s="79"/>
      <c r="B271" s="119">
        <v>2015</v>
      </c>
      <c r="C271" s="79"/>
      <c r="D271" s="79"/>
      <c r="E271" s="129"/>
      <c r="F271" s="120"/>
      <c r="G271" s="129"/>
      <c r="I271" s="129"/>
      <c r="K271" s="120"/>
      <c r="L271" s="120"/>
      <c r="M271" s="120"/>
      <c r="N271" s="120"/>
      <c r="O271" s="120"/>
      <c r="P271" s="120"/>
      <c r="Q271" s="120"/>
      <c r="R271" s="120"/>
      <c r="S271" s="120"/>
      <c r="T271" s="120"/>
      <c r="U271" s="120"/>
      <c r="V271" s="120"/>
      <c r="W271" s="120"/>
      <c r="X271" s="120"/>
      <c r="Y271" s="120"/>
      <c r="Z271" s="120"/>
      <c r="AA271" s="120"/>
      <c r="AB271" s="120"/>
      <c r="AC271" s="120"/>
      <c r="AD271" s="120"/>
      <c r="AE271" s="120"/>
      <c r="AF271" s="120"/>
      <c r="AG271" s="120"/>
      <c r="AH271" s="120"/>
      <c r="AI271" s="120"/>
      <c r="AJ271" s="120"/>
      <c r="AK271" s="120"/>
      <c r="AL271" s="79"/>
      <c r="AM271" s="120"/>
      <c r="AN271" s="79"/>
      <c r="AO271" s="120"/>
      <c r="AP271" s="79"/>
      <c r="AQ271" s="120"/>
      <c r="AR271" s="79"/>
      <c r="AS271" s="120"/>
      <c r="AT271" s="79"/>
      <c r="AU271" s="120"/>
      <c r="AV271" s="79"/>
      <c r="AW271" s="120"/>
      <c r="AX271" s="79"/>
      <c r="AY271" s="79"/>
      <c r="AZ271" s="79"/>
      <c r="BA271" s="79"/>
      <c r="BB271" s="79"/>
    </row>
    <row r="272" spans="1:57">
      <c r="A272" s="79"/>
      <c r="B272" s="90" t="s">
        <v>167</v>
      </c>
      <c r="C272" s="79"/>
      <c r="D272" s="79"/>
      <c r="E272" s="120">
        <f>IF(E$113&lt;=$B271,E$25,0)</f>
        <v>0</v>
      </c>
      <c r="F272" s="120"/>
      <c r="G272" s="120">
        <f>IF(G$113&lt;=$B271,G$25,0)</f>
        <v>0</v>
      </c>
      <c r="I272" s="120">
        <f>IF(I$113&lt;=$B271,I$25,0)</f>
        <v>0</v>
      </c>
      <c r="K272" s="120">
        <f>IF(K$113&lt;=$B271,K$25,0)</f>
        <v>0</v>
      </c>
      <c r="L272" s="120"/>
      <c r="M272" s="120">
        <f>IF(M$113&lt;=$B271,M$25,0)</f>
        <v>3706400.915</v>
      </c>
      <c r="N272" s="120"/>
      <c r="O272" s="120">
        <f>IF(O$113&lt;=$B271,O$25,0)</f>
        <v>4273710.8949999996</v>
      </c>
      <c r="P272" s="120"/>
      <c r="Q272" s="120">
        <f>IF(Q$113&lt;=$B271,Q$25,0)</f>
        <v>299228647.71000004</v>
      </c>
      <c r="R272" s="120"/>
      <c r="S272" s="120">
        <f>IF(S$113&lt;=$B271,S$25,0)</f>
        <v>582899.13500000001</v>
      </c>
      <c r="T272" s="120"/>
      <c r="U272" s="120">
        <f>IF(U$113&lt;=$B271,U$25,0)</f>
        <v>11843540.959999999</v>
      </c>
      <c r="V272" s="120"/>
      <c r="W272" s="120">
        <f>IF(W$113&lt;=$B271,W$25,0)</f>
        <v>-84640.994999999937</v>
      </c>
      <c r="X272" s="120"/>
      <c r="Y272" s="120">
        <f>IF(Y$113&lt;=$B271,Y$25,0)</f>
        <v>3236832.7199999993</v>
      </c>
      <c r="Z272" s="120"/>
      <c r="AA272" s="120">
        <f>IF(AA$113&lt;=$B271,AA$25,0)</f>
        <v>873518.76000000013</v>
      </c>
      <c r="AB272" s="120"/>
      <c r="AC272" s="120">
        <f>IF(AC$113&lt;=$B271,AC$25,0)</f>
        <v>2747552.9049999993</v>
      </c>
      <c r="AD272" s="120"/>
      <c r="AE272" s="120">
        <f>IF(AE$113&lt;=$B271,AE$25,0)</f>
        <v>722165.79999999981</v>
      </c>
      <c r="AF272" s="120"/>
      <c r="AG272" s="120">
        <f>IF(AG$113&lt;=$B271,AG$25,0)</f>
        <v>917927.64000000013</v>
      </c>
      <c r="AH272" s="120"/>
      <c r="AI272" s="120">
        <f>IF(AI$113&lt;=$B271,AI$25,0)</f>
        <v>0</v>
      </c>
      <c r="AJ272" s="120"/>
      <c r="AK272" s="120">
        <f>IF(AK$113&lt;=$B271,AK$25,0)</f>
        <v>0</v>
      </c>
      <c r="AL272" s="79"/>
      <c r="AM272" s="120">
        <f>IF(AM$113&lt;=$B271,AM$25,0)</f>
        <v>0</v>
      </c>
      <c r="AN272" s="79"/>
      <c r="AO272" s="120">
        <f>IF(AO$113&lt;=$B271,AO$25,0)</f>
        <v>0</v>
      </c>
      <c r="AP272" s="79"/>
      <c r="AQ272" s="120">
        <f>IF(AQ$113&lt;=$B271,AQ$25,0)</f>
        <v>0</v>
      </c>
      <c r="AR272" s="79"/>
      <c r="AS272" s="120">
        <f>IF(AS$113&lt;=$B271,AS$25,0)</f>
        <v>0</v>
      </c>
      <c r="AT272" s="79"/>
      <c r="AU272" s="120">
        <f>IF(AU$113&lt;=$B271,AU$25,0)</f>
        <v>0</v>
      </c>
      <c r="AV272" s="79"/>
      <c r="AW272" s="120">
        <f>IF(AW$113&lt;=$B271,AW$25,0)</f>
        <v>0</v>
      </c>
      <c r="AX272" s="79"/>
      <c r="AY272" s="79"/>
      <c r="AZ272" s="79"/>
      <c r="BA272" s="79"/>
      <c r="BB272" s="79"/>
    </row>
    <row r="273" spans="1:57">
      <c r="A273" s="79"/>
      <c r="B273" s="90" t="s">
        <v>190</v>
      </c>
      <c r="C273" s="79"/>
      <c r="D273" s="79"/>
      <c r="E273" s="121">
        <f>ROUND(E272*E$13,0)</f>
        <v>0</v>
      </c>
      <c r="F273" s="120"/>
      <c r="G273" s="121">
        <f>ROUND(G272*G$13,0)</f>
        <v>0</v>
      </c>
      <c r="I273" s="121">
        <f>ROUND(I272*I$13,0)</f>
        <v>0</v>
      </c>
      <c r="K273" s="121">
        <f>ROUND(K272*K$13,0)</f>
        <v>0</v>
      </c>
      <c r="L273" s="120"/>
      <c r="M273" s="121">
        <f>ROUND(M272*M$13,0)</f>
        <v>0</v>
      </c>
      <c r="N273" s="120"/>
      <c r="O273" s="121">
        <f>ROUND(O272*O$13,0)</f>
        <v>0</v>
      </c>
      <c r="P273" s="120"/>
      <c r="Q273" s="121">
        <f>ROUND(Q272*Q$13,0)</f>
        <v>0</v>
      </c>
      <c r="R273" s="120"/>
      <c r="S273" s="121">
        <f>ROUND(S272*S$13,0)</f>
        <v>291450</v>
      </c>
      <c r="T273" s="120"/>
      <c r="U273" s="121">
        <f>ROUND(U272*U$13,0)</f>
        <v>5921770</v>
      </c>
      <c r="V273" s="120"/>
      <c r="W273" s="121">
        <f>ROUND(W272*W$13,0)</f>
        <v>-42320</v>
      </c>
      <c r="X273" s="120"/>
      <c r="Y273" s="121">
        <f>ROUND(Y272*Y$13,0)</f>
        <v>3236833</v>
      </c>
      <c r="Z273" s="120"/>
      <c r="AA273" s="121">
        <f>ROUND(AA272*AA$13,0)</f>
        <v>436759</v>
      </c>
      <c r="AB273" s="120"/>
      <c r="AC273" s="121">
        <f>ROUND(AC272*AC$13,0)</f>
        <v>1373776</v>
      </c>
      <c r="AD273" s="120"/>
      <c r="AE273" s="121">
        <f>ROUND(AE272*AE$13,0)</f>
        <v>361083</v>
      </c>
      <c r="AF273" s="120"/>
      <c r="AG273" s="121">
        <f>ROUND(AG272*AG$13,0)</f>
        <v>458964</v>
      </c>
      <c r="AH273" s="120"/>
      <c r="AI273" s="121">
        <f>ROUND(AI272*AI$13,0)</f>
        <v>0</v>
      </c>
      <c r="AJ273" s="120"/>
      <c r="AK273" s="121">
        <f>ROUND(AK272*AK$13,0)</f>
        <v>0</v>
      </c>
      <c r="AL273" s="79"/>
      <c r="AM273" s="121">
        <f>ROUND(AM272*AM$13,0)</f>
        <v>0</v>
      </c>
      <c r="AN273" s="79"/>
      <c r="AO273" s="121">
        <f>ROUND(AO272*AO$13,0)</f>
        <v>0</v>
      </c>
      <c r="AP273" s="79"/>
      <c r="AQ273" s="121">
        <f>ROUND(AQ272*AQ$13,0)</f>
        <v>0</v>
      </c>
      <c r="AR273" s="79"/>
      <c r="AS273" s="121">
        <f>ROUND(AS272*AS$13,0)</f>
        <v>0</v>
      </c>
      <c r="AT273" s="79"/>
      <c r="AU273" s="121">
        <f>ROUND(AU272*AU$13,0)</f>
        <v>0</v>
      </c>
      <c r="AV273" s="79"/>
      <c r="AW273" s="121">
        <f>ROUND(AW272*AW$13,0)</f>
        <v>0</v>
      </c>
      <c r="AX273" s="79"/>
      <c r="AY273" s="79"/>
      <c r="AZ273" s="79"/>
      <c r="BA273" s="79"/>
      <c r="BB273" s="79"/>
    </row>
    <row r="274" spans="1:57">
      <c r="A274" s="79"/>
      <c r="B274" s="90" t="s">
        <v>191</v>
      </c>
      <c r="C274" s="79"/>
      <c r="D274" s="79"/>
      <c r="E274" s="120">
        <f>E272-E273</f>
        <v>0</v>
      </c>
      <c r="F274" s="120"/>
      <c r="G274" s="120">
        <f>G272-G273</f>
        <v>0</v>
      </c>
      <c r="I274" s="120">
        <f>I272-I273</f>
        <v>0</v>
      </c>
      <c r="K274" s="120">
        <f>K272-K273</f>
        <v>0</v>
      </c>
      <c r="L274" s="120"/>
      <c r="M274" s="120">
        <f>M272-M273</f>
        <v>3706400.915</v>
      </c>
      <c r="N274" s="120"/>
      <c r="O274" s="120">
        <f>O272-O273</f>
        <v>4273710.8949999996</v>
      </c>
      <c r="P274" s="120"/>
      <c r="Q274" s="120">
        <f>Q272-Q273</f>
        <v>299228647.71000004</v>
      </c>
      <c r="R274" s="120"/>
      <c r="S274" s="120">
        <f>S272-S273</f>
        <v>291449.13500000001</v>
      </c>
      <c r="T274" s="120"/>
      <c r="U274" s="120">
        <f>U272-U273</f>
        <v>5921770.959999999</v>
      </c>
      <c r="V274" s="120"/>
      <c r="W274" s="120">
        <f>W272-W273</f>
        <v>-42320.994999999937</v>
      </c>
      <c r="X274" s="120"/>
      <c r="Y274" s="120">
        <f>Y272-Y273</f>
        <v>-0.28000000072643161</v>
      </c>
      <c r="Z274" s="120"/>
      <c r="AA274" s="120">
        <f>AA272-AA273</f>
        <v>436759.76000000013</v>
      </c>
      <c r="AB274" s="120"/>
      <c r="AC274" s="120">
        <f>AC272-AC273</f>
        <v>1373776.9049999993</v>
      </c>
      <c r="AD274" s="120"/>
      <c r="AE274" s="120">
        <f>AE272-AE273</f>
        <v>361082.79999999981</v>
      </c>
      <c r="AF274" s="120"/>
      <c r="AG274" s="120">
        <f>AG272-AG273</f>
        <v>458963.64000000013</v>
      </c>
      <c r="AH274" s="120"/>
      <c r="AI274" s="120">
        <f>AI272-AI273</f>
        <v>0</v>
      </c>
      <c r="AJ274" s="120"/>
      <c r="AK274" s="120">
        <f>AK272-AK273</f>
        <v>0</v>
      </c>
      <c r="AL274" s="79"/>
      <c r="AM274" s="120">
        <f>AM272-AM273</f>
        <v>0</v>
      </c>
      <c r="AN274" s="79"/>
      <c r="AO274" s="120">
        <f>AO272-AO273</f>
        <v>0</v>
      </c>
      <c r="AP274" s="79"/>
      <c r="AQ274" s="120">
        <f>AQ272-AQ273</f>
        <v>0</v>
      </c>
      <c r="AR274" s="79"/>
      <c r="AS274" s="120">
        <f>AS272-AS273</f>
        <v>0</v>
      </c>
      <c r="AT274" s="79"/>
      <c r="AU274" s="120">
        <f>AU272-AU273</f>
        <v>0</v>
      </c>
      <c r="AV274" s="79"/>
      <c r="AW274" s="120">
        <f>AW272-AW273</f>
        <v>0</v>
      </c>
      <c r="AX274" s="79"/>
      <c r="AY274" s="79"/>
      <c r="AZ274" s="79"/>
      <c r="BA274" s="79"/>
      <c r="BB274" s="79"/>
    </row>
    <row r="275" spans="1:57" s="65" customFormat="1">
      <c r="A275" s="109"/>
      <c r="B275" s="123" t="s">
        <v>192</v>
      </c>
      <c r="C275" s="109"/>
      <c r="D275" s="109"/>
      <c r="E275" s="128">
        <f>IF($B271-E$9&lt;0,0,LOOKUP($B271-(E$9-1),$C$380:$C$401,$E$380:$E$401))</f>
        <v>4.462E-2</v>
      </c>
      <c r="F275" s="109"/>
      <c r="G275" s="128">
        <f>IF($B271-G$9&lt;0,0,LOOKUP($B271-(G$9-1),$C$380:$C$401,$E$380:$E$401))</f>
        <v>4.4609999999999997E-2</v>
      </c>
      <c r="H275" s="124"/>
      <c r="I275" s="128">
        <f>IF($B271-I$9&lt;0,0,LOOKUP($B271-(I$9-1),$C$380:$C$401,$E$380:$E$401))</f>
        <v>4.462E-2</v>
      </c>
      <c r="J275" s="124"/>
      <c r="K275" s="128">
        <f>IF($B271-K$9&lt;0,0,LOOKUP($B271-(K$9-1),$C$380:$C$401,$E$380:$E$401))</f>
        <v>4.4609999999999997E-2</v>
      </c>
      <c r="L275" s="124"/>
      <c r="M275" s="128">
        <f>IF($B271-M$9&lt;0,0,LOOKUP($B271-(M$9-1),$C$380:$C$401,$E$380:$E$401))</f>
        <v>4.462E-2</v>
      </c>
      <c r="N275" s="109"/>
      <c r="O275" s="128">
        <f>IF($B271-O$9&lt;0,0,LOOKUP($B271-(O$9-1),$C$380:$C$401,$E$380:$E$401))</f>
        <v>4.4609999999999997E-2</v>
      </c>
      <c r="P275" s="124"/>
      <c r="Q275" s="128">
        <f>IF($B271-Q$9&lt;0,0,LOOKUP($B271-(Q$9-1),$C$380:$C$401,$E$380:$E$401))</f>
        <v>4.462E-2</v>
      </c>
      <c r="R275" s="124"/>
      <c r="S275" s="128">
        <f>IF($B271-S$9&lt;0,0,LOOKUP($B271-(S$9-1),$C$380:$C$401,$E$380:$E$401))</f>
        <v>4.5220000000000003E-2</v>
      </c>
      <c r="T275" s="124"/>
      <c r="U275" s="128">
        <f>IF($B271-U$9&lt;0,0,LOOKUP($B271-(U$9-1),$C$380:$C$401,$E$380:$E$401))</f>
        <v>4.888E-2</v>
      </c>
      <c r="V275" s="124"/>
      <c r="W275" s="128">
        <f>IF($B271-W$9&lt;0,0,LOOKUP($B271-(W$9-1),$C$380:$C$401,$E$380:$E$401))</f>
        <v>5.2850000000000001E-2</v>
      </c>
      <c r="X275" s="109"/>
      <c r="Y275" s="128">
        <f>IF($B271-Y$9&lt;0,0,LOOKUP($B271-(Y$9-1),$C$380:$C$401,$E$380:$E$401))</f>
        <v>5.713E-2</v>
      </c>
      <c r="Z275" s="124"/>
      <c r="AA275" s="128">
        <f>IF($B271-AA$9&lt;0,0,LOOKUP($B271-(AA$9-1),$C$380:$C$401,$E$380:$E$401))</f>
        <v>6.1769999999999999E-2</v>
      </c>
      <c r="AB275" s="124"/>
      <c r="AC275" s="128">
        <f>IF($B271-AC$9&lt;0,0,LOOKUP($B271-(AC$9-1),$C$380:$C$401,$E$380:$E$401))</f>
        <v>6.6769999999999996E-2</v>
      </c>
      <c r="AD275" s="124"/>
      <c r="AE275" s="128">
        <f>IF($B271-AE$9&lt;0,0,LOOKUP($B271-(AE$9-1),$C$380:$C$401,$E$380:$E$401))</f>
        <v>7.2190000000000004E-2</v>
      </c>
      <c r="AF275" s="124"/>
      <c r="AG275" s="128">
        <f>IF($B271-AG$9&lt;0,0,LOOKUP($B271-(AG$9-1),$C$380:$C$401,$E$380:$E$401))</f>
        <v>3.7499999999999999E-2</v>
      </c>
      <c r="AH275" s="109"/>
      <c r="AI275" s="128">
        <f>IF($B271-AI$9&lt;0,0,LOOKUP($B271-(AI$9-1),$C$380:$C$401,$E$380:$E$401))</f>
        <v>0</v>
      </c>
      <c r="AJ275" s="109"/>
      <c r="AK275" s="128">
        <f>IF($B271-AK$9&lt;0,0,LOOKUP($B271-(AK$9-1),$C$380:$C$401,$E$380:$E$401))</f>
        <v>0</v>
      </c>
      <c r="AL275" s="109"/>
      <c r="AM275" s="128">
        <f>IF($B271-AM$9&lt;0,0,LOOKUP($B271-(AM$9-1),$C$380:$C$401,$E$380:$E$401))</f>
        <v>0</v>
      </c>
      <c r="AN275" s="109"/>
      <c r="AO275" s="128">
        <f>IF($B271-AO$9&lt;0,0,LOOKUP($B271-(AO$9-1),$C$380:$C$401,$E$380:$E$401))</f>
        <v>0</v>
      </c>
      <c r="AP275" s="109"/>
      <c r="AQ275" s="128">
        <f>IF($B271-AQ$9&lt;0,0,LOOKUP($B271-(AQ$9-1),$C$380:$C$401,$E$380:$E$401))</f>
        <v>0</v>
      </c>
      <c r="AR275" s="109"/>
      <c r="AS275" s="128">
        <f>IF($B271-AS$9&lt;0,0,LOOKUP($B271-(AS$9-1),$C$380:$C$401,$E$380:$E$401))</f>
        <v>0</v>
      </c>
      <c r="AT275" s="109"/>
      <c r="AU275" s="128">
        <f>IF($B271-AU$9&lt;0,0,LOOKUP($B271-(AU$9-1),$C$380:$C$401,$E$380:$E$401))</f>
        <v>0</v>
      </c>
      <c r="AV275" s="109"/>
      <c r="AW275" s="128">
        <f>IF($B271-AW$9&lt;0,0,LOOKUP($B271-(AW$9-1),$C$380:$C$401,$E$380:$E$401))</f>
        <v>0</v>
      </c>
      <c r="AX275" s="109"/>
      <c r="AY275" s="109"/>
      <c r="AZ275" s="109"/>
      <c r="BA275" s="109"/>
      <c r="BB275" s="109"/>
      <c r="BC275" s="124"/>
      <c r="BD275" s="124"/>
      <c r="BE275" s="124"/>
    </row>
    <row r="276" spans="1:57">
      <c r="A276" s="79"/>
      <c r="B276" s="79"/>
      <c r="C276" s="79"/>
      <c r="D276" s="79"/>
      <c r="E276" s="122"/>
      <c r="F276" s="120"/>
      <c r="G276" s="122"/>
      <c r="I276" s="122"/>
      <c r="K276" s="122"/>
      <c r="L276" s="120"/>
      <c r="M276" s="122"/>
      <c r="N276" s="120"/>
      <c r="O276" s="122"/>
      <c r="P276" s="120"/>
      <c r="Q276" s="122"/>
      <c r="R276" s="120"/>
      <c r="S276" s="122"/>
      <c r="T276" s="120"/>
      <c r="U276" s="122"/>
      <c r="V276" s="120"/>
      <c r="W276" s="122"/>
      <c r="X276" s="120"/>
      <c r="Y276" s="122"/>
      <c r="Z276" s="120"/>
      <c r="AA276" s="122"/>
      <c r="AB276" s="120"/>
      <c r="AC276" s="122"/>
      <c r="AD276" s="120"/>
      <c r="AE276" s="122"/>
      <c r="AF276" s="120"/>
      <c r="AG276" s="122"/>
      <c r="AH276" s="120"/>
      <c r="AI276" s="122"/>
      <c r="AJ276" s="120"/>
      <c r="AK276" s="122"/>
      <c r="AL276" s="79"/>
      <c r="AM276" s="122"/>
      <c r="AN276" s="79"/>
      <c r="AO276" s="122"/>
      <c r="AP276" s="79"/>
      <c r="AQ276" s="122"/>
      <c r="AR276" s="79"/>
      <c r="AS276" s="122"/>
      <c r="AT276" s="79"/>
      <c r="AU276" s="122"/>
      <c r="AV276" s="79"/>
      <c r="AW276" s="122"/>
      <c r="AX276" s="79"/>
      <c r="AY276" s="79"/>
      <c r="AZ276" s="79"/>
      <c r="BA276" s="79"/>
      <c r="BB276" s="79"/>
    </row>
    <row r="277" spans="1:57">
      <c r="A277" s="79"/>
      <c r="B277" s="90" t="s">
        <v>193</v>
      </c>
      <c r="C277" s="79"/>
      <c r="D277" s="79"/>
      <c r="E277" s="120">
        <f>ROUND((E272-E273)*E275,0)</f>
        <v>0</v>
      </c>
      <c r="F277" s="120"/>
      <c r="G277" s="120">
        <f>ROUND((G272-G273)*G275,0)</f>
        <v>0</v>
      </c>
      <c r="I277" s="120">
        <f>ROUND((I272-I273)*I275,0)</f>
        <v>0</v>
      </c>
      <c r="K277" s="120">
        <f>ROUND((K272-K273)*K275,0)</f>
        <v>0</v>
      </c>
      <c r="L277" s="120"/>
      <c r="M277" s="120">
        <f>ROUND((M272-M273)*M275,0)</f>
        <v>165380</v>
      </c>
      <c r="N277" s="120"/>
      <c r="O277" s="120">
        <f>ROUND((O272-O273)*O275,0)</f>
        <v>190650</v>
      </c>
      <c r="P277" s="120"/>
      <c r="Q277" s="120">
        <f>ROUND((Q272-Q273)*Q275,0)</f>
        <v>13351582</v>
      </c>
      <c r="R277" s="120"/>
      <c r="S277" s="120">
        <f>ROUND((S272-S273)*S275,0)</f>
        <v>13179</v>
      </c>
      <c r="T277" s="120"/>
      <c r="U277" s="120">
        <f>ROUND((U272-U273)*U275,0)</f>
        <v>289456</v>
      </c>
      <c r="V277" s="120"/>
      <c r="W277" s="120">
        <f>ROUND((W272-W273)*W275,0)</f>
        <v>-2237</v>
      </c>
      <c r="X277" s="120"/>
      <c r="Y277" s="120">
        <f>ROUND((Y272-Y273)*Y275,0)</f>
        <v>0</v>
      </c>
      <c r="Z277" s="120"/>
      <c r="AA277" s="120">
        <f>ROUND((AA272-AA273)*AA275,0)</f>
        <v>26979</v>
      </c>
      <c r="AB277" s="120"/>
      <c r="AC277" s="120">
        <f>ROUND((AC272-AC273)*AC275,0)</f>
        <v>91727</v>
      </c>
      <c r="AD277" s="120"/>
      <c r="AE277" s="120">
        <f>ROUND((AE272-AE273)*AE275,0)</f>
        <v>26067</v>
      </c>
      <c r="AF277" s="120"/>
      <c r="AG277" s="120">
        <f>ROUND((AG272-AG273)*AG275,0)</f>
        <v>17211</v>
      </c>
      <c r="AH277" s="120"/>
      <c r="AI277" s="120">
        <f>ROUND((AI272-AI273)*AI275,0)</f>
        <v>0</v>
      </c>
      <c r="AJ277" s="120"/>
      <c r="AK277" s="120">
        <f>ROUND((AK272-AK273)*AK275,0)</f>
        <v>0</v>
      </c>
      <c r="AL277" s="79"/>
      <c r="AM277" s="120">
        <f>ROUND((AM272-AM273)*AM275,0)</f>
        <v>0</v>
      </c>
      <c r="AN277" s="79"/>
      <c r="AO277" s="120">
        <f>ROUND((AO272-AO273)*AO275,0)</f>
        <v>0</v>
      </c>
      <c r="AP277" s="79"/>
      <c r="AQ277" s="120">
        <f>ROUND((AQ272-AQ273)*AQ275,0)</f>
        <v>0</v>
      </c>
      <c r="AR277" s="79"/>
      <c r="AS277" s="120">
        <f>ROUND((AS272-AS273)*AS275,0)</f>
        <v>0</v>
      </c>
      <c r="AT277" s="79"/>
      <c r="AU277" s="120">
        <f>ROUND((AU272-AU273)*AU275,0)</f>
        <v>0</v>
      </c>
      <c r="AV277" s="79"/>
      <c r="AW277" s="120">
        <f>ROUND((AW272-AW273)*AW275,0)</f>
        <v>0</v>
      </c>
      <c r="AX277" s="79"/>
      <c r="AY277" s="79"/>
      <c r="AZ277" s="79"/>
      <c r="BA277" s="79"/>
      <c r="BB277" s="79"/>
    </row>
    <row r="278" spans="1:57">
      <c r="A278" s="79"/>
      <c r="B278" s="90" t="s">
        <v>194</v>
      </c>
      <c r="C278" s="79"/>
      <c r="D278" s="79"/>
      <c r="E278" s="81">
        <f>IF(E$113=$B271,E273,0)</f>
        <v>0</v>
      </c>
      <c r="F278" s="120"/>
      <c r="G278" s="81">
        <f>IF(G$113=$B271,G273,0)</f>
        <v>0</v>
      </c>
      <c r="I278" s="81">
        <f>IF(I$113=$B271,I273,0)</f>
        <v>0</v>
      </c>
      <c r="K278" s="81">
        <f>IF(K$113=$B271,K273,0)</f>
        <v>0</v>
      </c>
      <c r="L278" s="120"/>
      <c r="M278" s="81">
        <f>IF(M$113=$B271,M273,0)</f>
        <v>0</v>
      </c>
      <c r="N278" s="120"/>
      <c r="O278" s="81">
        <f>IF(O$113=$B271,O273,0)</f>
        <v>0</v>
      </c>
      <c r="P278" s="120"/>
      <c r="Q278" s="81">
        <f>IF(Q$113=$B271,Q273,0)</f>
        <v>0</v>
      </c>
      <c r="R278" s="120"/>
      <c r="S278" s="81">
        <f>IF(S$113=$B271,S273,0)</f>
        <v>0</v>
      </c>
      <c r="T278" s="120"/>
      <c r="U278" s="81">
        <f>IF(U$113=$B271,U273,0)</f>
        <v>0</v>
      </c>
      <c r="V278" s="120"/>
      <c r="W278" s="81">
        <f>IF(W$113=$B271,W273,0)</f>
        <v>0</v>
      </c>
      <c r="X278" s="120"/>
      <c r="Y278" s="81">
        <f>IF(Y$113=$B271,Y273,0)</f>
        <v>0</v>
      </c>
      <c r="Z278" s="120"/>
      <c r="AA278" s="81">
        <f>IF(AA$113=$B271,AA273,0)</f>
        <v>0</v>
      </c>
      <c r="AB278" s="120"/>
      <c r="AC278" s="81">
        <f>IF(AC$113=$B271,AC273,0)</f>
        <v>0</v>
      </c>
      <c r="AD278" s="120"/>
      <c r="AE278" s="81">
        <f>IF(AE$113=$B271,AE273,0)</f>
        <v>0</v>
      </c>
      <c r="AF278" s="120"/>
      <c r="AG278" s="81">
        <f>IF(AG$113=$B271,AG273,0)</f>
        <v>458964</v>
      </c>
      <c r="AH278" s="120"/>
      <c r="AI278" s="81">
        <f>IF(AI$113=$B271,AI273,0)</f>
        <v>0</v>
      </c>
      <c r="AJ278" s="120"/>
      <c r="AK278" s="81">
        <f>IF(AK$113=$B271,AK273,0)</f>
        <v>0</v>
      </c>
      <c r="AL278" s="79"/>
      <c r="AM278" s="81">
        <f>IF(AM$113=$B271,AM273,0)</f>
        <v>0</v>
      </c>
      <c r="AN278" s="79"/>
      <c r="AO278" s="81">
        <f>IF(AO$113=$B271,AO273,0)</f>
        <v>0</v>
      </c>
      <c r="AP278" s="79"/>
      <c r="AQ278" s="81">
        <f>IF(AQ$113=$B271,AQ273,0)</f>
        <v>0</v>
      </c>
      <c r="AR278" s="79"/>
      <c r="AS278" s="81">
        <f>IF(AS$113=$B271,AS273,0)</f>
        <v>0</v>
      </c>
      <c r="AT278" s="79"/>
      <c r="AU278" s="81">
        <f>IF(AU$113=$B271,AU273,0)</f>
        <v>0</v>
      </c>
      <c r="AV278" s="79"/>
      <c r="AW278" s="81">
        <f>IF(AW$113=$B271,AW273,0)</f>
        <v>0</v>
      </c>
      <c r="AX278" s="79"/>
      <c r="AY278" s="79"/>
      <c r="AZ278" s="79"/>
      <c r="BA278" s="79"/>
      <c r="BB278" s="79"/>
    </row>
    <row r="279" spans="1:57" ht="13.5" thickBot="1">
      <c r="A279" s="79"/>
      <c r="B279" s="90" t="str">
        <f>"Total Tax Depreciation  -  "&amp;B271</f>
        <v>Total Tax Depreciation  -  2015</v>
      </c>
      <c r="C279" s="79"/>
      <c r="D279" s="79"/>
      <c r="E279" s="125">
        <f>E277+E278</f>
        <v>0</v>
      </c>
      <c r="F279" s="120"/>
      <c r="G279" s="125">
        <f>G277+G278</f>
        <v>0</v>
      </c>
      <c r="I279" s="125">
        <f>I277+I278</f>
        <v>0</v>
      </c>
      <c r="K279" s="125">
        <f>K277+K278</f>
        <v>0</v>
      </c>
      <c r="L279" s="120"/>
      <c r="M279" s="125">
        <f>M277+M278</f>
        <v>165380</v>
      </c>
      <c r="N279" s="120"/>
      <c r="O279" s="125">
        <f>O277+O278</f>
        <v>190650</v>
      </c>
      <c r="P279" s="120"/>
      <c r="Q279" s="125">
        <f>Q277+Q278</f>
        <v>13351582</v>
      </c>
      <c r="R279" s="120"/>
      <c r="S279" s="125">
        <f>S277+S278</f>
        <v>13179</v>
      </c>
      <c r="T279" s="120"/>
      <c r="U279" s="125">
        <f>U277+U278</f>
        <v>289456</v>
      </c>
      <c r="V279" s="120"/>
      <c r="W279" s="125">
        <f>W277+W278</f>
        <v>-2237</v>
      </c>
      <c r="X279" s="120"/>
      <c r="Y279" s="125">
        <f>Y277+Y278</f>
        <v>0</v>
      </c>
      <c r="Z279" s="120"/>
      <c r="AA279" s="125">
        <f>AA277+AA278</f>
        <v>26979</v>
      </c>
      <c r="AB279" s="120"/>
      <c r="AC279" s="125">
        <f>AC277+AC278</f>
        <v>91727</v>
      </c>
      <c r="AD279" s="120"/>
      <c r="AE279" s="125">
        <f>AE277+AE278</f>
        <v>26067</v>
      </c>
      <c r="AF279" s="120"/>
      <c r="AG279" s="125">
        <f>AG277+AG278</f>
        <v>476175</v>
      </c>
      <c r="AH279" s="120"/>
      <c r="AI279" s="125">
        <f>AI277+AI278</f>
        <v>0</v>
      </c>
      <c r="AJ279" s="120"/>
      <c r="AK279" s="125">
        <f>AK277+AK278</f>
        <v>0</v>
      </c>
      <c r="AL279" s="79"/>
      <c r="AM279" s="125">
        <f>AM277+AM278</f>
        <v>0</v>
      </c>
      <c r="AN279" s="79"/>
      <c r="AO279" s="125">
        <f>AO277+AO278</f>
        <v>0</v>
      </c>
      <c r="AP279" s="79"/>
      <c r="AQ279" s="125">
        <f>AQ277+AQ278</f>
        <v>0</v>
      </c>
      <c r="AR279" s="79"/>
      <c r="AS279" s="125">
        <f>AS277+AS278</f>
        <v>0</v>
      </c>
      <c r="AT279" s="79"/>
      <c r="AU279" s="125">
        <f>AU277+AU278</f>
        <v>0</v>
      </c>
      <c r="AV279" s="79"/>
      <c r="AW279" s="125">
        <f>AW277+AW278</f>
        <v>0</v>
      </c>
      <c r="AX279" s="79"/>
      <c r="AY279" s="79"/>
      <c r="AZ279" s="79"/>
      <c r="BA279" s="79"/>
      <c r="BB279" s="79"/>
      <c r="BC279" s="126"/>
    </row>
    <row r="280" spans="1:57" ht="13.5" thickTop="1">
      <c r="A280" s="79"/>
      <c r="B280" s="79"/>
      <c r="C280" s="79"/>
      <c r="D280" s="79"/>
      <c r="E280" s="122"/>
      <c r="F280" s="120"/>
      <c r="G280" s="122"/>
      <c r="I280" s="122"/>
      <c r="K280" s="120"/>
      <c r="L280" s="120"/>
      <c r="M280" s="120"/>
      <c r="N280" s="120"/>
      <c r="O280" s="120"/>
      <c r="P280" s="120"/>
      <c r="Q280" s="120"/>
      <c r="R280" s="120"/>
      <c r="S280" s="120"/>
      <c r="T280" s="120"/>
      <c r="U280" s="120"/>
      <c r="V280" s="120"/>
      <c r="W280" s="120"/>
      <c r="X280" s="120"/>
      <c r="Y280" s="120"/>
      <c r="Z280" s="120"/>
      <c r="AA280" s="120"/>
      <c r="AB280" s="120"/>
      <c r="AC280" s="120"/>
      <c r="AD280" s="120"/>
      <c r="AE280" s="120"/>
      <c r="AF280" s="120"/>
      <c r="AG280" s="120"/>
      <c r="AH280" s="120"/>
      <c r="AI280" s="120"/>
      <c r="AJ280" s="120"/>
      <c r="AK280" s="120"/>
      <c r="AL280" s="79"/>
      <c r="AM280" s="120"/>
      <c r="AN280" s="79"/>
      <c r="AO280" s="120"/>
      <c r="AP280" s="79"/>
      <c r="AQ280" s="120"/>
      <c r="AR280" s="79"/>
      <c r="AS280" s="120"/>
      <c r="AT280" s="79"/>
      <c r="AU280" s="120"/>
      <c r="AV280" s="79"/>
      <c r="AW280" s="120"/>
      <c r="AX280" s="79"/>
      <c r="AY280" s="79"/>
      <c r="AZ280" s="79"/>
      <c r="BA280" s="79"/>
      <c r="BB280" s="79"/>
    </row>
    <row r="281" spans="1:57">
      <c r="A281" s="79"/>
      <c r="B281" s="79"/>
      <c r="C281" s="79"/>
      <c r="D281" s="79"/>
      <c r="E281" s="122"/>
      <c r="F281" s="120"/>
      <c r="G281" s="122"/>
      <c r="I281" s="122"/>
      <c r="K281" s="120"/>
      <c r="L281" s="120"/>
      <c r="M281" s="120"/>
      <c r="N281" s="120"/>
      <c r="O281" s="120"/>
      <c r="P281" s="120"/>
      <c r="Q281" s="120"/>
      <c r="R281" s="120"/>
      <c r="S281" s="120"/>
      <c r="T281" s="120"/>
      <c r="U281" s="120"/>
      <c r="V281" s="120"/>
      <c r="W281" s="120"/>
      <c r="X281" s="120"/>
      <c r="Y281" s="120"/>
      <c r="Z281" s="120"/>
      <c r="AA281" s="120"/>
      <c r="AB281" s="120"/>
      <c r="AC281" s="120"/>
      <c r="AD281" s="120"/>
      <c r="AE281" s="120"/>
      <c r="AF281" s="120"/>
      <c r="AG281" s="120"/>
      <c r="AH281" s="120"/>
      <c r="AI281" s="120"/>
      <c r="AJ281" s="120"/>
      <c r="AK281" s="120"/>
      <c r="AL281" s="79"/>
      <c r="AM281" s="120"/>
      <c r="AN281" s="79"/>
      <c r="AO281" s="120"/>
      <c r="AP281" s="79"/>
      <c r="AQ281" s="120"/>
      <c r="AR281" s="79"/>
      <c r="AS281" s="120"/>
      <c r="AT281" s="79"/>
      <c r="AU281" s="120"/>
      <c r="AV281" s="79"/>
      <c r="AW281" s="120"/>
      <c r="AX281" s="79"/>
      <c r="AY281" s="79"/>
      <c r="AZ281" s="79"/>
      <c r="BA281" s="79"/>
      <c r="BB281" s="79"/>
    </row>
    <row r="282" spans="1:57">
      <c r="A282" s="79"/>
      <c r="B282" s="119">
        <v>2016</v>
      </c>
      <c r="C282" s="79"/>
      <c r="D282" s="79"/>
      <c r="E282" s="129"/>
      <c r="F282" s="120"/>
      <c r="G282" s="129"/>
      <c r="I282" s="129"/>
      <c r="K282" s="120"/>
      <c r="L282" s="120"/>
      <c r="M282" s="120"/>
      <c r="N282" s="120"/>
      <c r="O282" s="120"/>
      <c r="P282" s="120"/>
      <c r="Q282" s="120"/>
      <c r="R282" s="120"/>
      <c r="S282" s="120"/>
      <c r="T282" s="120"/>
      <c r="U282" s="120"/>
      <c r="V282" s="120"/>
      <c r="W282" s="120"/>
      <c r="X282" s="120"/>
      <c r="Y282" s="120"/>
      <c r="Z282" s="120"/>
      <c r="AA282" s="120"/>
      <c r="AB282" s="120"/>
      <c r="AC282" s="120"/>
      <c r="AD282" s="120"/>
      <c r="AE282" s="120"/>
      <c r="AF282" s="120"/>
      <c r="AG282" s="120"/>
      <c r="AH282" s="120"/>
      <c r="AI282" s="120"/>
      <c r="AJ282" s="120"/>
      <c r="AK282" s="120"/>
      <c r="AL282" s="79"/>
      <c r="AM282" s="120"/>
      <c r="AN282" s="79"/>
      <c r="AO282" s="120"/>
      <c r="AP282" s="79"/>
      <c r="AQ282" s="120"/>
      <c r="AR282" s="79"/>
      <c r="AS282" s="120"/>
      <c r="AT282" s="79"/>
      <c r="AU282" s="120"/>
      <c r="AV282" s="79"/>
      <c r="AW282" s="120"/>
      <c r="AX282" s="79"/>
      <c r="AY282" s="79"/>
      <c r="AZ282" s="79"/>
      <c r="BA282" s="79"/>
      <c r="BB282" s="79"/>
    </row>
    <row r="283" spans="1:57">
      <c r="A283" s="79"/>
      <c r="B283" s="90" t="s">
        <v>167</v>
      </c>
      <c r="C283" s="79"/>
      <c r="D283" s="79"/>
      <c r="E283" s="120">
        <f>IF(E$113&lt;=$B282,E$25,0)</f>
        <v>0</v>
      </c>
      <c r="F283" s="120"/>
      <c r="G283" s="120">
        <f>IF(G$113&lt;=$B282,G$25,0)</f>
        <v>0</v>
      </c>
      <c r="I283" s="120">
        <f>IF(I$113&lt;=$B282,I$25,0)</f>
        <v>0</v>
      </c>
      <c r="K283" s="120">
        <f>IF(K$113&lt;=$B282,K$25,0)</f>
        <v>0</v>
      </c>
      <c r="L283" s="120"/>
      <c r="M283" s="120">
        <f>IF(M$113&lt;=$B282,M$25,0)</f>
        <v>3706400.915</v>
      </c>
      <c r="N283" s="120"/>
      <c r="O283" s="120">
        <f>IF(O$113&lt;=$B282,O$25,0)</f>
        <v>4273710.8949999996</v>
      </c>
      <c r="P283" s="120"/>
      <c r="Q283" s="120">
        <f>IF(Q$113&lt;=$B282,Q$25,0)</f>
        <v>299228647.71000004</v>
      </c>
      <c r="R283" s="120"/>
      <c r="S283" s="120">
        <f>IF(S$113&lt;=$B282,S$25,0)</f>
        <v>582899.13500000001</v>
      </c>
      <c r="T283" s="120"/>
      <c r="U283" s="120">
        <f>IF(U$113&lt;=$B282,U$25,0)</f>
        <v>11843540.959999999</v>
      </c>
      <c r="V283" s="120"/>
      <c r="W283" s="120">
        <f>IF(W$113&lt;=$B282,W$25,0)</f>
        <v>-84640.994999999937</v>
      </c>
      <c r="X283" s="120"/>
      <c r="Y283" s="120">
        <f>IF(Y$113&lt;=$B282,Y$25,0)</f>
        <v>3236832.7199999993</v>
      </c>
      <c r="Z283" s="120"/>
      <c r="AA283" s="120">
        <f>IF(AA$113&lt;=$B282,AA$25,0)</f>
        <v>873518.76000000013</v>
      </c>
      <c r="AB283" s="120"/>
      <c r="AC283" s="120">
        <f>IF(AC$113&lt;=$B282,AC$25,0)</f>
        <v>2747552.9049999993</v>
      </c>
      <c r="AD283" s="120"/>
      <c r="AE283" s="120">
        <f>IF(AE$113&lt;=$B282,AE$25,0)</f>
        <v>722165.79999999981</v>
      </c>
      <c r="AF283" s="120"/>
      <c r="AG283" s="120">
        <f>IF(AG$113&lt;=$B282,AG$25,0)</f>
        <v>917927.64000000013</v>
      </c>
      <c r="AH283" s="120"/>
      <c r="AI283" s="120">
        <f>IF(AI$113&lt;=$B282,AI$25,0)</f>
        <v>875597.39999999979</v>
      </c>
      <c r="AJ283" s="120"/>
      <c r="AK283" s="120">
        <f>IF(AK$113&lt;=$B282,AK$25,0)</f>
        <v>0</v>
      </c>
      <c r="AL283" s="79"/>
      <c r="AM283" s="120">
        <f>IF(AM$113&lt;=$B282,AM$25,0)</f>
        <v>0</v>
      </c>
      <c r="AN283" s="79"/>
      <c r="AO283" s="120">
        <f>IF(AO$113&lt;=$B282,AO$25,0)</f>
        <v>0</v>
      </c>
      <c r="AP283" s="79"/>
      <c r="AQ283" s="120">
        <f>IF(AQ$113&lt;=$B282,AQ$25,0)</f>
        <v>0</v>
      </c>
      <c r="AR283" s="79"/>
      <c r="AS283" s="120">
        <f>IF(AS$113&lt;=$B282,AS$25,0)</f>
        <v>0</v>
      </c>
      <c r="AT283" s="79"/>
      <c r="AU283" s="120">
        <f>IF(AU$113&lt;=$B282,AU$25,0)</f>
        <v>0</v>
      </c>
      <c r="AV283" s="79"/>
      <c r="AW283" s="120">
        <f>IF(AW$113&lt;=$B282,AW$25,0)</f>
        <v>0</v>
      </c>
      <c r="AX283" s="79"/>
      <c r="AY283" s="79"/>
      <c r="AZ283" s="79"/>
      <c r="BA283" s="79"/>
      <c r="BB283" s="79"/>
    </row>
    <row r="284" spans="1:57">
      <c r="A284" s="79"/>
      <c r="B284" s="90" t="s">
        <v>190</v>
      </c>
      <c r="C284" s="79"/>
      <c r="D284" s="79"/>
      <c r="E284" s="121">
        <f>ROUND(E283*E$13,0)</f>
        <v>0</v>
      </c>
      <c r="F284" s="120"/>
      <c r="G284" s="121">
        <f>ROUND(G283*G$13,0)</f>
        <v>0</v>
      </c>
      <c r="I284" s="121">
        <f>ROUND(I283*I$13,0)</f>
        <v>0</v>
      </c>
      <c r="K284" s="121">
        <f>ROUND(K283*K$13,0)</f>
        <v>0</v>
      </c>
      <c r="L284" s="120"/>
      <c r="M284" s="121">
        <f>ROUND(M283*M$13,0)</f>
        <v>0</v>
      </c>
      <c r="N284" s="120"/>
      <c r="O284" s="121">
        <f>ROUND(O283*O$13,0)</f>
        <v>0</v>
      </c>
      <c r="P284" s="120"/>
      <c r="Q284" s="121">
        <f>ROUND(Q283*Q$13,0)</f>
        <v>0</v>
      </c>
      <c r="R284" s="120"/>
      <c r="S284" s="121">
        <f>ROUND(S283*S$13,0)</f>
        <v>291450</v>
      </c>
      <c r="T284" s="120"/>
      <c r="U284" s="121">
        <f>ROUND(U283*U$13,0)</f>
        <v>5921770</v>
      </c>
      <c r="V284" s="120"/>
      <c r="W284" s="121">
        <f>ROUND(W283*W$13,0)</f>
        <v>-42320</v>
      </c>
      <c r="X284" s="120"/>
      <c r="Y284" s="121">
        <f>ROUND(Y283*Y$13,0)</f>
        <v>3236833</v>
      </c>
      <c r="Z284" s="120"/>
      <c r="AA284" s="121">
        <f>ROUND(AA283*AA$13,0)</f>
        <v>436759</v>
      </c>
      <c r="AB284" s="120"/>
      <c r="AC284" s="121">
        <f>ROUND(AC283*AC$13,0)</f>
        <v>1373776</v>
      </c>
      <c r="AD284" s="120"/>
      <c r="AE284" s="121">
        <f>ROUND(AE283*AE$13,0)</f>
        <v>361083</v>
      </c>
      <c r="AF284" s="120"/>
      <c r="AG284" s="121">
        <f>ROUND(AG283*AG$13,0)</f>
        <v>458964</v>
      </c>
      <c r="AH284" s="120"/>
      <c r="AI284" s="121">
        <f>ROUND(AI283*AI$13,0)</f>
        <v>437799</v>
      </c>
      <c r="AJ284" s="120"/>
      <c r="AK284" s="121">
        <f>ROUND(AK283*AK$13,0)</f>
        <v>0</v>
      </c>
      <c r="AL284" s="79"/>
      <c r="AM284" s="121">
        <f>ROUND(AM283*AM$13,0)</f>
        <v>0</v>
      </c>
      <c r="AN284" s="79"/>
      <c r="AO284" s="121">
        <f>ROUND(AO283*AO$13,0)</f>
        <v>0</v>
      </c>
      <c r="AP284" s="79"/>
      <c r="AQ284" s="121">
        <f>ROUND(AQ283*AQ$13,0)</f>
        <v>0</v>
      </c>
      <c r="AR284" s="79"/>
      <c r="AS284" s="121">
        <f>ROUND(AS283*AS$13,0)</f>
        <v>0</v>
      </c>
      <c r="AT284" s="79"/>
      <c r="AU284" s="121">
        <f>ROUND(AU283*AU$13,0)</f>
        <v>0</v>
      </c>
      <c r="AV284" s="79"/>
      <c r="AW284" s="121">
        <f>ROUND(AW283*AW$13,0)</f>
        <v>0</v>
      </c>
      <c r="AX284" s="79"/>
      <c r="AY284" s="79"/>
      <c r="AZ284" s="79"/>
      <c r="BA284" s="79"/>
      <c r="BB284" s="79"/>
    </row>
    <row r="285" spans="1:57">
      <c r="A285" s="79"/>
      <c r="B285" s="90" t="s">
        <v>191</v>
      </c>
      <c r="C285" s="79"/>
      <c r="D285" s="79"/>
      <c r="E285" s="120">
        <f>E283-E284</f>
        <v>0</v>
      </c>
      <c r="F285" s="120"/>
      <c r="G285" s="120">
        <f>G283-G284</f>
        <v>0</v>
      </c>
      <c r="I285" s="120">
        <f>I283-I284</f>
        <v>0</v>
      </c>
      <c r="K285" s="120">
        <f>K283-K284</f>
        <v>0</v>
      </c>
      <c r="L285" s="120"/>
      <c r="M285" s="120">
        <f>M283-M284</f>
        <v>3706400.915</v>
      </c>
      <c r="N285" s="120"/>
      <c r="O285" s="120">
        <f>O283-O284</f>
        <v>4273710.8949999996</v>
      </c>
      <c r="P285" s="120"/>
      <c r="Q285" s="120">
        <f>Q283-Q284</f>
        <v>299228647.71000004</v>
      </c>
      <c r="R285" s="120"/>
      <c r="S285" s="120">
        <f>S283-S284</f>
        <v>291449.13500000001</v>
      </c>
      <c r="T285" s="120"/>
      <c r="U285" s="120">
        <f>U283-U284</f>
        <v>5921770.959999999</v>
      </c>
      <c r="V285" s="120"/>
      <c r="W285" s="120">
        <f>W283-W284</f>
        <v>-42320.994999999937</v>
      </c>
      <c r="X285" s="120"/>
      <c r="Y285" s="120">
        <f>Y283-Y284</f>
        <v>-0.28000000072643161</v>
      </c>
      <c r="Z285" s="120"/>
      <c r="AA285" s="120">
        <f>AA283-AA284</f>
        <v>436759.76000000013</v>
      </c>
      <c r="AB285" s="120"/>
      <c r="AC285" s="120">
        <f>AC283-AC284</f>
        <v>1373776.9049999993</v>
      </c>
      <c r="AD285" s="120"/>
      <c r="AE285" s="120">
        <f>AE283-AE284</f>
        <v>361082.79999999981</v>
      </c>
      <c r="AF285" s="120"/>
      <c r="AG285" s="120">
        <f>AG283-AG284</f>
        <v>458963.64000000013</v>
      </c>
      <c r="AH285" s="120"/>
      <c r="AI285" s="120">
        <f>AI283-AI284</f>
        <v>437798.39999999979</v>
      </c>
      <c r="AJ285" s="120"/>
      <c r="AK285" s="120">
        <f>AK283-AK284</f>
        <v>0</v>
      </c>
      <c r="AL285" s="79"/>
      <c r="AM285" s="120">
        <f>AM283-AM284</f>
        <v>0</v>
      </c>
      <c r="AN285" s="79"/>
      <c r="AO285" s="120">
        <f>AO283-AO284</f>
        <v>0</v>
      </c>
      <c r="AP285" s="79"/>
      <c r="AQ285" s="120">
        <f>AQ283-AQ284</f>
        <v>0</v>
      </c>
      <c r="AR285" s="79"/>
      <c r="AS285" s="120">
        <f>AS283-AS284</f>
        <v>0</v>
      </c>
      <c r="AT285" s="79"/>
      <c r="AU285" s="120">
        <f>AU283-AU284</f>
        <v>0</v>
      </c>
      <c r="AV285" s="79"/>
      <c r="AW285" s="120">
        <f>AW283-AW284</f>
        <v>0</v>
      </c>
      <c r="AX285" s="79"/>
      <c r="AY285" s="79"/>
      <c r="AZ285" s="79"/>
      <c r="BA285" s="79"/>
      <c r="BB285" s="79"/>
    </row>
    <row r="286" spans="1:57" s="65" customFormat="1">
      <c r="A286" s="124"/>
      <c r="B286" s="123" t="s">
        <v>192</v>
      </c>
      <c r="C286" s="109"/>
      <c r="D286" s="109"/>
      <c r="E286" s="128">
        <f>IF($B282-E$9&lt;0,0,LOOKUP($B282-(E$9-1),$C$380:$C$401,$E$380:$E$401))</f>
        <v>4.4609999999999997E-2</v>
      </c>
      <c r="F286" s="109"/>
      <c r="G286" s="128">
        <f>IF($B282-G$9&lt;0,0,LOOKUP($B282-(G$9-1),$C$380:$C$401,$E$380:$E$401))</f>
        <v>4.462E-2</v>
      </c>
      <c r="H286" s="124"/>
      <c r="I286" s="128">
        <f>IF($B282-I$9&lt;0,0,LOOKUP($B282-(I$9-1),$C$380:$C$401,$E$380:$E$401))</f>
        <v>4.4609999999999997E-2</v>
      </c>
      <c r="J286" s="124"/>
      <c r="K286" s="128">
        <f>IF($B282-K$9&lt;0,0,LOOKUP($B282-(K$9-1),$C$380:$C$401,$E$380:$E$401))</f>
        <v>4.462E-2</v>
      </c>
      <c r="L286" s="124"/>
      <c r="M286" s="128">
        <f>IF($B282-M$9&lt;0,0,LOOKUP($B282-(M$9-1),$C$380:$C$401,$E$380:$E$401))</f>
        <v>4.4609999999999997E-2</v>
      </c>
      <c r="N286" s="109"/>
      <c r="O286" s="128">
        <f>IF($B282-O$9&lt;0,0,LOOKUP($B282-(O$9-1),$C$380:$C$401,$E$380:$E$401))</f>
        <v>4.462E-2</v>
      </c>
      <c r="P286" s="124"/>
      <c r="Q286" s="128">
        <f>IF($B282-Q$9&lt;0,0,LOOKUP($B282-(Q$9-1),$C$380:$C$401,$E$380:$E$401))</f>
        <v>4.4609999999999997E-2</v>
      </c>
      <c r="R286" s="124"/>
      <c r="S286" s="128">
        <f>IF($B282-S$9&lt;0,0,LOOKUP($B282-(S$9-1),$C$380:$C$401,$E$380:$E$401))</f>
        <v>4.462E-2</v>
      </c>
      <c r="T286" s="124"/>
      <c r="U286" s="128">
        <f>IF($B282-U$9&lt;0,0,LOOKUP($B282-(U$9-1),$C$380:$C$401,$E$380:$E$401))</f>
        <v>4.5220000000000003E-2</v>
      </c>
      <c r="V286" s="124"/>
      <c r="W286" s="128">
        <f>IF($B282-W$9&lt;0,0,LOOKUP($B282-(W$9-1),$C$380:$C$401,$E$380:$E$401))</f>
        <v>4.888E-2</v>
      </c>
      <c r="X286" s="109"/>
      <c r="Y286" s="128">
        <f>IF($B282-Y$9&lt;0,0,LOOKUP($B282-(Y$9-1),$C$380:$C$401,$E$380:$E$401))</f>
        <v>5.2850000000000001E-2</v>
      </c>
      <c r="Z286" s="124"/>
      <c r="AA286" s="128">
        <f>IF($B282-AA$9&lt;0,0,LOOKUP($B282-(AA$9-1),$C$380:$C$401,$E$380:$E$401))</f>
        <v>5.713E-2</v>
      </c>
      <c r="AB286" s="124"/>
      <c r="AC286" s="128">
        <f>IF($B282-AC$9&lt;0,0,LOOKUP($B282-(AC$9-1),$C$380:$C$401,$E$380:$E$401))</f>
        <v>6.1769999999999999E-2</v>
      </c>
      <c r="AD286" s="124"/>
      <c r="AE286" s="128">
        <f>IF($B282-AE$9&lt;0,0,LOOKUP($B282-(AE$9-1),$C$380:$C$401,$E$380:$E$401))</f>
        <v>6.6769999999999996E-2</v>
      </c>
      <c r="AF286" s="124"/>
      <c r="AG286" s="128">
        <f>IF($B282-AG$9&lt;0,0,LOOKUP($B282-(AG$9-1),$C$380:$C$401,$E$380:$E$401))</f>
        <v>7.2190000000000004E-2</v>
      </c>
      <c r="AH286" s="109"/>
      <c r="AI286" s="128">
        <f>IF($B282-AI$9&lt;0,0,LOOKUP($B282-(AI$9-1),$C$380:$C$401,$E$380:$E$401))</f>
        <v>3.7499999999999999E-2</v>
      </c>
      <c r="AJ286" s="109"/>
      <c r="AK286" s="128">
        <f>IF($B282-AK$9&lt;0,0,LOOKUP($B282-(AK$9-1),$C$380:$C$401,$E$380:$E$401))</f>
        <v>0</v>
      </c>
      <c r="AL286" s="124"/>
      <c r="AM286" s="128">
        <f>IF($B282-AM$9&lt;0,0,LOOKUP($B282-(AM$9-1),$C$380:$C$401,$E$380:$E$401))</f>
        <v>0</v>
      </c>
      <c r="AN286" s="124"/>
      <c r="AO286" s="128">
        <f>IF($B282-AO$9&lt;0,0,LOOKUP($B282-(AO$9-1),$C$380:$C$401,$E$380:$E$401))</f>
        <v>0</v>
      </c>
      <c r="AP286" s="124"/>
      <c r="AQ286" s="128">
        <f>IF($B282-AQ$9&lt;0,0,LOOKUP($B282-(AQ$9-1),$C$380:$C$401,$E$380:$E$401))</f>
        <v>0</v>
      </c>
      <c r="AR286" s="124"/>
      <c r="AS286" s="128">
        <f>IF($B282-AS$9&lt;0,0,LOOKUP($B282-(AS$9-1),$C$380:$C$401,$E$380:$E$401))</f>
        <v>0</v>
      </c>
      <c r="AT286" s="124"/>
      <c r="AU286" s="128">
        <f>IF($B282-AU$9&lt;0,0,LOOKUP($B282-(AU$9-1),$C$380:$C$401,$E$380:$E$401))</f>
        <v>0</v>
      </c>
      <c r="AV286" s="124"/>
      <c r="AW286" s="128">
        <f>IF($B282-AW$9&lt;0,0,LOOKUP($B282-(AW$9-1),$C$380:$C$401,$E$380:$E$401))</f>
        <v>0</v>
      </c>
      <c r="AX286" s="124"/>
      <c r="AY286" s="124"/>
      <c r="AZ286" s="124"/>
      <c r="BA286" s="124"/>
      <c r="BB286" s="124"/>
      <c r="BC286" s="124"/>
      <c r="BD286" s="124"/>
      <c r="BE286" s="124"/>
    </row>
    <row r="287" spans="1:57">
      <c r="B287" s="79"/>
      <c r="C287" s="79"/>
      <c r="D287" s="79"/>
      <c r="E287" s="122"/>
      <c r="F287" s="120"/>
      <c r="G287" s="122"/>
      <c r="I287" s="122"/>
      <c r="K287" s="122"/>
      <c r="L287" s="120"/>
      <c r="M287" s="122"/>
      <c r="N287" s="120"/>
      <c r="O287" s="122"/>
      <c r="P287" s="120"/>
      <c r="Q287" s="122"/>
      <c r="R287" s="120"/>
      <c r="S287" s="122"/>
      <c r="T287" s="120"/>
      <c r="U287" s="122"/>
      <c r="V287" s="120"/>
      <c r="W287" s="122"/>
      <c r="X287" s="120"/>
      <c r="Y287" s="122"/>
      <c r="Z287" s="120"/>
      <c r="AA287" s="122"/>
      <c r="AB287" s="120"/>
      <c r="AC287" s="122"/>
      <c r="AD287" s="120"/>
      <c r="AE287" s="122"/>
      <c r="AF287" s="120"/>
      <c r="AG287" s="122"/>
      <c r="AH287" s="120"/>
      <c r="AI287" s="122"/>
      <c r="AJ287" s="120"/>
      <c r="AK287" s="122"/>
      <c r="AM287" s="122"/>
      <c r="AO287" s="122"/>
      <c r="AQ287" s="122"/>
      <c r="AS287" s="122"/>
      <c r="AU287" s="122"/>
      <c r="AW287" s="122"/>
    </row>
    <row r="288" spans="1:57">
      <c r="B288" s="90" t="s">
        <v>193</v>
      </c>
      <c r="C288" s="79"/>
      <c r="D288" s="79"/>
      <c r="E288" s="120">
        <f>ROUND((E283-E284)*E286,0)</f>
        <v>0</v>
      </c>
      <c r="F288" s="120"/>
      <c r="G288" s="120">
        <f>ROUND((G283-G284)*G286,0)</f>
        <v>0</v>
      </c>
      <c r="I288" s="120">
        <f>ROUND((I283-I284)*I286,0)</f>
        <v>0</v>
      </c>
      <c r="K288" s="120">
        <f>ROUND((K283-K284)*K286,0)</f>
        <v>0</v>
      </c>
      <c r="L288" s="120"/>
      <c r="M288" s="120">
        <f>ROUND((M283-M284)*M286,0)</f>
        <v>165343</v>
      </c>
      <c r="N288" s="120"/>
      <c r="O288" s="120">
        <f>ROUND((O283-O284)*O286,0)</f>
        <v>190693</v>
      </c>
      <c r="P288" s="120"/>
      <c r="Q288" s="120">
        <f>ROUND((Q283-Q284)*Q286,0)</f>
        <v>13348590</v>
      </c>
      <c r="R288" s="120"/>
      <c r="S288" s="120">
        <f>ROUND((S283-S284)*S286,0)</f>
        <v>13004</v>
      </c>
      <c r="T288" s="120"/>
      <c r="U288" s="120">
        <f>ROUND((U283-U284)*U286,0)</f>
        <v>267782</v>
      </c>
      <c r="V288" s="120"/>
      <c r="W288" s="120">
        <f>ROUND((W283-W284)*W286,0)</f>
        <v>-2069</v>
      </c>
      <c r="X288" s="120"/>
      <c r="Y288" s="120">
        <f>ROUND((Y283-Y284)*Y286,0)</f>
        <v>0</v>
      </c>
      <c r="Z288" s="120"/>
      <c r="AA288" s="120">
        <f>ROUND((AA283-AA284)*AA286,0)</f>
        <v>24952</v>
      </c>
      <c r="AB288" s="120"/>
      <c r="AC288" s="120">
        <f>ROUND((AC283-AC284)*AC286,0)</f>
        <v>84858</v>
      </c>
      <c r="AD288" s="120"/>
      <c r="AE288" s="120">
        <f>ROUND((AE283-AE284)*AE286,0)</f>
        <v>24109</v>
      </c>
      <c r="AF288" s="120"/>
      <c r="AG288" s="120">
        <f>ROUND((AG283-AG284)*AG286,0)</f>
        <v>33133</v>
      </c>
      <c r="AH288" s="120"/>
      <c r="AI288" s="120">
        <f>ROUND((AI283-AI284)*AI286,0)</f>
        <v>16417</v>
      </c>
      <c r="AJ288" s="120"/>
      <c r="AK288" s="120">
        <f>ROUND((AK283-AK284)*AK286,0)</f>
        <v>0</v>
      </c>
      <c r="AM288" s="120">
        <f>ROUND((AM283-AM284)*AM286,0)</f>
        <v>0</v>
      </c>
      <c r="AO288" s="120">
        <f>ROUND((AO283-AO284)*AO286,0)</f>
        <v>0</v>
      </c>
      <c r="AQ288" s="120">
        <f>ROUND((AQ283-AQ284)*AQ286,0)</f>
        <v>0</v>
      </c>
      <c r="AS288" s="120">
        <f>ROUND((AS283-AS284)*AS286,0)</f>
        <v>0</v>
      </c>
      <c r="AU288" s="120">
        <f>ROUND((AU283-AU284)*AU286,0)</f>
        <v>0</v>
      </c>
      <c r="AW288" s="120">
        <f>ROUND((AW283-AW284)*AW286,0)</f>
        <v>0</v>
      </c>
    </row>
    <row r="289" spans="1:57">
      <c r="B289" s="90" t="s">
        <v>194</v>
      </c>
      <c r="C289" s="79"/>
      <c r="D289" s="79"/>
      <c r="E289" s="81">
        <f>IF(E$113=$B282,E284,0)</f>
        <v>0</v>
      </c>
      <c r="F289" s="120"/>
      <c r="G289" s="81">
        <f>IF(G$113=$B282,G284,0)</f>
        <v>0</v>
      </c>
      <c r="I289" s="81">
        <f>IF(I$113=$B282,I284,0)</f>
        <v>0</v>
      </c>
      <c r="K289" s="81">
        <f>IF(K$113=$B282,K284,0)</f>
        <v>0</v>
      </c>
      <c r="L289" s="120"/>
      <c r="M289" s="81">
        <f>IF(M$113=$B282,M284,0)</f>
        <v>0</v>
      </c>
      <c r="N289" s="120"/>
      <c r="O289" s="81">
        <f>IF(O$113=$B282,O284,0)</f>
        <v>0</v>
      </c>
      <c r="P289" s="120"/>
      <c r="Q289" s="81">
        <f>IF(Q$113=$B282,Q284,0)</f>
        <v>0</v>
      </c>
      <c r="R289" s="120"/>
      <c r="S289" s="81">
        <f>IF(S$113=$B282,S284,0)</f>
        <v>0</v>
      </c>
      <c r="T289" s="120"/>
      <c r="U289" s="81">
        <f>IF(U$113=$B282,U284,0)</f>
        <v>0</v>
      </c>
      <c r="V289" s="120"/>
      <c r="W289" s="81">
        <f>IF(W$113=$B282,W284,0)</f>
        <v>0</v>
      </c>
      <c r="X289" s="120"/>
      <c r="Y289" s="81">
        <f>IF(Y$113=$B282,Y284,0)</f>
        <v>0</v>
      </c>
      <c r="Z289" s="120"/>
      <c r="AA289" s="81">
        <f>IF(AA$113=$B282,AA284,0)</f>
        <v>0</v>
      </c>
      <c r="AB289" s="120"/>
      <c r="AC289" s="81">
        <f>IF(AC$113=$B282,AC284,0)</f>
        <v>0</v>
      </c>
      <c r="AD289" s="120"/>
      <c r="AE289" s="81">
        <f>IF(AE$113=$B282,AE284,0)</f>
        <v>0</v>
      </c>
      <c r="AF289" s="120"/>
      <c r="AG289" s="81">
        <f>IF(AG$113=$B282,AG284,0)</f>
        <v>0</v>
      </c>
      <c r="AH289" s="120"/>
      <c r="AI289" s="81">
        <f>IF(AI$113=$B282,AI284,0)</f>
        <v>437799</v>
      </c>
      <c r="AJ289" s="120"/>
      <c r="AK289" s="81">
        <f>IF(AK$113=$B282,AK284,0)</f>
        <v>0</v>
      </c>
      <c r="AM289" s="81">
        <f>IF(AM$113=$B282,AM284,0)</f>
        <v>0</v>
      </c>
      <c r="AO289" s="81">
        <f>IF(AO$113=$B282,AO284,0)</f>
        <v>0</v>
      </c>
      <c r="AQ289" s="81">
        <f>IF(AQ$113=$B282,AQ284,0)</f>
        <v>0</v>
      </c>
      <c r="AS289" s="81">
        <f>IF(AS$113=$B282,AS284,0)</f>
        <v>0</v>
      </c>
      <c r="AU289" s="81">
        <f>IF(AU$113=$B282,AU284,0)</f>
        <v>0</v>
      </c>
      <c r="AW289" s="81">
        <f>IF(AW$113=$B282,AW284,0)</f>
        <v>0</v>
      </c>
    </row>
    <row r="290" spans="1:57" ht="13.5" thickBot="1">
      <c r="B290" s="90" t="str">
        <f>"Total Tax Depreciation  -  "&amp;B282</f>
        <v>Total Tax Depreciation  -  2016</v>
      </c>
      <c r="C290" s="79"/>
      <c r="D290" s="79"/>
      <c r="E290" s="125">
        <f>E288+E289</f>
        <v>0</v>
      </c>
      <c r="F290" s="120"/>
      <c r="G290" s="125">
        <f>G288+G289</f>
        <v>0</v>
      </c>
      <c r="I290" s="125">
        <f>I288+I289</f>
        <v>0</v>
      </c>
      <c r="K290" s="125">
        <f>K288+K289</f>
        <v>0</v>
      </c>
      <c r="L290" s="120"/>
      <c r="M290" s="125">
        <f>M288+M289</f>
        <v>165343</v>
      </c>
      <c r="N290" s="120"/>
      <c r="O290" s="125">
        <f>O288+O289</f>
        <v>190693</v>
      </c>
      <c r="P290" s="120"/>
      <c r="Q290" s="125">
        <f>Q288+Q289</f>
        <v>13348590</v>
      </c>
      <c r="R290" s="120"/>
      <c r="S290" s="125">
        <f>S288+S289</f>
        <v>13004</v>
      </c>
      <c r="T290" s="120"/>
      <c r="U290" s="125">
        <f>U288+U289</f>
        <v>267782</v>
      </c>
      <c r="V290" s="120"/>
      <c r="W290" s="125">
        <f>W288+W289</f>
        <v>-2069</v>
      </c>
      <c r="X290" s="120"/>
      <c r="Y290" s="125">
        <f>Y288+Y289</f>
        <v>0</v>
      </c>
      <c r="Z290" s="120"/>
      <c r="AA290" s="125">
        <f>AA288+AA289</f>
        <v>24952</v>
      </c>
      <c r="AB290" s="120"/>
      <c r="AC290" s="125">
        <f>AC288+AC289</f>
        <v>84858</v>
      </c>
      <c r="AD290" s="120"/>
      <c r="AE290" s="125">
        <f>AE288+AE289</f>
        <v>24109</v>
      </c>
      <c r="AF290" s="120"/>
      <c r="AG290" s="125">
        <f>AG288+AG289</f>
        <v>33133</v>
      </c>
      <c r="AH290" s="120"/>
      <c r="AI290" s="125">
        <f>AI288+AI289</f>
        <v>454216</v>
      </c>
      <c r="AJ290" s="120"/>
      <c r="AK290" s="125">
        <f>AK288+AK289</f>
        <v>0</v>
      </c>
      <c r="AM290" s="125">
        <f>AM288+AM289</f>
        <v>0</v>
      </c>
      <c r="AO290" s="125">
        <f>AO288+AO289</f>
        <v>0</v>
      </c>
      <c r="AQ290" s="125">
        <f>AQ288+AQ289</f>
        <v>0</v>
      </c>
      <c r="AS290" s="125">
        <f>AS288+AS289</f>
        <v>0</v>
      </c>
      <c r="AU290" s="125">
        <f>AU288+AU289</f>
        <v>0</v>
      </c>
      <c r="AW290" s="125">
        <f>AW288+AW289</f>
        <v>0</v>
      </c>
    </row>
    <row r="291" spans="1:57" ht="13.5" thickTop="1">
      <c r="B291" s="79"/>
      <c r="C291" s="79"/>
      <c r="D291" s="79"/>
      <c r="E291" s="122"/>
      <c r="F291" s="120"/>
      <c r="G291" s="122"/>
      <c r="I291" s="122"/>
      <c r="K291" s="120"/>
      <c r="L291" s="120"/>
      <c r="M291" s="120"/>
      <c r="N291" s="120"/>
      <c r="O291" s="120"/>
      <c r="P291" s="120"/>
      <c r="Q291" s="120"/>
      <c r="R291" s="120"/>
      <c r="S291" s="120"/>
      <c r="T291" s="120"/>
      <c r="U291" s="120"/>
      <c r="V291" s="120"/>
      <c r="W291" s="120"/>
      <c r="X291" s="120"/>
      <c r="Y291" s="120"/>
      <c r="Z291" s="120"/>
      <c r="AA291" s="120"/>
      <c r="AB291" s="120"/>
      <c r="AC291" s="120"/>
      <c r="AD291" s="120"/>
      <c r="AE291" s="120"/>
      <c r="AF291" s="120"/>
      <c r="AG291" s="120"/>
      <c r="AH291" s="120"/>
      <c r="AI291" s="120"/>
      <c r="AJ291" s="120"/>
      <c r="AK291" s="120"/>
      <c r="AM291" s="120"/>
      <c r="AO291" s="120"/>
      <c r="AQ291" s="120"/>
      <c r="AS291" s="120"/>
      <c r="AU291" s="120"/>
      <c r="AW291" s="120"/>
    </row>
    <row r="292" spans="1:57">
      <c r="B292" s="79"/>
      <c r="C292" s="79"/>
      <c r="D292" s="79"/>
      <c r="E292" s="122"/>
      <c r="F292" s="120"/>
      <c r="G292" s="122"/>
      <c r="I292" s="122"/>
      <c r="K292" s="120"/>
      <c r="L292" s="120"/>
      <c r="M292" s="120"/>
      <c r="N292" s="120"/>
      <c r="O292" s="120"/>
      <c r="P292" s="120"/>
      <c r="Q292" s="120"/>
      <c r="R292" s="120"/>
      <c r="S292" s="120"/>
      <c r="T292" s="120"/>
      <c r="U292" s="120"/>
      <c r="V292" s="120"/>
      <c r="W292" s="120"/>
      <c r="X292" s="120"/>
      <c r="Y292" s="120"/>
      <c r="Z292" s="120"/>
      <c r="AA292" s="120"/>
      <c r="AB292" s="120"/>
      <c r="AC292" s="120"/>
      <c r="AD292" s="120"/>
      <c r="AE292" s="120"/>
      <c r="AF292" s="120"/>
      <c r="AG292" s="120"/>
      <c r="AH292" s="120"/>
      <c r="AI292" s="120"/>
      <c r="AJ292" s="120"/>
      <c r="AK292" s="120"/>
      <c r="AM292" s="120"/>
      <c r="AO292" s="120"/>
      <c r="AQ292" s="120"/>
      <c r="AS292" s="120"/>
      <c r="AU292" s="120"/>
      <c r="AW292" s="120"/>
    </row>
    <row r="293" spans="1:57">
      <c r="B293" s="119">
        <v>2017</v>
      </c>
      <c r="C293" s="79"/>
      <c r="D293" s="79"/>
      <c r="E293" s="129"/>
      <c r="F293" s="120"/>
      <c r="G293" s="129"/>
      <c r="I293" s="129"/>
      <c r="K293" s="120"/>
      <c r="L293" s="120"/>
      <c r="M293" s="120"/>
      <c r="N293" s="120"/>
      <c r="O293" s="120"/>
      <c r="P293" s="120"/>
      <c r="Q293" s="120"/>
      <c r="R293" s="120"/>
      <c r="S293" s="120"/>
      <c r="T293" s="120"/>
      <c r="U293" s="120"/>
      <c r="V293" s="120"/>
      <c r="W293" s="120"/>
      <c r="X293" s="120"/>
      <c r="Y293" s="120"/>
      <c r="Z293" s="120"/>
      <c r="AA293" s="120"/>
      <c r="AB293" s="120"/>
      <c r="AC293" s="120"/>
      <c r="AD293" s="120"/>
      <c r="AE293" s="120"/>
      <c r="AF293" s="120"/>
      <c r="AG293" s="120"/>
      <c r="AH293" s="120"/>
      <c r="AI293" s="120"/>
      <c r="AJ293" s="120"/>
      <c r="AK293" s="120"/>
      <c r="AM293" s="120"/>
      <c r="AO293" s="120"/>
      <c r="AQ293" s="120"/>
      <c r="AS293" s="120"/>
      <c r="AU293" s="120"/>
      <c r="AW293" s="120"/>
    </row>
    <row r="294" spans="1:57">
      <c r="A294" s="87"/>
      <c r="B294" s="90" t="s">
        <v>167</v>
      </c>
      <c r="C294" s="79"/>
      <c r="D294" s="79"/>
      <c r="E294" s="120">
        <f>IF(E$113&lt;=$B293,E$25,0)</f>
        <v>0</v>
      </c>
      <c r="F294" s="120"/>
      <c r="G294" s="120">
        <f>IF(G$113&lt;=$B293,G$25,0)</f>
        <v>0</v>
      </c>
      <c r="I294" s="120">
        <f>IF(I$113&lt;=$B293,I$25,0)</f>
        <v>0</v>
      </c>
      <c r="K294" s="120">
        <f>IF(K$113&lt;=$B293,K$25,0)</f>
        <v>0</v>
      </c>
      <c r="L294" s="120"/>
      <c r="M294" s="120">
        <f>IF(M$113&lt;=$B293,M$25,0)</f>
        <v>3706400.915</v>
      </c>
      <c r="N294" s="120"/>
      <c r="O294" s="120">
        <f>IF(O$113&lt;=$B293,O$25,0)</f>
        <v>4273710.8949999996</v>
      </c>
      <c r="P294" s="120"/>
      <c r="Q294" s="120">
        <f>IF(Q$113&lt;=$B293,Q$25,0)</f>
        <v>299228647.71000004</v>
      </c>
      <c r="R294" s="120"/>
      <c r="S294" s="120">
        <f>IF(S$113&lt;=$B293,S$25,0)</f>
        <v>582899.13500000001</v>
      </c>
      <c r="T294" s="120"/>
      <c r="U294" s="120">
        <f>IF(U$113&lt;=$B293,U$25,0)</f>
        <v>11843540.959999999</v>
      </c>
      <c r="V294" s="120"/>
      <c r="W294" s="120">
        <f>IF(W$113&lt;=$B293,W$25,0)</f>
        <v>-84640.994999999937</v>
      </c>
      <c r="X294" s="120"/>
      <c r="Y294" s="120">
        <f>IF(Y$113&lt;=$B293,Y$25,0)</f>
        <v>3236832.7199999993</v>
      </c>
      <c r="Z294" s="120"/>
      <c r="AA294" s="120">
        <f>IF(AA$113&lt;=$B293,AA$25,0)</f>
        <v>873518.76000000013</v>
      </c>
      <c r="AB294" s="120"/>
      <c r="AC294" s="120">
        <f>IF(AC$113&lt;=$B293,AC$25,0)</f>
        <v>2747552.9049999993</v>
      </c>
      <c r="AD294" s="120"/>
      <c r="AE294" s="120">
        <f>IF(AE$113&lt;=$B293,AE$25,0)</f>
        <v>722165.79999999981</v>
      </c>
      <c r="AF294" s="120"/>
      <c r="AG294" s="120">
        <f>IF(AG$113&lt;=$B293,AG$25,0)</f>
        <v>917927.64000000013</v>
      </c>
      <c r="AH294" s="120"/>
      <c r="AI294" s="120">
        <f>IF(AI$113&lt;=$B293,AI$25,0)</f>
        <v>875597.39999999979</v>
      </c>
      <c r="AJ294" s="120"/>
      <c r="AK294" s="120">
        <f>IF(AK$113&lt;=$B293,AK$25,0)</f>
        <v>608471.7300000001</v>
      </c>
      <c r="AL294" s="87"/>
      <c r="AM294" s="120">
        <f>IF(AM$113&lt;=$B293,AM$25,0)</f>
        <v>0</v>
      </c>
      <c r="AN294" s="87"/>
      <c r="AO294" s="120">
        <f>IF(AO$113&lt;=$B293,AO$25,0)</f>
        <v>0</v>
      </c>
      <c r="AP294" s="87"/>
      <c r="AQ294" s="120">
        <f>IF(AQ$113&lt;=$B293,AQ$25,0)</f>
        <v>0</v>
      </c>
      <c r="AR294" s="87"/>
      <c r="AS294" s="120">
        <f>IF(AS$113&lt;=$B293,AS$25,0)</f>
        <v>0</v>
      </c>
      <c r="AT294" s="87"/>
      <c r="AU294" s="120">
        <f>IF(AU$113&lt;=$B293,AU$25,0)</f>
        <v>0</v>
      </c>
      <c r="AV294" s="87"/>
      <c r="AW294" s="120">
        <f>IF(AW$113&lt;=$B293,AW$25,0)</f>
        <v>0</v>
      </c>
      <c r="AX294" s="87"/>
      <c r="AY294" s="87"/>
      <c r="AZ294" s="87"/>
      <c r="BA294" s="87"/>
      <c r="BB294" s="87"/>
      <c r="BC294" s="87"/>
      <c r="BD294" s="87"/>
      <c r="BE294" s="87"/>
    </row>
    <row r="295" spans="1:57">
      <c r="B295" s="90" t="s">
        <v>190</v>
      </c>
      <c r="C295" s="79"/>
      <c r="D295" s="79"/>
      <c r="E295" s="121">
        <f>ROUND(E294*E$13,0)</f>
        <v>0</v>
      </c>
      <c r="F295" s="120"/>
      <c r="G295" s="121">
        <f>ROUND(G294*G$13,0)</f>
        <v>0</v>
      </c>
      <c r="I295" s="121">
        <f>ROUND(I294*I$13,0)</f>
        <v>0</v>
      </c>
      <c r="K295" s="121">
        <f>ROUND(K294*K$13,0)</f>
        <v>0</v>
      </c>
      <c r="L295" s="120"/>
      <c r="M295" s="121">
        <f>ROUND(M294*M$13,0)</f>
        <v>0</v>
      </c>
      <c r="N295" s="120"/>
      <c r="O295" s="121">
        <f>ROUND(O294*O$13,0)</f>
        <v>0</v>
      </c>
      <c r="P295" s="120"/>
      <c r="Q295" s="121">
        <f>ROUND(Q294*Q$13,0)</f>
        <v>0</v>
      </c>
      <c r="R295" s="120"/>
      <c r="S295" s="121">
        <f>ROUND(S294*S$13,0)</f>
        <v>291450</v>
      </c>
      <c r="T295" s="120"/>
      <c r="U295" s="121">
        <f>ROUND(U294*U$13,0)</f>
        <v>5921770</v>
      </c>
      <c r="V295" s="120"/>
      <c r="W295" s="121">
        <f>ROUND(W294*W$13,0)</f>
        <v>-42320</v>
      </c>
      <c r="X295" s="120"/>
      <c r="Y295" s="121">
        <f>ROUND(Y294*Y$13,0)</f>
        <v>3236833</v>
      </c>
      <c r="Z295" s="120"/>
      <c r="AA295" s="121">
        <f>ROUND(AA294*AA$13,0)</f>
        <v>436759</v>
      </c>
      <c r="AB295" s="120"/>
      <c r="AC295" s="121">
        <f>ROUND(AC294*AC$13,0)</f>
        <v>1373776</v>
      </c>
      <c r="AD295" s="120"/>
      <c r="AE295" s="121">
        <f>ROUND(AE294*AE$13,0)</f>
        <v>361083</v>
      </c>
      <c r="AF295" s="120"/>
      <c r="AG295" s="121">
        <f>ROUND(AG294*AG$13,0)</f>
        <v>458964</v>
      </c>
      <c r="AH295" s="120"/>
      <c r="AI295" s="121">
        <f>ROUND(AI294*AI$13,0)</f>
        <v>437799</v>
      </c>
      <c r="AJ295" s="120"/>
      <c r="AK295" s="121">
        <f>ROUND(AK294*AK$13,0)</f>
        <v>304236</v>
      </c>
      <c r="AM295" s="121">
        <f>ROUND(AM294*AM$13,0)</f>
        <v>0</v>
      </c>
      <c r="AO295" s="121">
        <f>ROUND(AO294*AO$13,0)</f>
        <v>0</v>
      </c>
      <c r="AQ295" s="121">
        <f>ROUND(AQ294*AQ$13,0)</f>
        <v>0</v>
      </c>
      <c r="AS295" s="121">
        <f>ROUND(AS294*AS$13,0)</f>
        <v>0</v>
      </c>
      <c r="AU295" s="121">
        <f>ROUND(AU294*AU$13,0)</f>
        <v>0</v>
      </c>
      <c r="AW295" s="121">
        <f>ROUND(AW294*AW$13,0)</f>
        <v>0</v>
      </c>
    </row>
    <row r="296" spans="1:57">
      <c r="B296" s="90" t="s">
        <v>191</v>
      </c>
      <c r="C296" s="79"/>
      <c r="D296" s="79"/>
      <c r="E296" s="120">
        <f>E294-E295</f>
        <v>0</v>
      </c>
      <c r="F296" s="120"/>
      <c r="G296" s="120">
        <f>G294-G295</f>
        <v>0</v>
      </c>
      <c r="I296" s="120">
        <f>I294-I295</f>
        <v>0</v>
      </c>
      <c r="K296" s="120">
        <f>K294-K295</f>
        <v>0</v>
      </c>
      <c r="L296" s="120"/>
      <c r="M296" s="120">
        <f>M294-M295</f>
        <v>3706400.915</v>
      </c>
      <c r="N296" s="120"/>
      <c r="O296" s="120">
        <f>O294-O295</f>
        <v>4273710.8949999996</v>
      </c>
      <c r="P296" s="120"/>
      <c r="Q296" s="120">
        <f>Q294-Q295</f>
        <v>299228647.71000004</v>
      </c>
      <c r="R296" s="120"/>
      <c r="S296" s="120">
        <f>S294-S295</f>
        <v>291449.13500000001</v>
      </c>
      <c r="T296" s="120"/>
      <c r="U296" s="120">
        <f>U294-U295</f>
        <v>5921770.959999999</v>
      </c>
      <c r="V296" s="120"/>
      <c r="W296" s="120">
        <f>W294-W295</f>
        <v>-42320.994999999937</v>
      </c>
      <c r="X296" s="120"/>
      <c r="Y296" s="120">
        <f>Y294-Y295</f>
        <v>-0.28000000072643161</v>
      </c>
      <c r="Z296" s="120"/>
      <c r="AA296" s="120">
        <f>AA294-AA295</f>
        <v>436759.76000000013</v>
      </c>
      <c r="AB296" s="120"/>
      <c r="AC296" s="120">
        <f>AC294-AC295</f>
        <v>1373776.9049999993</v>
      </c>
      <c r="AD296" s="120"/>
      <c r="AE296" s="120">
        <f>AE294-AE295</f>
        <v>361082.79999999981</v>
      </c>
      <c r="AF296" s="120"/>
      <c r="AG296" s="120">
        <f>AG294-AG295</f>
        <v>458963.64000000013</v>
      </c>
      <c r="AH296" s="120"/>
      <c r="AI296" s="120">
        <f>AI294-AI295</f>
        <v>437798.39999999979</v>
      </c>
      <c r="AJ296" s="120"/>
      <c r="AK296" s="120">
        <f>AK294-AK295</f>
        <v>304235.7300000001</v>
      </c>
      <c r="AM296" s="120">
        <f>AM294-AM295</f>
        <v>0</v>
      </c>
      <c r="AO296" s="120">
        <f>AO294-AO295</f>
        <v>0</v>
      </c>
      <c r="AQ296" s="120">
        <f>AQ294-AQ295</f>
        <v>0</v>
      </c>
      <c r="AS296" s="120">
        <f>AS294-AS295</f>
        <v>0</v>
      </c>
      <c r="AU296" s="120">
        <f>AU294-AU295</f>
        <v>0</v>
      </c>
      <c r="AW296" s="120">
        <f>AW294-AW295</f>
        <v>0</v>
      </c>
    </row>
    <row r="297" spans="1:57">
      <c r="B297" s="123" t="s">
        <v>192</v>
      </c>
      <c r="C297" s="109"/>
      <c r="D297" s="109"/>
      <c r="E297" s="128">
        <f>IF($B293-E$9&lt;0,0,LOOKUP($B293-(E$9-1),$C$380:$C$401,$E$380:$E$401))</f>
        <v>4.462E-2</v>
      </c>
      <c r="F297" s="109"/>
      <c r="G297" s="128">
        <f>IF($B293-G$9&lt;0,0,LOOKUP($B293-(G$9-1),$C$380:$C$401,$E$380:$E$401))</f>
        <v>4.4609999999999997E-2</v>
      </c>
      <c r="H297" s="124"/>
      <c r="I297" s="128">
        <f>IF($B293-I$9&lt;0,0,LOOKUP($B293-(I$9-1),$C$380:$C$401,$E$380:$E$401))</f>
        <v>4.462E-2</v>
      </c>
      <c r="J297" s="124"/>
      <c r="K297" s="128">
        <f>IF($B293-K$9&lt;0,0,LOOKUP($B293-(K$9-1),$C$380:$C$401,$E$380:$E$401))</f>
        <v>4.4609999999999997E-2</v>
      </c>
      <c r="L297" s="124"/>
      <c r="M297" s="128">
        <f>IF($B293-M$9&lt;0,0,LOOKUP($B293-(M$9-1),$C$380:$C$401,$E$380:$E$401))</f>
        <v>4.462E-2</v>
      </c>
      <c r="N297" s="109"/>
      <c r="O297" s="128">
        <f>IF($B293-O$9&lt;0,0,LOOKUP($B293-(O$9-1),$C$380:$C$401,$E$380:$E$401))</f>
        <v>4.4609999999999997E-2</v>
      </c>
      <c r="P297" s="124"/>
      <c r="Q297" s="128">
        <f>IF($B293-Q$9&lt;0,0,LOOKUP($B293-(Q$9-1),$C$380:$C$401,$E$380:$E$401))</f>
        <v>4.462E-2</v>
      </c>
      <c r="R297" s="124"/>
      <c r="S297" s="128">
        <f>IF($B293-S$9&lt;0,0,LOOKUP($B293-(S$9-1),$C$380:$C$401,$E$380:$E$401))</f>
        <v>4.4609999999999997E-2</v>
      </c>
      <c r="T297" s="124"/>
      <c r="U297" s="128">
        <f>IF($B293-U$9&lt;0,0,LOOKUP($B293-(U$9-1),$C$380:$C$401,$E$380:$E$401))</f>
        <v>4.462E-2</v>
      </c>
      <c r="V297" s="124"/>
      <c r="W297" s="128">
        <f>IF($B293-W$9&lt;0,0,LOOKUP($B293-(W$9-1),$C$380:$C$401,$E$380:$E$401))</f>
        <v>4.5220000000000003E-2</v>
      </c>
      <c r="X297" s="109"/>
      <c r="Y297" s="128">
        <f>IF($B293-Y$9&lt;0,0,LOOKUP($B293-(Y$9-1),$C$380:$C$401,$E$380:$E$401))</f>
        <v>4.888E-2</v>
      </c>
      <c r="Z297" s="124"/>
      <c r="AA297" s="128">
        <f>IF($B293-AA$9&lt;0,0,LOOKUP($B293-(AA$9-1),$C$380:$C$401,$E$380:$E$401))</f>
        <v>5.2850000000000001E-2</v>
      </c>
      <c r="AB297" s="124"/>
      <c r="AC297" s="128">
        <f>IF($B293-AC$9&lt;0,0,LOOKUP($B293-(AC$9-1),$C$380:$C$401,$E$380:$E$401))</f>
        <v>5.713E-2</v>
      </c>
      <c r="AD297" s="124"/>
      <c r="AE297" s="128">
        <f>IF($B293-AE$9&lt;0,0,LOOKUP($B293-(AE$9-1),$C$380:$C$401,$E$380:$E$401))</f>
        <v>6.1769999999999999E-2</v>
      </c>
      <c r="AF297" s="124"/>
      <c r="AG297" s="128">
        <f>IF($B293-AG$9&lt;0,0,LOOKUP($B293-(AG$9-1),$C$380:$C$401,$E$380:$E$401))</f>
        <v>6.6769999999999996E-2</v>
      </c>
      <c r="AH297" s="109"/>
      <c r="AI297" s="128">
        <f>IF($B293-AI$9&lt;0,0,LOOKUP($B293-(AI$9-1),$C$380:$C$401,$E$380:$E$401))</f>
        <v>7.2190000000000004E-2</v>
      </c>
      <c r="AJ297" s="109"/>
      <c r="AK297" s="128">
        <f>IF($B293-AK$9&lt;0,0,LOOKUP($B293-(AK$9-1),$C$380:$C$401,$E$380:$E$401))</f>
        <v>3.7499999999999999E-2</v>
      </c>
      <c r="AM297" s="128">
        <f>IF($B293-AM$9&lt;0,0,LOOKUP($B293-(AM$9-1),$C$380:$C$401,$E$380:$E$401))</f>
        <v>0</v>
      </c>
      <c r="AO297" s="128">
        <f>IF($B293-AO$9&lt;0,0,LOOKUP($B293-(AO$9-1),$C$380:$C$401,$E$380:$E$401))</f>
        <v>0</v>
      </c>
      <c r="AQ297" s="128">
        <f>IF($B293-AQ$9&lt;0,0,LOOKUP($B293-(AQ$9-1),$C$380:$C$401,$E$380:$E$401))</f>
        <v>0</v>
      </c>
      <c r="AS297" s="128">
        <f>IF($B293-AS$9&lt;0,0,LOOKUP($B293-(AS$9-1),$C$380:$C$401,$E$380:$E$401))</f>
        <v>0</v>
      </c>
      <c r="AU297" s="128">
        <f>IF($B293-AU$9&lt;0,0,LOOKUP($B293-(AU$9-1),$C$380:$C$401,$E$380:$E$401))</f>
        <v>0</v>
      </c>
      <c r="AW297" s="128">
        <f>IF($B293-AW$9&lt;0,0,LOOKUP($B293-(AW$9-1),$C$380:$C$401,$E$380:$E$401))</f>
        <v>0</v>
      </c>
    </row>
    <row r="298" spans="1:57">
      <c r="B298" s="79"/>
      <c r="C298" s="79"/>
      <c r="D298" s="79"/>
      <c r="E298" s="122"/>
      <c r="F298" s="120"/>
      <c r="G298" s="122"/>
      <c r="I298" s="122"/>
      <c r="K298" s="122"/>
      <c r="L298" s="120"/>
      <c r="M298" s="122"/>
      <c r="N298" s="120"/>
      <c r="O298" s="122"/>
      <c r="P298" s="120"/>
      <c r="Q298" s="122"/>
      <c r="R298" s="120"/>
      <c r="S298" s="122"/>
      <c r="T298" s="120"/>
      <c r="U298" s="122"/>
      <c r="V298" s="120"/>
      <c r="W298" s="122"/>
      <c r="X298" s="120"/>
      <c r="Y298" s="122"/>
      <c r="Z298" s="120"/>
      <c r="AA298" s="122"/>
      <c r="AB298" s="120"/>
      <c r="AC298" s="122"/>
      <c r="AD298" s="120"/>
      <c r="AE298" s="122"/>
      <c r="AF298" s="120"/>
      <c r="AG298" s="122"/>
      <c r="AH298" s="120"/>
      <c r="AI298" s="122"/>
      <c r="AJ298" s="120"/>
      <c r="AK298" s="122"/>
      <c r="AM298" s="122"/>
      <c r="AO298" s="122"/>
      <c r="AQ298" s="122"/>
      <c r="AS298" s="122"/>
      <c r="AU298" s="122"/>
      <c r="AW298" s="122"/>
    </row>
    <row r="299" spans="1:57">
      <c r="B299" s="90" t="s">
        <v>193</v>
      </c>
      <c r="C299" s="79"/>
      <c r="D299" s="79"/>
      <c r="E299" s="120">
        <f>ROUND((E294-E295)*E297,0)</f>
        <v>0</v>
      </c>
      <c r="F299" s="120"/>
      <c r="G299" s="120">
        <f>ROUND((G294-G295)*G297,0)</f>
        <v>0</v>
      </c>
      <c r="I299" s="120">
        <f>ROUND((I294-I295)*I297,0)</f>
        <v>0</v>
      </c>
      <c r="K299" s="120">
        <f>ROUND((K294-K295)*K297,0)</f>
        <v>0</v>
      </c>
      <c r="L299" s="120"/>
      <c r="M299" s="120">
        <f>ROUND((M294-M295)*M297,0)</f>
        <v>165380</v>
      </c>
      <c r="N299" s="120"/>
      <c r="O299" s="120">
        <f>ROUND((O294-O295)*O297,0)</f>
        <v>190650</v>
      </c>
      <c r="P299" s="120"/>
      <c r="Q299" s="120">
        <f>ROUND((Q294-Q295)*Q297,0)</f>
        <v>13351582</v>
      </c>
      <c r="R299" s="120"/>
      <c r="S299" s="120">
        <f>ROUND((S294-S295)*S297,0)</f>
        <v>13002</v>
      </c>
      <c r="T299" s="120"/>
      <c r="U299" s="120">
        <f>ROUND((U294-U295)*U297,0)</f>
        <v>264229</v>
      </c>
      <c r="V299" s="120"/>
      <c r="W299" s="120">
        <f>ROUND((W294-W295)*W297,0)</f>
        <v>-1914</v>
      </c>
      <c r="X299" s="120"/>
      <c r="Y299" s="120">
        <f>ROUND((Y294-Y295)*Y297,0)</f>
        <v>0</v>
      </c>
      <c r="Z299" s="120"/>
      <c r="AA299" s="120">
        <f>ROUND((AA294-AA295)*AA297,0)</f>
        <v>23083</v>
      </c>
      <c r="AB299" s="120"/>
      <c r="AC299" s="120">
        <f>ROUND((AC294-AC295)*AC297,0)</f>
        <v>78484</v>
      </c>
      <c r="AD299" s="120"/>
      <c r="AE299" s="120">
        <f>ROUND((AE294-AE295)*AE297,0)</f>
        <v>22304</v>
      </c>
      <c r="AF299" s="120"/>
      <c r="AG299" s="120">
        <f>ROUND((AG294-AG295)*AG297,0)</f>
        <v>30645</v>
      </c>
      <c r="AH299" s="120"/>
      <c r="AI299" s="120">
        <f>ROUND((AI294-AI295)*AI297,0)</f>
        <v>31605</v>
      </c>
      <c r="AJ299" s="120"/>
      <c r="AK299" s="120">
        <f>ROUND((AK294-AK295)*AK297,0)</f>
        <v>11409</v>
      </c>
      <c r="AM299" s="120">
        <f>ROUND((AM294-AM295)*AM297,0)</f>
        <v>0</v>
      </c>
      <c r="AO299" s="120">
        <f>ROUND((AO294-AO295)*AO297,0)</f>
        <v>0</v>
      </c>
      <c r="AQ299" s="120">
        <f>ROUND((AQ294-AQ295)*AQ297,0)</f>
        <v>0</v>
      </c>
      <c r="AS299" s="120">
        <f>ROUND((AS294-AS295)*AS297,0)</f>
        <v>0</v>
      </c>
      <c r="AU299" s="120">
        <f>ROUND((AU294-AU295)*AU297,0)</f>
        <v>0</v>
      </c>
      <c r="AW299" s="120">
        <f>ROUND((AW294-AW295)*AW297,0)</f>
        <v>0</v>
      </c>
    </row>
    <row r="300" spans="1:57">
      <c r="B300" s="90" t="s">
        <v>194</v>
      </c>
      <c r="C300" s="79"/>
      <c r="D300" s="79"/>
      <c r="E300" s="81">
        <f>IF(E$113=$B293,E295,0)</f>
        <v>0</v>
      </c>
      <c r="F300" s="120"/>
      <c r="G300" s="81">
        <f>IF(G$113=$B293,G295,0)</f>
        <v>0</v>
      </c>
      <c r="I300" s="81">
        <f>IF(I$113=$B293,I295,0)</f>
        <v>0</v>
      </c>
      <c r="K300" s="81">
        <f>IF(K$113=$B293,K295,0)</f>
        <v>0</v>
      </c>
      <c r="L300" s="120"/>
      <c r="M300" s="81">
        <f>IF(M$113=$B293,M295,0)</f>
        <v>0</v>
      </c>
      <c r="N300" s="120"/>
      <c r="O300" s="81">
        <f>IF(O$113=$B293,O295,0)</f>
        <v>0</v>
      </c>
      <c r="P300" s="120"/>
      <c r="Q300" s="81">
        <f>IF(Q$113=$B293,Q295,0)</f>
        <v>0</v>
      </c>
      <c r="R300" s="120"/>
      <c r="S300" s="81">
        <f>IF(S$113=$B293,S295,0)</f>
        <v>0</v>
      </c>
      <c r="T300" s="120"/>
      <c r="U300" s="81">
        <f>IF(U$113=$B293,U295,0)</f>
        <v>0</v>
      </c>
      <c r="V300" s="120"/>
      <c r="W300" s="81">
        <f>IF(W$113=$B293,W295,0)</f>
        <v>0</v>
      </c>
      <c r="X300" s="120"/>
      <c r="Y300" s="81">
        <f>IF(Y$113=$B293,Y295,0)</f>
        <v>0</v>
      </c>
      <c r="Z300" s="120"/>
      <c r="AA300" s="81">
        <f>IF(AA$113=$B293,AA295,0)</f>
        <v>0</v>
      </c>
      <c r="AB300" s="120"/>
      <c r="AC300" s="81">
        <f>IF(AC$113=$B293,AC295,0)</f>
        <v>0</v>
      </c>
      <c r="AD300" s="120"/>
      <c r="AE300" s="81">
        <f>IF(AE$113=$B293,AE295,0)</f>
        <v>0</v>
      </c>
      <c r="AF300" s="120"/>
      <c r="AG300" s="81">
        <f>IF(AG$113=$B293,AG295,0)</f>
        <v>0</v>
      </c>
      <c r="AH300" s="120"/>
      <c r="AI300" s="81">
        <f>IF(AI$113=$B293,AI295,0)</f>
        <v>0</v>
      </c>
      <c r="AJ300" s="120"/>
      <c r="AK300" s="81">
        <f>IF(AK$113=$B293,AK295,0)</f>
        <v>304236</v>
      </c>
      <c r="AM300" s="81">
        <f>IF(AM$113=$B293,AM295,0)</f>
        <v>0</v>
      </c>
      <c r="AO300" s="81">
        <f>IF(AO$113=$B293,AO295,0)</f>
        <v>0</v>
      </c>
      <c r="AQ300" s="81">
        <f>IF(AQ$113=$B293,AQ295,0)</f>
        <v>0</v>
      </c>
      <c r="AS300" s="81">
        <f>IF(AS$113=$B293,AS295,0)</f>
        <v>0</v>
      </c>
      <c r="AU300" s="81">
        <f>IF(AU$113=$B293,AU295,0)</f>
        <v>0</v>
      </c>
      <c r="AW300" s="81">
        <f>IF(AW$113=$B293,AW295,0)</f>
        <v>0</v>
      </c>
    </row>
    <row r="301" spans="1:57" ht="13.5" thickBot="1">
      <c r="B301" s="90" t="str">
        <f>"Total Tax Depreciation  -  "&amp;B293</f>
        <v>Total Tax Depreciation  -  2017</v>
      </c>
      <c r="C301" s="79"/>
      <c r="D301" s="79"/>
      <c r="E301" s="125">
        <f>E299+E300</f>
        <v>0</v>
      </c>
      <c r="F301" s="120"/>
      <c r="G301" s="125">
        <f>G299+G300</f>
        <v>0</v>
      </c>
      <c r="I301" s="125">
        <f>I299+I300</f>
        <v>0</v>
      </c>
      <c r="K301" s="125">
        <f>K299+K300</f>
        <v>0</v>
      </c>
      <c r="L301" s="120"/>
      <c r="M301" s="125">
        <f>M299+M300</f>
        <v>165380</v>
      </c>
      <c r="N301" s="120"/>
      <c r="O301" s="125">
        <f>O299+O300</f>
        <v>190650</v>
      </c>
      <c r="P301" s="120"/>
      <c r="Q301" s="125">
        <f>Q299+Q300</f>
        <v>13351582</v>
      </c>
      <c r="R301" s="120"/>
      <c r="S301" s="125">
        <f>S299+S300</f>
        <v>13002</v>
      </c>
      <c r="T301" s="120"/>
      <c r="U301" s="125">
        <f>U299+U300</f>
        <v>264229</v>
      </c>
      <c r="V301" s="120"/>
      <c r="W301" s="125">
        <f>W299+W300</f>
        <v>-1914</v>
      </c>
      <c r="X301" s="120"/>
      <c r="Y301" s="125">
        <f>Y299+Y300</f>
        <v>0</v>
      </c>
      <c r="Z301" s="120"/>
      <c r="AA301" s="125">
        <f>AA299+AA300</f>
        <v>23083</v>
      </c>
      <c r="AB301" s="120"/>
      <c r="AC301" s="125">
        <f>AC299+AC300</f>
        <v>78484</v>
      </c>
      <c r="AD301" s="120"/>
      <c r="AE301" s="125">
        <f>AE299+AE300</f>
        <v>22304</v>
      </c>
      <c r="AF301" s="120"/>
      <c r="AG301" s="125">
        <f>AG299+AG300</f>
        <v>30645</v>
      </c>
      <c r="AH301" s="120"/>
      <c r="AI301" s="125">
        <f>AI299+AI300</f>
        <v>31605</v>
      </c>
      <c r="AJ301" s="120"/>
      <c r="AK301" s="125">
        <f>AK299+AK300</f>
        <v>315645</v>
      </c>
      <c r="AM301" s="125">
        <f>AM299+AM300</f>
        <v>0</v>
      </c>
      <c r="AO301" s="125">
        <f>AO299+AO300</f>
        <v>0</v>
      </c>
      <c r="AQ301" s="125">
        <f>AQ299+AQ300</f>
        <v>0</v>
      </c>
      <c r="AS301" s="125">
        <f>AS299+AS300</f>
        <v>0</v>
      </c>
      <c r="AU301" s="125">
        <f>AU299+AU300</f>
        <v>0</v>
      </c>
      <c r="AW301" s="125">
        <f>AW299+AW300</f>
        <v>0</v>
      </c>
    </row>
    <row r="302" spans="1:57" ht="13.5" thickTop="1"/>
    <row r="304" spans="1:57">
      <c r="B304" s="119">
        <v>2018</v>
      </c>
      <c r="C304" s="79"/>
      <c r="D304" s="79"/>
      <c r="E304" s="129"/>
      <c r="F304" s="120"/>
      <c r="G304" s="129"/>
      <c r="I304" s="129"/>
      <c r="K304" s="120"/>
      <c r="L304" s="120"/>
      <c r="M304" s="120"/>
      <c r="N304" s="120"/>
      <c r="O304" s="120"/>
      <c r="P304" s="120"/>
      <c r="Q304" s="120"/>
      <c r="R304" s="120"/>
      <c r="S304" s="120"/>
      <c r="T304" s="120"/>
      <c r="U304" s="120"/>
      <c r="V304" s="120"/>
      <c r="W304" s="120"/>
      <c r="X304" s="120"/>
      <c r="Y304" s="120"/>
      <c r="Z304" s="120"/>
      <c r="AA304" s="120"/>
      <c r="AB304" s="120"/>
      <c r="AC304" s="120"/>
      <c r="AD304" s="120"/>
      <c r="AE304" s="120"/>
      <c r="AF304" s="120"/>
      <c r="AG304" s="120"/>
      <c r="AH304" s="120"/>
      <c r="AI304" s="120"/>
      <c r="AJ304" s="120"/>
      <c r="AK304" s="120"/>
      <c r="AM304" s="120"/>
      <c r="AO304" s="120"/>
      <c r="AQ304" s="120"/>
      <c r="AS304" s="120"/>
      <c r="AU304" s="120"/>
      <c r="AW304" s="120"/>
    </row>
    <row r="305" spans="2:49">
      <c r="B305" s="90" t="s">
        <v>167</v>
      </c>
      <c r="C305" s="79"/>
      <c r="D305" s="79"/>
      <c r="E305" s="120">
        <f>IF(E$113&lt;=$B304,E$25,0)</f>
        <v>0</v>
      </c>
      <c r="F305" s="120"/>
      <c r="G305" s="120">
        <f>IF(G$113&lt;=$B304,G$25,0)</f>
        <v>0</v>
      </c>
      <c r="I305" s="120">
        <f>IF(I$113&lt;=$B304,I$25,0)</f>
        <v>0</v>
      </c>
      <c r="K305" s="120">
        <f>IF(K$113&lt;=$B304,K$25,0)</f>
        <v>0</v>
      </c>
      <c r="L305" s="120"/>
      <c r="M305" s="120">
        <f>IF(M$113&lt;=$B304,M$25,0)</f>
        <v>3706400.915</v>
      </c>
      <c r="N305" s="120"/>
      <c r="O305" s="120">
        <f>IF(O$113&lt;=$B304,O$25,0)</f>
        <v>4273710.8949999996</v>
      </c>
      <c r="P305" s="120"/>
      <c r="Q305" s="120">
        <f>IF(Q$113&lt;=$B304,Q$25,0)</f>
        <v>299228647.71000004</v>
      </c>
      <c r="R305" s="120"/>
      <c r="S305" s="120">
        <f>IF(S$113&lt;=$B304,S$25,0)</f>
        <v>582899.13500000001</v>
      </c>
      <c r="T305" s="120"/>
      <c r="U305" s="120">
        <f>IF(U$113&lt;=$B304,U$25,0)</f>
        <v>11843540.959999999</v>
      </c>
      <c r="V305" s="120"/>
      <c r="W305" s="120">
        <f>IF(W$113&lt;=$B304,W$25,0)</f>
        <v>-84640.994999999937</v>
      </c>
      <c r="X305" s="120"/>
      <c r="Y305" s="120">
        <f>IF(Y$113&lt;=$B304,Y$25,0)</f>
        <v>3236832.7199999993</v>
      </c>
      <c r="Z305" s="120"/>
      <c r="AA305" s="120">
        <f>IF(AA$113&lt;=$B304,AA$25,0)</f>
        <v>873518.76000000013</v>
      </c>
      <c r="AB305" s="120"/>
      <c r="AC305" s="120">
        <f>IF(AC$113&lt;=$B304,AC$25,0)</f>
        <v>2747552.9049999993</v>
      </c>
      <c r="AD305" s="120"/>
      <c r="AE305" s="120">
        <f>IF(AE$113&lt;=$B304,AE$25,0)</f>
        <v>722165.79999999981</v>
      </c>
      <c r="AF305" s="120"/>
      <c r="AG305" s="120">
        <f>IF(AG$113&lt;=$B304,AG$25,0)</f>
        <v>917927.64000000013</v>
      </c>
      <c r="AH305" s="120"/>
      <c r="AI305" s="120">
        <f>IF(AI$113&lt;=$B304,AI$25,0)</f>
        <v>875597.39999999979</v>
      </c>
      <c r="AJ305" s="120"/>
      <c r="AK305" s="120">
        <f>IF(AK$113&lt;=$B304,AK$25,0)</f>
        <v>608471.7300000001</v>
      </c>
      <c r="AL305" s="87"/>
      <c r="AM305" s="120">
        <f>IF(AM$113&lt;=$B304,AM$25,0)</f>
        <v>365341.91000000009</v>
      </c>
      <c r="AN305" s="87"/>
      <c r="AO305" s="120">
        <f>IF(AO$113&lt;=$B304,AO$25,0)</f>
        <v>0</v>
      </c>
      <c r="AQ305" s="120">
        <f>IF(AQ$113&lt;=$B304,AQ$25,0)</f>
        <v>0</v>
      </c>
      <c r="AS305" s="120">
        <f>IF(AS$113&lt;=$B304,AS$25,0)</f>
        <v>0</v>
      </c>
      <c r="AU305" s="120">
        <f>IF(AU$113&lt;=$B304,AU$25,0)</f>
        <v>0</v>
      </c>
      <c r="AW305" s="120">
        <f>IF(AW$113&lt;=$B304,AW$25,0)</f>
        <v>0</v>
      </c>
    </row>
    <row r="306" spans="2:49">
      <c r="B306" s="90" t="s">
        <v>190</v>
      </c>
      <c r="C306" s="79"/>
      <c r="D306" s="79"/>
      <c r="E306" s="121">
        <f>ROUND(E305*E$13,0)</f>
        <v>0</v>
      </c>
      <c r="F306" s="120"/>
      <c r="G306" s="121">
        <f>ROUND(G305*G$13,0)</f>
        <v>0</v>
      </c>
      <c r="I306" s="121">
        <f>ROUND(I305*I$13,0)</f>
        <v>0</v>
      </c>
      <c r="K306" s="121">
        <f>ROUND(K305*K$13,0)</f>
        <v>0</v>
      </c>
      <c r="L306" s="120"/>
      <c r="M306" s="121">
        <f>ROUND(M305*M$13,0)</f>
        <v>0</v>
      </c>
      <c r="N306" s="120"/>
      <c r="O306" s="121">
        <f>ROUND(O305*O$13,0)</f>
        <v>0</v>
      </c>
      <c r="P306" s="120"/>
      <c r="Q306" s="121">
        <f>ROUND(Q305*Q$13,0)</f>
        <v>0</v>
      </c>
      <c r="R306" s="120"/>
      <c r="S306" s="121">
        <f>ROUND(S305*S$13,0)</f>
        <v>291450</v>
      </c>
      <c r="T306" s="120"/>
      <c r="U306" s="121">
        <f>ROUND(U305*U$13,0)</f>
        <v>5921770</v>
      </c>
      <c r="V306" s="120"/>
      <c r="W306" s="121">
        <f>ROUND(W305*W$13,0)</f>
        <v>-42320</v>
      </c>
      <c r="X306" s="120"/>
      <c r="Y306" s="121">
        <f>ROUND(Y305*Y$13,0)</f>
        <v>3236833</v>
      </c>
      <c r="Z306" s="120"/>
      <c r="AA306" s="121">
        <f>ROUND(AA305*AA$13,0)</f>
        <v>436759</v>
      </c>
      <c r="AB306" s="120"/>
      <c r="AC306" s="121">
        <f>ROUND(AC305*AC$13,0)</f>
        <v>1373776</v>
      </c>
      <c r="AD306" s="120"/>
      <c r="AE306" s="121">
        <f>ROUND(AE305*AE$13,0)</f>
        <v>361083</v>
      </c>
      <c r="AF306" s="120"/>
      <c r="AG306" s="121">
        <f>ROUND(AG305*AG$13,0)</f>
        <v>458964</v>
      </c>
      <c r="AH306" s="120"/>
      <c r="AI306" s="121">
        <f>ROUND(AI305*AI$13,0)</f>
        <v>437799</v>
      </c>
      <c r="AJ306" s="120"/>
      <c r="AK306" s="121">
        <f>ROUND(AK305*AK$13,0)</f>
        <v>304236</v>
      </c>
      <c r="AM306" s="121">
        <f>ROUND(AM305*AM$13,0)</f>
        <v>0</v>
      </c>
      <c r="AO306" s="121">
        <f>ROUND(AO305*AO$13,0)</f>
        <v>0</v>
      </c>
      <c r="AQ306" s="121">
        <f>ROUND(AQ305*AQ$13,0)</f>
        <v>0</v>
      </c>
      <c r="AS306" s="121">
        <f>ROUND(AS305*AS$13,0)</f>
        <v>0</v>
      </c>
      <c r="AU306" s="121">
        <f>ROUND(AU305*AU$13,0)</f>
        <v>0</v>
      </c>
      <c r="AW306" s="121">
        <f>ROUND(AW305*AW$13,0)</f>
        <v>0</v>
      </c>
    </row>
    <row r="307" spans="2:49">
      <c r="B307" s="90" t="s">
        <v>191</v>
      </c>
      <c r="C307" s="79"/>
      <c r="D307" s="79"/>
      <c r="E307" s="120">
        <f>E305-E306</f>
        <v>0</v>
      </c>
      <c r="F307" s="120"/>
      <c r="G307" s="120">
        <f>G305-G306</f>
        <v>0</v>
      </c>
      <c r="I307" s="120">
        <f>I305-I306</f>
        <v>0</v>
      </c>
      <c r="K307" s="120">
        <f>K305-K306</f>
        <v>0</v>
      </c>
      <c r="L307" s="120"/>
      <c r="M307" s="120">
        <f>M305-M306</f>
        <v>3706400.915</v>
      </c>
      <c r="N307" s="120"/>
      <c r="O307" s="120">
        <f>O305-O306</f>
        <v>4273710.8949999996</v>
      </c>
      <c r="P307" s="120"/>
      <c r="Q307" s="120">
        <f>Q305-Q306</f>
        <v>299228647.71000004</v>
      </c>
      <c r="R307" s="120"/>
      <c r="S307" s="120">
        <f>S305-S306</f>
        <v>291449.13500000001</v>
      </c>
      <c r="T307" s="120"/>
      <c r="U307" s="120">
        <f>U305-U306</f>
        <v>5921770.959999999</v>
      </c>
      <c r="V307" s="120"/>
      <c r="W307" s="120">
        <f>W305-W306</f>
        <v>-42320.994999999937</v>
      </c>
      <c r="X307" s="120"/>
      <c r="Y307" s="120">
        <f>Y305-Y306</f>
        <v>-0.28000000072643161</v>
      </c>
      <c r="Z307" s="120"/>
      <c r="AA307" s="120">
        <f>AA305-AA306</f>
        <v>436759.76000000013</v>
      </c>
      <c r="AB307" s="120"/>
      <c r="AC307" s="120">
        <f>AC305-AC306</f>
        <v>1373776.9049999993</v>
      </c>
      <c r="AD307" s="120"/>
      <c r="AE307" s="120">
        <f>AE305-AE306</f>
        <v>361082.79999999981</v>
      </c>
      <c r="AF307" s="120"/>
      <c r="AG307" s="120">
        <f>AG305-AG306</f>
        <v>458963.64000000013</v>
      </c>
      <c r="AH307" s="120"/>
      <c r="AI307" s="120">
        <f>AI305-AI306</f>
        <v>437798.39999999979</v>
      </c>
      <c r="AJ307" s="120"/>
      <c r="AK307" s="120">
        <f>AK305-AK306</f>
        <v>304235.7300000001</v>
      </c>
      <c r="AM307" s="120">
        <f>AM305-AM306</f>
        <v>365341.91000000009</v>
      </c>
      <c r="AO307" s="120">
        <f>AO305-AO306</f>
        <v>0</v>
      </c>
      <c r="AQ307" s="120">
        <f>AQ305-AQ306</f>
        <v>0</v>
      </c>
      <c r="AS307" s="120">
        <f>AS305-AS306</f>
        <v>0</v>
      </c>
      <c r="AU307" s="120">
        <f>AU305-AU306</f>
        <v>0</v>
      </c>
      <c r="AW307" s="120">
        <f>AW305-AW306</f>
        <v>0</v>
      </c>
    </row>
    <row r="308" spans="2:49">
      <c r="B308" s="123" t="s">
        <v>192</v>
      </c>
      <c r="C308" s="109"/>
      <c r="D308" s="109"/>
      <c r="E308" s="128">
        <f>IF($B304-E$9&lt;0,0,LOOKUP($B304-(E$9-1),$C$380:$C$401,$E$380:$E$401))</f>
        <v>4.4609999999999997E-2</v>
      </c>
      <c r="F308" s="109"/>
      <c r="G308" s="128">
        <f>IF($B304-G$9&lt;0,0,LOOKUP($B304-(G$9-1),$C$380:$C$401,$E$380:$E$401))</f>
        <v>4.462E-2</v>
      </c>
      <c r="H308" s="124"/>
      <c r="I308" s="128">
        <f>IF($B304-I$9&lt;0,0,LOOKUP($B304-(I$9-1),$C$380:$C$401,$E$380:$E$401))</f>
        <v>4.4609999999999997E-2</v>
      </c>
      <c r="J308" s="124"/>
      <c r="K308" s="128">
        <f>IF($B304-K$9&lt;0,0,LOOKUP($B304-(K$9-1),$C$380:$C$401,$E$380:$E$401))</f>
        <v>4.462E-2</v>
      </c>
      <c r="L308" s="124"/>
      <c r="M308" s="128">
        <f>IF($B304-M$9&lt;0,0,LOOKUP($B304-(M$9-1),$C$380:$C$401,$E$380:$E$401))</f>
        <v>4.4609999999999997E-2</v>
      </c>
      <c r="N308" s="109"/>
      <c r="O308" s="128">
        <f>IF($B304-O$9&lt;0,0,LOOKUP($B304-(O$9-1),$C$380:$C$401,$E$380:$E$401))</f>
        <v>4.462E-2</v>
      </c>
      <c r="P308" s="124"/>
      <c r="Q308" s="128">
        <f>IF($B304-Q$9&lt;0,0,LOOKUP($B304-(Q$9-1),$C$380:$C$401,$E$380:$E$401))</f>
        <v>4.4609999999999997E-2</v>
      </c>
      <c r="R308" s="124"/>
      <c r="S308" s="128">
        <f>IF($B304-S$9&lt;0,0,LOOKUP($B304-(S$9-1),$C$380:$C$401,$E$380:$E$401))</f>
        <v>4.462E-2</v>
      </c>
      <c r="T308" s="124"/>
      <c r="U308" s="128">
        <f>IF($B304-U$9&lt;0,0,LOOKUP($B304-(U$9-1),$C$380:$C$401,$E$380:$E$401))</f>
        <v>4.4609999999999997E-2</v>
      </c>
      <c r="V308" s="124"/>
      <c r="W308" s="128">
        <f>IF($B304-W$9&lt;0,0,LOOKUP($B304-(W$9-1),$C$380:$C$401,$E$380:$E$401))</f>
        <v>4.462E-2</v>
      </c>
      <c r="X308" s="109"/>
      <c r="Y308" s="128">
        <f>IF($B304-Y$9&lt;0,0,LOOKUP($B304-(Y$9-1),$C$380:$C$401,$E$380:$E$401))</f>
        <v>4.5220000000000003E-2</v>
      </c>
      <c r="Z308" s="124"/>
      <c r="AA308" s="128">
        <f>IF($B304-AA$9&lt;0,0,LOOKUP($B304-(AA$9-1),$C$380:$C$401,$E$380:$E$401))</f>
        <v>4.888E-2</v>
      </c>
      <c r="AB308" s="124"/>
      <c r="AC308" s="128">
        <f>IF($B304-AC$9&lt;0,0,LOOKUP($B304-(AC$9-1),$C$380:$C$401,$E$380:$E$401))</f>
        <v>5.2850000000000001E-2</v>
      </c>
      <c r="AD308" s="124"/>
      <c r="AE308" s="128">
        <f>IF($B304-AE$9&lt;0,0,LOOKUP($B304-(AE$9-1),$C$380:$C$401,$E$380:$E$401))</f>
        <v>5.713E-2</v>
      </c>
      <c r="AF308" s="124"/>
      <c r="AG308" s="128">
        <f>IF($B304-AG$9&lt;0,0,LOOKUP($B304-(AG$9-1),$C$380:$C$401,$E$380:$E$401))</f>
        <v>6.1769999999999999E-2</v>
      </c>
      <c r="AH308" s="109"/>
      <c r="AI308" s="128">
        <f>IF($B304-AI$9&lt;0,0,LOOKUP($B304-(AI$9-1),$C$380:$C$401,$E$380:$E$401))</f>
        <v>6.6769999999999996E-2</v>
      </c>
      <c r="AJ308" s="109"/>
      <c r="AK308" s="128">
        <f>IF($B304-AK$9&lt;0,0,LOOKUP($B304-(AK$9-1),$C$380:$C$401,$E$380:$E$401))</f>
        <v>7.2190000000000004E-2</v>
      </c>
      <c r="AM308" s="128">
        <f>IF($B304-AM$9&lt;0,0,LOOKUP($B304-(AM$9-1),$C$380:$C$401,$E$380:$E$401))</f>
        <v>3.7499999999999999E-2</v>
      </c>
      <c r="AO308" s="128">
        <f>IF($B304-AO$9&lt;0,0,LOOKUP($B304-(AO$9-1),$C$380:$C$401,$E$380:$E$401))</f>
        <v>0</v>
      </c>
      <c r="AQ308" s="128">
        <f>IF($B304-AQ$9&lt;0,0,LOOKUP($B304-(AQ$9-1),$C$380:$C$401,$E$380:$E$401))</f>
        <v>0</v>
      </c>
      <c r="AS308" s="128">
        <f>IF($B304-AS$9&lt;0,0,LOOKUP($B304-(AS$9-1),$C$380:$C$401,$E$380:$E$401))</f>
        <v>0</v>
      </c>
      <c r="AU308" s="128">
        <f>IF($B304-AU$9&lt;0,0,LOOKUP($B304-(AU$9-1),$C$380:$C$401,$E$380:$E$401))</f>
        <v>0</v>
      </c>
      <c r="AW308" s="128">
        <f>IF($B304-AW$9&lt;0,0,LOOKUP($B304-(AW$9-1),$C$380:$C$401,$E$380:$E$401))</f>
        <v>0</v>
      </c>
    </row>
    <row r="309" spans="2:49">
      <c r="B309" s="79"/>
      <c r="C309" s="79"/>
      <c r="D309" s="79"/>
      <c r="E309" s="122"/>
      <c r="F309" s="120"/>
      <c r="G309" s="122"/>
      <c r="I309" s="122"/>
      <c r="K309" s="122"/>
      <c r="L309" s="120"/>
      <c r="M309" s="122"/>
      <c r="N309" s="120"/>
      <c r="O309" s="122"/>
      <c r="P309" s="120"/>
      <c r="Q309" s="122"/>
      <c r="R309" s="120"/>
      <c r="S309" s="122"/>
      <c r="T309" s="120"/>
      <c r="U309" s="122"/>
      <c r="V309" s="120"/>
      <c r="W309" s="122"/>
      <c r="X309" s="120"/>
      <c r="Y309" s="122"/>
      <c r="Z309" s="120"/>
      <c r="AA309" s="122"/>
      <c r="AB309" s="120"/>
      <c r="AC309" s="122"/>
      <c r="AD309" s="120"/>
      <c r="AE309" s="122"/>
      <c r="AF309" s="120"/>
      <c r="AG309" s="122"/>
      <c r="AH309" s="120"/>
      <c r="AI309" s="122"/>
      <c r="AJ309" s="120"/>
      <c r="AK309" s="122"/>
      <c r="AM309" s="122"/>
      <c r="AO309" s="122"/>
      <c r="AQ309" s="122"/>
      <c r="AS309" s="122"/>
      <c r="AU309" s="122"/>
      <c r="AW309" s="122"/>
    </row>
    <row r="310" spans="2:49">
      <c r="B310" s="90" t="s">
        <v>193</v>
      </c>
      <c r="C310" s="79"/>
      <c r="D310" s="79"/>
      <c r="E310" s="120">
        <f>ROUND((E305-E306)*E308,0)</f>
        <v>0</v>
      </c>
      <c r="F310" s="120"/>
      <c r="G310" s="120">
        <f>ROUND((G305-G306)*G308,0)</f>
        <v>0</v>
      </c>
      <c r="I310" s="120">
        <f>ROUND((I305-I306)*I308,0)</f>
        <v>0</v>
      </c>
      <c r="K310" s="120">
        <f>ROUND((K305-K306)*K308,0)</f>
        <v>0</v>
      </c>
      <c r="L310" s="120"/>
      <c r="M310" s="120">
        <f>ROUND((M305-M306)*M308,0)</f>
        <v>165343</v>
      </c>
      <c r="N310" s="120"/>
      <c r="O310" s="120">
        <f>ROUND((O305-O306)*O308,0)</f>
        <v>190693</v>
      </c>
      <c r="P310" s="120"/>
      <c r="Q310" s="120">
        <f>ROUND((Q305-Q306)*Q308,0)</f>
        <v>13348590</v>
      </c>
      <c r="R310" s="120"/>
      <c r="S310" s="120">
        <f>ROUND((S305-S306)*S308,0)</f>
        <v>13004</v>
      </c>
      <c r="T310" s="120"/>
      <c r="U310" s="120">
        <f>ROUND((U305-U306)*U308,0)</f>
        <v>264170</v>
      </c>
      <c r="V310" s="120"/>
      <c r="W310" s="120">
        <f>ROUND((W305-W306)*W308,0)</f>
        <v>-1888</v>
      </c>
      <c r="X310" s="120"/>
      <c r="Y310" s="120">
        <f>ROUND((Y305-Y306)*Y308,0)</f>
        <v>0</v>
      </c>
      <c r="Z310" s="120"/>
      <c r="AA310" s="120">
        <f>ROUND((AA305-AA306)*AA308,0)</f>
        <v>21349</v>
      </c>
      <c r="AB310" s="120"/>
      <c r="AC310" s="120">
        <f>ROUND((AC305-AC306)*AC308,0)</f>
        <v>72604</v>
      </c>
      <c r="AD310" s="120"/>
      <c r="AE310" s="120">
        <f>ROUND((AE305-AE306)*AE308,0)</f>
        <v>20629</v>
      </c>
      <c r="AF310" s="120"/>
      <c r="AG310" s="120">
        <f>ROUND((AG305-AG306)*AG308,0)</f>
        <v>28350</v>
      </c>
      <c r="AH310" s="120"/>
      <c r="AI310" s="120">
        <f>ROUND((AI305-AI306)*AI308,0)</f>
        <v>29232</v>
      </c>
      <c r="AJ310" s="120"/>
      <c r="AK310" s="120">
        <f>ROUND((AK305-AK306)*AK308,0)</f>
        <v>21963</v>
      </c>
      <c r="AM310" s="120">
        <f>ROUND((AM305-AM306)*AM308,0)</f>
        <v>13700</v>
      </c>
      <c r="AO310" s="120">
        <f>ROUND((AO305-AO306)*AO308,0)</f>
        <v>0</v>
      </c>
      <c r="AQ310" s="120">
        <f>ROUND((AQ305-AQ306)*AQ308,0)</f>
        <v>0</v>
      </c>
      <c r="AS310" s="120">
        <f>ROUND((AS305-AS306)*AS308,0)</f>
        <v>0</v>
      </c>
      <c r="AU310" s="120">
        <f>ROUND((AU305-AU306)*AU308,0)</f>
        <v>0</v>
      </c>
      <c r="AW310" s="120">
        <f>ROUND((AW305-AW306)*AW308,0)</f>
        <v>0</v>
      </c>
    </row>
    <row r="311" spans="2:49">
      <c r="B311" s="90" t="s">
        <v>194</v>
      </c>
      <c r="C311" s="79"/>
      <c r="D311" s="79"/>
      <c r="E311" s="81">
        <f>IF(E$113=$B304,E306,0)</f>
        <v>0</v>
      </c>
      <c r="F311" s="120"/>
      <c r="G311" s="81">
        <f>IF(G$113=$B304,G306,0)</f>
        <v>0</v>
      </c>
      <c r="I311" s="81">
        <f>IF(I$113=$B304,I306,0)</f>
        <v>0</v>
      </c>
      <c r="K311" s="81">
        <f>IF(K$113=$B304,K306,0)</f>
        <v>0</v>
      </c>
      <c r="L311" s="120"/>
      <c r="M311" s="81">
        <f>IF(M$113=$B304,M306,0)</f>
        <v>0</v>
      </c>
      <c r="N311" s="120"/>
      <c r="O311" s="81">
        <f>IF(O$113=$B304,O306,0)</f>
        <v>0</v>
      </c>
      <c r="P311" s="120"/>
      <c r="Q311" s="81">
        <f>IF(Q$113=$B304,Q306,0)</f>
        <v>0</v>
      </c>
      <c r="R311" s="120"/>
      <c r="S311" s="81">
        <f>IF(S$113=$B304,S306,0)</f>
        <v>0</v>
      </c>
      <c r="T311" s="120"/>
      <c r="U311" s="81">
        <f>IF(U$113=$B304,U306,0)</f>
        <v>0</v>
      </c>
      <c r="V311" s="120"/>
      <c r="W311" s="81">
        <f>IF(W$113=$B304,W306,0)</f>
        <v>0</v>
      </c>
      <c r="X311" s="120"/>
      <c r="Y311" s="81">
        <f>IF(Y$113=$B304,Y306,0)</f>
        <v>0</v>
      </c>
      <c r="Z311" s="120"/>
      <c r="AA311" s="81">
        <f>IF(AA$113=$B304,AA306,0)</f>
        <v>0</v>
      </c>
      <c r="AB311" s="120"/>
      <c r="AC311" s="81">
        <f>IF(AC$113=$B304,AC306,0)</f>
        <v>0</v>
      </c>
      <c r="AD311" s="120"/>
      <c r="AE311" s="81">
        <f>IF(AE$113=$B304,AE306,0)</f>
        <v>0</v>
      </c>
      <c r="AF311" s="120"/>
      <c r="AG311" s="81">
        <f>IF(AG$113=$B304,AG306,0)</f>
        <v>0</v>
      </c>
      <c r="AH311" s="120"/>
      <c r="AI311" s="81">
        <f>IF(AI$113=$B304,AI306,0)</f>
        <v>0</v>
      </c>
      <c r="AJ311" s="120"/>
      <c r="AK311" s="81">
        <f>IF(AK$113=$B304,AK306,0)</f>
        <v>0</v>
      </c>
      <c r="AM311" s="81">
        <f>IF(AM$113=$B304,AM306,0)</f>
        <v>0</v>
      </c>
      <c r="AO311" s="81">
        <f>IF(AO$113=$B304,AO306,0)</f>
        <v>0</v>
      </c>
      <c r="AQ311" s="81">
        <f>IF(AQ$113=$B304,AQ306,0)</f>
        <v>0</v>
      </c>
      <c r="AS311" s="81">
        <f>IF(AS$113=$B304,AS306,0)</f>
        <v>0</v>
      </c>
      <c r="AU311" s="81">
        <f>IF(AU$113=$B304,AU306,0)</f>
        <v>0</v>
      </c>
      <c r="AW311" s="81">
        <f>IF(AW$113=$B304,AW306,0)</f>
        <v>0</v>
      </c>
    </row>
    <row r="312" spans="2:49" ht="13.5" thickBot="1">
      <c r="B312" s="90" t="str">
        <f>"Total Tax Depreciation  -  "&amp;B304</f>
        <v>Total Tax Depreciation  -  2018</v>
      </c>
      <c r="C312" s="79"/>
      <c r="D312" s="79"/>
      <c r="E312" s="125">
        <f>E310+E311</f>
        <v>0</v>
      </c>
      <c r="F312" s="120"/>
      <c r="G312" s="125">
        <f>G310+G311</f>
        <v>0</v>
      </c>
      <c r="I312" s="125">
        <f>I310+I311</f>
        <v>0</v>
      </c>
      <c r="K312" s="125">
        <f>K310+K311</f>
        <v>0</v>
      </c>
      <c r="L312" s="120"/>
      <c r="M312" s="125">
        <f>M310+M311</f>
        <v>165343</v>
      </c>
      <c r="N312" s="120"/>
      <c r="O312" s="125">
        <f>O310+O311</f>
        <v>190693</v>
      </c>
      <c r="P312" s="120"/>
      <c r="Q312" s="125">
        <f>Q310+Q311</f>
        <v>13348590</v>
      </c>
      <c r="R312" s="120"/>
      <c r="S312" s="125">
        <f>S310+S311</f>
        <v>13004</v>
      </c>
      <c r="T312" s="120"/>
      <c r="U312" s="125">
        <f>U310+U311</f>
        <v>264170</v>
      </c>
      <c r="V312" s="120"/>
      <c r="W312" s="125">
        <f>W310+W311</f>
        <v>-1888</v>
      </c>
      <c r="X312" s="120"/>
      <c r="Y312" s="125">
        <f>Y310+Y311</f>
        <v>0</v>
      </c>
      <c r="Z312" s="120"/>
      <c r="AA312" s="125">
        <f>AA310+AA311</f>
        <v>21349</v>
      </c>
      <c r="AB312" s="120"/>
      <c r="AC312" s="125">
        <f>AC310+AC311</f>
        <v>72604</v>
      </c>
      <c r="AD312" s="120"/>
      <c r="AE312" s="125">
        <f>AE310+AE311</f>
        <v>20629</v>
      </c>
      <c r="AF312" s="120"/>
      <c r="AG312" s="125">
        <f>AG310+AG311</f>
        <v>28350</v>
      </c>
      <c r="AH312" s="120"/>
      <c r="AI312" s="125">
        <f>AI310+AI311</f>
        <v>29232</v>
      </c>
      <c r="AJ312" s="120"/>
      <c r="AK312" s="125">
        <f>AK310+AK311</f>
        <v>21963</v>
      </c>
      <c r="AM312" s="125">
        <f>AM310+AM311</f>
        <v>13700</v>
      </c>
      <c r="AO312" s="125">
        <f>AO310+AO311</f>
        <v>0</v>
      </c>
      <c r="AQ312" s="125">
        <f>AQ310+AQ311</f>
        <v>0</v>
      </c>
      <c r="AS312" s="125">
        <f>AS310+AS311</f>
        <v>0</v>
      </c>
      <c r="AU312" s="125">
        <f>AU310+AU311</f>
        <v>0</v>
      </c>
      <c r="AW312" s="125">
        <f>AW310+AW311</f>
        <v>0</v>
      </c>
    </row>
    <row r="313" spans="2:49" ht="13.5" thickTop="1"/>
    <row r="315" spans="2:49">
      <c r="B315" s="119">
        <v>2019</v>
      </c>
      <c r="C315" s="79"/>
      <c r="D315" s="79"/>
      <c r="E315" s="129"/>
      <c r="F315" s="120"/>
      <c r="G315" s="129"/>
      <c r="I315" s="129"/>
      <c r="K315" s="120"/>
      <c r="L315" s="120"/>
      <c r="M315" s="120"/>
      <c r="N315" s="120"/>
      <c r="O315" s="120"/>
      <c r="P315" s="120"/>
      <c r="Q315" s="120"/>
      <c r="R315" s="120"/>
      <c r="S315" s="120"/>
      <c r="T315" s="120"/>
      <c r="U315" s="120"/>
      <c r="V315" s="120"/>
      <c r="W315" s="120"/>
      <c r="X315" s="120"/>
      <c r="Y315" s="120"/>
      <c r="Z315" s="120"/>
      <c r="AA315" s="120"/>
      <c r="AB315" s="120"/>
      <c r="AC315" s="120"/>
      <c r="AD315" s="120"/>
      <c r="AE315" s="120"/>
      <c r="AF315" s="120"/>
      <c r="AG315" s="120"/>
      <c r="AH315" s="120"/>
      <c r="AI315" s="120"/>
      <c r="AJ315" s="120"/>
      <c r="AK315" s="120"/>
      <c r="AM315" s="120"/>
      <c r="AO315" s="120"/>
      <c r="AQ315" s="120"/>
      <c r="AS315" s="120"/>
      <c r="AU315" s="120"/>
      <c r="AW315" s="120"/>
    </row>
    <row r="316" spans="2:49">
      <c r="B316" s="90" t="s">
        <v>167</v>
      </c>
      <c r="C316" s="79"/>
      <c r="D316" s="79"/>
      <c r="E316" s="120">
        <f>IF(E$113&lt;=$B315,E$25,0)</f>
        <v>0</v>
      </c>
      <c r="F316" s="120"/>
      <c r="G316" s="120">
        <f>IF(G$113&lt;=$B315,G$25,0)</f>
        <v>0</v>
      </c>
      <c r="I316" s="120">
        <f>IF(I$113&lt;=$B315,I$25,0)</f>
        <v>0</v>
      </c>
      <c r="K316" s="120">
        <f>IF(K$113&lt;=$B315,K$25,0)</f>
        <v>0</v>
      </c>
      <c r="L316" s="120"/>
      <c r="M316" s="120">
        <f>IF(M$113&lt;=$B315,M$25,0)</f>
        <v>3706400.915</v>
      </c>
      <c r="N316" s="120"/>
      <c r="O316" s="120">
        <f>IF(O$113&lt;=$B315,O$25,0)</f>
        <v>4273710.8949999996</v>
      </c>
      <c r="P316" s="120"/>
      <c r="Q316" s="120">
        <f>IF(Q$113&lt;=$B315,Q$25,0)</f>
        <v>299228647.71000004</v>
      </c>
      <c r="R316" s="120"/>
      <c r="S316" s="120">
        <f>IF(S$113&lt;=$B315,S$25,0)</f>
        <v>582899.13500000001</v>
      </c>
      <c r="T316" s="120"/>
      <c r="U316" s="120">
        <f>IF(U$113&lt;=$B315,U$25,0)</f>
        <v>11843540.959999999</v>
      </c>
      <c r="V316" s="120"/>
      <c r="W316" s="120">
        <f>IF(W$113&lt;=$B315,W$25,0)</f>
        <v>-84640.994999999937</v>
      </c>
      <c r="X316" s="120"/>
      <c r="Y316" s="120">
        <f>IF(Y$113&lt;=$B315,Y$25,0)</f>
        <v>3236832.7199999993</v>
      </c>
      <c r="Z316" s="120"/>
      <c r="AA316" s="120">
        <f>IF(AA$113&lt;=$B315,AA$25,0)</f>
        <v>873518.76000000013</v>
      </c>
      <c r="AB316" s="120"/>
      <c r="AC316" s="120">
        <f>IF(AC$113&lt;=$B315,AC$25,0)</f>
        <v>2747552.9049999993</v>
      </c>
      <c r="AD316" s="120"/>
      <c r="AE316" s="120">
        <f>IF(AE$113&lt;=$B315,AE$25,0)</f>
        <v>722165.79999999981</v>
      </c>
      <c r="AF316" s="120"/>
      <c r="AG316" s="120">
        <f>IF(AG$113&lt;=$B315,AG$25,0)</f>
        <v>917927.64000000013</v>
      </c>
      <c r="AH316" s="120"/>
      <c r="AI316" s="120">
        <f>IF(AI$113&lt;=$B315,AI$25,0)</f>
        <v>875597.39999999979</v>
      </c>
      <c r="AJ316" s="120"/>
      <c r="AK316" s="120">
        <f>IF(AK$113&lt;=$B315,AK$25,0)</f>
        <v>608471.7300000001</v>
      </c>
      <c r="AL316" s="87"/>
      <c r="AM316" s="120">
        <f>IF(AM$113&lt;=$B315,AM$25,0)</f>
        <v>365341.91000000009</v>
      </c>
      <c r="AN316" s="87"/>
      <c r="AO316" s="120">
        <f>IF(AO$113&lt;=$B315,AO$25,0)</f>
        <v>1753231.4900000002</v>
      </c>
      <c r="AQ316" s="120">
        <f>IF(AQ$113&lt;=$B315,AQ$25,0)</f>
        <v>0</v>
      </c>
      <c r="AS316" s="120">
        <f>IF(AS$113&lt;=$B315,AS$25,0)</f>
        <v>0</v>
      </c>
      <c r="AU316" s="120">
        <f>IF(AU$113&lt;=$B315,AU$25,0)</f>
        <v>0</v>
      </c>
      <c r="AW316" s="120">
        <f>IF(AW$113&lt;=$B315,AW$25,0)</f>
        <v>0</v>
      </c>
    </row>
    <row r="317" spans="2:49">
      <c r="B317" s="90" t="s">
        <v>190</v>
      </c>
      <c r="C317" s="79"/>
      <c r="D317" s="79"/>
      <c r="E317" s="121">
        <f>ROUND(E316*E$13,0)</f>
        <v>0</v>
      </c>
      <c r="F317" s="120"/>
      <c r="G317" s="121">
        <f>ROUND(G316*G$13,0)</f>
        <v>0</v>
      </c>
      <c r="I317" s="121">
        <f>ROUND(I316*I$13,0)</f>
        <v>0</v>
      </c>
      <c r="K317" s="121">
        <f>ROUND(K316*K$13,0)</f>
        <v>0</v>
      </c>
      <c r="L317" s="120"/>
      <c r="M317" s="121">
        <f>ROUND(M316*M$13,0)</f>
        <v>0</v>
      </c>
      <c r="N317" s="120"/>
      <c r="O317" s="121">
        <f>ROUND(O316*O$13,0)</f>
        <v>0</v>
      </c>
      <c r="P317" s="120"/>
      <c r="Q317" s="121">
        <f>ROUND(Q316*Q$13,0)</f>
        <v>0</v>
      </c>
      <c r="R317" s="120"/>
      <c r="S317" s="121">
        <f>ROUND(S316*S$13,0)</f>
        <v>291450</v>
      </c>
      <c r="T317" s="120"/>
      <c r="U317" s="121">
        <f>ROUND(U316*U$13,0)</f>
        <v>5921770</v>
      </c>
      <c r="V317" s="120"/>
      <c r="W317" s="121">
        <f>ROUND(W316*W$13,0)</f>
        <v>-42320</v>
      </c>
      <c r="X317" s="120"/>
      <c r="Y317" s="121">
        <f>ROUND(Y316*Y$13,0)</f>
        <v>3236833</v>
      </c>
      <c r="Z317" s="120"/>
      <c r="AA317" s="121">
        <f>ROUND(AA316*AA$13,0)</f>
        <v>436759</v>
      </c>
      <c r="AB317" s="120"/>
      <c r="AC317" s="121">
        <f>ROUND(AC316*AC$13,0)</f>
        <v>1373776</v>
      </c>
      <c r="AD317" s="120"/>
      <c r="AE317" s="121">
        <f>ROUND(AE316*AE$13,0)</f>
        <v>361083</v>
      </c>
      <c r="AF317" s="120"/>
      <c r="AG317" s="121">
        <f>ROUND(AG316*AG$13,0)</f>
        <v>458964</v>
      </c>
      <c r="AH317" s="120"/>
      <c r="AI317" s="121">
        <f>ROUND(AI316*AI$13,0)</f>
        <v>437799</v>
      </c>
      <c r="AJ317" s="120"/>
      <c r="AK317" s="121">
        <f>ROUND(AK316*AK$13,0)</f>
        <v>304236</v>
      </c>
      <c r="AM317" s="121">
        <f>ROUND(AM316*AM$13,0)</f>
        <v>0</v>
      </c>
      <c r="AO317" s="121">
        <f>ROUND(AO316*AO$13,0)</f>
        <v>0</v>
      </c>
      <c r="AQ317" s="121">
        <f>ROUND(AQ316*AQ$13,0)</f>
        <v>0</v>
      </c>
      <c r="AS317" s="121">
        <f>ROUND(AS316*AS$13,0)</f>
        <v>0</v>
      </c>
      <c r="AU317" s="121">
        <f>ROUND(AU316*AU$13,0)</f>
        <v>0</v>
      </c>
      <c r="AW317" s="121">
        <f>ROUND(AW316*AW$13,0)</f>
        <v>0</v>
      </c>
    </row>
    <row r="318" spans="2:49">
      <c r="B318" s="90" t="s">
        <v>191</v>
      </c>
      <c r="C318" s="79"/>
      <c r="D318" s="79"/>
      <c r="E318" s="120">
        <f>E316-E317</f>
        <v>0</v>
      </c>
      <c r="F318" s="120"/>
      <c r="G318" s="120">
        <f>G316-G317</f>
        <v>0</v>
      </c>
      <c r="I318" s="120">
        <f>I316-I317</f>
        <v>0</v>
      </c>
      <c r="K318" s="120">
        <f>K316-K317</f>
        <v>0</v>
      </c>
      <c r="L318" s="120"/>
      <c r="M318" s="120">
        <f>M316-M317</f>
        <v>3706400.915</v>
      </c>
      <c r="N318" s="120"/>
      <c r="O318" s="120">
        <f>O316-O317</f>
        <v>4273710.8949999996</v>
      </c>
      <c r="P318" s="120"/>
      <c r="Q318" s="120">
        <f>Q316-Q317</f>
        <v>299228647.71000004</v>
      </c>
      <c r="R318" s="120"/>
      <c r="S318" s="120">
        <f>S316-S317</f>
        <v>291449.13500000001</v>
      </c>
      <c r="T318" s="120"/>
      <c r="U318" s="120">
        <f>U316-U317</f>
        <v>5921770.959999999</v>
      </c>
      <c r="V318" s="120"/>
      <c r="W318" s="120">
        <f>W316-W317</f>
        <v>-42320.994999999937</v>
      </c>
      <c r="X318" s="120"/>
      <c r="Y318" s="120">
        <f>Y316-Y317</f>
        <v>-0.28000000072643161</v>
      </c>
      <c r="Z318" s="120"/>
      <c r="AA318" s="120">
        <f>AA316-AA317</f>
        <v>436759.76000000013</v>
      </c>
      <c r="AB318" s="120"/>
      <c r="AC318" s="120">
        <f>AC316-AC317</f>
        <v>1373776.9049999993</v>
      </c>
      <c r="AD318" s="120"/>
      <c r="AE318" s="120">
        <f>AE316-AE317</f>
        <v>361082.79999999981</v>
      </c>
      <c r="AF318" s="120"/>
      <c r="AG318" s="120">
        <f>AG316-AG317</f>
        <v>458963.64000000013</v>
      </c>
      <c r="AH318" s="120"/>
      <c r="AI318" s="120">
        <f>AI316-AI317</f>
        <v>437798.39999999979</v>
      </c>
      <c r="AJ318" s="120"/>
      <c r="AK318" s="120">
        <f>AK316-AK317</f>
        <v>304235.7300000001</v>
      </c>
      <c r="AM318" s="120">
        <f>AM316-AM317</f>
        <v>365341.91000000009</v>
      </c>
      <c r="AO318" s="120">
        <f>AO316-AO317</f>
        <v>1753231.4900000002</v>
      </c>
      <c r="AQ318" s="120">
        <f>AQ316-AQ317</f>
        <v>0</v>
      </c>
      <c r="AS318" s="120">
        <f>AS316-AS317</f>
        <v>0</v>
      </c>
      <c r="AU318" s="120">
        <f>AU316-AU317</f>
        <v>0</v>
      </c>
      <c r="AW318" s="120">
        <f>AW316-AW317</f>
        <v>0</v>
      </c>
    </row>
    <row r="319" spans="2:49">
      <c r="B319" s="123" t="s">
        <v>192</v>
      </c>
      <c r="C319" s="109"/>
      <c r="D319" s="109"/>
      <c r="E319" s="128">
        <f>IF($B315-E$9&lt;0,0,LOOKUP($B315-(E$9-1),$C$380:$C$401,$E$380:$E$401))</f>
        <v>4.462E-2</v>
      </c>
      <c r="F319" s="109"/>
      <c r="G319" s="128">
        <f>IF($B315-G$9&lt;0,0,LOOKUP($B315-(G$9-1),$C$380:$C$401,$E$380:$E$401))</f>
        <v>4.4609999999999997E-2</v>
      </c>
      <c r="H319" s="124"/>
      <c r="I319" s="128">
        <f>IF($B315-I$9&lt;0,0,LOOKUP($B315-(I$9-1),$C$380:$C$401,$E$380:$E$401))</f>
        <v>4.462E-2</v>
      </c>
      <c r="J319" s="124"/>
      <c r="K319" s="128">
        <f>IF($B315-K$9&lt;0,0,LOOKUP($B315-(K$9-1),$C$380:$C$401,$E$380:$E$401))</f>
        <v>4.4609999999999997E-2</v>
      </c>
      <c r="L319" s="124"/>
      <c r="M319" s="128">
        <f>IF($B315-M$9&lt;0,0,LOOKUP($B315-(M$9-1),$C$380:$C$401,$E$380:$E$401))</f>
        <v>4.462E-2</v>
      </c>
      <c r="N319" s="109"/>
      <c r="O319" s="128">
        <f>IF($B315-O$9&lt;0,0,LOOKUP($B315-(O$9-1),$C$380:$C$401,$E$380:$E$401))</f>
        <v>4.4609999999999997E-2</v>
      </c>
      <c r="P319" s="124"/>
      <c r="Q319" s="128">
        <f>IF($B315-Q$9&lt;0,0,LOOKUP($B315-(Q$9-1),$C$380:$C$401,$E$380:$E$401))</f>
        <v>4.462E-2</v>
      </c>
      <c r="R319" s="124"/>
      <c r="S319" s="128">
        <f>IF($B315-S$9&lt;0,0,LOOKUP($B315-(S$9-1),$C$380:$C$401,$E$380:$E$401))</f>
        <v>4.4609999999999997E-2</v>
      </c>
      <c r="T319" s="124"/>
      <c r="U319" s="128">
        <f>IF($B315-U$9&lt;0,0,LOOKUP($B315-(U$9-1),$C$380:$C$401,$E$380:$E$401))</f>
        <v>4.462E-2</v>
      </c>
      <c r="V319" s="124"/>
      <c r="W319" s="128">
        <f>IF($B315-W$9&lt;0,0,LOOKUP($B315-(W$9-1),$C$380:$C$401,$E$380:$E$401))</f>
        <v>4.4609999999999997E-2</v>
      </c>
      <c r="X319" s="109"/>
      <c r="Y319" s="128">
        <f>IF($B315-Y$9&lt;0,0,LOOKUP($B315-(Y$9-1),$C$380:$C$401,$E$380:$E$401))</f>
        <v>4.462E-2</v>
      </c>
      <c r="Z319" s="124"/>
      <c r="AA319" s="128">
        <f>IF($B315-AA$9&lt;0,0,LOOKUP($B315-(AA$9-1),$C$380:$C$401,$E$380:$E$401))</f>
        <v>4.5220000000000003E-2</v>
      </c>
      <c r="AB319" s="124"/>
      <c r="AC319" s="128">
        <f>IF($B315-AC$9&lt;0,0,LOOKUP($B315-(AC$9-1),$C$380:$C$401,$E$380:$E$401))</f>
        <v>4.888E-2</v>
      </c>
      <c r="AD319" s="124"/>
      <c r="AE319" s="128">
        <f>IF($B315-AE$9&lt;0,0,LOOKUP($B315-(AE$9-1),$C$380:$C$401,$E$380:$E$401))</f>
        <v>5.2850000000000001E-2</v>
      </c>
      <c r="AF319" s="124"/>
      <c r="AG319" s="128">
        <f>IF($B315-AG$9&lt;0,0,LOOKUP($B315-(AG$9-1),$C$380:$C$401,$E$380:$E$401))</f>
        <v>5.713E-2</v>
      </c>
      <c r="AH319" s="109"/>
      <c r="AI319" s="128">
        <f>IF($B315-AI$9&lt;0,0,LOOKUP($B315-(AI$9-1),$C$380:$C$401,$E$380:$E$401))</f>
        <v>6.1769999999999999E-2</v>
      </c>
      <c r="AJ319" s="109"/>
      <c r="AK319" s="128">
        <f>IF($B315-AK$9&lt;0,0,LOOKUP($B315-(AK$9-1),$C$380:$C$401,$E$380:$E$401))</f>
        <v>6.6769999999999996E-2</v>
      </c>
      <c r="AM319" s="128">
        <f>IF($B315-AM$9&lt;0,0,LOOKUP($B315-(AM$9-1),$C$380:$C$401,$E$380:$E$401))</f>
        <v>7.2190000000000004E-2</v>
      </c>
      <c r="AO319" s="128">
        <f>IF($B315-AO$9&lt;0,0,LOOKUP($B315-(AO$9-1),$C$380:$C$401,$E$380:$E$401))</f>
        <v>3.7499999999999999E-2</v>
      </c>
      <c r="AQ319" s="128">
        <f>IF($B315-AQ$9&lt;0,0,LOOKUP($B315-(AQ$9-1),$C$380:$C$401,$E$380:$E$401))</f>
        <v>0</v>
      </c>
      <c r="AS319" s="128">
        <f>IF($B315-AS$9&lt;0,0,LOOKUP($B315-(AS$9-1),$C$380:$C$401,$E$380:$E$401))</f>
        <v>0</v>
      </c>
      <c r="AU319" s="128">
        <f>IF($B315-AU$9&lt;0,0,LOOKUP($B315-(AU$9-1),$C$380:$C$401,$E$380:$E$401))</f>
        <v>0</v>
      </c>
      <c r="AW319" s="128">
        <f>IF($B315-AW$9&lt;0,0,LOOKUP($B315-(AW$9-1),$C$380:$C$401,$E$380:$E$401))</f>
        <v>0</v>
      </c>
    </row>
    <row r="320" spans="2:49">
      <c r="B320" s="79"/>
      <c r="C320" s="79"/>
      <c r="D320" s="79"/>
      <c r="E320" s="122"/>
      <c r="F320" s="120"/>
      <c r="G320" s="122"/>
      <c r="I320" s="122"/>
      <c r="K320" s="122"/>
      <c r="L320" s="120"/>
      <c r="M320" s="122"/>
      <c r="N320" s="120"/>
      <c r="O320" s="122"/>
      <c r="P320" s="120"/>
      <c r="Q320" s="122"/>
      <c r="R320" s="120"/>
      <c r="S320" s="122"/>
      <c r="T320" s="120"/>
      <c r="U320" s="122"/>
      <c r="V320" s="120"/>
      <c r="W320" s="122"/>
      <c r="X320" s="120"/>
      <c r="Y320" s="122"/>
      <c r="Z320" s="120"/>
      <c r="AA320" s="122"/>
      <c r="AB320" s="120"/>
      <c r="AC320" s="122"/>
      <c r="AD320" s="120"/>
      <c r="AE320" s="122"/>
      <c r="AF320" s="120"/>
      <c r="AG320" s="122"/>
      <c r="AH320" s="120"/>
      <c r="AI320" s="122"/>
      <c r="AJ320" s="120"/>
      <c r="AK320" s="122"/>
      <c r="AM320" s="122"/>
      <c r="AO320" s="122"/>
      <c r="AQ320" s="122"/>
      <c r="AS320" s="122"/>
      <c r="AU320" s="122"/>
      <c r="AW320" s="122"/>
    </row>
    <row r="321" spans="1:49">
      <c r="B321" s="90" t="s">
        <v>193</v>
      </c>
      <c r="C321" s="79"/>
      <c r="D321" s="79"/>
      <c r="E321" s="120">
        <f>ROUND((E316-E317)*E319,0)</f>
        <v>0</v>
      </c>
      <c r="F321" s="120"/>
      <c r="G321" s="120">
        <f>ROUND((G316-G317)*G319,0)</f>
        <v>0</v>
      </c>
      <c r="I321" s="120">
        <f>ROUND((I316-I317)*I319,0)</f>
        <v>0</v>
      </c>
      <c r="K321" s="120">
        <f>ROUND((K316-K317)*K319,0)</f>
        <v>0</v>
      </c>
      <c r="L321" s="120"/>
      <c r="M321" s="120">
        <f>ROUND((M316-M317)*M319,0)</f>
        <v>165380</v>
      </c>
      <c r="N321" s="120"/>
      <c r="O321" s="120">
        <f>ROUND((O316-O317)*O319,0)</f>
        <v>190650</v>
      </c>
      <c r="P321" s="120"/>
      <c r="Q321" s="120">
        <f>ROUND((Q316-Q317)*Q319,0)</f>
        <v>13351582</v>
      </c>
      <c r="R321" s="120"/>
      <c r="S321" s="120">
        <f>ROUND((S316-S317)*S319,0)</f>
        <v>13002</v>
      </c>
      <c r="T321" s="120"/>
      <c r="U321" s="120">
        <f>ROUND((U316-U317)*U319,0)</f>
        <v>264229</v>
      </c>
      <c r="V321" s="120"/>
      <c r="W321" s="120">
        <f>ROUND((W316-W317)*W319,0)</f>
        <v>-1888</v>
      </c>
      <c r="X321" s="120"/>
      <c r="Y321" s="120">
        <f>ROUND((Y316-Y317)*Y319,0)</f>
        <v>0</v>
      </c>
      <c r="Z321" s="120"/>
      <c r="AA321" s="120">
        <f>ROUND((AA316-AA317)*AA319,0)</f>
        <v>19750</v>
      </c>
      <c r="AB321" s="120"/>
      <c r="AC321" s="120">
        <f>ROUND((AC316-AC317)*AC319,0)</f>
        <v>67150</v>
      </c>
      <c r="AD321" s="120"/>
      <c r="AE321" s="120">
        <f>ROUND((AE316-AE317)*AE319,0)</f>
        <v>19083</v>
      </c>
      <c r="AF321" s="120"/>
      <c r="AG321" s="120">
        <f>ROUND((AG316-AG317)*AG319,0)</f>
        <v>26221</v>
      </c>
      <c r="AH321" s="120"/>
      <c r="AI321" s="120">
        <f>ROUND((AI316-AI317)*AI319,0)</f>
        <v>27043</v>
      </c>
      <c r="AJ321" s="120"/>
      <c r="AK321" s="120">
        <f>ROUND((AK316-AK317)*AK319,0)</f>
        <v>20314</v>
      </c>
      <c r="AM321" s="120">
        <f>ROUND((AM316-AM317)*AM319,0)</f>
        <v>26374</v>
      </c>
      <c r="AO321" s="120">
        <f>ROUND((AO316-AO317)*AO319,0)</f>
        <v>65746</v>
      </c>
      <c r="AQ321" s="120">
        <f>ROUND((AQ316-AQ317)*AQ319,0)</f>
        <v>0</v>
      </c>
      <c r="AS321" s="120">
        <f>ROUND((AS316-AS317)*AS319,0)</f>
        <v>0</v>
      </c>
      <c r="AU321" s="120">
        <f>ROUND((AU316-AU317)*AU319,0)</f>
        <v>0</v>
      </c>
      <c r="AW321" s="120">
        <f>ROUND((AW316-AW317)*AW319,0)</f>
        <v>0</v>
      </c>
    </row>
    <row r="322" spans="1:49">
      <c r="B322" s="90" t="s">
        <v>194</v>
      </c>
      <c r="C322" s="79"/>
      <c r="D322" s="79"/>
      <c r="E322" s="81">
        <f>IF(E$113=$B315,E317,0)</f>
        <v>0</v>
      </c>
      <c r="F322" s="120"/>
      <c r="G322" s="81">
        <f>IF(G$113=$B315,G317,0)</f>
        <v>0</v>
      </c>
      <c r="I322" s="81">
        <f>IF(I$113=$B315,I317,0)</f>
        <v>0</v>
      </c>
      <c r="K322" s="81">
        <f>IF(K$113=$B315,K317,0)</f>
        <v>0</v>
      </c>
      <c r="L322" s="120"/>
      <c r="M322" s="81">
        <f>IF(M$113=$B315,M317,0)</f>
        <v>0</v>
      </c>
      <c r="N322" s="120"/>
      <c r="O322" s="81">
        <f>IF(O$113=$B315,O317,0)</f>
        <v>0</v>
      </c>
      <c r="P322" s="120"/>
      <c r="Q322" s="81">
        <f>IF(Q$113=$B315,Q317,0)</f>
        <v>0</v>
      </c>
      <c r="R322" s="120"/>
      <c r="S322" s="81">
        <f>IF(S$113=$B315,S317,0)</f>
        <v>0</v>
      </c>
      <c r="T322" s="120"/>
      <c r="U322" s="81">
        <f>IF(U$113=$B315,U317,0)</f>
        <v>0</v>
      </c>
      <c r="V322" s="120"/>
      <c r="W322" s="81">
        <f>IF(W$113=$B315,W317,0)</f>
        <v>0</v>
      </c>
      <c r="X322" s="120"/>
      <c r="Y322" s="81">
        <f>IF(Y$113=$B315,Y317,0)</f>
        <v>0</v>
      </c>
      <c r="Z322" s="120"/>
      <c r="AA322" s="81">
        <f>IF(AA$113=$B315,AA317,0)</f>
        <v>0</v>
      </c>
      <c r="AB322" s="120"/>
      <c r="AC322" s="81">
        <f>IF(AC$113=$B315,AC317,0)</f>
        <v>0</v>
      </c>
      <c r="AD322" s="120"/>
      <c r="AE322" s="81">
        <f>IF(AE$113=$B315,AE317,0)</f>
        <v>0</v>
      </c>
      <c r="AF322" s="120"/>
      <c r="AG322" s="81">
        <f>IF(AG$113=$B315,AG317,0)</f>
        <v>0</v>
      </c>
      <c r="AH322" s="120"/>
      <c r="AI322" s="81">
        <f>IF(AI$113=$B315,AI317,0)</f>
        <v>0</v>
      </c>
      <c r="AJ322" s="120"/>
      <c r="AK322" s="81">
        <f>IF(AK$113=$B315,AK317,0)</f>
        <v>0</v>
      </c>
      <c r="AM322" s="81">
        <f>IF(AM$113=$B315,AM317,0)</f>
        <v>0</v>
      </c>
      <c r="AO322" s="81">
        <f>IF(AO$113=$B315,AO317,0)</f>
        <v>0</v>
      </c>
      <c r="AQ322" s="81">
        <f>IF(AQ$113=$B315,AQ317,0)</f>
        <v>0</v>
      </c>
      <c r="AS322" s="81">
        <f>IF(AS$113=$B315,AS317,0)</f>
        <v>0</v>
      </c>
      <c r="AU322" s="81">
        <f>IF(AU$113=$B315,AU317,0)</f>
        <v>0</v>
      </c>
      <c r="AW322" s="81">
        <f>IF(AW$113=$B315,AW317,0)</f>
        <v>0</v>
      </c>
    </row>
    <row r="323" spans="1:49" ht="13.5" thickBot="1">
      <c r="B323" s="90" t="str">
        <f>"Total Tax Depreciation  -  "&amp;B315</f>
        <v>Total Tax Depreciation  -  2019</v>
      </c>
      <c r="C323" s="79"/>
      <c r="D323" s="79"/>
      <c r="E323" s="125">
        <f>E321+E322</f>
        <v>0</v>
      </c>
      <c r="F323" s="120"/>
      <c r="G323" s="125">
        <f>G321+G322</f>
        <v>0</v>
      </c>
      <c r="I323" s="125">
        <f>I321+I322</f>
        <v>0</v>
      </c>
      <c r="K323" s="125">
        <f>K321+K322</f>
        <v>0</v>
      </c>
      <c r="L323" s="120"/>
      <c r="M323" s="125">
        <f>M321+M322</f>
        <v>165380</v>
      </c>
      <c r="N323" s="120"/>
      <c r="O323" s="125">
        <f>O321+O322</f>
        <v>190650</v>
      </c>
      <c r="P323" s="120"/>
      <c r="Q323" s="125">
        <f>Q321+Q322</f>
        <v>13351582</v>
      </c>
      <c r="R323" s="120"/>
      <c r="S323" s="125">
        <f>S321+S322</f>
        <v>13002</v>
      </c>
      <c r="T323" s="120"/>
      <c r="U323" s="125">
        <f>U321+U322</f>
        <v>264229</v>
      </c>
      <c r="V323" s="120"/>
      <c r="W323" s="125">
        <f>W321+W322</f>
        <v>-1888</v>
      </c>
      <c r="X323" s="120"/>
      <c r="Y323" s="125">
        <f>Y321+Y322</f>
        <v>0</v>
      </c>
      <c r="Z323" s="120"/>
      <c r="AA323" s="125">
        <f>AA321+AA322</f>
        <v>19750</v>
      </c>
      <c r="AB323" s="120"/>
      <c r="AC323" s="125">
        <f>AC321+AC322</f>
        <v>67150</v>
      </c>
      <c r="AD323" s="120"/>
      <c r="AE323" s="125">
        <f>AE321+AE322</f>
        <v>19083</v>
      </c>
      <c r="AF323" s="120"/>
      <c r="AG323" s="125">
        <f>AG321+AG322</f>
        <v>26221</v>
      </c>
      <c r="AH323" s="120"/>
      <c r="AI323" s="125">
        <f>AI321+AI322</f>
        <v>27043</v>
      </c>
      <c r="AJ323" s="120"/>
      <c r="AK323" s="125">
        <f>AK321+AK322</f>
        <v>20314</v>
      </c>
      <c r="AM323" s="125">
        <f>AM321+AM322</f>
        <v>26374</v>
      </c>
      <c r="AO323" s="125">
        <f>AO321+AO322</f>
        <v>65746</v>
      </c>
      <c r="AQ323" s="125">
        <f>AQ321+AQ322</f>
        <v>0</v>
      </c>
      <c r="AS323" s="125">
        <f>AS321+AS322</f>
        <v>0</v>
      </c>
      <c r="AU323" s="125">
        <f>AU321+AU322</f>
        <v>0</v>
      </c>
      <c r="AW323" s="125">
        <f>AW321+AW322</f>
        <v>0</v>
      </c>
    </row>
    <row r="324" spans="1:49" ht="13.5" thickTop="1"/>
    <row r="326" spans="1:49">
      <c r="B326" s="119">
        <v>2020</v>
      </c>
      <c r="C326" s="79"/>
      <c r="D326" s="79"/>
      <c r="E326" s="129"/>
      <c r="F326" s="120"/>
      <c r="G326" s="129"/>
      <c r="I326" s="129"/>
      <c r="K326" s="120"/>
      <c r="L326" s="120"/>
      <c r="M326" s="120"/>
      <c r="N326" s="120"/>
      <c r="O326" s="120"/>
      <c r="P326" s="120"/>
      <c r="Q326" s="120"/>
      <c r="R326" s="120"/>
      <c r="S326" s="120"/>
      <c r="T326" s="120"/>
      <c r="U326" s="120"/>
      <c r="V326" s="120"/>
      <c r="W326" s="120"/>
      <c r="X326" s="120"/>
      <c r="Y326" s="120"/>
      <c r="Z326" s="120"/>
      <c r="AA326" s="120"/>
      <c r="AB326" s="120"/>
      <c r="AC326" s="120"/>
      <c r="AD326" s="120"/>
      <c r="AE326" s="120"/>
      <c r="AF326" s="120"/>
      <c r="AG326" s="120"/>
      <c r="AH326" s="120"/>
      <c r="AI326" s="120"/>
      <c r="AJ326" s="120"/>
      <c r="AK326" s="120"/>
      <c r="AM326" s="120"/>
      <c r="AO326" s="120"/>
      <c r="AQ326" s="120"/>
      <c r="AS326" s="120"/>
      <c r="AU326" s="120"/>
      <c r="AW326" s="120"/>
    </row>
    <row r="327" spans="1:49">
      <c r="B327" s="90" t="s">
        <v>167</v>
      </c>
      <c r="C327" s="79"/>
      <c r="D327" s="79"/>
      <c r="E327" s="120">
        <f>IF(E$113&lt;=$B326,E$25,0)</f>
        <v>0</v>
      </c>
      <c r="F327" s="120"/>
      <c r="G327" s="120">
        <f>IF(G$113&lt;=$B326,G$25,0)</f>
        <v>0</v>
      </c>
      <c r="I327" s="120">
        <f>IF(I$113&lt;=$B326,I$25,0)</f>
        <v>0</v>
      </c>
      <c r="K327" s="120">
        <f>IF(K$113&lt;=$B326,K$25,0)</f>
        <v>0</v>
      </c>
      <c r="L327" s="120"/>
      <c r="M327" s="120">
        <f>IF(M$113&lt;=$B326,M$25,0)</f>
        <v>3706400.915</v>
      </c>
      <c r="N327" s="120"/>
      <c r="O327" s="120">
        <f>IF(O$113&lt;=$B326,O$25,0)</f>
        <v>4273710.8949999996</v>
      </c>
      <c r="P327" s="120"/>
      <c r="Q327" s="120">
        <f>IF(Q$113&lt;=$B326,Q$25,0)</f>
        <v>299228647.71000004</v>
      </c>
      <c r="R327" s="120"/>
      <c r="S327" s="120">
        <f>IF(S$113&lt;=$B326,S$25,0)</f>
        <v>582899.13500000001</v>
      </c>
      <c r="T327" s="120"/>
      <c r="U327" s="120">
        <f>IF(U$113&lt;=$B326,U$25,0)</f>
        <v>11843540.959999999</v>
      </c>
      <c r="V327" s="120"/>
      <c r="W327" s="120">
        <f>IF(W$113&lt;=$B326,W$25,0)</f>
        <v>-84640.994999999937</v>
      </c>
      <c r="X327" s="120"/>
      <c r="Y327" s="120">
        <f>IF(Y$113&lt;=$B326,Y$25,0)</f>
        <v>3236832.7199999993</v>
      </c>
      <c r="Z327" s="120"/>
      <c r="AA327" s="120">
        <f>IF(AA$113&lt;=$B326,AA$25,0)</f>
        <v>873518.76000000013</v>
      </c>
      <c r="AB327" s="120"/>
      <c r="AC327" s="120">
        <f>IF(AC$113&lt;=$B326,AC$25,0)</f>
        <v>2747552.9049999993</v>
      </c>
      <c r="AD327" s="120"/>
      <c r="AE327" s="120">
        <f>IF(AE$113&lt;=$B326,AE$25,0)</f>
        <v>722165.79999999981</v>
      </c>
      <c r="AF327" s="120"/>
      <c r="AG327" s="120">
        <f>IF(AG$113&lt;=$B326,AG$25,0)</f>
        <v>917927.64000000013</v>
      </c>
      <c r="AH327" s="120"/>
      <c r="AI327" s="120">
        <f>IF(AI$113&lt;=$B326,AI$25,0)</f>
        <v>875597.39999999979</v>
      </c>
      <c r="AJ327" s="120"/>
      <c r="AK327" s="120">
        <f>IF(AK$113&lt;=$B326,AK$25,0)</f>
        <v>608471.7300000001</v>
      </c>
      <c r="AL327" s="87"/>
      <c r="AM327" s="120">
        <f>IF(AM$113&lt;=$B326,AM$25,0)</f>
        <v>365341.91000000009</v>
      </c>
      <c r="AN327" s="87"/>
      <c r="AO327" s="120">
        <f>IF(AO$113&lt;=$B326,AO$25,0)</f>
        <v>1753231.4900000002</v>
      </c>
      <c r="AQ327" s="120">
        <f>IF(AQ$113&lt;=$B326,AQ$25,0)</f>
        <v>847610.52</v>
      </c>
      <c r="AS327" s="120">
        <f>IF(AS$113&lt;=$B326,AS$25,0)</f>
        <v>0</v>
      </c>
      <c r="AU327" s="120">
        <f>IF(AU$113&lt;=$B326,AU$25,0)</f>
        <v>0</v>
      </c>
      <c r="AW327" s="120">
        <f>IF(AW$113&lt;=$B326,AW$25,0)</f>
        <v>0</v>
      </c>
    </row>
    <row r="328" spans="1:49">
      <c r="A328" s="79"/>
      <c r="B328" s="90" t="s">
        <v>190</v>
      </c>
      <c r="C328" s="79"/>
      <c r="D328" s="79"/>
      <c r="E328" s="121">
        <f>ROUND(E327*E$13,0)</f>
        <v>0</v>
      </c>
      <c r="F328" s="120"/>
      <c r="G328" s="121">
        <f>ROUND(G327*G$13,0)</f>
        <v>0</v>
      </c>
      <c r="I328" s="121">
        <f>ROUND(I327*I$13,0)</f>
        <v>0</v>
      </c>
      <c r="K328" s="121">
        <f>ROUND(K327*K$13,0)</f>
        <v>0</v>
      </c>
      <c r="L328" s="120"/>
      <c r="M328" s="121">
        <f>ROUND(M327*M$13,0)</f>
        <v>0</v>
      </c>
      <c r="N328" s="120"/>
      <c r="O328" s="121">
        <f>ROUND(O327*O$13,0)</f>
        <v>0</v>
      </c>
      <c r="P328" s="120"/>
      <c r="Q328" s="121">
        <f>ROUND(Q327*Q$13,0)</f>
        <v>0</v>
      </c>
      <c r="R328" s="120"/>
      <c r="S328" s="121">
        <f>ROUND(S327*S$13,0)</f>
        <v>291450</v>
      </c>
      <c r="T328" s="120"/>
      <c r="U328" s="121">
        <f>ROUND(U327*U$13,0)</f>
        <v>5921770</v>
      </c>
      <c r="V328" s="120"/>
      <c r="W328" s="121">
        <f>ROUND(W327*W$13,0)</f>
        <v>-42320</v>
      </c>
      <c r="X328" s="120"/>
      <c r="Y328" s="121">
        <f>ROUND(Y327*Y$13,0)</f>
        <v>3236833</v>
      </c>
      <c r="Z328" s="120"/>
      <c r="AA328" s="121">
        <f>ROUND(AA327*AA$13,0)</f>
        <v>436759</v>
      </c>
      <c r="AB328" s="120"/>
      <c r="AC328" s="121">
        <f>ROUND(AC327*AC$13,0)</f>
        <v>1373776</v>
      </c>
      <c r="AD328" s="120"/>
      <c r="AE328" s="121">
        <f>ROUND(AE327*AE$13,0)</f>
        <v>361083</v>
      </c>
      <c r="AF328" s="120"/>
      <c r="AG328" s="121">
        <f>ROUND(AG327*AG$13,0)</f>
        <v>458964</v>
      </c>
      <c r="AH328" s="120"/>
      <c r="AI328" s="121">
        <f>ROUND(AI327*AI$13,0)</f>
        <v>437799</v>
      </c>
      <c r="AJ328" s="120"/>
      <c r="AK328" s="121">
        <f>ROUND(AK327*AK$13,0)</f>
        <v>304236</v>
      </c>
      <c r="AM328" s="121">
        <f>ROUND(AM327*AM$13,0)</f>
        <v>0</v>
      </c>
      <c r="AO328" s="121">
        <f>ROUND(AO327*AO$13,0)</f>
        <v>0</v>
      </c>
      <c r="AQ328" s="121">
        <f>ROUND(AQ327*AQ$13,0)</f>
        <v>0</v>
      </c>
      <c r="AS328" s="121">
        <f>ROUND(AS327*AS$13,0)</f>
        <v>0</v>
      </c>
      <c r="AU328" s="121">
        <f>ROUND(AU327*AU$13,0)</f>
        <v>0</v>
      </c>
      <c r="AW328" s="121">
        <f>ROUND(AW327*AW$13,0)</f>
        <v>0</v>
      </c>
    </row>
    <row r="329" spans="1:49">
      <c r="A329" s="79"/>
      <c r="B329" s="90" t="s">
        <v>191</v>
      </c>
      <c r="C329" s="79"/>
      <c r="D329" s="79"/>
      <c r="E329" s="120">
        <f>E327-E328</f>
        <v>0</v>
      </c>
      <c r="F329" s="120"/>
      <c r="G329" s="120">
        <f>G327-G328</f>
        <v>0</v>
      </c>
      <c r="I329" s="120">
        <f>I327-I328</f>
        <v>0</v>
      </c>
      <c r="K329" s="120">
        <f>K327-K328</f>
        <v>0</v>
      </c>
      <c r="L329" s="120"/>
      <c r="M329" s="120">
        <f>M327-M328</f>
        <v>3706400.915</v>
      </c>
      <c r="N329" s="120"/>
      <c r="O329" s="120">
        <f>O327-O328</f>
        <v>4273710.8949999996</v>
      </c>
      <c r="P329" s="120"/>
      <c r="Q329" s="120">
        <f>Q327-Q328</f>
        <v>299228647.71000004</v>
      </c>
      <c r="R329" s="120"/>
      <c r="S329" s="120">
        <f>S327-S328</f>
        <v>291449.13500000001</v>
      </c>
      <c r="T329" s="120"/>
      <c r="U329" s="120">
        <f>U327-U328</f>
        <v>5921770.959999999</v>
      </c>
      <c r="V329" s="120"/>
      <c r="W329" s="120">
        <f>W327-W328</f>
        <v>-42320.994999999937</v>
      </c>
      <c r="X329" s="120"/>
      <c r="Y329" s="120">
        <f>Y327-Y328</f>
        <v>-0.28000000072643161</v>
      </c>
      <c r="Z329" s="120"/>
      <c r="AA329" s="120">
        <f>AA327-AA328</f>
        <v>436759.76000000013</v>
      </c>
      <c r="AB329" s="120"/>
      <c r="AC329" s="120">
        <f>AC327-AC328</f>
        <v>1373776.9049999993</v>
      </c>
      <c r="AD329" s="120"/>
      <c r="AE329" s="120">
        <f>AE327-AE328</f>
        <v>361082.79999999981</v>
      </c>
      <c r="AF329" s="120"/>
      <c r="AG329" s="120">
        <f>AG327-AG328</f>
        <v>458963.64000000013</v>
      </c>
      <c r="AH329" s="120"/>
      <c r="AI329" s="120">
        <f>AI327-AI328</f>
        <v>437798.39999999979</v>
      </c>
      <c r="AJ329" s="120"/>
      <c r="AK329" s="120">
        <f>AK327-AK328</f>
        <v>304235.7300000001</v>
      </c>
      <c r="AM329" s="120">
        <f>AM327-AM328</f>
        <v>365341.91000000009</v>
      </c>
      <c r="AO329" s="120">
        <f>AO327-AO328</f>
        <v>1753231.4900000002</v>
      </c>
      <c r="AQ329" s="120">
        <f>AQ327-AQ328</f>
        <v>847610.52</v>
      </c>
      <c r="AS329" s="120">
        <f>AS327-AS328</f>
        <v>0</v>
      </c>
      <c r="AU329" s="120">
        <f>AU327-AU328</f>
        <v>0</v>
      </c>
      <c r="AW329" s="120">
        <f>AW327-AW328</f>
        <v>0</v>
      </c>
    </row>
    <row r="330" spans="1:49">
      <c r="A330" s="79"/>
      <c r="B330" s="123" t="s">
        <v>192</v>
      </c>
      <c r="C330" s="109"/>
      <c r="D330" s="109"/>
      <c r="E330" s="128">
        <f>IF($B326-E$9&lt;0,0,LOOKUP($B326-(E$9-1),$C$380:$C$401,$E$380:$E$401))</f>
        <v>4.4609999999999997E-2</v>
      </c>
      <c r="F330" s="109"/>
      <c r="G330" s="128">
        <f>IF($B326-G$9&lt;0,0,LOOKUP($B326-(G$9-1),$C$380:$C$401,$E$380:$E$401))</f>
        <v>4.462E-2</v>
      </c>
      <c r="H330" s="124"/>
      <c r="I330" s="128">
        <f>IF($B326-I$9&lt;0,0,LOOKUP($B326-(I$9-1),$C$380:$C$401,$E$380:$E$401))</f>
        <v>4.4609999999999997E-2</v>
      </c>
      <c r="J330" s="124"/>
      <c r="K330" s="128">
        <f>IF($B326-K$9&lt;0,0,LOOKUP($B326-(K$9-1),$C$380:$C$401,$E$380:$E$401))</f>
        <v>4.462E-2</v>
      </c>
      <c r="L330" s="124"/>
      <c r="M330" s="128">
        <f>IF($B326-M$9&lt;0,0,LOOKUP($B326-(M$9-1),$C$380:$C$401,$E$380:$E$401))</f>
        <v>4.4609999999999997E-2</v>
      </c>
      <c r="N330" s="109"/>
      <c r="O330" s="128">
        <f>IF($B326-O$9&lt;0,0,LOOKUP($B326-(O$9-1),$C$380:$C$401,$E$380:$E$401))</f>
        <v>4.462E-2</v>
      </c>
      <c r="P330" s="124"/>
      <c r="Q330" s="128">
        <f>IF($B326-Q$9&lt;0,0,LOOKUP($B326-(Q$9-1),$C$380:$C$401,$E$380:$E$401))</f>
        <v>4.4609999999999997E-2</v>
      </c>
      <c r="R330" s="124"/>
      <c r="S330" s="128">
        <f>IF($B326-S$9&lt;0,0,LOOKUP($B326-(S$9-1),$C$380:$C$401,$E$380:$E$401))</f>
        <v>4.462E-2</v>
      </c>
      <c r="T330" s="124"/>
      <c r="U330" s="128">
        <f>IF($B326-U$9&lt;0,0,LOOKUP($B326-(U$9-1),$C$380:$C$401,$E$380:$E$401))</f>
        <v>4.4609999999999997E-2</v>
      </c>
      <c r="V330" s="124"/>
      <c r="W330" s="128">
        <f>IF($B326-W$9&lt;0,0,LOOKUP($B326-(W$9-1),$C$380:$C$401,$E$380:$E$401))</f>
        <v>4.462E-2</v>
      </c>
      <c r="X330" s="109"/>
      <c r="Y330" s="128">
        <f>IF($B326-Y$9&lt;0,0,LOOKUP($B326-(Y$9-1),$C$380:$C$401,$E$380:$E$401))</f>
        <v>4.4609999999999997E-2</v>
      </c>
      <c r="Z330" s="124"/>
      <c r="AA330" s="128">
        <f>IF($B326-AA$9&lt;0,0,LOOKUP($B326-(AA$9-1),$C$380:$C$401,$E$380:$E$401))</f>
        <v>4.462E-2</v>
      </c>
      <c r="AB330" s="124"/>
      <c r="AC330" s="128">
        <f>IF($B326-AC$9&lt;0,0,LOOKUP($B326-(AC$9-1),$C$380:$C$401,$E$380:$E$401))</f>
        <v>4.5220000000000003E-2</v>
      </c>
      <c r="AD330" s="124"/>
      <c r="AE330" s="128">
        <f>IF($B326-AE$9&lt;0,0,LOOKUP($B326-(AE$9-1),$C$380:$C$401,$E$380:$E$401))</f>
        <v>4.888E-2</v>
      </c>
      <c r="AF330" s="124"/>
      <c r="AG330" s="128">
        <f>IF($B326-AG$9&lt;0,0,LOOKUP($B326-(AG$9-1),$C$380:$C$401,$E$380:$E$401))</f>
        <v>5.2850000000000001E-2</v>
      </c>
      <c r="AH330" s="109"/>
      <c r="AI330" s="128">
        <f>IF($B326-AI$9&lt;0,0,LOOKUP($B326-(AI$9-1),$C$380:$C$401,$E$380:$E$401))</f>
        <v>5.713E-2</v>
      </c>
      <c r="AJ330" s="109"/>
      <c r="AK330" s="128">
        <f>IF($B326-AK$9&lt;0,0,LOOKUP($B326-(AK$9-1),$C$380:$C$401,$E$380:$E$401))</f>
        <v>6.1769999999999999E-2</v>
      </c>
      <c r="AM330" s="128">
        <f>IF($B326-AM$9&lt;0,0,LOOKUP($B326-(AM$9-1),$C$380:$C$401,$E$380:$E$401))</f>
        <v>6.6769999999999996E-2</v>
      </c>
      <c r="AO330" s="128">
        <f>IF($B326-AO$9&lt;0,0,LOOKUP($B326-(AO$9-1),$C$380:$C$401,$E$380:$E$401))</f>
        <v>7.2190000000000004E-2</v>
      </c>
      <c r="AQ330" s="128">
        <f>IF($B326-AQ$9&lt;0,0,LOOKUP($B326-(AQ$9-1),$C$380:$C$401,$E$380:$E$401))</f>
        <v>3.7499999999999999E-2</v>
      </c>
      <c r="AS330" s="128">
        <f>IF($B326-AS$9&lt;0,0,LOOKUP($B326-(AS$9-1),$C$380:$C$401,$E$380:$E$401))</f>
        <v>0</v>
      </c>
      <c r="AU330" s="128">
        <f>IF($B326-AU$9&lt;0,0,LOOKUP($B326-(AU$9-1),$C$380:$C$401,$E$380:$E$401))</f>
        <v>0</v>
      </c>
      <c r="AW330" s="128">
        <f>IF($B326-AW$9&lt;0,0,LOOKUP($B326-(AW$9-1),$C$380:$C$401,$E$380:$E$401))</f>
        <v>0</v>
      </c>
    </row>
    <row r="331" spans="1:49">
      <c r="A331" s="79"/>
      <c r="B331" s="79"/>
      <c r="C331" s="79"/>
      <c r="D331" s="79"/>
      <c r="E331" s="122"/>
      <c r="F331" s="120"/>
      <c r="G331" s="122"/>
      <c r="I331" s="122"/>
      <c r="K331" s="122"/>
      <c r="L331" s="120"/>
      <c r="M331" s="122"/>
      <c r="N331" s="120"/>
      <c r="O331" s="122"/>
      <c r="P331" s="120"/>
      <c r="Q331" s="122"/>
      <c r="R331" s="120"/>
      <c r="S331" s="122"/>
      <c r="T331" s="120"/>
      <c r="U331" s="122"/>
      <c r="V331" s="120"/>
      <c r="W331" s="122"/>
      <c r="X331" s="120"/>
      <c r="Y331" s="122"/>
      <c r="Z331" s="120"/>
      <c r="AA331" s="122"/>
      <c r="AB331" s="120"/>
      <c r="AC331" s="122"/>
      <c r="AD331" s="120"/>
      <c r="AE331" s="122"/>
      <c r="AF331" s="120"/>
      <c r="AG331" s="122"/>
      <c r="AH331" s="120"/>
      <c r="AI331" s="122"/>
      <c r="AJ331" s="120"/>
      <c r="AK331" s="122"/>
      <c r="AM331" s="122"/>
      <c r="AO331" s="122"/>
      <c r="AQ331" s="122"/>
      <c r="AS331" s="122"/>
      <c r="AU331" s="122"/>
      <c r="AW331" s="122"/>
    </row>
    <row r="332" spans="1:49">
      <c r="B332" s="90" t="s">
        <v>193</v>
      </c>
      <c r="C332" s="79"/>
      <c r="D332" s="79"/>
      <c r="E332" s="120">
        <f>ROUND((E327-E328)*E330,0)</f>
        <v>0</v>
      </c>
      <c r="F332" s="120"/>
      <c r="G332" s="120">
        <f>ROUND((G327-G328)*G330,0)</f>
        <v>0</v>
      </c>
      <c r="I332" s="120">
        <f>ROUND((I327-I328)*I330,0)</f>
        <v>0</v>
      </c>
      <c r="K332" s="120">
        <f>ROUND((K327-K328)*K330,0)</f>
        <v>0</v>
      </c>
      <c r="L332" s="120"/>
      <c r="M332" s="120">
        <f>ROUND((M327-M328)*M330,0)</f>
        <v>165343</v>
      </c>
      <c r="N332" s="120"/>
      <c r="O332" s="120">
        <f>ROUND((O327-O328)*O330,0)</f>
        <v>190693</v>
      </c>
      <c r="P332" s="120"/>
      <c r="Q332" s="120">
        <f>ROUND((Q327-Q328)*Q330,0)</f>
        <v>13348590</v>
      </c>
      <c r="R332" s="120"/>
      <c r="S332" s="120">
        <f>ROUND((S327-S328)*S330,0)</f>
        <v>13004</v>
      </c>
      <c r="T332" s="120"/>
      <c r="U332" s="120">
        <f>ROUND((U327-U328)*U330,0)</f>
        <v>264170</v>
      </c>
      <c r="V332" s="120"/>
      <c r="W332" s="120">
        <f>ROUND((W327-W328)*W330,0)</f>
        <v>-1888</v>
      </c>
      <c r="X332" s="120"/>
      <c r="Y332" s="120">
        <f>ROUND((Y327-Y328)*Y330,0)</f>
        <v>0</v>
      </c>
      <c r="Z332" s="120"/>
      <c r="AA332" s="120">
        <f>ROUND((AA327-AA328)*AA330,0)</f>
        <v>19488</v>
      </c>
      <c r="AB332" s="120"/>
      <c r="AC332" s="120">
        <f>ROUND((AC327-AC328)*AC330,0)</f>
        <v>62122</v>
      </c>
      <c r="AD332" s="120"/>
      <c r="AE332" s="120">
        <f>ROUND((AE327-AE328)*AE330,0)</f>
        <v>17650</v>
      </c>
      <c r="AF332" s="120"/>
      <c r="AG332" s="120">
        <f>ROUND((AG327-AG328)*AG330,0)</f>
        <v>24256</v>
      </c>
      <c r="AH332" s="120"/>
      <c r="AI332" s="120">
        <f>ROUND((AI327-AI328)*AI330,0)</f>
        <v>25011</v>
      </c>
      <c r="AJ332" s="120"/>
      <c r="AK332" s="120">
        <f>ROUND((AK327-AK328)*AK330,0)</f>
        <v>18793</v>
      </c>
      <c r="AM332" s="120">
        <f>ROUND((AM327-AM328)*AM330,0)</f>
        <v>24394</v>
      </c>
      <c r="AO332" s="120">
        <f>ROUND((AO327-AO328)*AO330,0)</f>
        <v>126566</v>
      </c>
      <c r="AQ332" s="120">
        <f>ROUND((AQ327-AQ328)*AQ330,0)</f>
        <v>31785</v>
      </c>
      <c r="AS332" s="120">
        <f>ROUND((AS327-AS328)*AS330,0)</f>
        <v>0</v>
      </c>
      <c r="AU332" s="120">
        <f>ROUND((AU327-AU328)*AU330,0)</f>
        <v>0</v>
      </c>
      <c r="AW332" s="120">
        <f>ROUND((AW327-AW328)*AW330,0)</f>
        <v>0</v>
      </c>
    </row>
    <row r="333" spans="1:49">
      <c r="B333" s="90" t="s">
        <v>194</v>
      </c>
      <c r="C333" s="79"/>
      <c r="D333" s="79"/>
      <c r="E333" s="81">
        <f>IF(E$113=$B326,E328,0)</f>
        <v>0</v>
      </c>
      <c r="F333" s="120"/>
      <c r="G333" s="81">
        <f>IF(G$113=$B326,G328,0)</f>
        <v>0</v>
      </c>
      <c r="I333" s="81">
        <f>IF(I$113=$B326,I328,0)</f>
        <v>0</v>
      </c>
      <c r="K333" s="81">
        <f>IF(K$113=$B326,K328,0)</f>
        <v>0</v>
      </c>
      <c r="L333" s="120"/>
      <c r="M333" s="81">
        <f>IF(M$113=$B326,M328,0)</f>
        <v>0</v>
      </c>
      <c r="N333" s="120"/>
      <c r="O333" s="81">
        <f>IF(O$113=$B326,O328,0)</f>
        <v>0</v>
      </c>
      <c r="P333" s="120"/>
      <c r="Q333" s="81">
        <f>IF(Q$113=$B326,Q328,0)</f>
        <v>0</v>
      </c>
      <c r="R333" s="120"/>
      <c r="S333" s="81">
        <f>IF(S$113=$B326,S328,0)</f>
        <v>0</v>
      </c>
      <c r="T333" s="120"/>
      <c r="U333" s="81">
        <f>IF(U$113=$B326,U328,0)</f>
        <v>0</v>
      </c>
      <c r="V333" s="120"/>
      <c r="W333" s="81">
        <f>IF(W$113=$B326,W328,0)</f>
        <v>0</v>
      </c>
      <c r="X333" s="120"/>
      <c r="Y333" s="81">
        <f>IF(Y$113=$B326,Y328,0)</f>
        <v>0</v>
      </c>
      <c r="Z333" s="120"/>
      <c r="AA333" s="81">
        <f>IF(AA$113=$B326,AA328,0)</f>
        <v>0</v>
      </c>
      <c r="AB333" s="120"/>
      <c r="AC333" s="81">
        <f>IF(AC$113=$B326,AC328,0)</f>
        <v>0</v>
      </c>
      <c r="AD333" s="120"/>
      <c r="AE333" s="81">
        <f>IF(AE$113=$B326,AE328,0)</f>
        <v>0</v>
      </c>
      <c r="AF333" s="120"/>
      <c r="AG333" s="81">
        <f>IF(AG$113=$B326,AG328,0)</f>
        <v>0</v>
      </c>
      <c r="AH333" s="120"/>
      <c r="AI333" s="81">
        <f>IF(AI$113=$B326,AI328,0)</f>
        <v>0</v>
      </c>
      <c r="AJ333" s="120"/>
      <c r="AK333" s="81">
        <f>IF(AK$113=$B326,AK328,0)</f>
        <v>0</v>
      </c>
      <c r="AM333" s="81">
        <f>IF(AM$113=$B326,AM328,0)</f>
        <v>0</v>
      </c>
      <c r="AO333" s="81">
        <f>IF(AO$113=$B326,AO328,0)</f>
        <v>0</v>
      </c>
      <c r="AQ333" s="81">
        <f>IF(AQ$113=$B326,AQ328,0)</f>
        <v>0</v>
      </c>
      <c r="AS333" s="81">
        <f>IF(AS$113=$B326,AS328,0)</f>
        <v>0</v>
      </c>
      <c r="AU333" s="81">
        <f>IF(AU$113=$B326,AU328,0)</f>
        <v>0</v>
      </c>
      <c r="AW333" s="81">
        <f>IF(AW$113=$B326,AW328,0)</f>
        <v>0</v>
      </c>
    </row>
    <row r="334" spans="1:49" ht="13.5" thickBot="1">
      <c r="B334" s="90" t="str">
        <f>"Total Tax Depreciation  -  "&amp;B326</f>
        <v>Total Tax Depreciation  -  2020</v>
      </c>
      <c r="C334" s="79"/>
      <c r="D334" s="79"/>
      <c r="E334" s="125">
        <f>E332+E333</f>
        <v>0</v>
      </c>
      <c r="F334" s="120"/>
      <c r="G334" s="125">
        <f>G332+G333</f>
        <v>0</v>
      </c>
      <c r="I334" s="125">
        <f>I332+I333</f>
        <v>0</v>
      </c>
      <c r="K334" s="125">
        <f>K332+K333</f>
        <v>0</v>
      </c>
      <c r="L334" s="120"/>
      <c r="M334" s="125">
        <f>M332+M333</f>
        <v>165343</v>
      </c>
      <c r="N334" s="120"/>
      <c r="O334" s="125">
        <f>O332+O333</f>
        <v>190693</v>
      </c>
      <c r="P334" s="120"/>
      <c r="Q334" s="125">
        <f>Q332+Q333</f>
        <v>13348590</v>
      </c>
      <c r="R334" s="120"/>
      <c r="S334" s="125">
        <f>S332+S333</f>
        <v>13004</v>
      </c>
      <c r="T334" s="120"/>
      <c r="U334" s="125">
        <f>U332+U333</f>
        <v>264170</v>
      </c>
      <c r="V334" s="120"/>
      <c r="W334" s="125">
        <f>W332+W333</f>
        <v>-1888</v>
      </c>
      <c r="X334" s="120"/>
      <c r="Y334" s="125">
        <f>Y332+Y333</f>
        <v>0</v>
      </c>
      <c r="Z334" s="120"/>
      <c r="AA334" s="125">
        <f>AA332+AA333</f>
        <v>19488</v>
      </c>
      <c r="AB334" s="120"/>
      <c r="AC334" s="125">
        <f>AC332+AC333</f>
        <v>62122</v>
      </c>
      <c r="AD334" s="120"/>
      <c r="AE334" s="125">
        <f>AE332+AE333</f>
        <v>17650</v>
      </c>
      <c r="AF334" s="120"/>
      <c r="AG334" s="125">
        <f>AG332+AG333</f>
        <v>24256</v>
      </c>
      <c r="AH334" s="120"/>
      <c r="AI334" s="125">
        <f>AI332+AI333</f>
        <v>25011</v>
      </c>
      <c r="AJ334" s="120"/>
      <c r="AK334" s="125">
        <f>AK332+AK333</f>
        <v>18793</v>
      </c>
      <c r="AM334" s="125">
        <f>AM332+AM333</f>
        <v>24394</v>
      </c>
      <c r="AO334" s="125">
        <f>AO332+AO333</f>
        <v>126566</v>
      </c>
      <c r="AQ334" s="125">
        <f>AQ332+AQ333</f>
        <v>31785</v>
      </c>
      <c r="AS334" s="125">
        <f>AS332+AS333</f>
        <v>0</v>
      </c>
      <c r="AU334" s="125">
        <f>AU332+AU333</f>
        <v>0</v>
      </c>
      <c r="AW334" s="125">
        <f>AW332+AW333</f>
        <v>0</v>
      </c>
    </row>
    <row r="335" spans="1:49" ht="13.5" thickTop="1"/>
    <row r="337" spans="2:49">
      <c r="B337" s="119">
        <v>2021</v>
      </c>
      <c r="C337" s="79"/>
      <c r="D337" s="79"/>
      <c r="E337" s="129"/>
      <c r="F337" s="120"/>
      <c r="G337" s="129"/>
      <c r="I337" s="129"/>
      <c r="K337" s="120"/>
      <c r="L337" s="120"/>
      <c r="M337" s="120"/>
      <c r="N337" s="120"/>
      <c r="O337" s="120"/>
      <c r="P337" s="120"/>
      <c r="Q337" s="120"/>
      <c r="R337" s="120"/>
      <c r="S337" s="120"/>
      <c r="T337" s="120"/>
      <c r="U337" s="120"/>
      <c r="V337" s="120"/>
      <c r="W337" s="120"/>
      <c r="X337" s="120"/>
      <c r="Y337" s="120"/>
      <c r="Z337" s="120"/>
      <c r="AA337" s="120"/>
      <c r="AB337" s="120"/>
      <c r="AC337" s="120"/>
      <c r="AD337" s="120"/>
      <c r="AE337" s="120"/>
      <c r="AF337" s="120"/>
      <c r="AG337" s="120"/>
      <c r="AH337" s="120"/>
      <c r="AI337" s="120"/>
      <c r="AJ337" s="120"/>
      <c r="AK337" s="120"/>
      <c r="AM337" s="120"/>
      <c r="AO337" s="120"/>
      <c r="AQ337" s="120"/>
      <c r="AS337" s="120"/>
      <c r="AU337" s="120"/>
      <c r="AW337" s="120"/>
    </row>
    <row r="338" spans="2:49">
      <c r="B338" s="90" t="s">
        <v>167</v>
      </c>
      <c r="C338" s="79"/>
      <c r="D338" s="79"/>
      <c r="E338" s="120">
        <f>IF(E$113&lt;=$B337,E$25,0)</f>
        <v>0</v>
      </c>
      <c r="F338" s="120"/>
      <c r="G338" s="120">
        <f>IF(G$113&lt;=$B337,G$25,0)</f>
        <v>0</v>
      </c>
      <c r="I338" s="120">
        <f>IF(I$113&lt;=$B337,I$25,0)</f>
        <v>0</v>
      </c>
      <c r="K338" s="120">
        <f>IF(K$113&lt;=$B337,K$25,0)</f>
        <v>0</v>
      </c>
      <c r="L338" s="120"/>
      <c r="M338" s="120">
        <f>IF(M$113&lt;=$B337,M$25,0)</f>
        <v>3706400.915</v>
      </c>
      <c r="N338" s="120"/>
      <c r="O338" s="120">
        <f>IF(O$113&lt;=$B337,O$25,0)</f>
        <v>4273710.8949999996</v>
      </c>
      <c r="P338" s="120"/>
      <c r="Q338" s="120">
        <f>IF(Q$113&lt;=$B337,Q$25,0)</f>
        <v>299228647.71000004</v>
      </c>
      <c r="R338" s="120"/>
      <c r="S338" s="120">
        <f>IF(S$113&lt;=$B337,S$25,0)</f>
        <v>582899.13500000001</v>
      </c>
      <c r="T338" s="120"/>
      <c r="U338" s="120">
        <f>IF(U$113&lt;=$B337,U$25,0)</f>
        <v>11843540.959999999</v>
      </c>
      <c r="V338" s="120"/>
      <c r="W338" s="120">
        <f>IF(W$113&lt;=$B337,W$25,0)</f>
        <v>-84640.994999999937</v>
      </c>
      <c r="X338" s="120"/>
      <c r="Y338" s="120">
        <f>IF(Y$113&lt;=$B337,Y$25,0)</f>
        <v>3236832.7199999993</v>
      </c>
      <c r="Z338" s="120"/>
      <c r="AA338" s="120">
        <f>IF(AA$113&lt;=$B337,AA$25,0)</f>
        <v>873518.76000000013</v>
      </c>
      <c r="AB338" s="120"/>
      <c r="AC338" s="120">
        <f>IF(AC$113&lt;=$B337,AC$25,0)</f>
        <v>2747552.9049999993</v>
      </c>
      <c r="AD338" s="120"/>
      <c r="AE338" s="120">
        <f>IF(AE$113&lt;=$B337,AE$25,0)</f>
        <v>722165.79999999981</v>
      </c>
      <c r="AF338" s="120"/>
      <c r="AG338" s="120">
        <f>IF(AG$113&lt;=$B337,AG$25,0)</f>
        <v>917927.64000000013</v>
      </c>
      <c r="AH338" s="120"/>
      <c r="AI338" s="120">
        <f>IF(AI$113&lt;=$B337,AI$25,0)</f>
        <v>875597.39999999979</v>
      </c>
      <c r="AJ338" s="120"/>
      <c r="AK338" s="120">
        <f>IF(AK$113&lt;=$B337,AK$25,0)</f>
        <v>608471.7300000001</v>
      </c>
      <c r="AL338" s="87"/>
      <c r="AM338" s="120">
        <f>IF(AM$113&lt;=$B337,AM$25,0)</f>
        <v>365341.91000000009</v>
      </c>
      <c r="AN338" s="87"/>
      <c r="AO338" s="120">
        <f>IF(AO$113&lt;=$B337,AO$25,0)</f>
        <v>1753231.4900000002</v>
      </c>
      <c r="AQ338" s="120">
        <f>IF(AQ$113&lt;=$B337,AQ$25,0)</f>
        <v>847610.52</v>
      </c>
      <c r="AS338" s="120">
        <f>IF(AS$113&lt;=$B337,AS$25,0)</f>
        <v>523861.11999999994</v>
      </c>
      <c r="AU338" s="120">
        <f>IF(AU$113&lt;=$B337,AU$25,0)</f>
        <v>0</v>
      </c>
      <c r="AW338" s="120">
        <f>IF(AW$113&lt;=$B337,AW$25,0)</f>
        <v>0</v>
      </c>
    </row>
    <row r="339" spans="2:49">
      <c r="B339" s="90" t="s">
        <v>190</v>
      </c>
      <c r="C339" s="79"/>
      <c r="D339" s="79"/>
      <c r="E339" s="121">
        <f>ROUND(E338*E$13,0)</f>
        <v>0</v>
      </c>
      <c r="F339" s="120"/>
      <c r="G339" s="121">
        <f>ROUND(G338*G$13,0)</f>
        <v>0</v>
      </c>
      <c r="I339" s="121">
        <f>ROUND(I338*I$13,0)</f>
        <v>0</v>
      </c>
      <c r="K339" s="121">
        <f>ROUND(K338*K$13,0)</f>
        <v>0</v>
      </c>
      <c r="L339" s="120"/>
      <c r="M339" s="121">
        <f>ROUND(M338*M$13,0)</f>
        <v>0</v>
      </c>
      <c r="N339" s="120"/>
      <c r="O339" s="121">
        <f>ROUND(O338*O$13,0)</f>
        <v>0</v>
      </c>
      <c r="P339" s="120"/>
      <c r="Q339" s="121">
        <f>ROUND(Q338*Q$13,0)</f>
        <v>0</v>
      </c>
      <c r="R339" s="120"/>
      <c r="S339" s="121">
        <f>ROUND(S338*S$13,0)</f>
        <v>291450</v>
      </c>
      <c r="T339" s="120"/>
      <c r="U339" s="121">
        <f>ROUND(U338*U$13,0)</f>
        <v>5921770</v>
      </c>
      <c r="V339" s="120"/>
      <c r="W339" s="121">
        <f>ROUND(W338*W$13,0)</f>
        <v>-42320</v>
      </c>
      <c r="X339" s="120"/>
      <c r="Y339" s="121">
        <f>ROUND(Y338*Y$13,0)</f>
        <v>3236833</v>
      </c>
      <c r="Z339" s="120"/>
      <c r="AA339" s="121">
        <f>ROUND(AA338*AA$13,0)</f>
        <v>436759</v>
      </c>
      <c r="AB339" s="120"/>
      <c r="AC339" s="121">
        <f>ROUND(AC338*AC$13,0)</f>
        <v>1373776</v>
      </c>
      <c r="AD339" s="120"/>
      <c r="AE339" s="121">
        <f>ROUND(AE338*AE$13,0)</f>
        <v>361083</v>
      </c>
      <c r="AF339" s="120"/>
      <c r="AG339" s="121">
        <f>ROUND(AG338*AG$13,0)</f>
        <v>458964</v>
      </c>
      <c r="AH339" s="120"/>
      <c r="AI339" s="121">
        <f>ROUND(AI338*AI$13,0)</f>
        <v>437799</v>
      </c>
      <c r="AJ339" s="120"/>
      <c r="AK339" s="121">
        <f>ROUND(AK338*AK$13,0)</f>
        <v>304236</v>
      </c>
      <c r="AM339" s="121">
        <f>ROUND(AM338*AM$13,0)</f>
        <v>0</v>
      </c>
      <c r="AO339" s="121">
        <f>ROUND(AO338*AO$13,0)</f>
        <v>0</v>
      </c>
      <c r="AQ339" s="121">
        <f>ROUND(AQ338*AQ$13,0)</f>
        <v>0</v>
      </c>
      <c r="AS339" s="121">
        <f>ROUND(AS338*AS$13,0)</f>
        <v>0</v>
      </c>
      <c r="AU339" s="121">
        <f>ROUND(AU338*AU$13,0)</f>
        <v>0</v>
      </c>
      <c r="AW339" s="121">
        <f>ROUND(AW338*AW$13,0)</f>
        <v>0</v>
      </c>
    </row>
    <row r="340" spans="2:49">
      <c r="B340" s="90" t="s">
        <v>191</v>
      </c>
      <c r="C340" s="79"/>
      <c r="D340" s="79"/>
      <c r="E340" s="120">
        <f>E338-E339</f>
        <v>0</v>
      </c>
      <c r="F340" s="120"/>
      <c r="G340" s="120">
        <f>G338-G339</f>
        <v>0</v>
      </c>
      <c r="I340" s="120">
        <f>I338-I339</f>
        <v>0</v>
      </c>
      <c r="K340" s="120">
        <f>K338-K339</f>
        <v>0</v>
      </c>
      <c r="L340" s="120"/>
      <c r="M340" s="120">
        <f>M338-M339</f>
        <v>3706400.915</v>
      </c>
      <c r="N340" s="120"/>
      <c r="O340" s="120">
        <f>O338-O339</f>
        <v>4273710.8949999996</v>
      </c>
      <c r="P340" s="120"/>
      <c r="Q340" s="120">
        <f>Q338-Q339</f>
        <v>299228647.71000004</v>
      </c>
      <c r="R340" s="120"/>
      <c r="S340" s="120">
        <f>S338-S339</f>
        <v>291449.13500000001</v>
      </c>
      <c r="T340" s="120"/>
      <c r="U340" s="120">
        <f>U338-U339</f>
        <v>5921770.959999999</v>
      </c>
      <c r="V340" s="120"/>
      <c r="W340" s="120">
        <f>W338-W339</f>
        <v>-42320.994999999937</v>
      </c>
      <c r="X340" s="120"/>
      <c r="Y340" s="120">
        <f>Y338-Y339</f>
        <v>-0.28000000072643161</v>
      </c>
      <c r="Z340" s="120"/>
      <c r="AA340" s="120">
        <f>AA338-AA339</f>
        <v>436759.76000000013</v>
      </c>
      <c r="AB340" s="120"/>
      <c r="AC340" s="120">
        <f>AC338-AC339</f>
        <v>1373776.9049999993</v>
      </c>
      <c r="AD340" s="120"/>
      <c r="AE340" s="120">
        <f>AE338-AE339</f>
        <v>361082.79999999981</v>
      </c>
      <c r="AF340" s="120"/>
      <c r="AG340" s="120">
        <f>AG338-AG339</f>
        <v>458963.64000000013</v>
      </c>
      <c r="AH340" s="120"/>
      <c r="AI340" s="120">
        <f>AI338-AI339</f>
        <v>437798.39999999979</v>
      </c>
      <c r="AJ340" s="120"/>
      <c r="AK340" s="120">
        <f>AK338-AK339</f>
        <v>304235.7300000001</v>
      </c>
      <c r="AM340" s="120">
        <f>AM338-AM339</f>
        <v>365341.91000000009</v>
      </c>
      <c r="AO340" s="120">
        <f>AO338-AO339</f>
        <v>1753231.4900000002</v>
      </c>
      <c r="AQ340" s="120">
        <f>AQ338-AQ339</f>
        <v>847610.52</v>
      </c>
      <c r="AS340" s="120">
        <f>AS338-AS339</f>
        <v>523861.11999999994</v>
      </c>
      <c r="AU340" s="120">
        <f>AU338-AU339</f>
        <v>0</v>
      </c>
      <c r="AW340" s="120">
        <f>AW338-AW339</f>
        <v>0</v>
      </c>
    </row>
    <row r="341" spans="2:49">
      <c r="B341" s="123" t="s">
        <v>192</v>
      </c>
      <c r="C341" s="109"/>
      <c r="D341" s="109"/>
      <c r="E341" s="128">
        <f>IF($B337-E$9&lt;0,0,LOOKUP($B337-(E$9-1),$C$380:$C$401,$E$380:$E$401))</f>
        <v>2.231E-2</v>
      </c>
      <c r="F341" s="109"/>
      <c r="G341" s="128">
        <f>IF($B337-G$9&lt;0,0,LOOKUP($B337-(G$9-1),$C$380:$C$401,$E$380:$E$401))</f>
        <v>4.4609999999999997E-2</v>
      </c>
      <c r="H341" s="124"/>
      <c r="I341" s="128">
        <f>IF($B337-I$9&lt;0,0,LOOKUP($B337-(I$9-1),$C$380:$C$401,$E$380:$E$401))</f>
        <v>4.462E-2</v>
      </c>
      <c r="J341" s="124"/>
      <c r="K341" s="128">
        <f>IF($B337-K$9&lt;0,0,LOOKUP($B337-(K$9-1),$C$380:$C$401,$E$380:$E$401))</f>
        <v>4.4609999999999997E-2</v>
      </c>
      <c r="L341" s="124"/>
      <c r="M341" s="128">
        <f>IF($B337-M$9&lt;0,0,LOOKUP($B337-(M$9-1),$C$380:$C$401,$E$380:$E$401))</f>
        <v>4.462E-2</v>
      </c>
      <c r="N341" s="109"/>
      <c r="O341" s="128">
        <f>IF($B337-O$9&lt;0,0,LOOKUP($B337-(O$9-1),$C$380:$C$401,$E$380:$E$401))</f>
        <v>4.4609999999999997E-2</v>
      </c>
      <c r="P341" s="124"/>
      <c r="Q341" s="128">
        <f>IF($B337-Q$9&lt;0,0,LOOKUP($B337-(Q$9-1),$C$380:$C$401,$E$380:$E$401))</f>
        <v>4.462E-2</v>
      </c>
      <c r="R341" s="124"/>
      <c r="S341" s="128">
        <f>IF($B337-S$9&lt;0,0,LOOKUP($B337-(S$9-1),$C$380:$C$401,$E$380:$E$401))</f>
        <v>4.4609999999999997E-2</v>
      </c>
      <c r="T341" s="124"/>
      <c r="U341" s="128">
        <f>IF($B337-U$9&lt;0,0,LOOKUP($B337-(U$9-1),$C$380:$C$401,$E$380:$E$401))</f>
        <v>4.462E-2</v>
      </c>
      <c r="V341" s="124"/>
      <c r="W341" s="128">
        <f>IF($B337-W$9&lt;0,0,LOOKUP($B337-(W$9-1),$C$380:$C$401,$E$380:$E$401))</f>
        <v>4.4609999999999997E-2</v>
      </c>
      <c r="X341" s="109"/>
      <c r="Y341" s="128">
        <f>IF($B337-Y$9&lt;0,0,LOOKUP($B337-(Y$9-1),$C$380:$C$401,$E$380:$E$401))</f>
        <v>4.462E-2</v>
      </c>
      <c r="Z341" s="124"/>
      <c r="AA341" s="128">
        <f>IF($B337-AA$9&lt;0,0,LOOKUP($B337-(AA$9-1),$C$380:$C$401,$E$380:$E$401))</f>
        <v>4.4609999999999997E-2</v>
      </c>
      <c r="AB341" s="124"/>
      <c r="AC341" s="128">
        <f>IF($B337-AC$9&lt;0,0,LOOKUP($B337-(AC$9-1),$C$380:$C$401,$E$380:$E$401))</f>
        <v>4.462E-2</v>
      </c>
      <c r="AD341" s="124"/>
      <c r="AE341" s="128">
        <f>IF($B337-AE$9&lt;0,0,LOOKUP($B337-(AE$9-1),$C$380:$C$401,$E$380:$E$401))</f>
        <v>4.5220000000000003E-2</v>
      </c>
      <c r="AF341" s="124"/>
      <c r="AG341" s="128">
        <f>IF($B337-AG$9&lt;0,0,LOOKUP($B337-(AG$9-1),$C$380:$C$401,$E$380:$E$401))</f>
        <v>4.888E-2</v>
      </c>
      <c r="AH341" s="109"/>
      <c r="AI341" s="128">
        <f>IF($B337-AI$9&lt;0,0,LOOKUP($B337-(AI$9-1),$C$380:$C$401,$E$380:$E$401))</f>
        <v>5.2850000000000001E-2</v>
      </c>
      <c r="AJ341" s="109"/>
      <c r="AK341" s="128">
        <f>IF($B337-AK$9&lt;0,0,LOOKUP($B337-(AK$9-1),$C$380:$C$401,$E$380:$E$401))</f>
        <v>5.713E-2</v>
      </c>
      <c r="AM341" s="128">
        <f>IF($B337-AM$9&lt;0,0,LOOKUP($B337-(AM$9-1),$C$380:$C$401,$E$380:$E$401))</f>
        <v>6.1769999999999999E-2</v>
      </c>
      <c r="AO341" s="128">
        <f>IF($B337-AO$9&lt;0,0,LOOKUP($B337-(AO$9-1),$C$380:$C$401,$E$380:$E$401))</f>
        <v>6.6769999999999996E-2</v>
      </c>
      <c r="AQ341" s="128">
        <f>IF($B337-AQ$9&lt;0,0,LOOKUP($B337-(AQ$9-1),$C$380:$C$401,$E$380:$E$401))</f>
        <v>7.2190000000000004E-2</v>
      </c>
      <c r="AS341" s="128">
        <f>IF($B337-AS$9&lt;0,0,LOOKUP($B337-(AS$9-1),$C$380:$C$401,$E$380:$E$401))</f>
        <v>3.7499999999999999E-2</v>
      </c>
      <c r="AU341" s="128">
        <f>IF($B337-AU$9&lt;0,0,LOOKUP($B337-(AU$9-1),$C$380:$C$401,$E$380:$E$401))</f>
        <v>0</v>
      </c>
      <c r="AW341" s="128">
        <f>IF($B337-AW$9&lt;0,0,LOOKUP($B337-(AW$9-1),$C$380:$C$401,$E$380:$E$401))</f>
        <v>0</v>
      </c>
    </row>
    <row r="342" spans="2:49">
      <c r="B342" s="79"/>
      <c r="C342" s="79"/>
      <c r="D342" s="79"/>
      <c r="E342" s="122"/>
      <c r="F342" s="120"/>
      <c r="G342" s="122"/>
      <c r="I342" s="122"/>
      <c r="K342" s="122"/>
      <c r="L342" s="120"/>
      <c r="M342" s="122"/>
      <c r="N342" s="120"/>
      <c r="O342" s="122"/>
      <c r="P342" s="120"/>
      <c r="Q342" s="122"/>
      <c r="R342" s="120"/>
      <c r="S342" s="122"/>
      <c r="T342" s="120"/>
      <c r="U342" s="122"/>
      <c r="V342" s="120"/>
      <c r="W342" s="122"/>
      <c r="X342" s="120"/>
      <c r="Y342" s="122"/>
      <c r="Z342" s="120"/>
      <c r="AA342" s="122"/>
      <c r="AB342" s="120"/>
      <c r="AC342" s="122"/>
      <c r="AD342" s="120"/>
      <c r="AE342" s="122"/>
      <c r="AF342" s="120"/>
      <c r="AG342" s="122"/>
      <c r="AH342" s="120"/>
      <c r="AI342" s="122"/>
      <c r="AJ342" s="120"/>
      <c r="AK342" s="122"/>
      <c r="AM342" s="122"/>
      <c r="AO342" s="122"/>
      <c r="AQ342" s="122"/>
      <c r="AS342" s="122"/>
      <c r="AU342" s="122"/>
      <c r="AW342" s="122"/>
    </row>
    <row r="343" spans="2:49">
      <c r="B343" s="90" t="s">
        <v>193</v>
      </c>
      <c r="C343" s="79"/>
      <c r="D343" s="79"/>
      <c r="E343" s="120">
        <f>ROUND((E338-E339)*E341,0)</f>
        <v>0</v>
      </c>
      <c r="F343" s="120"/>
      <c r="G343" s="120">
        <f>ROUND((G338-G339)*G341,0)</f>
        <v>0</v>
      </c>
      <c r="I343" s="120">
        <f>ROUND((I338-I339)*I341,0)</f>
        <v>0</v>
      </c>
      <c r="K343" s="120">
        <f>ROUND((K338-K339)*K341,0)</f>
        <v>0</v>
      </c>
      <c r="L343" s="120"/>
      <c r="M343" s="120">
        <f>ROUND((M338-M339)*M341,0)</f>
        <v>165380</v>
      </c>
      <c r="N343" s="120"/>
      <c r="O343" s="120">
        <f>ROUND((O338-O339)*O341,0)</f>
        <v>190650</v>
      </c>
      <c r="P343" s="120"/>
      <c r="Q343" s="120">
        <f>ROUND((Q338-Q339)*Q341,0)</f>
        <v>13351582</v>
      </c>
      <c r="R343" s="120"/>
      <c r="S343" s="120">
        <f>ROUND((S338-S339)*S341,0)</f>
        <v>13002</v>
      </c>
      <c r="T343" s="120"/>
      <c r="U343" s="120">
        <f>ROUND((U338-U339)*U341,0)</f>
        <v>264229</v>
      </c>
      <c r="V343" s="120"/>
      <c r="W343" s="120">
        <f>ROUND((W338-W339)*W341,0)</f>
        <v>-1888</v>
      </c>
      <c r="X343" s="120"/>
      <c r="Y343" s="120">
        <f>ROUND((Y338-Y339)*Y341,0)</f>
        <v>0</v>
      </c>
      <c r="Z343" s="120"/>
      <c r="AA343" s="120">
        <f>ROUND((AA338-AA339)*AA341,0)</f>
        <v>19484</v>
      </c>
      <c r="AB343" s="120"/>
      <c r="AC343" s="120">
        <f>ROUND((AC338-AC339)*AC341,0)</f>
        <v>61298</v>
      </c>
      <c r="AD343" s="120"/>
      <c r="AE343" s="120">
        <f>ROUND((AE338-AE339)*AE341,0)</f>
        <v>16328</v>
      </c>
      <c r="AF343" s="120"/>
      <c r="AG343" s="120">
        <f>ROUND((AG338-AG339)*AG341,0)</f>
        <v>22434</v>
      </c>
      <c r="AH343" s="120"/>
      <c r="AI343" s="120">
        <f>ROUND((AI338-AI339)*AI341,0)</f>
        <v>23138</v>
      </c>
      <c r="AJ343" s="120"/>
      <c r="AK343" s="120">
        <f>ROUND((AK338-AK339)*AK341,0)</f>
        <v>17381</v>
      </c>
      <c r="AM343" s="120">
        <f>ROUND((AM338-AM339)*AM341,0)</f>
        <v>22567</v>
      </c>
      <c r="AO343" s="120">
        <f>ROUND((AO338-AO339)*AO341,0)</f>
        <v>117063</v>
      </c>
      <c r="AQ343" s="120">
        <f>ROUND((AQ338-AQ339)*AQ341,0)</f>
        <v>61189</v>
      </c>
      <c r="AS343" s="120">
        <f>ROUND((AS338-AS339)*AS341,0)</f>
        <v>19645</v>
      </c>
      <c r="AU343" s="120">
        <f>ROUND((AU338-AU339)*AU341,0)</f>
        <v>0</v>
      </c>
      <c r="AW343" s="120">
        <f>ROUND((AW338-AW339)*AW341,0)</f>
        <v>0</v>
      </c>
    </row>
    <row r="344" spans="2:49">
      <c r="B344" s="90" t="s">
        <v>194</v>
      </c>
      <c r="C344" s="79"/>
      <c r="D344" s="79"/>
      <c r="E344" s="81">
        <f>IF(E$113=$B337,E339,0)</f>
        <v>0</v>
      </c>
      <c r="F344" s="120"/>
      <c r="G344" s="81">
        <f>IF(G$113=$B337,G339,0)</f>
        <v>0</v>
      </c>
      <c r="I344" s="81">
        <f>IF(I$113=$B337,I339,0)</f>
        <v>0</v>
      </c>
      <c r="K344" s="81">
        <f>IF(K$113=$B337,K339,0)</f>
        <v>0</v>
      </c>
      <c r="L344" s="120"/>
      <c r="M344" s="81">
        <f>IF(M$113=$B337,M339,0)</f>
        <v>0</v>
      </c>
      <c r="N344" s="120"/>
      <c r="O344" s="81">
        <f>IF(O$113=$B337,O339,0)</f>
        <v>0</v>
      </c>
      <c r="P344" s="120"/>
      <c r="Q344" s="81">
        <f>IF(Q$113=$B337,Q339,0)</f>
        <v>0</v>
      </c>
      <c r="R344" s="120"/>
      <c r="S344" s="81">
        <f>IF(S$113=$B337,S339,0)</f>
        <v>0</v>
      </c>
      <c r="T344" s="120"/>
      <c r="U344" s="81">
        <f>IF(U$113=$B337,U339,0)</f>
        <v>0</v>
      </c>
      <c r="V344" s="120"/>
      <c r="W344" s="81">
        <f>IF(W$113=$B337,W339,0)</f>
        <v>0</v>
      </c>
      <c r="X344" s="120"/>
      <c r="Y344" s="81">
        <f>IF(Y$113=$B337,Y339,0)</f>
        <v>0</v>
      </c>
      <c r="Z344" s="120"/>
      <c r="AA344" s="81">
        <f>IF(AA$113=$B337,AA339,0)</f>
        <v>0</v>
      </c>
      <c r="AB344" s="120"/>
      <c r="AC344" s="81">
        <f>IF(AC$113=$B337,AC339,0)</f>
        <v>0</v>
      </c>
      <c r="AD344" s="120"/>
      <c r="AE344" s="81">
        <f>IF(AE$113=$B337,AE339,0)</f>
        <v>0</v>
      </c>
      <c r="AF344" s="120"/>
      <c r="AG344" s="81">
        <f>IF(AG$113=$B337,AG339,0)</f>
        <v>0</v>
      </c>
      <c r="AH344" s="120"/>
      <c r="AI344" s="81">
        <f>IF(AI$113=$B337,AI339,0)</f>
        <v>0</v>
      </c>
      <c r="AJ344" s="120"/>
      <c r="AK344" s="81">
        <f>IF(AK$113=$B337,AK339,0)</f>
        <v>0</v>
      </c>
      <c r="AM344" s="81">
        <f>IF(AM$113=$B337,AM339,0)</f>
        <v>0</v>
      </c>
      <c r="AO344" s="81">
        <f>IF(AO$113=$B337,AO339,0)</f>
        <v>0</v>
      </c>
      <c r="AQ344" s="81">
        <f>IF(AQ$113=$B337,AQ339,0)</f>
        <v>0</v>
      </c>
      <c r="AS344" s="81">
        <f>IF(AS$113=$B337,AS339,0)</f>
        <v>0</v>
      </c>
      <c r="AU344" s="81">
        <f>IF(AU$113=$B337,AU339,0)</f>
        <v>0</v>
      </c>
      <c r="AW344" s="81">
        <f>IF(AW$113=$B337,AW339,0)</f>
        <v>0</v>
      </c>
    </row>
    <row r="345" spans="2:49" ht="13.5" thickBot="1">
      <c r="B345" s="90" t="str">
        <f>"Total Tax Depreciation  -  "&amp;B337</f>
        <v>Total Tax Depreciation  -  2021</v>
      </c>
      <c r="C345" s="79"/>
      <c r="D345" s="79"/>
      <c r="E345" s="125">
        <f>E343+E344</f>
        <v>0</v>
      </c>
      <c r="F345" s="120"/>
      <c r="G345" s="125">
        <f>G343+G344</f>
        <v>0</v>
      </c>
      <c r="I345" s="125">
        <f>I343+I344</f>
        <v>0</v>
      </c>
      <c r="K345" s="125">
        <f>K343+K344</f>
        <v>0</v>
      </c>
      <c r="L345" s="120"/>
      <c r="M345" s="125">
        <f>M343+M344</f>
        <v>165380</v>
      </c>
      <c r="N345" s="120"/>
      <c r="O345" s="125">
        <f>O343+O344</f>
        <v>190650</v>
      </c>
      <c r="P345" s="120"/>
      <c r="Q345" s="125">
        <f>Q343+Q344</f>
        <v>13351582</v>
      </c>
      <c r="R345" s="120"/>
      <c r="S345" s="125">
        <f>S343+S344</f>
        <v>13002</v>
      </c>
      <c r="T345" s="120"/>
      <c r="U345" s="125">
        <f>U343+U344</f>
        <v>264229</v>
      </c>
      <c r="V345" s="120"/>
      <c r="W345" s="125">
        <f>W343+W344</f>
        <v>-1888</v>
      </c>
      <c r="X345" s="120"/>
      <c r="Y345" s="125">
        <f>Y343+Y344</f>
        <v>0</v>
      </c>
      <c r="Z345" s="120"/>
      <c r="AA345" s="125">
        <f>AA343+AA344</f>
        <v>19484</v>
      </c>
      <c r="AB345" s="120"/>
      <c r="AC345" s="125">
        <f>AC343+AC344</f>
        <v>61298</v>
      </c>
      <c r="AD345" s="120"/>
      <c r="AE345" s="125">
        <f>AE343+AE344</f>
        <v>16328</v>
      </c>
      <c r="AF345" s="120"/>
      <c r="AG345" s="125">
        <f>AG343+AG344</f>
        <v>22434</v>
      </c>
      <c r="AH345" s="120"/>
      <c r="AI345" s="125">
        <f>AI343+AI344</f>
        <v>23138</v>
      </c>
      <c r="AJ345" s="120"/>
      <c r="AK345" s="125">
        <f>AK343+AK344</f>
        <v>17381</v>
      </c>
      <c r="AM345" s="125">
        <f>AM343+AM344</f>
        <v>22567</v>
      </c>
      <c r="AO345" s="125">
        <f>AO343+AO344</f>
        <v>117063</v>
      </c>
      <c r="AQ345" s="125">
        <f>AQ343+AQ344</f>
        <v>61189</v>
      </c>
      <c r="AS345" s="125">
        <f>AS343+AS344</f>
        <v>19645</v>
      </c>
      <c r="AU345" s="125">
        <f>AU343+AU344</f>
        <v>0</v>
      </c>
      <c r="AW345" s="125">
        <f>AW343+AW344</f>
        <v>0</v>
      </c>
    </row>
    <row r="346" spans="2:49" ht="13.5" thickTop="1"/>
    <row r="348" spans="2:49">
      <c r="B348" s="119">
        <v>2022</v>
      </c>
      <c r="C348" s="79"/>
      <c r="D348" s="79"/>
      <c r="E348" s="129"/>
      <c r="F348" s="120"/>
      <c r="G348" s="129"/>
      <c r="I348" s="129"/>
      <c r="K348" s="120"/>
      <c r="L348" s="120"/>
      <c r="M348" s="120"/>
      <c r="N348" s="120"/>
      <c r="O348" s="120"/>
      <c r="P348" s="120"/>
      <c r="Q348" s="120"/>
      <c r="R348" s="120"/>
      <c r="S348" s="120"/>
      <c r="T348" s="120"/>
      <c r="U348" s="120"/>
      <c r="V348" s="120"/>
      <c r="W348" s="120"/>
      <c r="X348" s="120"/>
      <c r="Y348" s="120"/>
      <c r="Z348" s="120"/>
      <c r="AA348" s="120"/>
      <c r="AB348" s="120"/>
      <c r="AC348" s="120"/>
      <c r="AD348" s="120"/>
      <c r="AE348" s="120"/>
      <c r="AF348" s="120"/>
      <c r="AG348" s="120"/>
      <c r="AH348" s="120"/>
      <c r="AI348" s="120"/>
      <c r="AJ348" s="120"/>
      <c r="AK348" s="120"/>
      <c r="AM348" s="120"/>
      <c r="AO348" s="120"/>
      <c r="AQ348" s="120"/>
      <c r="AS348" s="120"/>
      <c r="AU348" s="120"/>
      <c r="AW348" s="120"/>
    </row>
    <row r="349" spans="2:49">
      <c r="B349" s="90" t="s">
        <v>167</v>
      </c>
      <c r="C349" s="79"/>
      <c r="D349" s="79"/>
      <c r="E349" s="120">
        <f>IF(E$113&lt;=$B348,E$25,0)</f>
        <v>0</v>
      </c>
      <c r="F349" s="120"/>
      <c r="G349" s="120">
        <f>IF(G$113&lt;=$B348,G$25,0)</f>
        <v>0</v>
      </c>
      <c r="I349" s="120">
        <f>IF(I$113&lt;=$B348,I$25,0)</f>
        <v>0</v>
      </c>
      <c r="K349" s="120">
        <f>IF(K$113&lt;=$B348,K$25,0)</f>
        <v>0</v>
      </c>
      <c r="L349" s="120"/>
      <c r="M349" s="120">
        <f>IF(M$113&lt;=$B348,M$25,0)</f>
        <v>3706400.915</v>
      </c>
      <c r="N349" s="120"/>
      <c r="O349" s="120">
        <f>IF(O$113&lt;=$B348,O$25,0)</f>
        <v>4273710.8949999996</v>
      </c>
      <c r="P349" s="120"/>
      <c r="Q349" s="120">
        <f>IF(Q$113&lt;=$B348,Q$25,0)</f>
        <v>299228647.71000004</v>
      </c>
      <c r="R349" s="120"/>
      <c r="S349" s="120">
        <f>IF(S$113&lt;=$B348,S$25,0)</f>
        <v>582899.13500000001</v>
      </c>
      <c r="T349" s="120"/>
      <c r="U349" s="120">
        <f>IF(U$113&lt;=$B348,U$25,0)</f>
        <v>11843540.959999999</v>
      </c>
      <c r="V349" s="120"/>
      <c r="W349" s="120">
        <f>IF(W$113&lt;=$B348,W$25,0)</f>
        <v>-84640.994999999937</v>
      </c>
      <c r="X349" s="120"/>
      <c r="Y349" s="120">
        <f>IF(Y$113&lt;=$B348,Y$25,0)</f>
        <v>3236832.7199999993</v>
      </c>
      <c r="Z349" s="120"/>
      <c r="AA349" s="120">
        <f>IF(AA$113&lt;=$B348,AA$25,0)</f>
        <v>873518.76000000013</v>
      </c>
      <c r="AB349" s="120"/>
      <c r="AC349" s="120">
        <f>IF(AC$113&lt;=$B348,AC$25,0)</f>
        <v>2747552.9049999993</v>
      </c>
      <c r="AD349" s="120"/>
      <c r="AE349" s="120">
        <f>IF(AE$113&lt;=$B348,AE$25,0)</f>
        <v>722165.79999999981</v>
      </c>
      <c r="AF349" s="120"/>
      <c r="AG349" s="120">
        <f>IF(AG$113&lt;=$B348,AG$25,0)</f>
        <v>917927.64000000013</v>
      </c>
      <c r="AH349" s="120"/>
      <c r="AI349" s="120">
        <f>IF(AI$113&lt;=$B348,AI$25,0)</f>
        <v>875597.39999999979</v>
      </c>
      <c r="AJ349" s="120"/>
      <c r="AK349" s="120">
        <f>IF(AK$113&lt;=$B348,AK$25,0)</f>
        <v>608471.7300000001</v>
      </c>
      <c r="AL349" s="87"/>
      <c r="AM349" s="120">
        <f>IF(AM$113&lt;=$B348,AM$25,0)</f>
        <v>365341.91000000009</v>
      </c>
      <c r="AN349" s="87"/>
      <c r="AO349" s="120">
        <f>IF(AO$113&lt;=$B348,AO$25,0)</f>
        <v>1753231.4900000002</v>
      </c>
      <c r="AQ349" s="120">
        <f>IF(AQ$113&lt;=$B348,AQ$25,0)</f>
        <v>847610.52</v>
      </c>
      <c r="AS349" s="120">
        <f>IF(AS$113&lt;=$B348,AS$25,0)</f>
        <v>523861.11999999994</v>
      </c>
      <c r="AU349" s="120">
        <f>IF(AU$113&lt;=$B348,AU$25,0)</f>
        <v>1769441.9499999997</v>
      </c>
      <c r="AW349" s="120">
        <f>IF(AW$113&lt;=$B348,AW$25,0)</f>
        <v>0</v>
      </c>
    </row>
    <row r="350" spans="2:49">
      <c r="B350" s="90" t="s">
        <v>190</v>
      </c>
      <c r="C350" s="79"/>
      <c r="D350" s="79"/>
      <c r="E350" s="121">
        <f>ROUND(E349*E$13,0)</f>
        <v>0</v>
      </c>
      <c r="F350" s="120"/>
      <c r="G350" s="121">
        <f>ROUND(G349*G$13,0)</f>
        <v>0</v>
      </c>
      <c r="I350" s="121">
        <f>ROUND(I349*I$13,0)</f>
        <v>0</v>
      </c>
      <c r="K350" s="121">
        <f>ROUND(K349*K$13,0)</f>
        <v>0</v>
      </c>
      <c r="L350" s="120"/>
      <c r="M350" s="121">
        <f>ROUND(M349*M$13,0)</f>
        <v>0</v>
      </c>
      <c r="N350" s="120"/>
      <c r="O350" s="121">
        <f>ROUND(O349*O$13,0)</f>
        <v>0</v>
      </c>
      <c r="P350" s="120"/>
      <c r="Q350" s="121">
        <f>ROUND(Q349*Q$13,0)</f>
        <v>0</v>
      </c>
      <c r="R350" s="120"/>
      <c r="S350" s="121">
        <f>ROUND(S349*S$13,0)</f>
        <v>291450</v>
      </c>
      <c r="T350" s="120"/>
      <c r="U350" s="121">
        <f>ROUND(U349*U$13,0)</f>
        <v>5921770</v>
      </c>
      <c r="V350" s="120"/>
      <c r="W350" s="121">
        <f>ROUND(W349*W$13,0)</f>
        <v>-42320</v>
      </c>
      <c r="X350" s="120"/>
      <c r="Y350" s="121">
        <f>ROUND(Y349*Y$13,0)</f>
        <v>3236833</v>
      </c>
      <c r="Z350" s="120"/>
      <c r="AA350" s="121">
        <f>ROUND(AA349*AA$13,0)</f>
        <v>436759</v>
      </c>
      <c r="AB350" s="120"/>
      <c r="AC350" s="121">
        <f>ROUND(AC349*AC$13,0)</f>
        <v>1373776</v>
      </c>
      <c r="AD350" s="120"/>
      <c r="AE350" s="121">
        <f>ROUND(AE349*AE$13,0)</f>
        <v>361083</v>
      </c>
      <c r="AF350" s="120"/>
      <c r="AG350" s="121">
        <f>ROUND(AG349*AG$13,0)</f>
        <v>458964</v>
      </c>
      <c r="AH350" s="120"/>
      <c r="AI350" s="121">
        <f>ROUND(AI349*AI$13,0)</f>
        <v>437799</v>
      </c>
      <c r="AJ350" s="120"/>
      <c r="AK350" s="121">
        <f>ROUND(AK349*AK$13,0)</f>
        <v>304236</v>
      </c>
      <c r="AM350" s="121">
        <f>ROUND(AM349*AM$13,0)</f>
        <v>0</v>
      </c>
      <c r="AO350" s="121">
        <f>ROUND(AO349*AO$13,0)</f>
        <v>0</v>
      </c>
      <c r="AQ350" s="121">
        <f>ROUND(AQ349*AQ$13,0)</f>
        <v>0</v>
      </c>
      <c r="AS350" s="121">
        <f>ROUND(AS349*AS$13,0)</f>
        <v>0</v>
      </c>
      <c r="AU350" s="121">
        <f>ROUND(AU349*AU$13,0)</f>
        <v>0</v>
      </c>
      <c r="AW350" s="121">
        <f>ROUND(AW349*AW$13,0)</f>
        <v>0</v>
      </c>
    </row>
    <row r="351" spans="2:49">
      <c r="B351" s="90" t="s">
        <v>191</v>
      </c>
      <c r="C351" s="79"/>
      <c r="D351" s="79"/>
      <c r="E351" s="120">
        <f>E349-E350</f>
        <v>0</v>
      </c>
      <c r="F351" s="120"/>
      <c r="G351" s="120">
        <f>G349-G350</f>
        <v>0</v>
      </c>
      <c r="I351" s="120">
        <f>I349-I350</f>
        <v>0</v>
      </c>
      <c r="K351" s="120">
        <f>K349-K350</f>
        <v>0</v>
      </c>
      <c r="L351" s="120"/>
      <c r="M351" s="120">
        <f>M349-M350</f>
        <v>3706400.915</v>
      </c>
      <c r="N351" s="120"/>
      <c r="O351" s="120">
        <f>O349-O350</f>
        <v>4273710.8949999996</v>
      </c>
      <c r="P351" s="120"/>
      <c r="Q351" s="120">
        <f>Q349-Q350</f>
        <v>299228647.71000004</v>
      </c>
      <c r="R351" s="120"/>
      <c r="S351" s="120">
        <f>S349-S350</f>
        <v>291449.13500000001</v>
      </c>
      <c r="T351" s="120"/>
      <c r="U351" s="120">
        <f>U349-U350</f>
        <v>5921770.959999999</v>
      </c>
      <c r="V351" s="120"/>
      <c r="W351" s="120">
        <f>W349-W350</f>
        <v>-42320.994999999937</v>
      </c>
      <c r="X351" s="120"/>
      <c r="Y351" s="120">
        <f>Y349-Y350</f>
        <v>-0.28000000072643161</v>
      </c>
      <c r="Z351" s="120"/>
      <c r="AA351" s="120">
        <f>AA349-AA350</f>
        <v>436759.76000000013</v>
      </c>
      <c r="AB351" s="120"/>
      <c r="AC351" s="120">
        <f>AC349-AC350</f>
        <v>1373776.9049999993</v>
      </c>
      <c r="AD351" s="120"/>
      <c r="AE351" s="120">
        <f>AE349-AE350</f>
        <v>361082.79999999981</v>
      </c>
      <c r="AF351" s="120"/>
      <c r="AG351" s="120">
        <f>AG349-AG350</f>
        <v>458963.64000000013</v>
      </c>
      <c r="AH351" s="120"/>
      <c r="AI351" s="120">
        <f>AI349-AI350</f>
        <v>437798.39999999979</v>
      </c>
      <c r="AJ351" s="120"/>
      <c r="AK351" s="120">
        <f>AK349-AK350</f>
        <v>304235.7300000001</v>
      </c>
      <c r="AM351" s="120">
        <f>AM349-AM350</f>
        <v>365341.91000000009</v>
      </c>
      <c r="AO351" s="120">
        <f>AO349-AO350</f>
        <v>1753231.4900000002</v>
      </c>
      <c r="AQ351" s="120">
        <f>AQ349-AQ350</f>
        <v>847610.52</v>
      </c>
      <c r="AS351" s="120">
        <f>AS349-AS350</f>
        <v>523861.11999999994</v>
      </c>
      <c r="AU351" s="120">
        <f>AU349-AU350</f>
        <v>1769441.9499999997</v>
      </c>
      <c r="AW351" s="120">
        <f>AW349-AW350</f>
        <v>0</v>
      </c>
    </row>
    <row r="352" spans="2:49">
      <c r="B352" s="123" t="s">
        <v>192</v>
      </c>
      <c r="C352" s="109"/>
      <c r="D352" s="109"/>
      <c r="E352" s="128">
        <f>IF($B348-E$9&lt;0,0,LOOKUP($B348-(E$9-1),$C$380:$C$401,$E$380:$E$401))</f>
        <v>0</v>
      </c>
      <c r="F352" s="109"/>
      <c r="G352" s="128">
        <f>IF($B348-G$9&lt;0,0,LOOKUP($B348-(G$9-1),$C$380:$C$401,$E$380:$E$401))</f>
        <v>2.231E-2</v>
      </c>
      <c r="H352" s="124"/>
      <c r="I352" s="128">
        <f>IF($B348-I$9&lt;0,0,LOOKUP($B348-(I$9-1),$C$380:$C$401,$E$380:$E$401))</f>
        <v>4.4609999999999997E-2</v>
      </c>
      <c r="J352" s="124"/>
      <c r="K352" s="128">
        <f>IF($B348-K$9&lt;0,0,LOOKUP($B348-(K$9-1),$C$380:$C$401,$E$380:$E$401))</f>
        <v>4.462E-2</v>
      </c>
      <c r="L352" s="124"/>
      <c r="M352" s="128">
        <f>IF($B348-M$9&lt;0,0,LOOKUP($B348-(M$9-1),$C$380:$C$401,$E$380:$E$401))</f>
        <v>4.4609999999999997E-2</v>
      </c>
      <c r="N352" s="109"/>
      <c r="O352" s="128">
        <f>IF($B348-O$9&lt;0,0,LOOKUP($B348-(O$9-1),$C$380:$C$401,$E$380:$E$401))</f>
        <v>4.462E-2</v>
      </c>
      <c r="P352" s="124"/>
      <c r="Q352" s="128">
        <f>IF($B348-Q$9&lt;0,0,LOOKUP($B348-(Q$9-1),$C$380:$C$401,$E$380:$E$401))</f>
        <v>4.4609999999999997E-2</v>
      </c>
      <c r="R352" s="124"/>
      <c r="S352" s="128">
        <f>IF($B348-S$9&lt;0,0,LOOKUP($B348-(S$9-1),$C$380:$C$401,$E$380:$E$401))</f>
        <v>4.462E-2</v>
      </c>
      <c r="T352" s="124"/>
      <c r="U352" s="128">
        <f>IF($B348-U$9&lt;0,0,LOOKUP($B348-(U$9-1),$C$380:$C$401,$E$380:$E$401))</f>
        <v>4.4609999999999997E-2</v>
      </c>
      <c r="V352" s="124"/>
      <c r="W352" s="128">
        <f>IF($B348-W$9&lt;0,0,LOOKUP($B348-(W$9-1),$C$380:$C$401,$E$380:$E$401))</f>
        <v>4.462E-2</v>
      </c>
      <c r="X352" s="109"/>
      <c r="Y352" s="128">
        <f>IF($B348-Y$9&lt;0,0,LOOKUP($B348-(Y$9-1),$C$380:$C$401,$E$380:$E$401))</f>
        <v>4.4609999999999997E-2</v>
      </c>
      <c r="Z352" s="124"/>
      <c r="AA352" s="128">
        <f>IF($B348-AA$9&lt;0,0,LOOKUP($B348-(AA$9-1),$C$380:$C$401,$E$380:$E$401))</f>
        <v>4.462E-2</v>
      </c>
      <c r="AB352" s="124"/>
      <c r="AC352" s="128">
        <f>IF($B348-AC$9&lt;0,0,LOOKUP($B348-(AC$9-1),$C$380:$C$401,$E$380:$E$401))</f>
        <v>4.4609999999999997E-2</v>
      </c>
      <c r="AD352" s="124"/>
      <c r="AE352" s="128">
        <f>IF($B348-AE$9&lt;0,0,LOOKUP($B348-(AE$9-1),$C$380:$C$401,$E$380:$E$401))</f>
        <v>4.462E-2</v>
      </c>
      <c r="AF352" s="124"/>
      <c r="AG352" s="128">
        <f>IF($B348-AG$9&lt;0,0,LOOKUP($B348-(AG$9-1),$C$380:$C$401,$E$380:$E$401))</f>
        <v>4.5220000000000003E-2</v>
      </c>
      <c r="AH352" s="109"/>
      <c r="AI352" s="128">
        <f>IF($B348-AI$9&lt;0,0,LOOKUP($B348-(AI$9-1),$C$380:$C$401,$E$380:$E$401))</f>
        <v>4.888E-2</v>
      </c>
      <c r="AJ352" s="109"/>
      <c r="AK352" s="128">
        <f>IF($B348-AK$9&lt;0,0,LOOKUP($B348-(AK$9-1),$C$380:$C$401,$E$380:$E$401))</f>
        <v>5.2850000000000001E-2</v>
      </c>
      <c r="AM352" s="128">
        <f>IF($B348-AM$9&lt;0,0,LOOKUP($B348-(AM$9-1),$C$380:$C$401,$E$380:$E$401))</f>
        <v>5.713E-2</v>
      </c>
      <c r="AO352" s="128">
        <f>IF($B348-AO$9&lt;0,0,LOOKUP($B348-(AO$9-1),$C$380:$C$401,$E$380:$E$401))</f>
        <v>6.1769999999999999E-2</v>
      </c>
      <c r="AQ352" s="128">
        <f>IF($B348-AQ$9&lt;0,0,LOOKUP($B348-(AQ$9-1),$C$380:$C$401,$E$380:$E$401))</f>
        <v>6.6769999999999996E-2</v>
      </c>
      <c r="AS352" s="128">
        <f>IF($B348-AS$9&lt;0,0,LOOKUP($B348-(AS$9-1),$C$380:$C$401,$E$380:$E$401))</f>
        <v>7.2190000000000004E-2</v>
      </c>
      <c r="AU352" s="128">
        <f>IF($B348-AU$9&lt;0,0,LOOKUP($B348-(AU$9-1),$C$380:$C$401,$E$380:$E$401))</f>
        <v>3.7499999999999999E-2</v>
      </c>
      <c r="AW352" s="128">
        <f>IF($B348-AW$9&lt;0,0,LOOKUP($B348-(AW$9-1),$C$380:$C$401,$E$380:$E$401))</f>
        <v>0</v>
      </c>
    </row>
    <row r="353" spans="2:49">
      <c r="B353" s="79"/>
      <c r="C353" s="79"/>
      <c r="D353" s="79"/>
      <c r="E353" s="122"/>
      <c r="F353" s="120"/>
      <c r="G353" s="122"/>
      <c r="I353" s="122"/>
      <c r="K353" s="122"/>
      <c r="L353" s="120"/>
      <c r="M353" s="122"/>
      <c r="N353" s="120"/>
      <c r="O353" s="122"/>
      <c r="P353" s="120"/>
      <c r="Q353" s="122"/>
      <c r="R353" s="120"/>
      <c r="S353" s="122"/>
      <c r="T353" s="120"/>
      <c r="U353" s="122"/>
      <c r="V353" s="120"/>
      <c r="W353" s="122"/>
      <c r="X353" s="120"/>
      <c r="Y353" s="122"/>
      <c r="Z353" s="120"/>
      <c r="AA353" s="122"/>
      <c r="AB353" s="120"/>
      <c r="AC353" s="122"/>
      <c r="AD353" s="120"/>
      <c r="AE353" s="122"/>
      <c r="AF353" s="120"/>
      <c r="AG353" s="122"/>
      <c r="AH353" s="120"/>
      <c r="AI353" s="122"/>
      <c r="AJ353" s="120"/>
      <c r="AK353" s="122"/>
      <c r="AM353" s="122"/>
      <c r="AO353" s="122"/>
      <c r="AQ353" s="122"/>
      <c r="AS353" s="122"/>
      <c r="AU353" s="122"/>
      <c r="AW353" s="122"/>
    </row>
    <row r="354" spans="2:49">
      <c r="B354" s="90" t="s">
        <v>193</v>
      </c>
      <c r="C354" s="79"/>
      <c r="D354" s="79"/>
      <c r="E354" s="120">
        <f>ROUND((E349-E350)*E352,0)</f>
        <v>0</v>
      </c>
      <c r="F354" s="120"/>
      <c r="G354" s="120">
        <f>ROUND((G349-G350)*G352,0)</f>
        <v>0</v>
      </c>
      <c r="I354" s="120">
        <f>ROUND((I349-I350)*I352,0)</f>
        <v>0</v>
      </c>
      <c r="K354" s="120">
        <f>ROUND((K349-K350)*K352,0)</f>
        <v>0</v>
      </c>
      <c r="L354" s="120"/>
      <c r="M354" s="120">
        <f>ROUND((M349-M350)*M352,0)</f>
        <v>165343</v>
      </c>
      <c r="N354" s="120"/>
      <c r="O354" s="120">
        <f>ROUND((O349-O350)*O352,0)</f>
        <v>190693</v>
      </c>
      <c r="P354" s="120"/>
      <c r="Q354" s="120">
        <f>ROUND((Q349-Q350)*Q352,0)</f>
        <v>13348590</v>
      </c>
      <c r="R354" s="120"/>
      <c r="S354" s="120">
        <f>ROUND((S349-S350)*S352,0)</f>
        <v>13004</v>
      </c>
      <c r="T354" s="120"/>
      <c r="U354" s="120">
        <f>ROUND((U349-U350)*U352,0)</f>
        <v>264170</v>
      </c>
      <c r="V354" s="120"/>
      <c r="W354" s="120">
        <f>ROUND((W349-W350)*W352,0)</f>
        <v>-1888</v>
      </c>
      <c r="X354" s="120"/>
      <c r="Y354" s="120">
        <f>ROUND((Y349-Y350)*Y352,0)</f>
        <v>0</v>
      </c>
      <c r="Z354" s="120"/>
      <c r="AA354" s="120">
        <f>ROUND((AA349-AA350)*AA352,0)</f>
        <v>19488</v>
      </c>
      <c r="AB354" s="120"/>
      <c r="AC354" s="120">
        <f>ROUND((AC349-AC350)*AC352,0)</f>
        <v>61284</v>
      </c>
      <c r="AD354" s="120"/>
      <c r="AE354" s="120">
        <f>ROUND((AE349-AE350)*AE352,0)</f>
        <v>16112</v>
      </c>
      <c r="AF354" s="120"/>
      <c r="AG354" s="120">
        <f>ROUND((AG349-AG350)*AG352,0)</f>
        <v>20754</v>
      </c>
      <c r="AH354" s="120"/>
      <c r="AI354" s="120">
        <f>ROUND((AI349-AI350)*AI352,0)</f>
        <v>21400</v>
      </c>
      <c r="AJ354" s="120"/>
      <c r="AK354" s="120">
        <f>ROUND((AK349-AK350)*AK352,0)</f>
        <v>16079</v>
      </c>
      <c r="AM354" s="120">
        <f>ROUND((AM349-AM350)*AM352,0)</f>
        <v>20872</v>
      </c>
      <c r="AO354" s="120">
        <f>ROUND((AO349-AO350)*AO352,0)</f>
        <v>108297</v>
      </c>
      <c r="AQ354" s="120">
        <f>ROUND((AQ349-AQ350)*AQ352,0)</f>
        <v>56595</v>
      </c>
      <c r="AS354" s="120">
        <f>ROUND((AS349-AS350)*AS352,0)</f>
        <v>37818</v>
      </c>
      <c r="AU354" s="120">
        <f>ROUND((AU349-AU350)*AU352,0)</f>
        <v>66354</v>
      </c>
      <c r="AW354" s="120">
        <f>ROUND((AW349-AW350)*AW352,0)</f>
        <v>0</v>
      </c>
    </row>
    <row r="355" spans="2:49">
      <c r="B355" s="90" t="s">
        <v>194</v>
      </c>
      <c r="C355" s="79"/>
      <c r="D355" s="79"/>
      <c r="E355" s="81">
        <f>IF(E$113=$B348,E350,0)</f>
        <v>0</v>
      </c>
      <c r="F355" s="120"/>
      <c r="G355" s="81">
        <f>IF(G$113=$B348,G350,0)</f>
        <v>0</v>
      </c>
      <c r="I355" s="81">
        <f>IF(I$113=$B348,I350,0)</f>
        <v>0</v>
      </c>
      <c r="K355" s="81">
        <f>IF(K$113=$B348,K350,0)</f>
        <v>0</v>
      </c>
      <c r="L355" s="120"/>
      <c r="M355" s="81">
        <f>IF(M$113=$B348,M350,0)</f>
        <v>0</v>
      </c>
      <c r="N355" s="120"/>
      <c r="O355" s="81">
        <f>IF(O$113=$B348,O350,0)</f>
        <v>0</v>
      </c>
      <c r="P355" s="120"/>
      <c r="Q355" s="81">
        <f>IF(Q$113=$B348,Q350,0)</f>
        <v>0</v>
      </c>
      <c r="R355" s="120"/>
      <c r="S355" s="81">
        <f>IF(S$113=$B348,S350,0)</f>
        <v>0</v>
      </c>
      <c r="T355" s="120"/>
      <c r="U355" s="81">
        <f>IF(U$113=$B348,U350,0)</f>
        <v>0</v>
      </c>
      <c r="V355" s="120"/>
      <c r="W355" s="81">
        <f>IF(W$113=$B348,W350,0)</f>
        <v>0</v>
      </c>
      <c r="X355" s="120"/>
      <c r="Y355" s="81">
        <f>IF(Y$113=$B348,Y350,0)</f>
        <v>0</v>
      </c>
      <c r="Z355" s="120"/>
      <c r="AA355" s="81">
        <f>IF(AA$113=$B348,AA350,0)</f>
        <v>0</v>
      </c>
      <c r="AB355" s="120"/>
      <c r="AC355" s="81">
        <f>IF(AC$113=$B348,AC350,0)</f>
        <v>0</v>
      </c>
      <c r="AD355" s="120"/>
      <c r="AE355" s="81">
        <f>IF(AE$113=$B348,AE350,0)</f>
        <v>0</v>
      </c>
      <c r="AF355" s="120"/>
      <c r="AG355" s="81">
        <f>IF(AG$113=$B348,AG350,0)</f>
        <v>0</v>
      </c>
      <c r="AH355" s="120"/>
      <c r="AI355" s="81">
        <f>IF(AI$113=$B348,AI350,0)</f>
        <v>0</v>
      </c>
      <c r="AJ355" s="120"/>
      <c r="AK355" s="81">
        <f>IF(AK$113=$B348,AK350,0)</f>
        <v>0</v>
      </c>
      <c r="AM355" s="81">
        <f>IF(AM$113=$B348,AM350,0)</f>
        <v>0</v>
      </c>
      <c r="AO355" s="81">
        <f>IF(AO$113=$B348,AO350,0)</f>
        <v>0</v>
      </c>
      <c r="AQ355" s="81">
        <f>IF(AQ$113=$B348,AQ350,0)</f>
        <v>0</v>
      </c>
      <c r="AS355" s="81">
        <f>IF(AS$113=$B348,AS350,0)</f>
        <v>0</v>
      </c>
      <c r="AU355" s="81">
        <f>IF(AU$113=$B348,AU350,0)</f>
        <v>0</v>
      </c>
      <c r="AW355" s="81">
        <f>IF(AW$113=$B348,AW350,0)</f>
        <v>0</v>
      </c>
    </row>
    <row r="356" spans="2:49" ht="13.5" thickBot="1">
      <c r="B356" s="90" t="str">
        <f>"Total Tax Depreciation  -  "&amp;B348</f>
        <v>Total Tax Depreciation  -  2022</v>
      </c>
      <c r="C356" s="79"/>
      <c r="D356" s="79"/>
      <c r="E356" s="125">
        <f>E354+E355</f>
        <v>0</v>
      </c>
      <c r="F356" s="120"/>
      <c r="G356" s="125">
        <f>G354+G355</f>
        <v>0</v>
      </c>
      <c r="I356" s="125">
        <f>I354+I355</f>
        <v>0</v>
      </c>
      <c r="K356" s="125">
        <f>K354+K355</f>
        <v>0</v>
      </c>
      <c r="L356" s="120"/>
      <c r="M356" s="125">
        <f>M354+M355</f>
        <v>165343</v>
      </c>
      <c r="N356" s="120"/>
      <c r="O356" s="125">
        <f>O354+O355</f>
        <v>190693</v>
      </c>
      <c r="P356" s="120"/>
      <c r="Q356" s="125">
        <f>Q354+Q355</f>
        <v>13348590</v>
      </c>
      <c r="R356" s="120"/>
      <c r="S356" s="125">
        <f>S354+S355</f>
        <v>13004</v>
      </c>
      <c r="T356" s="120"/>
      <c r="U356" s="125">
        <f>U354+U355</f>
        <v>264170</v>
      </c>
      <c r="V356" s="120"/>
      <c r="W356" s="125">
        <f>W354+W355</f>
        <v>-1888</v>
      </c>
      <c r="X356" s="120"/>
      <c r="Y356" s="125">
        <f>Y354+Y355</f>
        <v>0</v>
      </c>
      <c r="Z356" s="120"/>
      <c r="AA356" s="125">
        <f>AA354+AA355</f>
        <v>19488</v>
      </c>
      <c r="AB356" s="120"/>
      <c r="AC356" s="125">
        <f>AC354+AC355</f>
        <v>61284</v>
      </c>
      <c r="AD356" s="120"/>
      <c r="AE356" s="125">
        <f>AE354+AE355</f>
        <v>16112</v>
      </c>
      <c r="AF356" s="120"/>
      <c r="AG356" s="125">
        <f>AG354+AG355</f>
        <v>20754</v>
      </c>
      <c r="AH356" s="120"/>
      <c r="AI356" s="125">
        <f>AI354+AI355</f>
        <v>21400</v>
      </c>
      <c r="AJ356" s="120"/>
      <c r="AK356" s="125">
        <f>AK354+AK355</f>
        <v>16079</v>
      </c>
      <c r="AM356" s="125">
        <f>AM354+AM355</f>
        <v>20872</v>
      </c>
      <c r="AO356" s="125">
        <f>AO354+AO355</f>
        <v>108297</v>
      </c>
      <c r="AQ356" s="125">
        <f>AQ354+AQ355</f>
        <v>56595</v>
      </c>
      <c r="AS356" s="125">
        <f>AS354+AS355</f>
        <v>37818</v>
      </c>
      <c r="AU356" s="125">
        <f>AU354+AU355</f>
        <v>66354</v>
      </c>
      <c r="AW356" s="125">
        <f>AW354+AW355</f>
        <v>0</v>
      </c>
    </row>
    <row r="357" spans="2:49" ht="13.5" thickTop="1"/>
    <row r="359" spans="2:49">
      <c r="B359" s="119">
        <v>2023</v>
      </c>
      <c r="C359" s="79"/>
      <c r="D359" s="79"/>
      <c r="E359" s="129"/>
      <c r="F359" s="120"/>
      <c r="G359" s="129"/>
      <c r="I359" s="129"/>
      <c r="K359" s="120"/>
      <c r="L359" s="120"/>
      <c r="M359" s="120"/>
      <c r="N359" s="120"/>
      <c r="O359" s="120"/>
      <c r="P359" s="120"/>
      <c r="Q359" s="120"/>
      <c r="R359" s="120"/>
      <c r="S359" s="120"/>
      <c r="T359" s="120"/>
      <c r="U359" s="120"/>
      <c r="V359" s="120"/>
      <c r="W359" s="120"/>
      <c r="X359" s="120"/>
      <c r="Y359" s="120"/>
      <c r="Z359" s="120"/>
      <c r="AA359" s="120"/>
      <c r="AB359" s="120"/>
      <c r="AC359" s="120"/>
      <c r="AD359" s="120"/>
      <c r="AE359" s="120"/>
      <c r="AF359" s="120"/>
      <c r="AG359" s="120"/>
      <c r="AH359" s="120"/>
      <c r="AI359" s="120"/>
      <c r="AJ359" s="120"/>
      <c r="AK359" s="120"/>
      <c r="AM359" s="120"/>
      <c r="AO359" s="120"/>
      <c r="AQ359" s="120"/>
      <c r="AS359" s="120"/>
      <c r="AU359" s="120"/>
      <c r="AW359" s="120"/>
    </row>
    <row r="360" spans="2:49">
      <c r="B360" s="90" t="s">
        <v>167</v>
      </c>
      <c r="C360" s="79"/>
      <c r="D360" s="79"/>
      <c r="E360" s="120">
        <f>IF(E$113&lt;=$B359,E$25,0)</f>
        <v>0</v>
      </c>
      <c r="F360" s="120"/>
      <c r="G360" s="120">
        <f>IF(G$113&lt;=$B359,G$25,0)</f>
        <v>0</v>
      </c>
      <c r="I360" s="120">
        <f>IF(I$113&lt;=$B359,I$25,0)</f>
        <v>0</v>
      </c>
      <c r="K360" s="120">
        <f>IF(K$113&lt;=$B359,K$25,0)</f>
        <v>0</v>
      </c>
      <c r="L360" s="120"/>
      <c r="M360" s="120">
        <f>IF(M$113&lt;=$B359,M$25,0)</f>
        <v>3706400.915</v>
      </c>
      <c r="N360" s="120"/>
      <c r="O360" s="120">
        <f>IF(O$113&lt;=$B359,O$25,0)</f>
        <v>4273710.8949999996</v>
      </c>
      <c r="P360" s="120"/>
      <c r="Q360" s="120">
        <f>IF(Q$113&lt;=$B359,Q$25,0)</f>
        <v>299228647.71000004</v>
      </c>
      <c r="R360" s="120"/>
      <c r="S360" s="120">
        <f>IF(S$113&lt;=$B359,S$25,0)</f>
        <v>582899.13500000001</v>
      </c>
      <c r="T360" s="120"/>
      <c r="U360" s="120">
        <f>IF(U$113&lt;=$B359,U$25,0)</f>
        <v>11843540.959999999</v>
      </c>
      <c r="V360" s="120"/>
      <c r="W360" s="120">
        <f>IF(W$113&lt;=$B359,W$25,0)</f>
        <v>-84640.994999999937</v>
      </c>
      <c r="X360" s="120"/>
      <c r="Y360" s="120">
        <f>IF(Y$113&lt;=$B359,Y$25,0)</f>
        <v>3236832.7199999993</v>
      </c>
      <c r="Z360" s="120"/>
      <c r="AA360" s="120">
        <f>IF(AA$113&lt;=$B359,AA$25,0)</f>
        <v>873518.76000000013</v>
      </c>
      <c r="AB360" s="120"/>
      <c r="AC360" s="120">
        <f>IF(AC$113&lt;=$B359,AC$25,0)</f>
        <v>2747552.9049999993</v>
      </c>
      <c r="AD360" s="120"/>
      <c r="AE360" s="120">
        <f>IF(AE$113&lt;=$B359,AE$25,0)</f>
        <v>722165.79999999981</v>
      </c>
      <c r="AF360" s="120"/>
      <c r="AG360" s="120">
        <f>IF(AG$113&lt;=$B359,AG$25,0)</f>
        <v>917927.64000000013</v>
      </c>
      <c r="AH360" s="120"/>
      <c r="AI360" s="120">
        <f>IF(AI$113&lt;=$B359,AI$25,0)</f>
        <v>875597.39999999979</v>
      </c>
      <c r="AJ360" s="120"/>
      <c r="AK360" s="120">
        <f>IF(AK$113&lt;=$B359,AK$25,0)</f>
        <v>608471.7300000001</v>
      </c>
      <c r="AL360" s="87"/>
      <c r="AM360" s="120">
        <f>IF(AM$113&lt;=$B359,AM$25,0)</f>
        <v>365341.91000000009</v>
      </c>
      <c r="AN360" s="87"/>
      <c r="AO360" s="120">
        <f>IF(AO$113&lt;=$B359,AO$25,0)</f>
        <v>1753231.4900000002</v>
      </c>
      <c r="AQ360" s="120">
        <f>IF(AQ$113&lt;=$B359,AQ$25,0)</f>
        <v>847610.52</v>
      </c>
      <c r="AS360" s="120">
        <f>IF(AS$113&lt;=$B359,AS$25,0)</f>
        <v>523861.11999999994</v>
      </c>
      <c r="AU360" s="120">
        <f>IF(AU$113&lt;=$B359,AU$25,0)</f>
        <v>1769441.9499999997</v>
      </c>
      <c r="AW360" s="120">
        <f>IF(AW$113&lt;=$B359,AW$25,0)</f>
        <v>0</v>
      </c>
    </row>
    <row r="361" spans="2:49">
      <c r="B361" s="90" t="s">
        <v>190</v>
      </c>
      <c r="C361" s="79"/>
      <c r="D361" s="79"/>
      <c r="E361" s="121">
        <f>ROUND(E360*E$13,0)</f>
        <v>0</v>
      </c>
      <c r="F361" s="120"/>
      <c r="G361" s="121">
        <f>ROUND(G360*G$13,0)</f>
        <v>0</v>
      </c>
      <c r="I361" s="121">
        <f>ROUND(I360*I$13,0)</f>
        <v>0</v>
      </c>
      <c r="K361" s="121">
        <f>ROUND(K360*K$13,0)</f>
        <v>0</v>
      </c>
      <c r="L361" s="120"/>
      <c r="M361" s="121">
        <f>ROUND(M360*M$13,0)</f>
        <v>0</v>
      </c>
      <c r="N361" s="120"/>
      <c r="O361" s="121">
        <f>ROUND(O360*O$13,0)</f>
        <v>0</v>
      </c>
      <c r="P361" s="120"/>
      <c r="Q361" s="121">
        <f>ROUND(Q360*Q$13,0)</f>
        <v>0</v>
      </c>
      <c r="R361" s="120"/>
      <c r="S361" s="121">
        <f>ROUND(S360*S$13,0)</f>
        <v>291450</v>
      </c>
      <c r="T361" s="120"/>
      <c r="U361" s="121">
        <f>ROUND(U360*U$13,0)</f>
        <v>5921770</v>
      </c>
      <c r="V361" s="120"/>
      <c r="W361" s="121">
        <f>ROUND(W360*W$13,0)</f>
        <v>-42320</v>
      </c>
      <c r="X361" s="120"/>
      <c r="Y361" s="121">
        <f>ROUND(Y360*Y$13,0)</f>
        <v>3236833</v>
      </c>
      <c r="Z361" s="120"/>
      <c r="AA361" s="121">
        <f>ROUND(AA360*AA$13,0)</f>
        <v>436759</v>
      </c>
      <c r="AB361" s="120"/>
      <c r="AC361" s="121">
        <f>ROUND(AC360*AC$13,0)</f>
        <v>1373776</v>
      </c>
      <c r="AD361" s="120"/>
      <c r="AE361" s="121">
        <f>ROUND(AE360*AE$13,0)</f>
        <v>361083</v>
      </c>
      <c r="AF361" s="120"/>
      <c r="AG361" s="121">
        <f>ROUND(AG360*AG$13,0)</f>
        <v>458964</v>
      </c>
      <c r="AH361" s="120"/>
      <c r="AI361" s="121">
        <f>ROUND(AI360*AI$13,0)</f>
        <v>437799</v>
      </c>
      <c r="AJ361" s="120"/>
      <c r="AK361" s="121">
        <f>ROUND(AK360*AK$13,0)</f>
        <v>304236</v>
      </c>
      <c r="AM361" s="121">
        <f>ROUND(AM360*AM$13,0)</f>
        <v>0</v>
      </c>
      <c r="AO361" s="121">
        <f>ROUND(AO360*AO$13,0)</f>
        <v>0</v>
      </c>
      <c r="AQ361" s="121">
        <f>ROUND(AQ360*AQ$13,0)</f>
        <v>0</v>
      </c>
      <c r="AS361" s="121">
        <f>ROUND(AS360*AS$13,0)</f>
        <v>0</v>
      </c>
      <c r="AU361" s="121">
        <f>ROUND(AU360*AU$13,0)</f>
        <v>0</v>
      </c>
      <c r="AW361" s="121">
        <f>ROUND(AW360*AW$13,0)</f>
        <v>0</v>
      </c>
    </row>
    <row r="362" spans="2:49">
      <c r="B362" s="90" t="s">
        <v>191</v>
      </c>
      <c r="C362" s="79"/>
      <c r="D362" s="79"/>
      <c r="E362" s="120">
        <f>E360-E361</f>
        <v>0</v>
      </c>
      <c r="F362" s="120"/>
      <c r="G362" s="120">
        <f>G360-G361</f>
        <v>0</v>
      </c>
      <c r="I362" s="120">
        <f>I360-I361</f>
        <v>0</v>
      </c>
      <c r="K362" s="120">
        <f>K360-K361</f>
        <v>0</v>
      </c>
      <c r="L362" s="120"/>
      <c r="M362" s="120">
        <f>M360-M361</f>
        <v>3706400.915</v>
      </c>
      <c r="N362" s="120"/>
      <c r="O362" s="120">
        <f>O360-O361</f>
        <v>4273710.8949999996</v>
      </c>
      <c r="P362" s="120"/>
      <c r="Q362" s="120">
        <f>Q360-Q361</f>
        <v>299228647.71000004</v>
      </c>
      <c r="R362" s="120"/>
      <c r="S362" s="120">
        <f>S360-S361</f>
        <v>291449.13500000001</v>
      </c>
      <c r="T362" s="120"/>
      <c r="U362" s="120">
        <f>U360-U361</f>
        <v>5921770.959999999</v>
      </c>
      <c r="V362" s="120"/>
      <c r="W362" s="120">
        <f>W360-W361</f>
        <v>-42320.994999999937</v>
      </c>
      <c r="X362" s="120"/>
      <c r="Y362" s="120">
        <f>Y360-Y361</f>
        <v>-0.28000000072643161</v>
      </c>
      <c r="Z362" s="120"/>
      <c r="AA362" s="120">
        <f>AA360-AA361</f>
        <v>436759.76000000013</v>
      </c>
      <c r="AB362" s="120"/>
      <c r="AC362" s="120">
        <f>AC360-AC361</f>
        <v>1373776.9049999993</v>
      </c>
      <c r="AD362" s="120"/>
      <c r="AE362" s="120">
        <f>AE360-AE361</f>
        <v>361082.79999999981</v>
      </c>
      <c r="AF362" s="120"/>
      <c r="AG362" s="120">
        <f>AG360-AG361</f>
        <v>458963.64000000013</v>
      </c>
      <c r="AH362" s="120"/>
      <c r="AI362" s="120">
        <f>AI360-AI361</f>
        <v>437798.39999999979</v>
      </c>
      <c r="AJ362" s="120"/>
      <c r="AK362" s="120">
        <f>AK360-AK361</f>
        <v>304235.7300000001</v>
      </c>
      <c r="AM362" s="120">
        <f>AM360-AM361</f>
        <v>365341.91000000009</v>
      </c>
      <c r="AO362" s="120">
        <f>AO360-AO361</f>
        <v>1753231.4900000002</v>
      </c>
      <c r="AQ362" s="120">
        <f>AQ360-AQ361</f>
        <v>847610.52</v>
      </c>
      <c r="AS362" s="120">
        <f>AS360-AS361</f>
        <v>523861.11999999994</v>
      </c>
      <c r="AU362" s="120">
        <f>AU360-AU361</f>
        <v>1769441.9499999997</v>
      </c>
      <c r="AW362" s="120">
        <f>AW360-AW361</f>
        <v>0</v>
      </c>
    </row>
    <row r="363" spans="2:49">
      <c r="B363" s="123" t="s">
        <v>192</v>
      </c>
      <c r="C363" s="109"/>
      <c r="D363" s="109"/>
      <c r="E363" s="128">
        <f>IF($B359-E$9&lt;0,0,LOOKUP($B359-(E$9-1),$C$380:$C$401,$E$380:$E$401))</f>
        <v>0</v>
      </c>
      <c r="F363" s="109"/>
      <c r="G363" s="128">
        <f>IF($B359-G$9&lt;0,0,LOOKUP($B359-(G$9-1),$C$380:$C$401,$E$380:$E$401))</f>
        <v>0</v>
      </c>
      <c r="H363" s="124"/>
      <c r="I363" s="128">
        <f>IF($B359-I$9&lt;0,0,LOOKUP($B359-(I$9-1),$C$380:$C$401,$E$380:$E$401))</f>
        <v>2.231E-2</v>
      </c>
      <c r="J363" s="124"/>
      <c r="K363" s="128">
        <f>IF($B359-K$9&lt;0,0,LOOKUP($B359-(K$9-1),$C$380:$C$401,$E$380:$E$401))</f>
        <v>4.4609999999999997E-2</v>
      </c>
      <c r="L363" s="124"/>
      <c r="M363" s="128">
        <f>IF($B359-M$9&lt;0,0,LOOKUP($B359-(M$9-1),$C$380:$C$401,$E$380:$E$401))</f>
        <v>4.462E-2</v>
      </c>
      <c r="N363" s="109"/>
      <c r="O363" s="128">
        <f>IF($B359-O$9&lt;0,0,LOOKUP($B359-(O$9-1),$C$380:$C$401,$E$380:$E$401))</f>
        <v>4.4609999999999997E-2</v>
      </c>
      <c r="P363" s="124"/>
      <c r="Q363" s="128">
        <f>IF($B359-Q$9&lt;0,0,LOOKUP($B359-(Q$9-1),$C$380:$C$401,$E$380:$E$401))</f>
        <v>4.462E-2</v>
      </c>
      <c r="R363" s="124"/>
      <c r="S363" s="128">
        <f>IF($B359-S$9&lt;0,0,LOOKUP($B359-(S$9-1),$C$380:$C$401,$E$380:$E$401))</f>
        <v>4.4609999999999997E-2</v>
      </c>
      <c r="T363" s="124"/>
      <c r="U363" s="128">
        <f>IF($B359-U$9&lt;0,0,LOOKUP($B359-(U$9-1),$C$380:$C$401,$E$380:$E$401))</f>
        <v>4.462E-2</v>
      </c>
      <c r="V363" s="124"/>
      <c r="W363" s="128">
        <f>IF($B359-W$9&lt;0,0,LOOKUP($B359-(W$9-1),$C$380:$C$401,$E$380:$E$401))</f>
        <v>4.4609999999999997E-2</v>
      </c>
      <c r="X363" s="109"/>
      <c r="Y363" s="128">
        <f>IF($B359-Y$9&lt;0,0,LOOKUP($B359-(Y$9-1),$C$380:$C$401,$E$380:$E$401))</f>
        <v>4.462E-2</v>
      </c>
      <c r="Z363" s="124"/>
      <c r="AA363" s="128">
        <f>IF($B359-AA$9&lt;0,0,LOOKUP($B359-(AA$9-1),$C$380:$C$401,$E$380:$E$401))</f>
        <v>4.4609999999999997E-2</v>
      </c>
      <c r="AB363" s="124"/>
      <c r="AC363" s="128">
        <f>IF($B359-AC$9&lt;0,0,LOOKUP($B359-(AC$9-1),$C$380:$C$401,$E$380:$E$401))</f>
        <v>4.462E-2</v>
      </c>
      <c r="AD363" s="124"/>
      <c r="AE363" s="128">
        <f>IF($B359-AE$9&lt;0,0,LOOKUP($B359-(AE$9-1),$C$380:$C$401,$E$380:$E$401))</f>
        <v>4.4609999999999997E-2</v>
      </c>
      <c r="AF363" s="124"/>
      <c r="AG363" s="128">
        <f>IF($B359-AG$9&lt;0,0,LOOKUP($B359-(AG$9-1),$C$380:$C$401,$E$380:$E$401))</f>
        <v>4.462E-2</v>
      </c>
      <c r="AH363" s="109"/>
      <c r="AI363" s="128">
        <f>IF($B359-AI$9&lt;0,0,LOOKUP($B359-(AI$9-1),$C$380:$C$401,$E$380:$E$401))</f>
        <v>4.5220000000000003E-2</v>
      </c>
      <c r="AJ363" s="109"/>
      <c r="AK363" s="128">
        <f>IF($B359-AK$9&lt;0,0,LOOKUP($B359-(AK$9-1),$C$380:$C$401,$E$380:$E$401))</f>
        <v>4.888E-2</v>
      </c>
      <c r="AM363" s="128">
        <f>IF($B359-AM$9&lt;0,0,LOOKUP($B359-(AM$9-1),$C$380:$C$401,$E$380:$E$401))</f>
        <v>5.2850000000000001E-2</v>
      </c>
      <c r="AO363" s="128">
        <f>IF($B359-AO$9&lt;0,0,LOOKUP($B359-(AO$9-1),$C$380:$C$401,$E$380:$E$401))</f>
        <v>5.713E-2</v>
      </c>
      <c r="AQ363" s="128">
        <f>IF($B359-AQ$9&lt;0,0,LOOKUP($B359-(AQ$9-1),$C$380:$C$401,$E$380:$E$401))</f>
        <v>6.1769999999999999E-2</v>
      </c>
      <c r="AS363" s="128">
        <f>IF($B359-AS$9&lt;0,0,LOOKUP($B359-(AS$9-1),$C$380:$C$401,$E$380:$E$401))</f>
        <v>6.6769999999999996E-2</v>
      </c>
      <c r="AU363" s="128">
        <f>IF($B359-AU$9&lt;0,0,LOOKUP($B359-(AU$9-1),$C$380:$C$401,$E$380:$E$401))</f>
        <v>7.2190000000000004E-2</v>
      </c>
      <c r="AW363" s="128">
        <f>IF($B359-AW$9&lt;0,0,LOOKUP($B359-(AW$9-1),$C$380:$C$401,$E$380:$E$401))</f>
        <v>3.7499999999999999E-2</v>
      </c>
    </row>
    <row r="364" spans="2:49">
      <c r="B364" s="79"/>
      <c r="C364" s="79"/>
      <c r="D364" s="79"/>
      <c r="E364" s="122"/>
      <c r="F364" s="120"/>
      <c r="G364" s="122"/>
      <c r="I364" s="122"/>
      <c r="K364" s="122"/>
      <c r="L364" s="120"/>
      <c r="M364" s="122"/>
      <c r="N364" s="120"/>
      <c r="O364" s="122"/>
      <c r="P364" s="120"/>
      <c r="Q364" s="122"/>
      <c r="R364" s="120"/>
      <c r="S364" s="122"/>
      <c r="T364" s="120"/>
      <c r="U364" s="122"/>
      <c r="V364" s="120"/>
      <c r="W364" s="122"/>
      <c r="X364" s="120"/>
      <c r="Y364" s="122"/>
      <c r="Z364" s="120"/>
      <c r="AA364" s="122"/>
      <c r="AB364" s="120"/>
      <c r="AC364" s="122"/>
      <c r="AD364" s="120"/>
      <c r="AE364" s="122"/>
      <c r="AF364" s="120"/>
      <c r="AG364" s="122"/>
      <c r="AH364" s="120"/>
      <c r="AI364" s="122"/>
      <c r="AJ364" s="120"/>
      <c r="AK364" s="122"/>
      <c r="AM364" s="122"/>
      <c r="AO364" s="122"/>
      <c r="AQ364" s="122"/>
      <c r="AS364" s="122"/>
      <c r="AU364" s="122"/>
      <c r="AW364" s="122"/>
    </row>
    <row r="365" spans="2:49">
      <c r="B365" s="90" t="s">
        <v>193</v>
      </c>
      <c r="C365" s="79"/>
      <c r="D365" s="79"/>
      <c r="E365" s="120">
        <f>ROUND((E360-E361)*E363,0)</f>
        <v>0</v>
      </c>
      <c r="F365" s="120"/>
      <c r="G365" s="120">
        <f>ROUND((G360-G361)*G363,0)</f>
        <v>0</v>
      </c>
      <c r="I365" s="120">
        <f>ROUND((I360-I361)*I363,0)</f>
        <v>0</v>
      </c>
      <c r="K365" s="120">
        <f>ROUND((K360-K361)*K363,0)</f>
        <v>0</v>
      </c>
      <c r="L365" s="120"/>
      <c r="M365" s="120">
        <f>ROUND((M360-M361)*M363,0)</f>
        <v>165380</v>
      </c>
      <c r="N365" s="120"/>
      <c r="O365" s="120">
        <f>ROUND((O360-O361)*O363,0)</f>
        <v>190650</v>
      </c>
      <c r="P365" s="120"/>
      <c r="Q365" s="120">
        <f>ROUND((Q360-Q361)*Q363,0)</f>
        <v>13351582</v>
      </c>
      <c r="R365" s="120"/>
      <c r="S365" s="120">
        <f>ROUND((S360-S361)*S363,0)</f>
        <v>13002</v>
      </c>
      <c r="T365" s="120"/>
      <c r="U365" s="120">
        <f>ROUND((U360-U361)*U363,0)</f>
        <v>264229</v>
      </c>
      <c r="V365" s="120"/>
      <c r="W365" s="120">
        <f>ROUND((W360-W361)*W363,0)</f>
        <v>-1888</v>
      </c>
      <c r="X365" s="120"/>
      <c r="Y365" s="120">
        <f>ROUND((Y360-Y361)*Y363,0)</f>
        <v>0</v>
      </c>
      <c r="Z365" s="120"/>
      <c r="AA365" s="120">
        <f>ROUND((AA360-AA361)*AA363,0)</f>
        <v>19484</v>
      </c>
      <c r="AB365" s="120"/>
      <c r="AC365" s="120">
        <f>ROUND((AC360-AC361)*AC363,0)</f>
        <v>61298</v>
      </c>
      <c r="AD365" s="120"/>
      <c r="AE365" s="120">
        <f>ROUND((AE360-AE361)*AE363,0)</f>
        <v>16108</v>
      </c>
      <c r="AF365" s="120"/>
      <c r="AG365" s="120">
        <f>ROUND((AG360-AG361)*AG363,0)</f>
        <v>20479</v>
      </c>
      <c r="AH365" s="120"/>
      <c r="AI365" s="120">
        <f>ROUND((AI360-AI361)*AI363,0)</f>
        <v>19797</v>
      </c>
      <c r="AJ365" s="120"/>
      <c r="AK365" s="120">
        <f>ROUND((AK360-AK361)*AK363,0)</f>
        <v>14871</v>
      </c>
      <c r="AM365" s="120">
        <f>ROUND((AM360-AM361)*AM363,0)</f>
        <v>19308</v>
      </c>
      <c r="AO365" s="120">
        <f>ROUND((AO360-AO361)*AO363,0)</f>
        <v>100162</v>
      </c>
      <c r="AQ365" s="120">
        <f>ROUND((AQ360-AQ361)*AQ363,0)</f>
        <v>52357</v>
      </c>
      <c r="AS365" s="120">
        <f>ROUND((AS360-AS361)*AS363,0)</f>
        <v>34978</v>
      </c>
      <c r="AU365" s="120">
        <f>ROUND((AU360-AU361)*AU363,0)</f>
        <v>127736</v>
      </c>
      <c r="AW365" s="120">
        <f>ROUND((AW360-AW361)*AW363,0)</f>
        <v>0</v>
      </c>
    </row>
    <row r="366" spans="2:49">
      <c r="B366" s="90" t="s">
        <v>194</v>
      </c>
      <c r="C366" s="79"/>
      <c r="D366" s="79"/>
      <c r="E366" s="81">
        <f>IF(E$113=$B359,E361,0)</f>
        <v>0</v>
      </c>
      <c r="F366" s="120"/>
      <c r="G366" s="81">
        <f>IF(G$113=$B359,G361,0)</f>
        <v>0</v>
      </c>
      <c r="I366" s="81">
        <f>IF(I$113=$B359,I361,0)</f>
        <v>0</v>
      </c>
      <c r="K366" s="81">
        <f>IF(K$113=$B359,K361,0)</f>
        <v>0</v>
      </c>
      <c r="L366" s="120"/>
      <c r="M366" s="81">
        <f>IF(M$113=$B359,M361,0)</f>
        <v>0</v>
      </c>
      <c r="N366" s="120"/>
      <c r="O366" s="81">
        <f>IF(O$113=$B359,O361,0)</f>
        <v>0</v>
      </c>
      <c r="P366" s="120"/>
      <c r="Q366" s="81">
        <f>IF(Q$113=$B359,Q361,0)</f>
        <v>0</v>
      </c>
      <c r="R366" s="120"/>
      <c r="S366" s="81">
        <f>IF(S$113=$B359,S361,0)</f>
        <v>0</v>
      </c>
      <c r="T366" s="120"/>
      <c r="U366" s="81">
        <f>IF(U$113=$B359,U361,0)</f>
        <v>0</v>
      </c>
      <c r="V366" s="120"/>
      <c r="W366" s="81">
        <f>IF(W$113=$B359,W361,0)</f>
        <v>0</v>
      </c>
      <c r="X366" s="120"/>
      <c r="Y366" s="81">
        <f>IF(Y$113=$B359,Y361,0)</f>
        <v>0</v>
      </c>
      <c r="Z366" s="120"/>
      <c r="AA366" s="81">
        <f>IF(AA$113=$B359,AA361,0)</f>
        <v>0</v>
      </c>
      <c r="AB366" s="120"/>
      <c r="AC366" s="81">
        <f>IF(AC$113=$B359,AC361,0)</f>
        <v>0</v>
      </c>
      <c r="AD366" s="120"/>
      <c r="AE366" s="81">
        <f>IF(AE$113=$B359,AE361,0)</f>
        <v>0</v>
      </c>
      <c r="AF366" s="120"/>
      <c r="AG366" s="81">
        <f>IF(AG$113=$B359,AG361,0)</f>
        <v>0</v>
      </c>
      <c r="AH366" s="120"/>
      <c r="AI366" s="81">
        <f>IF(AI$113=$B359,AI361,0)</f>
        <v>0</v>
      </c>
      <c r="AJ366" s="120"/>
      <c r="AK366" s="81">
        <f>IF(AK$113=$B359,AK361,0)</f>
        <v>0</v>
      </c>
      <c r="AM366" s="81">
        <f>IF(AM$113=$B359,AM361,0)</f>
        <v>0</v>
      </c>
      <c r="AO366" s="81">
        <f>IF(AO$113=$B359,AO361,0)</f>
        <v>0</v>
      </c>
      <c r="AQ366" s="81">
        <f>IF(AQ$113=$B359,AQ361,0)</f>
        <v>0</v>
      </c>
      <c r="AS366" s="81">
        <f>IF(AS$113=$B359,AS361,0)</f>
        <v>0</v>
      </c>
      <c r="AU366" s="81">
        <f>IF(AU$113=$B359,AU361,0)</f>
        <v>0</v>
      </c>
      <c r="AW366" s="81">
        <f>IF(AW$113=$B359,AW361,0)</f>
        <v>0</v>
      </c>
    </row>
    <row r="367" spans="2:49" ht="13.5" thickBot="1">
      <c r="B367" s="90" t="str">
        <f>"Total Tax Depreciation  -  "&amp;B359</f>
        <v>Total Tax Depreciation  -  2023</v>
      </c>
      <c r="C367" s="79"/>
      <c r="D367" s="79"/>
      <c r="E367" s="125">
        <f>E365+E366</f>
        <v>0</v>
      </c>
      <c r="F367" s="120"/>
      <c r="G367" s="125">
        <f>G365+G366</f>
        <v>0</v>
      </c>
      <c r="I367" s="125">
        <f>I365+I366</f>
        <v>0</v>
      </c>
      <c r="K367" s="125">
        <f>K365+K366</f>
        <v>0</v>
      </c>
      <c r="L367" s="120"/>
      <c r="M367" s="125">
        <f>M365+M366</f>
        <v>165380</v>
      </c>
      <c r="N367" s="120"/>
      <c r="O367" s="125">
        <f>O365+O366</f>
        <v>190650</v>
      </c>
      <c r="P367" s="120"/>
      <c r="Q367" s="125">
        <f>Q365+Q366</f>
        <v>13351582</v>
      </c>
      <c r="R367" s="120"/>
      <c r="S367" s="125">
        <f>S365+S366</f>
        <v>13002</v>
      </c>
      <c r="T367" s="120"/>
      <c r="U367" s="125">
        <f>U365+U366</f>
        <v>264229</v>
      </c>
      <c r="V367" s="120"/>
      <c r="W367" s="125">
        <f>W365+W366</f>
        <v>-1888</v>
      </c>
      <c r="X367" s="120"/>
      <c r="Y367" s="125">
        <f>Y365+Y366</f>
        <v>0</v>
      </c>
      <c r="Z367" s="120"/>
      <c r="AA367" s="125">
        <f>AA365+AA366</f>
        <v>19484</v>
      </c>
      <c r="AB367" s="120"/>
      <c r="AC367" s="125">
        <f>AC365+AC366</f>
        <v>61298</v>
      </c>
      <c r="AD367" s="120"/>
      <c r="AE367" s="125">
        <f>AE365+AE366</f>
        <v>16108</v>
      </c>
      <c r="AF367" s="120"/>
      <c r="AG367" s="125">
        <f>AG365+AG366</f>
        <v>20479</v>
      </c>
      <c r="AH367" s="120"/>
      <c r="AI367" s="125">
        <f>AI365+AI366</f>
        <v>19797</v>
      </c>
      <c r="AJ367" s="120"/>
      <c r="AK367" s="125">
        <f>AK365+AK366</f>
        <v>14871</v>
      </c>
      <c r="AM367" s="125">
        <f>AM365+AM366</f>
        <v>19308</v>
      </c>
      <c r="AO367" s="125">
        <f>AO365+AO366</f>
        <v>100162</v>
      </c>
      <c r="AQ367" s="125">
        <f>AQ365+AQ366</f>
        <v>52357</v>
      </c>
      <c r="AS367" s="125">
        <f>AS365+AS366</f>
        <v>34978</v>
      </c>
      <c r="AU367" s="125">
        <f>AU365+AU366</f>
        <v>127736</v>
      </c>
      <c r="AW367" s="125">
        <f>AW365+AW366</f>
        <v>0</v>
      </c>
    </row>
    <row r="368" spans="2:49" ht="13.5" thickTop="1">
      <c r="B368" s="90"/>
      <c r="C368" s="79"/>
      <c r="D368" s="79"/>
      <c r="E368" s="120"/>
      <c r="F368" s="120"/>
      <c r="G368" s="120"/>
      <c r="I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M368" s="120"/>
      <c r="AO368" s="120"/>
      <c r="AQ368" s="120"/>
      <c r="AS368" s="120"/>
      <c r="AU368" s="120"/>
      <c r="AW368" s="120"/>
    </row>
    <row r="369" spans="2:49">
      <c r="B369" s="90"/>
      <c r="C369" s="79"/>
      <c r="D369" s="79"/>
      <c r="E369" s="120"/>
      <c r="F369" s="120"/>
      <c r="G369" s="120"/>
      <c r="I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H369" s="120"/>
      <c r="AI369" s="120"/>
      <c r="AJ369" s="120"/>
      <c r="AK369" s="120"/>
      <c r="AM369" s="120"/>
      <c r="AO369" s="120"/>
      <c r="AQ369" s="120"/>
      <c r="AS369" s="120"/>
      <c r="AU369" s="120"/>
      <c r="AW369" s="120"/>
    </row>
    <row r="370" spans="2:49">
      <c r="B370" s="90"/>
      <c r="C370" s="79"/>
      <c r="D370" s="79"/>
      <c r="E370" s="120"/>
      <c r="F370" s="120"/>
      <c r="G370" s="120"/>
      <c r="I370" s="120"/>
      <c r="K370" s="120"/>
      <c r="L370" s="120"/>
      <c r="M370" s="120"/>
      <c r="N370" s="120"/>
      <c r="O370" s="120"/>
      <c r="P370" s="120"/>
      <c r="Q370" s="120"/>
      <c r="R370" s="120"/>
      <c r="S370" s="120"/>
      <c r="T370" s="120"/>
      <c r="U370" s="120"/>
      <c r="V370" s="120"/>
      <c r="W370" s="120"/>
      <c r="X370" s="120"/>
      <c r="Y370" s="120"/>
      <c r="Z370" s="120"/>
      <c r="AA370" s="120"/>
      <c r="AB370" s="120"/>
      <c r="AC370" s="120"/>
      <c r="AD370" s="120"/>
      <c r="AE370" s="120"/>
      <c r="AF370" s="120"/>
      <c r="AG370" s="120"/>
      <c r="AH370" s="120"/>
      <c r="AI370" s="120"/>
      <c r="AJ370" s="120"/>
      <c r="AK370" s="120"/>
      <c r="AM370" s="120"/>
      <c r="AO370" s="120"/>
      <c r="AQ370" s="120"/>
      <c r="AS370" s="120"/>
      <c r="AU370" s="120"/>
      <c r="AW370" s="120"/>
    </row>
    <row r="371" spans="2:49">
      <c r="B371" s="90"/>
      <c r="C371" s="79"/>
      <c r="D371" s="79"/>
      <c r="E371" s="120"/>
      <c r="F371" s="120"/>
      <c r="G371" s="120"/>
      <c r="I371" s="120"/>
      <c r="K371" s="120"/>
      <c r="L371" s="120"/>
      <c r="M371" s="120"/>
      <c r="N371" s="120"/>
      <c r="O371" s="120"/>
      <c r="P371" s="120"/>
      <c r="Q371" s="120"/>
      <c r="R371" s="120"/>
      <c r="S371" s="120"/>
      <c r="T371" s="120"/>
      <c r="U371" s="120"/>
      <c r="V371" s="120"/>
      <c r="W371" s="120"/>
      <c r="X371" s="120"/>
      <c r="Y371" s="120"/>
      <c r="Z371" s="120"/>
      <c r="AA371" s="120"/>
      <c r="AB371" s="120"/>
      <c r="AC371" s="120"/>
      <c r="AD371" s="120"/>
      <c r="AE371" s="120"/>
      <c r="AF371" s="120"/>
      <c r="AG371" s="120"/>
      <c r="AH371" s="120"/>
      <c r="AI371" s="120"/>
      <c r="AJ371" s="120"/>
      <c r="AK371" s="120"/>
      <c r="AM371" s="120"/>
      <c r="AO371" s="120"/>
      <c r="AQ371" s="120"/>
      <c r="AS371" s="120"/>
      <c r="AU371" s="120"/>
      <c r="AW371" s="120"/>
    </row>
    <row r="372" spans="2:49">
      <c r="B372" s="90"/>
      <c r="C372" s="79"/>
      <c r="D372" s="79"/>
      <c r="E372" s="120"/>
      <c r="F372" s="120"/>
      <c r="G372" s="120"/>
      <c r="I372" s="120"/>
      <c r="K372" s="120"/>
      <c r="L372" s="120"/>
      <c r="M372" s="120"/>
      <c r="N372" s="120"/>
      <c r="O372" s="120"/>
      <c r="P372" s="120"/>
      <c r="Q372" s="120"/>
      <c r="R372" s="120"/>
      <c r="S372" s="120"/>
      <c r="T372" s="120"/>
      <c r="U372" s="120"/>
      <c r="V372" s="120"/>
      <c r="W372" s="120"/>
      <c r="X372" s="120"/>
      <c r="Y372" s="120"/>
      <c r="Z372" s="120"/>
      <c r="AA372" s="120"/>
      <c r="AB372" s="120"/>
      <c r="AC372" s="120"/>
      <c r="AD372" s="120"/>
      <c r="AE372" s="120"/>
      <c r="AF372" s="120"/>
      <c r="AG372" s="120"/>
      <c r="AH372" s="120"/>
      <c r="AI372" s="120"/>
      <c r="AJ372" s="120"/>
      <c r="AK372" s="120"/>
      <c r="AM372" s="120"/>
      <c r="AO372" s="120"/>
      <c r="AQ372" s="120"/>
      <c r="AS372" s="120"/>
      <c r="AU372" s="120"/>
      <c r="AW372" s="120"/>
    </row>
    <row r="373" spans="2:49">
      <c r="B373" s="90"/>
      <c r="C373" s="79"/>
      <c r="D373" s="79"/>
      <c r="E373" s="120"/>
      <c r="F373" s="120"/>
      <c r="G373" s="120"/>
      <c r="I373" s="120"/>
      <c r="K373" s="120"/>
      <c r="L373" s="120"/>
      <c r="M373" s="120"/>
      <c r="N373" s="120"/>
      <c r="O373" s="120"/>
      <c r="P373" s="120"/>
      <c r="Q373" s="120"/>
      <c r="R373" s="120"/>
      <c r="S373" s="120"/>
      <c r="T373" s="120"/>
      <c r="U373" s="120"/>
      <c r="V373" s="120"/>
      <c r="W373" s="120"/>
      <c r="X373" s="120"/>
      <c r="Y373" s="120"/>
      <c r="Z373" s="120"/>
      <c r="AA373" s="120"/>
      <c r="AB373" s="120"/>
      <c r="AC373" s="120"/>
      <c r="AD373" s="120"/>
      <c r="AE373" s="120"/>
      <c r="AF373" s="120"/>
      <c r="AG373" s="120"/>
      <c r="AH373" s="120"/>
      <c r="AI373" s="120"/>
      <c r="AJ373" s="120"/>
      <c r="AK373" s="120"/>
      <c r="AM373" s="120"/>
      <c r="AO373" s="120"/>
      <c r="AQ373" s="120"/>
      <c r="AS373" s="120"/>
      <c r="AU373" s="120"/>
      <c r="AW373" s="120"/>
    </row>
    <row r="374" spans="2:49">
      <c r="B374" s="90"/>
      <c r="C374" s="79"/>
      <c r="D374" s="79"/>
      <c r="E374" s="120"/>
      <c r="F374" s="120"/>
      <c r="G374" s="120"/>
      <c r="I374" s="120"/>
      <c r="K374" s="120"/>
      <c r="L374" s="120"/>
      <c r="M374" s="120"/>
      <c r="N374" s="120"/>
      <c r="O374" s="120"/>
      <c r="P374" s="120"/>
      <c r="Q374" s="120"/>
      <c r="R374" s="120"/>
      <c r="S374" s="120"/>
      <c r="T374" s="120"/>
      <c r="U374" s="120"/>
      <c r="V374" s="120"/>
      <c r="W374" s="120"/>
      <c r="X374" s="120"/>
      <c r="Y374" s="120"/>
      <c r="Z374" s="120"/>
      <c r="AA374" s="120"/>
      <c r="AB374" s="120"/>
      <c r="AC374" s="120"/>
      <c r="AD374" s="120"/>
      <c r="AE374" s="120"/>
      <c r="AF374" s="120"/>
      <c r="AG374" s="120"/>
      <c r="AH374" s="120"/>
      <c r="AI374" s="120"/>
      <c r="AJ374" s="120"/>
      <c r="AK374" s="120"/>
      <c r="AM374" s="120"/>
      <c r="AO374" s="120"/>
      <c r="AQ374" s="120"/>
      <c r="AS374" s="120"/>
      <c r="AU374" s="120"/>
      <c r="AW374" s="120"/>
    </row>
    <row r="380" spans="2:49">
      <c r="B380" s="130" t="s">
        <v>195</v>
      </c>
      <c r="C380" s="131">
        <v>1</v>
      </c>
      <c r="D380" s="132"/>
      <c r="E380" s="66">
        <v>3.7499999999999999E-2</v>
      </c>
      <c r="F380" s="132"/>
    </row>
    <row r="381" spans="2:49">
      <c r="B381" s="132"/>
      <c r="C381" s="131">
        <v>2</v>
      </c>
      <c r="D381" s="132"/>
      <c r="E381" s="66">
        <v>7.2190000000000004E-2</v>
      </c>
      <c r="F381" s="132"/>
    </row>
    <row r="382" spans="2:49">
      <c r="B382" s="133"/>
      <c r="C382" s="134">
        <v>3</v>
      </c>
      <c r="D382" s="133"/>
      <c r="E382" s="66">
        <v>6.6769999999999996E-2</v>
      </c>
      <c r="F382" s="133"/>
    </row>
    <row r="383" spans="2:49">
      <c r="B383" s="133"/>
      <c r="C383" s="134">
        <v>4</v>
      </c>
      <c r="D383" s="133"/>
      <c r="E383" s="66">
        <v>6.1769999999999999E-2</v>
      </c>
      <c r="F383" s="133"/>
    </row>
    <row r="384" spans="2:49">
      <c r="B384" s="133"/>
      <c r="C384" s="134">
        <v>5</v>
      </c>
      <c r="D384" s="133"/>
      <c r="E384" s="66">
        <v>5.713E-2</v>
      </c>
      <c r="F384" s="133"/>
    </row>
    <row r="385" spans="2:6">
      <c r="B385" s="133"/>
      <c r="C385" s="134">
        <v>6</v>
      </c>
      <c r="D385" s="133"/>
      <c r="E385" s="66">
        <v>5.2850000000000001E-2</v>
      </c>
      <c r="F385" s="133"/>
    </row>
    <row r="386" spans="2:6">
      <c r="B386" s="133"/>
      <c r="C386" s="134">
        <v>7</v>
      </c>
      <c r="D386" s="133"/>
      <c r="E386" s="66">
        <v>4.888E-2</v>
      </c>
      <c r="F386" s="133"/>
    </row>
    <row r="387" spans="2:6">
      <c r="B387" s="133"/>
      <c r="C387" s="134">
        <v>8</v>
      </c>
      <c r="D387" s="133"/>
      <c r="E387" s="66">
        <v>4.5220000000000003E-2</v>
      </c>
      <c r="F387" s="133"/>
    </row>
    <row r="388" spans="2:6">
      <c r="B388" s="133"/>
      <c r="C388" s="134">
        <v>9</v>
      </c>
      <c r="D388" s="133"/>
      <c r="E388" s="66">
        <v>4.462E-2</v>
      </c>
      <c r="F388" s="133"/>
    </row>
    <row r="389" spans="2:6">
      <c r="B389" s="133"/>
      <c r="C389" s="134">
        <v>10</v>
      </c>
      <c r="D389" s="133"/>
      <c r="E389" s="66">
        <v>4.4609999999999997E-2</v>
      </c>
      <c r="F389" s="133"/>
    </row>
    <row r="390" spans="2:6">
      <c r="B390" s="133"/>
      <c r="C390" s="134">
        <v>11</v>
      </c>
      <c r="D390" s="133"/>
      <c r="E390" s="66">
        <v>4.462E-2</v>
      </c>
      <c r="F390" s="133"/>
    </row>
    <row r="391" spans="2:6">
      <c r="B391" s="133"/>
      <c r="C391" s="134">
        <v>12</v>
      </c>
      <c r="D391" s="133"/>
      <c r="E391" s="66">
        <v>4.4609999999999997E-2</v>
      </c>
      <c r="F391" s="133"/>
    </row>
    <row r="392" spans="2:6">
      <c r="B392" s="133"/>
      <c r="C392" s="134">
        <v>13</v>
      </c>
      <c r="D392" s="133"/>
      <c r="E392" s="66">
        <v>4.462E-2</v>
      </c>
      <c r="F392" s="133"/>
    </row>
    <row r="393" spans="2:6">
      <c r="B393" s="133"/>
      <c r="C393" s="134">
        <v>14</v>
      </c>
      <c r="D393" s="133"/>
      <c r="E393" s="66">
        <v>4.4609999999999997E-2</v>
      </c>
      <c r="F393" s="133"/>
    </row>
    <row r="394" spans="2:6">
      <c r="B394" s="133"/>
      <c r="C394" s="134">
        <v>15</v>
      </c>
      <c r="D394" s="133"/>
      <c r="E394" s="66">
        <v>4.462E-2</v>
      </c>
      <c r="F394" s="133"/>
    </row>
    <row r="395" spans="2:6">
      <c r="B395" s="133"/>
      <c r="C395" s="134">
        <v>16</v>
      </c>
      <c r="D395" s="133"/>
      <c r="E395" s="66">
        <v>4.4609999999999997E-2</v>
      </c>
      <c r="F395" s="133"/>
    </row>
    <row r="396" spans="2:6">
      <c r="B396" s="133"/>
      <c r="C396" s="134">
        <v>17</v>
      </c>
      <c r="D396" s="133"/>
      <c r="E396" s="66">
        <v>4.462E-2</v>
      </c>
      <c r="F396" s="133"/>
    </row>
    <row r="397" spans="2:6">
      <c r="B397" s="133"/>
      <c r="C397" s="134">
        <v>18</v>
      </c>
      <c r="D397" s="133"/>
      <c r="E397" s="66">
        <v>4.4609999999999997E-2</v>
      </c>
      <c r="F397" s="133"/>
    </row>
    <row r="398" spans="2:6">
      <c r="B398" s="133"/>
      <c r="C398" s="134">
        <v>19</v>
      </c>
      <c r="D398" s="133"/>
      <c r="E398" s="66">
        <v>4.462E-2</v>
      </c>
      <c r="F398" s="133"/>
    </row>
    <row r="399" spans="2:6">
      <c r="B399" s="133"/>
      <c r="C399" s="134">
        <v>20</v>
      </c>
      <c r="D399" s="133"/>
      <c r="E399" s="66">
        <v>4.4609999999999997E-2</v>
      </c>
      <c r="F399" s="133"/>
    </row>
    <row r="400" spans="2:6">
      <c r="B400" s="133"/>
      <c r="C400" s="134">
        <v>21</v>
      </c>
      <c r="D400" s="133"/>
      <c r="E400" s="66">
        <v>2.231E-2</v>
      </c>
      <c r="F400" s="133"/>
    </row>
    <row r="401" spans="2:6">
      <c r="B401" s="133"/>
      <c r="C401" s="134">
        <v>22</v>
      </c>
      <c r="D401" s="133"/>
      <c r="E401" s="66">
        <v>0</v>
      </c>
      <c r="F401" s="133"/>
    </row>
  </sheetData>
  <conditionalFormatting sqref="G135">
    <cfRule type="cellIs" dxfId="554" priority="493" operator="equal">
      <formula>0</formula>
    </cfRule>
  </conditionalFormatting>
  <conditionalFormatting sqref="I135">
    <cfRule type="cellIs" dxfId="553" priority="492" operator="equal">
      <formula>0</formula>
    </cfRule>
  </conditionalFormatting>
  <conditionalFormatting sqref="K135">
    <cfRule type="cellIs" dxfId="552" priority="491" operator="equal">
      <formula>0</formula>
    </cfRule>
  </conditionalFormatting>
  <conditionalFormatting sqref="M135">
    <cfRule type="cellIs" dxfId="551" priority="490" operator="equal">
      <formula>0</formula>
    </cfRule>
  </conditionalFormatting>
  <conditionalFormatting sqref="O135">
    <cfRule type="cellIs" dxfId="550" priority="489" operator="equal">
      <formula>0</formula>
    </cfRule>
  </conditionalFormatting>
  <conditionalFormatting sqref="Q135">
    <cfRule type="cellIs" dxfId="549" priority="488" operator="equal">
      <formula>0</formula>
    </cfRule>
  </conditionalFormatting>
  <conditionalFormatting sqref="S135">
    <cfRule type="cellIs" dxfId="548" priority="487" operator="equal">
      <formula>0</formula>
    </cfRule>
  </conditionalFormatting>
  <conditionalFormatting sqref="U135">
    <cfRule type="cellIs" dxfId="547" priority="486" operator="equal">
      <formula>0</formula>
    </cfRule>
  </conditionalFormatting>
  <conditionalFormatting sqref="W135">
    <cfRule type="cellIs" dxfId="546" priority="485" operator="equal">
      <formula>0</formula>
    </cfRule>
  </conditionalFormatting>
  <conditionalFormatting sqref="Y135">
    <cfRule type="cellIs" dxfId="545" priority="484" operator="equal">
      <formula>0</formula>
    </cfRule>
  </conditionalFormatting>
  <conditionalFormatting sqref="AA135">
    <cfRule type="cellIs" dxfId="544" priority="483" operator="equal">
      <formula>0</formula>
    </cfRule>
  </conditionalFormatting>
  <conditionalFormatting sqref="W179">
    <cfRule type="cellIs" dxfId="543" priority="455" operator="equal">
      <formula>0</formula>
    </cfRule>
  </conditionalFormatting>
  <conditionalFormatting sqref="Y179">
    <cfRule type="cellIs" dxfId="542" priority="454" operator="equal">
      <formula>0</formula>
    </cfRule>
  </conditionalFormatting>
  <conditionalFormatting sqref="AA179">
    <cfRule type="cellIs" dxfId="541" priority="453" operator="equal">
      <formula>0</formula>
    </cfRule>
  </conditionalFormatting>
  <conditionalFormatting sqref="AC179">
    <cfRule type="cellIs" dxfId="540" priority="452" operator="equal">
      <formula>0</formula>
    </cfRule>
  </conditionalFormatting>
  <conditionalFormatting sqref="AE179">
    <cfRule type="cellIs" dxfId="539" priority="451" operator="equal">
      <formula>0</formula>
    </cfRule>
  </conditionalFormatting>
  <conditionalFormatting sqref="AG179">
    <cfRule type="cellIs" dxfId="538" priority="450" operator="equal">
      <formula>0</formula>
    </cfRule>
  </conditionalFormatting>
  <conditionalFormatting sqref="E190">
    <cfRule type="cellIs" dxfId="537" priority="449" operator="equal">
      <formula>0</formula>
    </cfRule>
  </conditionalFormatting>
  <conditionalFormatting sqref="G190">
    <cfRule type="cellIs" dxfId="536" priority="448" operator="equal">
      <formula>0</formula>
    </cfRule>
  </conditionalFormatting>
  <conditionalFormatting sqref="I190">
    <cfRule type="cellIs" dxfId="535" priority="447" operator="equal">
      <formula>0</formula>
    </cfRule>
  </conditionalFormatting>
  <conditionalFormatting sqref="K190">
    <cfRule type="cellIs" dxfId="534" priority="446" operator="equal">
      <formula>0</formula>
    </cfRule>
  </conditionalFormatting>
  <conditionalFormatting sqref="M190">
    <cfRule type="cellIs" dxfId="533" priority="445" operator="equal">
      <formula>0</formula>
    </cfRule>
  </conditionalFormatting>
  <conditionalFormatting sqref="Q190">
    <cfRule type="cellIs" dxfId="532" priority="444" operator="equal">
      <formula>0</formula>
    </cfRule>
  </conditionalFormatting>
  <conditionalFormatting sqref="S190">
    <cfRule type="cellIs" dxfId="531" priority="443" operator="equal">
      <formula>0</formula>
    </cfRule>
  </conditionalFormatting>
  <conditionalFormatting sqref="U190">
    <cfRule type="cellIs" dxfId="530" priority="442" operator="equal">
      <formula>0</formula>
    </cfRule>
  </conditionalFormatting>
  <conditionalFormatting sqref="W190">
    <cfRule type="cellIs" dxfId="529" priority="441" operator="equal">
      <formula>0</formula>
    </cfRule>
  </conditionalFormatting>
  <conditionalFormatting sqref="Y190">
    <cfRule type="cellIs" dxfId="528" priority="440" operator="equal">
      <formula>0</formula>
    </cfRule>
  </conditionalFormatting>
  <conditionalFormatting sqref="AA190">
    <cfRule type="cellIs" dxfId="527" priority="439" operator="equal">
      <formula>0</formula>
    </cfRule>
  </conditionalFormatting>
  <conditionalFormatting sqref="AC190">
    <cfRule type="cellIs" dxfId="526" priority="438" operator="equal">
      <formula>0</formula>
    </cfRule>
  </conditionalFormatting>
  <conditionalFormatting sqref="AE190">
    <cfRule type="cellIs" dxfId="525" priority="437" operator="equal">
      <formula>0</formula>
    </cfRule>
  </conditionalFormatting>
  <conditionalFormatting sqref="AG190">
    <cfRule type="cellIs" dxfId="524" priority="436" operator="equal">
      <formula>0</formula>
    </cfRule>
  </conditionalFormatting>
  <conditionalFormatting sqref="E201">
    <cfRule type="cellIs" dxfId="523" priority="435" operator="equal">
      <formula>0</formula>
    </cfRule>
  </conditionalFormatting>
  <conditionalFormatting sqref="G201">
    <cfRule type="cellIs" dxfId="522" priority="434" operator="equal">
      <formula>0</formula>
    </cfRule>
  </conditionalFormatting>
  <conditionalFormatting sqref="I201">
    <cfRule type="cellIs" dxfId="521" priority="433" operator="equal">
      <formula>0</formula>
    </cfRule>
  </conditionalFormatting>
  <conditionalFormatting sqref="K201">
    <cfRule type="cellIs" dxfId="520" priority="432" operator="equal">
      <formula>0</formula>
    </cfRule>
  </conditionalFormatting>
  <conditionalFormatting sqref="M201">
    <cfRule type="cellIs" dxfId="519" priority="431" operator="equal">
      <formula>0</formula>
    </cfRule>
  </conditionalFormatting>
  <conditionalFormatting sqref="Q201">
    <cfRule type="cellIs" dxfId="518" priority="430" operator="equal">
      <formula>0</formula>
    </cfRule>
  </conditionalFormatting>
  <conditionalFormatting sqref="U201">
    <cfRule type="cellIs" dxfId="517" priority="428" operator="equal">
      <formula>0</formula>
    </cfRule>
  </conditionalFormatting>
  <conditionalFormatting sqref="W201">
    <cfRule type="cellIs" dxfId="516" priority="427" operator="equal">
      <formula>0</formula>
    </cfRule>
  </conditionalFormatting>
  <conditionalFormatting sqref="Y201">
    <cfRule type="cellIs" dxfId="515" priority="426" operator="equal">
      <formula>0</formula>
    </cfRule>
  </conditionalFormatting>
  <conditionalFormatting sqref="AA201">
    <cfRule type="cellIs" dxfId="514" priority="425" operator="equal">
      <formula>0</formula>
    </cfRule>
  </conditionalFormatting>
  <conditionalFormatting sqref="AC201">
    <cfRule type="cellIs" dxfId="513" priority="424" operator="equal">
      <formula>0</formula>
    </cfRule>
  </conditionalFormatting>
  <conditionalFormatting sqref="AE201">
    <cfRule type="cellIs" dxfId="512" priority="423" operator="equal">
      <formula>0</formula>
    </cfRule>
  </conditionalFormatting>
  <conditionalFormatting sqref="AG201">
    <cfRule type="cellIs" dxfId="511" priority="422" operator="equal">
      <formula>0</formula>
    </cfRule>
  </conditionalFormatting>
  <conditionalFormatting sqref="E212">
    <cfRule type="cellIs" dxfId="510" priority="420" operator="equal">
      <formula>0</formula>
    </cfRule>
  </conditionalFormatting>
  <conditionalFormatting sqref="G212">
    <cfRule type="cellIs" dxfId="509" priority="419" operator="equal">
      <formula>0</formula>
    </cfRule>
  </conditionalFormatting>
  <conditionalFormatting sqref="I212">
    <cfRule type="cellIs" dxfId="508" priority="418" operator="equal">
      <formula>0</formula>
    </cfRule>
  </conditionalFormatting>
  <conditionalFormatting sqref="K212">
    <cfRule type="cellIs" dxfId="507" priority="417" operator="equal">
      <formula>0</formula>
    </cfRule>
  </conditionalFormatting>
  <conditionalFormatting sqref="M212">
    <cfRule type="cellIs" dxfId="506" priority="416" operator="equal">
      <formula>0</formula>
    </cfRule>
  </conditionalFormatting>
  <conditionalFormatting sqref="Q212">
    <cfRule type="cellIs" dxfId="505" priority="415" operator="equal">
      <formula>0</formula>
    </cfRule>
  </conditionalFormatting>
  <conditionalFormatting sqref="S212">
    <cfRule type="cellIs" dxfId="504" priority="414" operator="equal">
      <formula>0</formula>
    </cfRule>
  </conditionalFormatting>
  <conditionalFormatting sqref="W212">
    <cfRule type="cellIs" dxfId="503" priority="412" operator="equal">
      <formula>0</formula>
    </cfRule>
  </conditionalFormatting>
  <conditionalFormatting sqref="Y212">
    <cfRule type="cellIs" dxfId="502" priority="411" operator="equal">
      <formula>0</formula>
    </cfRule>
  </conditionalFormatting>
  <conditionalFormatting sqref="AA212">
    <cfRule type="cellIs" dxfId="501" priority="410" operator="equal">
      <formula>0</formula>
    </cfRule>
  </conditionalFormatting>
  <conditionalFormatting sqref="AC212">
    <cfRule type="cellIs" dxfId="500" priority="409" operator="equal">
      <formula>0</formula>
    </cfRule>
  </conditionalFormatting>
  <conditionalFormatting sqref="AE212">
    <cfRule type="cellIs" dxfId="499" priority="408" operator="equal">
      <formula>0</formula>
    </cfRule>
  </conditionalFormatting>
  <conditionalFormatting sqref="AG212">
    <cfRule type="cellIs" dxfId="498" priority="407" operator="equal">
      <formula>0</formula>
    </cfRule>
  </conditionalFormatting>
  <conditionalFormatting sqref="E223">
    <cfRule type="cellIs" dxfId="497" priority="405" operator="equal">
      <formula>0</formula>
    </cfRule>
  </conditionalFormatting>
  <conditionalFormatting sqref="G223">
    <cfRule type="cellIs" dxfId="496" priority="404" operator="equal">
      <formula>0</formula>
    </cfRule>
  </conditionalFormatting>
  <conditionalFormatting sqref="I223">
    <cfRule type="cellIs" dxfId="495" priority="403" operator="equal">
      <formula>0</formula>
    </cfRule>
  </conditionalFormatting>
  <conditionalFormatting sqref="K223">
    <cfRule type="cellIs" dxfId="494" priority="402" operator="equal">
      <formula>0</formula>
    </cfRule>
  </conditionalFormatting>
  <conditionalFormatting sqref="M223">
    <cfRule type="cellIs" dxfId="493" priority="401" operator="equal">
      <formula>0</formula>
    </cfRule>
  </conditionalFormatting>
  <conditionalFormatting sqref="Q223">
    <cfRule type="cellIs" dxfId="492" priority="400" operator="equal">
      <formula>0</formula>
    </cfRule>
  </conditionalFormatting>
  <conditionalFormatting sqref="S223">
    <cfRule type="cellIs" dxfId="491" priority="399" operator="equal">
      <formula>0</formula>
    </cfRule>
  </conditionalFormatting>
  <conditionalFormatting sqref="U223">
    <cfRule type="cellIs" dxfId="490" priority="398" operator="equal">
      <formula>0</formula>
    </cfRule>
  </conditionalFormatting>
  <conditionalFormatting sqref="W223">
    <cfRule type="cellIs" dxfId="489" priority="397" operator="equal">
      <formula>0</formula>
    </cfRule>
  </conditionalFormatting>
  <conditionalFormatting sqref="Y223">
    <cfRule type="cellIs" dxfId="488" priority="396" operator="equal">
      <formula>0</formula>
    </cfRule>
  </conditionalFormatting>
  <conditionalFormatting sqref="AA223">
    <cfRule type="cellIs" dxfId="487" priority="395" operator="equal">
      <formula>0</formula>
    </cfRule>
  </conditionalFormatting>
  <conditionalFormatting sqref="AC223">
    <cfRule type="cellIs" dxfId="486" priority="394" operator="equal">
      <formula>0</formula>
    </cfRule>
  </conditionalFormatting>
  <conditionalFormatting sqref="AE223">
    <cfRule type="cellIs" dxfId="485" priority="393" operator="equal">
      <formula>0</formula>
    </cfRule>
  </conditionalFormatting>
  <conditionalFormatting sqref="AG223">
    <cfRule type="cellIs" dxfId="484" priority="392" operator="equal">
      <formula>0</formula>
    </cfRule>
  </conditionalFormatting>
  <conditionalFormatting sqref="G234">
    <cfRule type="cellIs" dxfId="483" priority="390" operator="equal">
      <formula>0</formula>
    </cfRule>
  </conditionalFormatting>
  <conditionalFormatting sqref="I234">
    <cfRule type="cellIs" dxfId="482" priority="389" operator="equal">
      <formula>0</formula>
    </cfRule>
  </conditionalFormatting>
  <conditionalFormatting sqref="K234">
    <cfRule type="cellIs" dxfId="481" priority="388" operator="equal">
      <formula>0</formula>
    </cfRule>
  </conditionalFormatting>
  <conditionalFormatting sqref="M234">
    <cfRule type="cellIs" dxfId="480" priority="387" operator="equal">
      <formula>0</formula>
    </cfRule>
  </conditionalFormatting>
  <conditionalFormatting sqref="Q234">
    <cfRule type="cellIs" dxfId="479" priority="386" operator="equal">
      <formula>0</formula>
    </cfRule>
  </conditionalFormatting>
  <conditionalFormatting sqref="S234">
    <cfRule type="cellIs" dxfId="478" priority="385" operator="equal">
      <formula>0</formula>
    </cfRule>
  </conditionalFormatting>
  <conditionalFormatting sqref="U234">
    <cfRule type="cellIs" dxfId="477" priority="384" operator="equal">
      <formula>0</formula>
    </cfRule>
  </conditionalFormatting>
  <conditionalFormatting sqref="Y234">
    <cfRule type="cellIs" dxfId="476" priority="382" operator="equal">
      <formula>0</formula>
    </cfRule>
  </conditionalFormatting>
  <conditionalFormatting sqref="AA234">
    <cfRule type="cellIs" dxfId="475" priority="381" operator="equal">
      <formula>0</formula>
    </cfRule>
  </conditionalFormatting>
  <conditionalFormatting sqref="AC234">
    <cfRule type="cellIs" dxfId="474" priority="380" operator="equal">
      <formula>0</formula>
    </cfRule>
  </conditionalFormatting>
  <conditionalFormatting sqref="AE234">
    <cfRule type="cellIs" dxfId="473" priority="379" operator="equal">
      <formula>0</formula>
    </cfRule>
  </conditionalFormatting>
  <conditionalFormatting sqref="AG234">
    <cfRule type="cellIs" dxfId="472" priority="378" operator="equal">
      <formula>0</formula>
    </cfRule>
  </conditionalFormatting>
  <conditionalFormatting sqref="E245">
    <cfRule type="cellIs" dxfId="471" priority="377" operator="equal">
      <formula>0</formula>
    </cfRule>
  </conditionalFormatting>
  <conditionalFormatting sqref="G245">
    <cfRule type="cellIs" dxfId="470" priority="376" operator="equal">
      <formula>0</formula>
    </cfRule>
  </conditionalFormatting>
  <conditionalFormatting sqref="K245">
    <cfRule type="cellIs" dxfId="469" priority="374" operator="equal">
      <formula>0</formula>
    </cfRule>
  </conditionalFormatting>
  <conditionalFormatting sqref="M245">
    <cfRule type="cellIs" dxfId="468" priority="373" operator="equal">
      <formula>0</formula>
    </cfRule>
  </conditionalFormatting>
  <conditionalFormatting sqref="Q245">
    <cfRule type="cellIs" dxfId="467" priority="372" operator="equal">
      <formula>0</formula>
    </cfRule>
  </conditionalFormatting>
  <conditionalFormatting sqref="S245">
    <cfRule type="cellIs" dxfId="466" priority="371" operator="equal">
      <formula>0</formula>
    </cfRule>
  </conditionalFormatting>
  <conditionalFormatting sqref="U245">
    <cfRule type="cellIs" dxfId="465" priority="370" operator="equal">
      <formula>0</formula>
    </cfRule>
  </conditionalFormatting>
  <conditionalFormatting sqref="W245">
    <cfRule type="cellIs" dxfId="464" priority="369" operator="equal">
      <formula>0</formula>
    </cfRule>
  </conditionalFormatting>
  <conditionalFormatting sqref="AA245">
    <cfRule type="cellIs" dxfId="463" priority="367" operator="equal">
      <formula>0</formula>
    </cfRule>
  </conditionalFormatting>
  <conditionalFormatting sqref="AC245">
    <cfRule type="cellIs" dxfId="462" priority="366" operator="equal">
      <formula>0</formula>
    </cfRule>
  </conditionalFormatting>
  <conditionalFormatting sqref="AE245">
    <cfRule type="cellIs" dxfId="461" priority="365" operator="equal">
      <formula>0</formula>
    </cfRule>
  </conditionalFormatting>
  <conditionalFormatting sqref="E256">
    <cfRule type="cellIs" dxfId="460" priority="364" operator="equal">
      <formula>0</formula>
    </cfRule>
  </conditionalFormatting>
  <conditionalFormatting sqref="G256">
    <cfRule type="cellIs" dxfId="459" priority="363" operator="equal">
      <formula>0</formula>
    </cfRule>
  </conditionalFormatting>
  <conditionalFormatting sqref="I256">
    <cfRule type="cellIs" dxfId="458" priority="362" operator="equal">
      <formula>0</formula>
    </cfRule>
  </conditionalFormatting>
  <conditionalFormatting sqref="K256">
    <cfRule type="cellIs" dxfId="457" priority="361" operator="equal">
      <formula>0</formula>
    </cfRule>
  </conditionalFormatting>
  <conditionalFormatting sqref="M256">
    <cfRule type="cellIs" dxfId="456" priority="360" operator="equal">
      <formula>0</formula>
    </cfRule>
  </conditionalFormatting>
  <conditionalFormatting sqref="Q256">
    <cfRule type="cellIs" dxfId="455" priority="359" operator="equal">
      <formula>0</formula>
    </cfRule>
  </conditionalFormatting>
  <conditionalFormatting sqref="S256">
    <cfRule type="cellIs" dxfId="454" priority="358" operator="equal">
      <formula>0</formula>
    </cfRule>
  </conditionalFormatting>
  <conditionalFormatting sqref="U256">
    <cfRule type="cellIs" dxfId="453" priority="357" operator="equal">
      <formula>0</formula>
    </cfRule>
  </conditionalFormatting>
  <conditionalFormatting sqref="W256">
    <cfRule type="cellIs" dxfId="452" priority="356" operator="equal">
      <formula>0</formula>
    </cfRule>
  </conditionalFormatting>
  <conditionalFormatting sqref="Y256">
    <cfRule type="cellIs" dxfId="451" priority="355" operator="equal">
      <formula>0</formula>
    </cfRule>
  </conditionalFormatting>
  <conditionalFormatting sqref="AA256">
    <cfRule type="cellIs" dxfId="450" priority="354" operator="equal">
      <formula>0</formula>
    </cfRule>
  </conditionalFormatting>
  <conditionalFormatting sqref="AC256">
    <cfRule type="cellIs" dxfId="449" priority="353" operator="equal">
      <formula>0</formula>
    </cfRule>
  </conditionalFormatting>
  <conditionalFormatting sqref="AE256">
    <cfRule type="cellIs" dxfId="448" priority="352" operator="equal">
      <formula>0</formula>
    </cfRule>
  </conditionalFormatting>
  <conditionalFormatting sqref="AG245">
    <cfRule type="cellIs" dxfId="447" priority="351" operator="equal">
      <formula>0</formula>
    </cfRule>
  </conditionalFormatting>
  <conditionalFormatting sqref="AG256">
    <cfRule type="cellIs" dxfId="446" priority="350" operator="equal">
      <formula>0</formula>
    </cfRule>
  </conditionalFormatting>
  <conditionalFormatting sqref="E267">
    <cfRule type="cellIs" dxfId="445" priority="349" operator="equal">
      <formula>0</formula>
    </cfRule>
  </conditionalFormatting>
  <conditionalFormatting sqref="G267">
    <cfRule type="cellIs" dxfId="444" priority="348" operator="equal">
      <formula>0</formula>
    </cfRule>
  </conditionalFormatting>
  <conditionalFormatting sqref="I267">
    <cfRule type="cellIs" dxfId="443" priority="347" operator="equal">
      <formula>0</formula>
    </cfRule>
  </conditionalFormatting>
  <conditionalFormatting sqref="K267">
    <cfRule type="cellIs" dxfId="442" priority="346" operator="equal">
      <formula>0</formula>
    </cfRule>
  </conditionalFormatting>
  <conditionalFormatting sqref="M267">
    <cfRule type="cellIs" dxfId="441" priority="345" operator="equal">
      <formula>0</formula>
    </cfRule>
  </conditionalFormatting>
  <conditionalFormatting sqref="Q267">
    <cfRule type="cellIs" dxfId="440" priority="344" operator="equal">
      <formula>0</formula>
    </cfRule>
  </conditionalFormatting>
  <conditionalFormatting sqref="S267">
    <cfRule type="cellIs" dxfId="439" priority="343" operator="equal">
      <formula>0</formula>
    </cfRule>
  </conditionalFormatting>
  <conditionalFormatting sqref="U267">
    <cfRule type="cellIs" dxfId="438" priority="342" operator="equal">
      <formula>0</formula>
    </cfRule>
  </conditionalFormatting>
  <conditionalFormatting sqref="W267">
    <cfRule type="cellIs" dxfId="437" priority="341" operator="equal">
      <formula>0</formula>
    </cfRule>
  </conditionalFormatting>
  <conditionalFormatting sqref="Y267">
    <cfRule type="cellIs" dxfId="436" priority="340" operator="equal">
      <formula>0</formula>
    </cfRule>
  </conditionalFormatting>
  <conditionalFormatting sqref="AA267">
    <cfRule type="cellIs" dxfId="435" priority="339" operator="equal">
      <formula>0</formula>
    </cfRule>
  </conditionalFormatting>
  <conditionalFormatting sqref="AC267">
    <cfRule type="cellIs" dxfId="434" priority="338" operator="equal">
      <formula>0</formula>
    </cfRule>
  </conditionalFormatting>
  <conditionalFormatting sqref="AE267">
    <cfRule type="cellIs" dxfId="433" priority="337" operator="equal">
      <formula>0</formula>
    </cfRule>
  </conditionalFormatting>
  <conditionalFormatting sqref="AG267">
    <cfRule type="cellIs" dxfId="432" priority="336" operator="equal">
      <formula>0</formula>
    </cfRule>
  </conditionalFormatting>
  <conditionalFormatting sqref="E278">
    <cfRule type="cellIs" dxfId="431" priority="335" operator="equal">
      <formula>0</formula>
    </cfRule>
  </conditionalFormatting>
  <conditionalFormatting sqref="G278">
    <cfRule type="cellIs" dxfId="430" priority="334" operator="equal">
      <formula>0</formula>
    </cfRule>
  </conditionalFormatting>
  <conditionalFormatting sqref="I278">
    <cfRule type="cellIs" dxfId="429" priority="333" operator="equal">
      <formula>0</formula>
    </cfRule>
  </conditionalFormatting>
  <conditionalFormatting sqref="K278">
    <cfRule type="cellIs" dxfId="428" priority="332" operator="equal">
      <formula>0</formula>
    </cfRule>
  </conditionalFormatting>
  <conditionalFormatting sqref="M278">
    <cfRule type="cellIs" dxfId="427" priority="331" operator="equal">
      <formula>0</formula>
    </cfRule>
  </conditionalFormatting>
  <conditionalFormatting sqref="Q278">
    <cfRule type="cellIs" dxfId="426" priority="330" operator="equal">
      <formula>0</formula>
    </cfRule>
  </conditionalFormatting>
  <conditionalFormatting sqref="S278">
    <cfRule type="cellIs" dxfId="425" priority="329" operator="equal">
      <formula>0</formula>
    </cfRule>
  </conditionalFormatting>
  <conditionalFormatting sqref="U278">
    <cfRule type="cellIs" dxfId="424" priority="328" operator="equal">
      <formula>0</formula>
    </cfRule>
  </conditionalFormatting>
  <conditionalFormatting sqref="W278">
    <cfRule type="cellIs" dxfId="423" priority="327" operator="equal">
      <formula>0</formula>
    </cfRule>
  </conditionalFormatting>
  <conditionalFormatting sqref="Y278">
    <cfRule type="cellIs" dxfId="422" priority="326" operator="equal">
      <formula>0</formula>
    </cfRule>
  </conditionalFormatting>
  <conditionalFormatting sqref="AA278">
    <cfRule type="cellIs" dxfId="421" priority="325" operator="equal">
      <formula>0</formula>
    </cfRule>
  </conditionalFormatting>
  <conditionalFormatting sqref="AC278">
    <cfRule type="cellIs" dxfId="420" priority="324" operator="equal">
      <formula>0</formula>
    </cfRule>
  </conditionalFormatting>
  <conditionalFormatting sqref="AE278">
    <cfRule type="cellIs" dxfId="419" priority="323" operator="equal">
      <formula>0</formula>
    </cfRule>
  </conditionalFormatting>
  <conditionalFormatting sqref="AG278">
    <cfRule type="cellIs" dxfId="418" priority="322" operator="equal">
      <formula>0</formula>
    </cfRule>
  </conditionalFormatting>
  <conditionalFormatting sqref="O190">
    <cfRule type="cellIs" dxfId="417" priority="321" operator="equal">
      <formula>0</formula>
    </cfRule>
  </conditionalFormatting>
  <conditionalFormatting sqref="O201">
    <cfRule type="cellIs" dxfId="416" priority="320" operator="equal">
      <formula>0</formula>
    </cfRule>
  </conditionalFormatting>
  <conditionalFormatting sqref="O212">
    <cfRule type="cellIs" dxfId="415" priority="319" operator="equal">
      <formula>0</formula>
    </cfRule>
  </conditionalFormatting>
  <conditionalFormatting sqref="O223">
    <cfRule type="cellIs" dxfId="414" priority="318" operator="equal">
      <formula>0</formula>
    </cfRule>
  </conditionalFormatting>
  <conditionalFormatting sqref="O234">
    <cfRule type="cellIs" dxfId="413" priority="317" operator="equal">
      <formula>0</formula>
    </cfRule>
  </conditionalFormatting>
  <conditionalFormatting sqref="O245">
    <cfRule type="cellIs" dxfId="412" priority="316" operator="equal">
      <formula>0</formula>
    </cfRule>
  </conditionalFormatting>
  <conditionalFormatting sqref="O256">
    <cfRule type="cellIs" dxfId="411" priority="315" operator="equal">
      <formula>0</formula>
    </cfRule>
  </conditionalFormatting>
  <conditionalFormatting sqref="O267">
    <cfRule type="cellIs" dxfId="410" priority="314" operator="equal">
      <formula>0</formula>
    </cfRule>
  </conditionalFormatting>
  <conditionalFormatting sqref="O278">
    <cfRule type="cellIs" dxfId="409" priority="313" operator="equal">
      <formula>0</formula>
    </cfRule>
  </conditionalFormatting>
  <conditionalFormatting sqref="AI157">
    <cfRule type="cellIs" dxfId="408" priority="312" operator="equal">
      <formula>0</formula>
    </cfRule>
  </conditionalFormatting>
  <conditionalFormatting sqref="AI168">
    <cfRule type="cellIs" dxfId="407" priority="311" operator="equal">
      <formula>0</formula>
    </cfRule>
  </conditionalFormatting>
  <conditionalFormatting sqref="AI135">
    <cfRule type="cellIs" dxfId="406" priority="308" operator="equal">
      <formula>0</formula>
    </cfRule>
  </conditionalFormatting>
  <conditionalFormatting sqref="AI124">
    <cfRule type="cellIs" dxfId="405" priority="307" operator="equal">
      <formula>0</formula>
    </cfRule>
  </conditionalFormatting>
  <conditionalFormatting sqref="AI179">
    <cfRule type="cellIs" dxfId="404" priority="306" operator="equal">
      <formula>0</formula>
    </cfRule>
  </conditionalFormatting>
  <conditionalFormatting sqref="AI190">
    <cfRule type="cellIs" dxfId="403" priority="305" operator="equal">
      <formula>0</formula>
    </cfRule>
  </conditionalFormatting>
  <conditionalFormatting sqref="AI201">
    <cfRule type="cellIs" dxfId="402" priority="304" operator="equal">
      <formula>0</formula>
    </cfRule>
  </conditionalFormatting>
  <conditionalFormatting sqref="AI212">
    <cfRule type="cellIs" dxfId="401" priority="303" operator="equal">
      <formula>0</formula>
    </cfRule>
  </conditionalFormatting>
  <conditionalFormatting sqref="AI223">
    <cfRule type="cellIs" dxfId="400" priority="302" operator="equal">
      <formula>0</formula>
    </cfRule>
  </conditionalFormatting>
  <conditionalFormatting sqref="AI234">
    <cfRule type="cellIs" dxfId="399" priority="301" operator="equal">
      <formula>0</formula>
    </cfRule>
  </conditionalFormatting>
  <conditionalFormatting sqref="AI245">
    <cfRule type="cellIs" dxfId="398" priority="300" operator="equal">
      <formula>0</formula>
    </cfRule>
  </conditionalFormatting>
  <conditionalFormatting sqref="AI256">
    <cfRule type="cellIs" dxfId="397" priority="299" operator="equal">
      <formula>0</formula>
    </cfRule>
  </conditionalFormatting>
  <conditionalFormatting sqref="AI267">
    <cfRule type="cellIs" dxfId="396" priority="298" operator="equal">
      <formula>0</formula>
    </cfRule>
  </conditionalFormatting>
  <conditionalFormatting sqref="AI278">
    <cfRule type="cellIs" dxfId="395" priority="297" operator="equal">
      <formula>0</formula>
    </cfRule>
  </conditionalFormatting>
  <conditionalFormatting sqref="E289">
    <cfRule type="cellIs" dxfId="394" priority="296" operator="equal">
      <formula>0</formula>
    </cfRule>
  </conditionalFormatting>
  <conditionalFormatting sqref="G289">
    <cfRule type="cellIs" dxfId="393" priority="295" operator="equal">
      <formula>0</formula>
    </cfRule>
  </conditionalFormatting>
  <conditionalFormatting sqref="I289">
    <cfRule type="cellIs" dxfId="392" priority="294" operator="equal">
      <formula>0</formula>
    </cfRule>
  </conditionalFormatting>
  <conditionalFormatting sqref="K289">
    <cfRule type="cellIs" dxfId="391" priority="293" operator="equal">
      <formula>0</formula>
    </cfRule>
  </conditionalFormatting>
  <conditionalFormatting sqref="M289">
    <cfRule type="cellIs" dxfId="390" priority="292" operator="equal">
      <formula>0</formula>
    </cfRule>
  </conditionalFormatting>
  <conditionalFormatting sqref="Q289">
    <cfRule type="cellIs" dxfId="389" priority="291" operator="equal">
      <formula>0</formula>
    </cfRule>
  </conditionalFormatting>
  <conditionalFormatting sqref="S289">
    <cfRule type="cellIs" dxfId="388" priority="290" operator="equal">
      <formula>0</formula>
    </cfRule>
  </conditionalFormatting>
  <conditionalFormatting sqref="U289">
    <cfRule type="cellIs" dxfId="387" priority="289" operator="equal">
      <formula>0</formula>
    </cfRule>
  </conditionalFormatting>
  <conditionalFormatting sqref="W289">
    <cfRule type="cellIs" dxfId="386" priority="288" operator="equal">
      <formula>0</formula>
    </cfRule>
  </conditionalFormatting>
  <conditionalFormatting sqref="Y289">
    <cfRule type="cellIs" dxfId="385" priority="287" operator="equal">
      <formula>0</formula>
    </cfRule>
  </conditionalFormatting>
  <conditionalFormatting sqref="AA289">
    <cfRule type="cellIs" dxfId="384" priority="286" operator="equal">
      <formula>0</formula>
    </cfRule>
  </conditionalFormatting>
  <conditionalFormatting sqref="AC289">
    <cfRule type="cellIs" dxfId="383" priority="285" operator="equal">
      <formula>0</formula>
    </cfRule>
  </conditionalFormatting>
  <conditionalFormatting sqref="AE289">
    <cfRule type="cellIs" dxfId="382" priority="284" operator="equal">
      <formula>0</formula>
    </cfRule>
  </conditionalFormatting>
  <conditionalFormatting sqref="AG289">
    <cfRule type="cellIs" dxfId="381" priority="283" operator="equal">
      <formula>0</formula>
    </cfRule>
  </conditionalFormatting>
  <conditionalFormatting sqref="O289">
    <cfRule type="cellIs" dxfId="380" priority="282" operator="equal">
      <formula>0</formula>
    </cfRule>
  </conditionalFormatting>
  <conditionalFormatting sqref="AI289">
    <cfRule type="cellIs" dxfId="379" priority="281" operator="equal">
      <formula>0</formula>
    </cfRule>
  </conditionalFormatting>
  <conditionalFormatting sqref="E300">
    <cfRule type="cellIs" dxfId="378" priority="280" operator="equal">
      <formula>0</formula>
    </cfRule>
  </conditionalFormatting>
  <conditionalFormatting sqref="G300">
    <cfRule type="cellIs" dxfId="377" priority="279" operator="equal">
      <formula>0</formula>
    </cfRule>
  </conditionalFormatting>
  <conditionalFormatting sqref="I300">
    <cfRule type="cellIs" dxfId="376" priority="278" operator="equal">
      <formula>0</formula>
    </cfRule>
  </conditionalFormatting>
  <conditionalFormatting sqref="K300">
    <cfRule type="cellIs" dxfId="375" priority="277" operator="equal">
      <formula>0</formula>
    </cfRule>
  </conditionalFormatting>
  <conditionalFormatting sqref="M300">
    <cfRule type="cellIs" dxfId="374" priority="276" operator="equal">
      <formula>0</formula>
    </cfRule>
  </conditionalFormatting>
  <conditionalFormatting sqref="Q300">
    <cfRule type="cellIs" dxfId="373" priority="275" operator="equal">
      <formula>0</formula>
    </cfRule>
  </conditionalFormatting>
  <conditionalFormatting sqref="S300">
    <cfRule type="cellIs" dxfId="372" priority="274" operator="equal">
      <formula>0</formula>
    </cfRule>
  </conditionalFormatting>
  <conditionalFormatting sqref="U300">
    <cfRule type="cellIs" dxfId="371" priority="273" operator="equal">
      <formula>0</formula>
    </cfRule>
  </conditionalFormatting>
  <conditionalFormatting sqref="AA300">
    <cfRule type="cellIs" dxfId="370" priority="270" operator="equal">
      <formula>0</formula>
    </cfRule>
  </conditionalFormatting>
  <conditionalFormatting sqref="AC300">
    <cfRule type="cellIs" dxfId="369" priority="269" operator="equal">
      <formula>0</formula>
    </cfRule>
  </conditionalFormatting>
  <conditionalFormatting sqref="AE300">
    <cfRule type="cellIs" dxfId="368" priority="268" operator="equal">
      <formula>0</formula>
    </cfRule>
  </conditionalFormatting>
  <conditionalFormatting sqref="AG300">
    <cfRule type="cellIs" dxfId="367" priority="267" operator="equal">
      <formula>0</formula>
    </cfRule>
  </conditionalFormatting>
  <conditionalFormatting sqref="O300">
    <cfRule type="cellIs" dxfId="366" priority="266" operator="equal">
      <formula>0</formula>
    </cfRule>
  </conditionalFormatting>
  <conditionalFormatting sqref="AI300">
    <cfRule type="cellIs" dxfId="365" priority="265" operator="equal">
      <formula>0</formula>
    </cfRule>
  </conditionalFormatting>
  <conditionalFormatting sqref="AK157">
    <cfRule type="cellIs" dxfId="364" priority="264" operator="equal">
      <formula>0</formula>
    </cfRule>
  </conditionalFormatting>
  <conditionalFormatting sqref="AK168">
    <cfRule type="cellIs" dxfId="363" priority="263" operator="equal">
      <formula>0</formula>
    </cfRule>
  </conditionalFormatting>
  <conditionalFormatting sqref="AK135">
    <cfRule type="cellIs" dxfId="362" priority="260" operator="equal">
      <formula>0</formula>
    </cfRule>
  </conditionalFormatting>
  <conditionalFormatting sqref="AK124">
    <cfRule type="cellIs" dxfId="361" priority="259" operator="equal">
      <formula>0</formula>
    </cfRule>
  </conditionalFormatting>
  <conditionalFormatting sqref="AK179">
    <cfRule type="cellIs" dxfId="360" priority="258" operator="equal">
      <formula>0</formula>
    </cfRule>
  </conditionalFormatting>
  <conditionalFormatting sqref="AK190">
    <cfRule type="cellIs" dxfId="359" priority="257" operator="equal">
      <formula>0</formula>
    </cfRule>
  </conditionalFormatting>
  <conditionalFormatting sqref="AK201">
    <cfRule type="cellIs" dxfId="358" priority="256" operator="equal">
      <formula>0</formula>
    </cfRule>
  </conditionalFormatting>
  <conditionalFormatting sqref="AK212">
    <cfRule type="cellIs" dxfId="357" priority="255" operator="equal">
      <formula>0</formula>
    </cfRule>
  </conditionalFormatting>
  <conditionalFormatting sqref="AK223">
    <cfRule type="cellIs" dxfId="356" priority="254" operator="equal">
      <formula>0</formula>
    </cfRule>
  </conditionalFormatting>
  <conditionalFormatting sqref="AK234">
    <cfRule type="cellIs" dxfId="355" priority="253" operator="equal">
      <formula>0</formula>
    </cfRule>
  </conditionalFormatting>
  <conditionalFormatting sqref="AK245">
    <cfRule type="cellIs" dxfId="354" priority="252" operator="equal">
      <formula>0</formula>
    </cfRule>
  </conditionalFormatting>
  <conditionalFormatting sqref="AK256">
    <cfRule type="cellIs" dxfId="353" priority="251" operator="equal">
      <formula>0</formula>
    </cfRule>
  </conditionalFormatting>
  <conditionalFormatting sqref="AK267">
    <cfRule type="cellIs" dxfId="352" priority="250" operator="equal">
      <formula>0</formula>
    </cfRule>
  </conditionalFormatting>
  <conditionalFormatting sqref="AK278">
    <cfRule type="cellIs" dxfId="351" priority="249" operator="equal">
      <formula>0</formula>
    </cfRule>
  </conditionalFormatting>
  <conditionalFormatting sqref="AK289">
    <cfRule type="cellIs" dxfId="350" priority="248" operator="equal">
      <formula>0</formula>
    </cfRule>
  </conditionalFormatting>
  <conditionalFormatting sqref="AK300">
    <cfRule type="cellIs" dxfId="349" priority="247" operator="equal">
      <formula>0</formula>
    </cfRule>
  </conditionalFormatting>
  <conditionalFormatting sqref="AM157">
    <cfRule type="cellIs" dxfId="348" priority="246" operator="equal">
      <formula>0</formula>
    </cfRule>
  </conditionalFormatting>
  <conditionalFormatting sqref="AM168">
    <cfRule type="cellIs" dxfId="347" priority="245" operator="equal">
      <formula>0</formula>
    </cfRule>
  </conditionalFormatting>
  <conditionalFormatting sqref="AM135">
    <cfRule type="cellIs" dxfId="346" priority="242" operator="equal">
      <formula>0</formula>
    </cfRule>
  </conditionalFormatting>
  <conditionalFormatting sqref="AM124">
    <cfRule type="cellIs" dxfId="345" priority="241" operator="equal">
      <formula>0</formula>
    </cfRule>
  </conditionalFormatting>
  <conditionalFormatting sqref="AM179">
    <cfRule type="cellIs" dxfId="344" priority="240" operator="equal">
      <formula>0</formula>
    </cfRule>
  </conditionalFormatting>
  <conditionalFormatting sqref="AM190">
    <cfRule type="cellIs" dxfId="343" priority="239" operator="equal">
      <formula>0</formula>
    </cfRule>
  </conditionalFormatting>
  <conditionalFormatting sqref="AM201">
    <cfRule type="cellIs" dxfId="342" priority="238" operator="equal">
      <formula>0</formula>
    </cfRule>
  </conditionalFormatting>
  <conditionalFormatting sqref="AM212">
    <cfRule type="cellIs" dxfId="341" priority="237" operator="equal">
      <formula>0</formula>
    </cfRule>
  </conditionalFormatting>
  <conditionalFormatting sqref="AM223">
    <cfRule type="cellIs" dxfId="340" priority="236" operator="equal">
      <formula>0</formula>
    </cfRule>
  </conditionalFormatting>
  <conditionalFormatting sqref="AM234">
    <cfRule type="cellIs" dxfId="339" priority="235" operator="equal">
      <formula>0</formula>
    </cfRule>
  </conditionalFormatting>
  <conditionalFormatting sqref="AM245">
    <cfRule type="cellIs" dxfId="338" priority="234" operator="equal">
      <formula>0</formula>
    </cfRule>
  </conditionalFormatting>
  <conditionalFormatting sqref="AM256">
    <cfRule type="cellIs" dxfId="337" priority="233" operator="equal">
      <formula>0</formula>
    </cfRule>
  </conditionalFormatting>
  <conditionalFormatting sqref="AM267">
    <cfRule type="cellIs" dxfId="336" priority="232" operator="equal">
      <formula>0</formula>
    </cfRule>
  </conditionalFormatting>
  <conditionalFormatting sqref="AM278">
    <cfRule type="cellIs" dxfId="335" priority="231" operator="equal">
      <formula>0</formula>
    </cfRule>
  </conditionalFormatting>
  <conditionalFormatting sqref="AM289">
    <cfRule type="cellIs" dxfId="334" priority="230" operator="equal">
      <formula>0</formula>
    </cfRule>
  </conditionalFormatting>
  <conditionalFormatting sqref="AM300">
    <cfRule type="cellIs" dxfId="333" priority="229" operator="equal">
      <formula>0</formula>
    </cfRule>
  </conditionalFormatting>
  <conditionalFormatting sqref="E311">
    <cfRule type="cellIs" dxfId="332" priority="228" operator="equal">
      <formula>0</formula>
    </cfRule>
  </conditionalFormatting>
  <conditionalFormatting sqref="G311">
    <cfRule type="cellIs" dxfId="331" priority="227" operator="equal">
      <formula>0</formula>
    </cfRule>
  </conditionalFormatting>
  <conditionalFormatting sqref="I311">
    <cfRule type="cellIs" dxfId="330" priority="226" operator="equal">
      <formula>0</formula>
    </cfRule>
  </conditionalFormatting>
  <conditionalFormatting sqref="K311">
    <cfRule type="cellIs" dxfId="329" priority="225" operator="equal">
      <formula>0</formula>
    </cfRule>
  </conditionalFormatting>
  <conditionalFormatting sqref="S311">
    <cfRule type="cellIs" dxfId="328" priority="222" operator="equal">
      <formula>0</formula>
    </cfRule>
  </conditionalFormatting>
  <conditionalFormatting sqref="U311">
    <cfRule type="cellIs" dxfId="327" priority="221" operator="equal">
      <formula>0</formula>
    </cfRule>
  </conditionalFormatting>
  <conditionalFormatting sqref="W311">
    <cfRule type="cellIs" dxfId="326" priority="220" operator="equal">
      <formula>0</formula>
    </cfRule>
  </conditionalFormatting>
  <conditionalFormatting sqref="Y311">
    <cfRule type="cellIs" dxfId="325" priority="219" operator="equal">
      <formula>0</formula>
    </cfRule>
  </conditionalFormatting>
  <conditionalFormatting sqref="AA311">
    <cfRule type="cellIs" dxfId="324" priority="218" operator="equal">
      <formula>0</formula>
    </cfRule>
  </conditionalFormatting>
  <conditionalFormatting sqref="AC311">
    <cfRule type="cellIs" dxfId="323" priority="217" operator="equal">
      <formula>0</formula>
    </cfRule>
  </conditionalFormatting>
  <conditionalFormatting sqref="AE311">
    <cfRule type="cellIs" dxfId="322" priority="216" operator="equal">
      <formula>0</formula>
    </cfRule>
  </conditionalFormatting>
  <conditionalFormatting sqref="AG311">
    <cfRule type="cellIs" dxfId="321" priority="215" operator="equal">
      <formula>0</formula>
    </cfRule>
  </conditionalFormatting>
  <conditionalFormatting sqref="O311">
    <cfRule type="cellIs" dxfId="320" priority="214" operator="equal">
      <formula>0</formula>
    </cfRule>
  </conditionalFormatting>
  <conditionalFormatting sqref="AI311">
    <cfRule type="cellIs" dxfId="319" priority="213" operator="equal">
      <formula>0</formula>
    </cfRule>
  </conditionalFormatting>
  <conditionalFormatting sqref="AK311">
    <cfRule type="cellIs" dxfId="318" priority="212" operator="equal">
      <formula>0</formula>
    </cfRule>
  </conditionalFormatting>
  <conditionalFormatting sqref="AM311">
    <cfRule type="cellIs" dxfId="317" priority="211" operator="equal">
      <formula>0</formula>
    </cfRule>
  </conditionalFormatting>
  <conditionalFormatting sqref="AO157">
    <cfRule type="cellIs" dxfId="316" priority="210" operator="equal">
      <formula>0</formula>
    </cfRule>
  </conditionalFormatting>
  <conditionalFormatting sqref="AO168">
    <cfRule type="cellIs" dxfId="315" priority="209" operator="equal">
      <formula>0</formula>
    </cfRule>
  </conditionalFormatting>
  <conditionalFormatting sqref="AO179">
    <cfRule type="cellIs" dxfId="314" priority="204" operator="equal">
      <formula>0</formula>
    </cfRule>
  </conditionalFormatting>
  <conditionalFormatting sqref="AO190">
    <cfRule type="cellIs" dxfId="313" priority="203" operator="equal">
      <formula>0</formula>
    </cfRule>
  </conditionalFormatting>
  <conditionalFormatting sqref="AO201">
    <cfRule type="cellIs" dxfId="312" priority="202" operator="equal">
      <formula>0</formula>
    </cfRule>
  </conditionalFormatting>
  <conditionalFormatting sqref="AO212">
    <cfRule type="cellIs" dxfId="311" priority="201" operator="equal">
      <formula>0</formula>
    </cfRule>
  </conditionalFormatting>
  <conditionalFormatting sqref="AO223">
    <cfRule type="cellIs" dxfId="310" priority="200" operator="equal">
      <formula>0</formula>
    </cfRule>
  </conditionalFormatting>
  <conditionalFormatting sqref="AO234">
    <cfRule type="cellIs" dxfId="309" priority="199" operator="equal">
      <formula>0</formula>
    </cfRule>
  </conditionalFormatting>
  <conditionalFormatting sqref="AO245">
    <cfRule type="cellIs" dxfId="308" priority="198" operator="equal">
      <formula>0</formula>
    </cfRule>
  </conditionalFormatting>
  <conditionalFormatting sqref="AO256">
    <cfRule type="cellIs" dxfId="307" priority="197" operator="equal">
      <formula>0</formula>
    </cfRule>
  </conditionalFormatting>
  <conditionalFormatting sqref="AO267">
    <cfRule type="cellIs" dxfId="306" priority="196" operator="equal">
      <formula>0</formula>
    </cfRule>
  </conditionalFormatting>
  <conditionalFormatting sqref="AO278">
    <cfRule type="cellIs" dxfId="305" priority="195" operator="equal">
      <formula>0</formula>
    </cfRule>
  </conditionalFormatting>
  <conditionalFormatting sqref="AO289">
    <cfRule type="cellIs" dxfId="304" priority="194" operator="equal">
      <formula>0</formula>
    </cfRule>
  </conditionalFormatting>
  <conditionalFormatting sqref="AO300">
    <cfRule type="cellIs" dxfId="303" priority="193" operator="equal">
      <formula>0</formula>
    </cfRule>
  </conditionalFormatting>
  <conditionalFormatting sqref="AO311">
    <cfRule type="cellIs" dxfId="302" priority="192" operator="equal">
      <formula>0</formula>
    </cfRule>
  </conditionalFormatting>
  <conditionalFormatting sqref="E322">
    <cfRule type="cellIs" dxfId="301" priority="191" operator="equal">
      <formula>0</formula>
    </cfRule>
  </conditionalFormatting>
  <conditionalFormatting sqref="G322">
    <cfRule type="cellIs" dxfId="300" priority="190" operator="equal">
      <formula>0</formula>
    </cfRule>
  </conditionalFormatting>
  <conditionalFormatting sqref="I322">
    <cfRule type="cellIs" dxfId="299" priority="189" operator="equal">
      <formula>0</formula>
    </cfRule>
  </conditionalFormatting>
  <conditionalFormatting sqref="K322">
    <cfRule type="cellIs" dxfId="298" priority="188" operator="equal">
      <formula>0</formula>
    </cfRule>
  </conditionalFormatting>
  <conditionalFormatting sqref="M322">
    <cfRule type="cellIs" dxfId="297" priority="187" operator="equal">
      <formula>0</formula>
    </cfRule>
  </conditionalFormatting>
  <conditionalFormatting sqref="Q322">
    <cfRule type="cellIs" dxfId="296" priority="186" operator="equal">
      <formula>0</formula>
    </cfRule>
  </conditionalFormatting>
  <conditionalFormatting sqref="S322">
    <cfRule type="cellIs" dxfId="295" priority="185" operator="equal">
      <formula>0</formula>
    </cfRule>
  </conditionalFormatting>
  <conditionalFormatting sqref="U322">
    <cfRule type="cellIs" dxfId="294" priority="184" operator="equal">
      <formula>0</formula>
    </cfRule>
  </conditionalFormatting>
  <conditionalFormatting sqref="W322">
    <cfRule type="cellIs" dxfId="293" priority="183" operator="equal">
      <formula>0</formula>
    </cfRule>
  </conditionalFormatting>
  <conditionalFormatting sqref="Y322">
    <cfRule type="cellIs" dxfId="292" priority="182" operator="equal">
      <formula>0</formula>
    </cfRule>
  </conditionalFormatting>
  <conditionalFormatting sqref="AA322">
    <cfRule type="cellIs" dxfId="291" priority="181" operator="equal">
      <formula>0</formula>
    </cfRule>
  </conditionalFormatting>
  <conditionalFormatting sqref="AC322">
    <cfRule type="cellIs" dxfId="290" priority="180" operator="equal">
      <formula>0</formula>
    </cfRule>
  </conditionalFormatting>
  <conditionalFormatting sqref="AE322">
    <cfRule type="cellIs" dxfId="289" priority="179" operator="equal">
      <formula>0</formula>
    </cfRule>
  </conditionalFormatting>
  <conditionalFormatting sqref="AG322">
    <cfRule type="cellIs" dxfId="288" priority="178" operator="equal">
      <formula>0</formula>
    </cfRule>
  </conditionalFormatting>
  <conditionalFormatting sqref="O322">
    <cfRule type="cellIs" dxfId="287" priority="177" operator="equal">
      <formula>0</formula>
    </cfRule>
  </conditionalFormatting>
  <conditionalFormatting sqref="AI322">
    <cfRule type="cellIs" dxfId="286" priority="176" operator="equal">
      <formula>0</formula>
    </cfRule>
  </conditionalFormatting>
  <conditionalFormatting sqref="AK322">
    <cfRule type="cellIs" dxfId="285" priority="175" operator="equal">
      <formula>0</formula>
    </cfRule>
  </conditionalFormatting>
  <conditionalFormatting sqref="AM322">
    <cfRule type="cellIs" dxfId="284" priority="174" operator="equal">
      <formula>0</formula>
    </cfRule>
  </conditionalFormatting>
  <conditionalFormatting sqref="AO322">
    <cfRule type="cellIs" dxfId="283" priority="173" operator="equal">
      <formula>0</formula>
    </cfRule>
  </conditionalFormatting>
  <conditionalFormatting sqref="E135">
    <cfRule type="cellIs" dxfId="282" priority="554" operator="equal">
      <formula>0</formula>
    </cfRule>
  </conditionalFormatting>
  <conditionalFormatting sqref="E146">
    <cfRule type="cellIs" dxfId="281" priority="553" operator="equal">
      <formula>0</formula>
    </cfRule>
  </conditionalFormatting>
  <conditionalFormatting sqref="G146">
    <cfRule type="cellIs" dxfId="280" priority="494" operator="equal">
      <formula>0</formula>
    </cfRule>
    <cfRule type="cellIs" dxfId="279" priority="552" operator="equal">
      <formula>0</formula>
    </cfRule>
  </conditionalFormatting>
  <conditionalFormatting sqref="E157">
    <cfRule type="cellIs" dxfId="278" priority="551" operator="equal">
      <formula>0</formula>
    </cfRule>
  </conditionalFormatting>
  <conditionalFormatting sqref="G157">
    <cfRule type="cellIs" dxfId="277" priority="550" operator="equal">
      <formula>0</formula>
    </cfRule>
  </conditionalFormatting>
  <conditionalFormatting sqref="I157">
    <cfRule type="cellIs" dxfId="276" priority="549" operator="equal">
      <formula>0</formula>
    </cfRule>
  </conditionalFormatting>
  <conditionalFormatting sqref="K157">
    <cfRule type="cellIs" dxfId="275" priority="546" operator="equal">
      <formula>0</formula>
    </cfRule>
    <cfRule type="cellIs" dxfId="274" priority="548" operator="equal">
      <formula>0</formula>
    </cfRule>
  </conditionalFormatting>
  <conditionalFormatting sqref="M157">
    <cfRule type="cellIs" dxfId="273" priority="547" operator="equal">
      <formula>0</formula>
    </cfRule>
  </conditionalFormatting>
  <conditionalFormatting sqref="O157">
    <cfRule type="cellIs" dxfId="272" priority="545" operator="equal">
      <formula>0</formula>
    </cfRule>
  </conditionalFormatting>
  <conditionalFormatting sqref="Q157">
    <cfRule type="cellIs" dxfId="271" priority="544" operator="equal">
      <formula>0</formula>
    </cfRule>
  </conditionalFormatting>
  <conditionalFormatting sqref="S157">
    <cfRule type="cellIs" dxfId="270" priority="543" operator="equal">
      <formula>0</formula>
    </cfRule>
  </conditionalFormatting>
  <conditionalFormatting sqref="U157">
    <cfRule type="cellIs" dxfId="269" priority="542" operator="equal">
      <formula>0</formula>
    </cfRule>
  </conditionalFormatting>
  <conditionalFormatting sqref="W157">
    <cfRule type="cellIs" dxfId="268" priority="541" operator="equal">
      <formula>0</formula>
    </cfRule>
  </conditionalFormatting>
  <conditionalFormatting sqref="Y157">
    <cfRule type="cellIs" dxfId="267" priority="540" operator="equal">
      <formula>0</formula>
    </cfRule>
  </conditionalFormatting>
  <conditionalFormatting sqref="AA157">
    <cfRule type="cellIs" dxfId="266" priority="539" operator="equal">
      <formula>0</formula>
    </cfRule>
  </conditionalFormatting>
  <conditionalFormatting sqref="AC157">
    <cfRule type="cellIs" dxfId="265" priority="538" operator="equal">
      <formula>0</formula>
    </cfRule>
  </conditionalFormatting>
  <conditionalFormatting sqref="AE157">
    <cfRule type="cellIs" dxfId="264" priority="537" operator="equal">
      <formula>0</formula>
    </cfRule>
  </conditionalFormatting>
  <conditionalFormatting sqref="AG157">
    <cfRule type="cellIs" dxfId="263" priority="536" operator="equal">
      <formula>0</formula>
    </cfRule>
  </conditionalFormatting>
  <conditionalFormatting sqref="E168">
    <cfRule type="cellIs" dxfId="262" priority="535" operator="equal">
      <formula>0</formula>
    </cfRule>
  </conditionalFormatting>
  <conditionalFormatting sqref="G168">
    <cfRule type="cellIs" dxfId="261" priority="534" operator="equal">
      <formula>0</formula>
    </cfRule>
  </conditionalFormatting>
  <conditionalFormatting sqref="I168">
    <cfRule type="cellIs" dxfId="260" priority="533" operator="equal">
      <formula>0</formula>
    </cfRule>
  </conditionalFormatting>
  <conditionalFormatting sqref="K168">
    <cfRule type="cellIs" dxfId="259" priority="532" operator="equal">
      <formula>0</formula>
    </cfRule>
  </conditionalFormatting>
  <conditionalFormatting sqref="M168">
    <cfRule type="cellIs" dxfId="258" priority="531" operator="equal">
      <formula>0</formula>
    </cfRule>
  </conditionalFormatting>
  <conditionalFormatting sqref="O168">
    <cfRule type="cellIs" dxfId="257" priority="530" operator="equal">
      <formula>0</formula>
    </cfRule>
  </conditionalFormatting>
  <conditionalFormatting sqref="Q168">
    <cfRule type="cellIs" dxfId="256" priority="529" operator="equal">
      <formula>0</formula>
    </cfRule>
  </conditionalFormatting>
  <conditionalFormatting sqref="S168">
    <cfRule type="cellIs" dxfId="255" priority="528" operator="equal">
      <formula>0</formula>
    </cfRule>
  </conditionalFormatting>
  <conditionalFormatting sqref="U168">
    <cfRule type="cellIs" dxfId="254" priority="527" operator="equal">
      <formula>0</formula>
    </cfRule>
  </conditionalFormatting>
  <conditionalFormatting sqref="W168">
    <cfRule type="cellIs" dxfId="253" priority="526" operator="equal">
      <formula>0</formula>
    </cfRule>
  </conditionalFormatting>
  <conditionalFormatting sqref="Y168">
    <cfRule type="cellIs" dxfId="252" priority="525" operator="equal">
      <formula>0</formula>
    </cfRule>
  </conditionalFormatting>
  <conditionalFormatting sqref="AA168">
    <cfRule type="cellIs" dxfId="251" priority="524" operator="equal">
      <formula>0</formula>
    </cfRule>
  </conditionalFormatting>
  <conditionalFormatting sqref="AC168">
    <cfRule type="cellIs" dxfId="250" priority="523" operator="equal">
      <formula>0</formula>
    </cfRule>
  </conditionalFormatting>
  <conditionalFormatting sqref="AE168">
    <cfRule type="cellIs" dxfId="249" priority="522" operator="equal">
      <formula>0</formula>
    </cfRule>
  </conditionalFormatting>
  <conditionalFormatting sqref="AG168">
    <cfRule type="cellIs" dxfId="248" priority="521" operator="equal">
      <formula>0</formula>
    </cfRule>
  </conditionalFormatting>
  <conditionalFormatting sqref="I146">
    <cfRule type="cellIs" dxfId="247" priority="519" operator="equal">
      <formula>0</formula>
    </cfRule>
    <cfRule type="cellIs" dxfId="246" priority="520" operator="equal">
      <formula>0</formula>
    </cfRule>
  </conditionalFormatting>
  <conditionalFormatting sqref="K146">
    <cfRule type="cellIs" dxfId="245" priority="517" operator="equal">
      <formula>0</formula>
    </cfRule>
    <cfRule type="cellIs" dxfId="244" priority="518" operator="equal">
      <formula>0</formula>
    </cfRule>
  </conditionalFormatting>
  <conditionalFormatting sqref="M146">
    <cfRule type="cellIs" dxfId="243" priority="515" operator="equal">
      <formula>0</formula>
    </cfRule>
    <cfRule type="cellIs" dxfId="242" priority="516" operator="equal">
      <formula>0</formula>
    </cfRule>
  </conditionalFormatting>
  <conditionalFormatting sqref="O146">
    <cfRule type="cellIs" dxfId="241" priority="513" operator="equal">
      <formula>0</formula>
    </cfRule>
    <cfRule type="cellIs" dxfId="240" priority="514" operator="equal">
      <formula>0</formula>
    </cfRule>
  </conditionalFormatting>
  <conditionalFormatting sqref="Q146">
    <cfRule type="cellIs" dxfId="239" priority="511" operator="equal">
      <formula>0</formula>
    </cfRule>
    <cfRule type="cellIs" dxfId="238" priority="512" operator="equal">
      <formula>0</formula>
    </cfRule>
  </conditionalFormatting>
  <conditionalFormatting sqref="S146">
    <cfRule type="cellIs" dxfId="237" priority="509" operator="equal">
      <formula>0</formula>
    </cfRule>
    <cfRule type="cellIs" dxfId="236" priority="510" operator="equal">
      <formula>0</formula>
    </cfRule>
  </conditionalFormatting>
  <conditionalFormatting sqref="U146">
    <cfRule type="cellIs" dxfId="235" priority="507" operator="equal">
      <formula>0</formula>
    </cfRule>
    <cfRule type="cellIs" dxfId="234" priority="508" operator="equal">
      <formula>0</formula>
    </cfRule>
  </conditionalFormatting>
  <conditionalFormatting sqref="W146">
    <cfRule type="cellIs" dxfId="233" priority="505" operator="equal">
      <formula>0</formula>
    </cfRule>
    <cfRule type="cellIs" dxfId="232" priority="506" operator="equal">
      <formula>0</formula>
    </cfRule>
  </conditionalFormatting>
  <conditionalFormatting sqref="Y146">
    <cfRule type="cellIs" dxfId="231" priority="503" operator="equal">
      <formula>0</formula>
    </cfRule>
    <cfRule type="cellIs" dxfId="230" priority="504" operator="equal">
      <formula>0</formula>
    </cfRule>
  </conditionalFormatting>
  <conditionalFormatting sqref="AA146">
    <cfRule type="cellIs" dxfId="229" priority="501" operator="equal">
      <formula>0</formula>
    </cfRule>
    <cfRule type="cellIs" dxfId="228" priority="502" operator="equal">
      <formula>0</formula>
    </cfRule>
  </conditionalFormatting>
  <conditionalFormatting sqref="AC146">
    <cfRule type="cellIs" dxfId="227" priority="499" operator="equal">
      <formula>0</formula>
    </cfRule>
    <cfRule type="cellIs" dxfId="226" priority="500" operator="equal">
      <formula>0</formula>
    </cfRule>
  </conditionalFormatting>
  <conditionalFormatting sqref="AE146">
    <cfRule type="cellIs" dxfId="225" priority="497" operator="equal">
      <formula>0</formula>
    </cfRule>
    <cfRule type="cellIs" dxfId="224" priority="498" operator="equal">
      <formula>0</formula>
    </cfRule>
  </conditionalFormatting>
  <conditionalFormatting sqref="AG146">
    <cfRule type="cellIs" dxfId="223" priority="495" operator="equal">
      <formula>0</formula>
    </cfRule>
    <cfRule type="cellIs" dxfId="222" priority="496" operator="equal">
      <formula>0</formula>
    </cfRule>
  </conditionalFormatting>
  <conditionalFormatting sqref="AC135">
    <cfRule type="cellIs" dxfId="221" priority="482" operator="equal">
      <formula>0</formula>
    </cfRule>
  </conditionalFormatting>
  <conditionalFormatting sqref="AE135">
    <cfRule type="cellIs" dxfId="220" priority="481" operator="equal">
      <formula>0</formula>
    </cfRule>
  </conditionalFormatting>
  <conditionalFormatting sqref="AG135">
    <cfRule type="cellIs" dxfId="219" priority="480" operator="equal">
      <formula>0</formula>
    </cfRule>
  </conditionalFormatting>
  <conditionalFormatting sqref="E124">
    <cfRule type="cellIs" dxfId="218" priority="479" operator="equal">
      <formula>0</formula>
    </cfRule>
  </conditionalFormatting>
  <conditionalFormatting sqref="G124">
    <cfRule type="cellIs" dxfId="217" priority="478" operator="equal">
      <formula>0</formula>
    </cfRule>
  </conditionalFormatting>
  <conditionalFormatting sqref="I124">
    <cfRule type="cellIs" dxfId="216" priority="477" operator="equal">
      <formula>0</formula>
    </cfRule>
  </conditionalFormatting>
  <conditionalFormatting sqref="K124">
    <cfRule type="cellIs" dxfId="215" priority="476" operator="equal">
      <formula>0</formula>
    </cfRule>
  </conditionalFormatting>
  <conditionalFormatting sqref="M124">
    <cfRule type="cellIs" dxfId="214" priority="475" operator="equal">
      <formula>0</formula>
    </cfRule>
  </conditionalFormatting>
  <conditionalFormatting sqref="O124">
    <cfRule type="cellIs" dxfId="213" priority="474" operator="equal">
      <formula>0</formula>
    </cfRule>
  </conditionalFormatting>
  <conditionalFormatting sqref="Q124">
    <cfRule type="cellIs" dxfId="212" priority="473" operator="equal">
      <formula>0</formula>
    </cfRule>
  </conditionalFormatting>
  <conditionalFormatting sqref="S124">
    <cfRule type="cellIs" dxfId="211" priority="472" operator="equal">
      <formula>0</formula>
    </cfRule>
  </conditionalFormatting>
  <conditionalFormatting sqref="U124">
    <cfRule type="cellIs" dxfId="210" priority="471" operator="equal">
      <formula>0</formula>
    </cfRule>
  </conditionalFormatting>
  <conditionalFormatting sqref="W124">
    <cfRule type="cellIs" dxfId="209" priority="470" operator="equal">
      <formula>0</formula>
    </cfRule>
  </conditionalFormatting>
  <conditionalFormatting sqref="Y124">
    <cfRule type="cellIs" dxfId="208" priority="469" operator="equal">
      <formula>0</formula>
    </cfRule>
  </conditionalFormatting>
  <conditionalFormatting sqref="AA124">
    <cfRule type="cellIs" dxfId="207" priority="468" operator="equal">
      <formula>0</formula>
    </cfRule>
  </conditionalFormatting>
  <conditionalFormatting sqref="AC124">
    <cfRule type="cellIs" dxfId="206" priority="467" operator="equal">
      <formula>0</formula>
    </cfRule>
  </conditionalFormatting>
  <conditionalFormatting sqref="AE124">
    <cfRule type="cellIs" dxfId="205" priority="466" operator="equal">
      <formula>0</formula>
    </cfRule>
  </conditionalFormatting>
  <conditionalFormatting sqref="AG124">
    <cfRule type="cellIs" dxfId="204" priority="465" operator="equal">
      <formula>0</formula>
    </cfRule>
  </conditionalFormatting>
  <conditionalFormatting sqref="E179">
    <cfRule type="cellIs" dxfId="203" priority="464" operator="equal">
      <formula>0</formula>
    </cfRule>
  </conditionalFormatting>
  <conditionalFormatting sqref="G179">
    <cfRule type="cellIs" dxfId="202" priority="463" operator="equal">
      <formula>0</formula>
    </cfRule>
  </conditionalFormatting>
  <conditionalFormatting sqref="I179">
    <cfRule type="cellIs" dxfId="201" priority="462" operator="equal">
      <formula>0</formula>
    </cfRule>
  </conditionalFormatting>
  <conditionalFormatting sqref="K179">
    <cfRule type="cellIs" dxfId="200" priority="461" operator="equal">
      <formula>0</formula>
    </cfRule>
  </conditionalFormatting>
  <conditionalFormatting sqref="M179">
    <cfRule type="cellIs" dxfId="199" priority="460" operator="equal">
      <formula>0</formula>
    </cfRule>
  </conditionalFormatting>
  <conditionalFormatting sqref="O179">
    <cfRule type="cellIs" dxfId="198" priority="459" operator="equal">
      <formula>0</formula>
    </cfRule>
  </conditionalFormatting>
  <conditionalFormatting sqref="Q179">
    <cfRule type="cellIs" dxfId="197" priority="458" operator="equal">
      <formula>0</formula>
    </cfRule>
  </conditionalFormatting>
  <conditionalFormatting sqref="S179">
    <cfRule type="cellIs" dxfId="196" priority="457" operator="equal">
      <formula>0</formula>
    </cfRule>
  </conditionalFormatting>
  <conditionalFormatting sqref="U179">
    <cfRule type="cellIs" dxfId="195" priority="456" operator="equal">
      <formula>0</formula>
    </cfRule>
  </conditionalFormatting>
  <conditionalFormatting sqref="S201">
    <cfRule type="cellIs" dxfId="194" priority="421" operator="equal">
      <formula>0</formula>
    </cfRule>
    <cfRule type="cellIs" dxfId="193" priority="429" operator="equal">
      <formula>0</formula>
    </cfRule>
  </conditionalFormatting>
  <conditionalFormatting sqref="U212">
    <cfRule type="cellIs" dxfId="192" priority="406" operator="equal">
      <formula>0</formula>
    </cfRule>
    <cfRule type="cellIs" dxfId="191" priority="413" operator="equal">
      <formula>0</formula>
    </cfRule>
  </conditionalFormatting>
  <conditionalFormatting sqref="E234">
    <cfRule type="cellIs" dxfId="190" priority="391" operator="equal">
      <formula>0</formula>
    </cfRule>
  </conditionalFormatting>
  <conditionalFormatting sqref="W234">
    <cfRule type="cellIs" dxfId="189" priority="383" operator="equal">
      <formula>0</formula>
    </cfRule>
  </conditionalFormatting>
  <conditionalFormatting sqref="I245">
    <cfRule type="cellIs" dxfId="188" priority="375" operator="equal">
      <formula>0</formula>
    </cfRule>
  </conditionalFormatting>
  <conditionalFormatting sqref="Y245">
    <cfRule type="cellIs" dxfId="187" priority="368" operator="equal">
      <formula>0</formula>
    </cfRule>
  </conditionalFormatting>
  <conditionalFormatting sqref="AI146">
    <cfRule type="cellIs" dxfId="186" priority="309" operator="equal">
      <formula>0</formula>
    </cfRule>
    <cfRule type="cellIs" dxfId="185" priority="310" operator="equal">
      <formula>0</formula>
    </cfRule>
  </conditionalFormatting>
  <conditionalFormatting sqref="W300">
    <cfRule type="cellIs" dxfId="184" priority="272" operator="equal">
      <formula>0</formula>
    </cfRule>
  </conditionalFormatting>
  <conditionalFormatting sqref="Y300">
    <cfRule type="cellIs" dxfId="183" priority="271" operator="equal">
      <formula>0</formula>
    </cfRule>
  </conditionalFormatting>
  <conditionalFormatting sqref="AK146">
    <cfRule type="cellIs" dxfId="182" priority="261" operator="equal">
      <formula>0</formula>
    </cfRule>
    <cfRule type="cellIs" dxfId="181" priority="262" operator="equal">
      <formula>0</formula>
    </cfRule>
  </conditionalFormatting>
  <conditionalFormatting sqref="AM146">
    <cfRule type="cellIs" dxfId="180" priority="243" operator="equal">
      <formula>0</formula>
    </cfRule>
    <cfRule type="cellIs" dxfId="179" priority="244" operator="equal">
      <formula>0</formula>
    </cfRule>
  </conditionalFormatting>
  <conditionalFormatting sqref="M311">
    <cfRule type="cellIs" dxfId="178" priority="224" operator="equal">
      <formula>0</formula>
    </cfRule>
  </conditionalFormatting>
  <conditionalFormatting sqref="Q311">
    <cfRule type="cellIs" dxfId="177" priority="223" operator="equal">
      <formula>0</formula>
    </cfRule>
  </conditionalFormatting>
  <conditionalFormatting sqref="AO146">
    <cfRule type="cellIs" dxfId="176" priority="207" operator="equal">
      <formula>0</formula>
    </cfRule>
    <cfRule type="cellIs" dxfId="175" priority="208" operator="equal">
      <formula>0</formula>
    </cfRule>
  </conditionalFormatting>
  <conditionalFormatting sqref="AO135">
    <cfRule type="cellIs" dxfId="174" priority="206" operator="equal">
      <formula>0</formula>
    </cfRule>
  </conditionalFormatting>
  <conditionalFormatting sqref="AO124">
    <cfRule type="cellIs" dxfId="173" priority="205" operator="equal">
      <formula>0</formula>
    </cfRule>
  </conditionalFormatting>
  <conditionalFormatting sqref="AQ157">
    <cfRule type="cellIs" dxfId="172" priority="172" operator="equal">
      <formula>0</formula>
    </cfRule>
  </conditionalFormatting>
  <conditionalFormatting sqref="AQ168">
    <cfRule type="cellIs" dxfId="171" priority="171" operator="equal">
      <formula>0</formula>
    </cfRule>
  </conditionalFormatting>
  <conditionalFormatting sqref="AQ179">
    <cfRule type="cellIs" dxfId="170" priority="166" operator="equal">
      <formula>0</formula>
    </cfRule>
  </conditionalFormatting>
  <conditionalFormatting sqref="AQ190">
    <cfRule type="cellIs" dxfId="169" priority="165" operator="equal">
      <formula>0</formula>
    </cfRule>
  </conditionalFormatting>
  <conditionalFormatting sqref="AQ201">
    <cfRule type="cellIs" dxfId="168" priority="164" operator="equal">
      <formula>0</formula>
    </cfRule>
  </conditionalFormatting>
  <conditionalFormatting sqref="AQ212">
    <cfRule type="cellIs" dxfId="167" priority="163" operator="equal">
      <formula>0</formula>
    </cfRule>
  </conditionalFormatting>
  <conditionalFormatting sqref="AQ223">
    <cfRule type="cellIs" dxfId="166" priority="162" operator="equal">
      <formula>0</formula>
    </cfRule>
  </conditionalFormatting>
  <conditionalFormatting sqref="AQ234">
    <cfRule type="cellIs" dxfId="165" priority="161" operator="equal">
      <formula>0</formula>
    </cfRule>
  </conditionalFormatting>
  <conditionalFormatting sqref="AQ245">
    <cfRule type="cellIs" dxfId="164" priority="160" operator="equal">
      <formula>0</formula>
    </cfRule>
  </conditionalFormatting>
  <conditionalFormatting sqref="AQ256">
    <cfRule type="cellIs" dxfId="163" priority="159" operator="equal">
      <formula>0</formula>
    </cfRule>
  </conditionalFormatting>
  <conditionalFormatting sqref="AQ267">
    <cfRule type="cellIs" dxfId="162" priority="158" operator="equal">
      <formula>0</formula>
    </cfRule>
  </conditionalFormatting>
  <conditionalFormatting sqref="AQ278">
    <cfRule type="cellIs" dxfId="161" priority="157" operator="equal">
      <formula>0</formula>
    </cfRule>
  </conditionalFormatting>
  <conditionalFormatting sqref="AQ289">
    <cfRule type="cellIs" dxfId="160" priority="156" operator="equal">
      <formula>0</formula>
    </cfRule>
  </conditionalFormatting>
  <conditionalFormatting sqref="AQ300">
    <cfRule type="cellIs" dxfId="159" priority="155" operator="equal">
      <formula>0</formula>
    </cfRule>
  </conditionalFormatting>
  <conditionalFormatting sqref="AQ311">
    <cfRule type="cellIs" dxfId="158" priority="154" operator="equal">
      <formula>0</formula>
    </cfRule>
  </conditionalFormatting>
  <conditionalFormatting sqref="AQ322">
    <cfRule type="cellIs" dxfId="157" priority="153" operator="equal">
      <formula>0</formula>
    </cfRule>
  </conditionalFormatting>
  <conditionalFormatting sqref="AQ146">
    <cfRule type="cellIs" dxfId="156" priority="169" operator="equal">
      <formula>0</formula>
    </cfRule>
    <cfRule type="cellIs" dxfId="155" priority="170" operator="equal">
      <formula>0</formula>
    </cfRule>
  </conditionalFormatting>
  <conditionalFormatting sqref="AQ135">
    <cfRule type="cellIs" dxfId="154" priority="168" operator="equal">
      <formula>0</formula>
    </cfRule>
  </conditionalFormatting>
  <conditionalFormatting sqref="AQ124">
    <cfRule type="cellIs" dxfId="153" priority="167" operator="equal">
      <formula>0</formula>
    </cfRule>
  </conditionalFormatting>
  <conditionalFormatting sqref="E333">
    <cfRule type="cellIs" dxfId="152" priority="152" operator="equal">
      <formula>0</formula>
    </cfRule>
  </conditionalFormatting>
  <conditionalFormatting sqref="G333">
    <cfRule type="cellIs" dxfId="151" priority="151" operator="equal">
      <formula>0</formula>
    </cfRule>
  </conditionalFormatting>
  <conditionalFormatting sqref="I333">
    <cfRule type="cellIs" dxfId="150" priority="150" operator="equal">
      <formula>0</formula>
    </cfRule>
  </conditionalFormatting>
  <conditionalFormatting sqref="K333">
    <cfRule type="cellIs" dxfId="149" priority="149" operator="equal">
      <formula>0</formula>
    </cfRule>
  </conditionalFormatting>
  <conditionalFormatting sqref="M333">
    <cfRule type="cellIs" dxfId="148" priority="148" operator="equal">
      <formula>0</formula>
    </cfRule>
  </conditionalFormatting>
  <conditionalFormatting sqref="Q333">
    <cfRule type="cellIs" dxfId="147" priority="147" operator="equal">
      <formula>0</formula>
    </cfRule>
  </conditionalFormatting>
  <conditionalFormatting sqref="S333">
    <cfRule type="cellIs" dxfId="146" priority="146" operator="equal">
      <formula>0</formula>
    </cfRule>
  </conditionalFormatting>
  <conditionalFormatting sqref="U333">
    <cfRule type="cellIs" dxfId="145" priority="145" operator="equal">
      <formula>0</formula>
    </cfRule>
  </conditionalFormatting>
  <conditionalFormatting sqref="W333">
    <cfRule type="cellIs" dxfId="144" priority="144" operator="equal">
      <formula>0</formula>
    </cfRule>
  </conditionalFormatting>
  <conditionalFormatting sqref="Y333">
    <cfRule type="cellIs" dxfId="143" priority="143" operator="equal">
      <formula>0</formula>
    </cfRule>
  </conditionalFormatting>
  <conditionalFormatting sqref="AA333">
    <cfRule type="cellIs" dxfId="142" priority="142" operator="equal">
      <formula>0</formula>
    </cfRule>
  </conditionalFormatting>
  <conditionalFormatting sqref="AC333">
    <cfRule type="cellIs" dxfId="141" priority="141" operator="equal">
      <formula>0</formula>
    </cfRule>
  </conditionalFormatting>
  <conditionalFormatting sqref="AE333">
    <cfRule type="cellIs" dxfId="140" priority="140" operator="equal">
      <formula>0</formula>
    </cfRule>
  </conditionalFormatting>
  <conditionalFormatting sqref="AG333">
    <cfRule type="cellIs" dxfId="139" priority="139" operator="equal">
      <formula>0</formula>
    </cfRule>
  </conditionalFormatting>
  <conditionalFormatting sqref="O333">
    <cfRule type="cellIs" dxfId="138" priority="138" operator="equal">
      <formula>0</formula>
    </cfRule>
  </conditionalFormatting>
  <conditionalFormatting sqref="AI333">
    <cfRule type="cellIs" dxfId="137" priority="137" operator="equal">
      <formula>0</formula>
    </cfRule>
  </conditionalFormatting>
  <conditionalFormatting sqref="AK333">
    <cfRule type="cellIs" dxfId="136" priority="136" operator="equal">
      <formula>0</formula>
    </cfRule>
  </conditionalFormatting>
  <conditionalFormatting sqref="AM333">
    <cfRule type="cellIs" dxfId="135" priority="135" operator="equal">
      <formula>0</formula>
    </cfRule>
  </conditionalFormatting>
  <conditionalFormatting sqref="AO333">
    <cfRule type="cellIs" dxfId="134" priority="134" operator="equal">
      <formula>0</formula>
    </cfRule>
  </conditionalFormatting>
  <conditionalFormatting sqref="AQ333">
    <cfRule type="cellIs" dxfId="133" priority="133" operator="equal">
      <formula>0</formula>
    </cfRule>
  </conditionalFormatting>
  <conditionalFormatting sqref="E344">
    <cfRule type="cellIs" dxfId="132" priority="132" operator="equal">
      <formula>0</formula>
    </cfRule>
  </conditionalFormatting>
  <conditionalFormatting sqref="G344">
    <cfRule type="cellIs" dxfId="131" priority="131" operator="equal">
      <formula>0</formula>
    </cfRule>
  </conditionalFormatting>
  <conditionalFormatting sqref="I344">
    <cfRule type="cellIs" dxfId="130" priority="130" operator="equal">
      <formula>0</formula>
    </cfRule>
  </conditionalFormatting>
  <conditionalFormatting sqref="K344">
    <cfRule type="cellIs" dxfId="129" priority="129" operator="equal">
      <formula>0</formula>
    </cfRule>
  </conditionalFormatting>
  <conditionalFormatting sqref="M344">
    <cfRule type="cellIs" dxfId="128" priority="128" operator="equal">
      <formula>0</formula>
    </cfRule>
  </conditionalFormatting>
  <conditionalFormatting sqref="Q344">
    <cfRule type="cellIs" dxfId="127" priority="127" operator="equal">
      <formula>0</formula>
    </cfRule>
  </conditionalFormatting>
  <conditionalFormatting sqref="S344">
    <cfRule type="cellIs" dxfId="126" priority="126" operator="equal">
      <formula>0</formula>
    </cfRule>
  </conditionalFormatting>
  <conditionalFormatting sqref="U344">
    <cfRule type="cellIs" dxfId="125" priority="125" operator="equal">
      <formula>0</formula>
    </cfRule>
  </conditionalFormatting>
  <conditionalFormatting sqref="W344">
    <cfRule type="cellIs" dxfId="124" priority="124" operator="equal">
      <formula>0</formula>
    </cfRule>
  </conditionalFormatting>
  <conditionalFormatting sqref="Y344">
    <cfRule type="cellIs" dxfId="123" priority="123" operator="equal">
      <formula>0</formula>
    </cfRule>
  </conditionalFormatting>
  <conditionalFormatting sqref="AA344">
    <cfRule type="cellIs" dxfId="122" priority="122" operator="equal">
      <formula>0</formula>
    </cfRule>
  </conditionalFormatting>
  <conditionalFormatting sqref="AC344">
    <cfRule type="cellIs" dxfId="121" priority="121" operator="equal">
      <formula>0</formula>
    </cfRule>
  </conditionalFormatting>
  <conditionalFormatting sqref="AE344">
    <cfRule type="cellIs" dxfId="120" priority="120" operator="equal">
      <formula>0</formula>
    </cfRule>
  </conditionalFormatting>
  <conditionalFormatting sqref="AG344">
    <cfRule type="cellIs" dxfId="119" priority="119" operator="equal">
      <formula>0</formula>
    </cfRule>
  </conditionalFormatting>
  <conditionalFormatting sqref="O344">
    <cfRule type="cellIs" dxfId="118" priority="118" operator="equal">
      <formula>0</formula>
    </cfRule>
  </conditionalFormatting>
  <conditionalFormatting sqref="AI344">
    <cfRule type="cellIs" dxfId="117" priority="117" operator="equal">
      <formula>0</formula>
    </cfRule>
  </conditionalFormatting>
  <conditionalFormatting sqref="AK344">
    <cfRule type="cellIs" dxfId="116" priority="116" operator="equal">
      <formula>0</formula>
    </cfRule>
  </conditionalFormatting>
  <conditionalFormatting sqref="AM344">
    <cfRule type="cellIs" dxfId="115" priority="115" operator="equal">
      <formula>0</formula>
    </cfRule>
  </conditionalFormatting>
  <conditionalFormatting sqref="AO344">
    <cfRule type="cellIs" dxfId="114" priority="114" operator="equal">
      <formula>0</formula>
    </cfRule>
  </conditionalFormatting>
  <conditionalFormatting sqref="AQ344">
    <cfRule type="cellIs" dxfId="113" priority="113" operator="equal">
      <formula>0</formula>
    </cfRule>
  </conditionalFormatting>
  <conditionalFormatting sqref="AS157">
    <cfRule type="cellIs" dxfId="112" priority="112" operator="equal">
      <formula>0</formula>
    </cfRule>
  </conditionalFormatting>
  <conditionalFormatting sqref="AS168">
    <cfRule type="cellIs" dxfId="111" priority="111" operator="equal">
      <formula>0</formula>
    </cfRule>
  </conditionalFormatting>
  <conditionalFormatting sqref="AS179">
    <cfRule type="cellIs" dxfId="110" priority="106" operator="equal">
      <formula>0</formula>
    </cfRule>
  </conditionalFormatting>
  <conditionalFormatting sqref="AS190">
    <cfRule type="cellIs" dxfId="109" priority="105" operator="equal">
      <formula>0</formula>
    </cfRule>
  </conditionalFormatting>
  <conditionalFormatting sqref="AS201">
    <cfRule type="cellIs" dxfId="108" priority="104" operator="equal">
      <formula>0</formula>
    </cfRule>
  </conditionalFormatting>
  <conditionalFormatting sqref="AS212">
    <cfRule type="cellIs" dxfId="107" priority="103" operator="equal">
      <formula>0</formula>
    </cfRule>
  </conditionalFormatting>
  <conditionalFormatting sqref="AS223">
    <cfRule type="cellIs" dxfId="106" priority="102" operator="equal">
      <formula>0</formula>
    </cfRule>
  </conditionalFormatting>
  <conditionalFormatting sqref="AS234">
    <cfRule type="cellIs" dxfId="105" priority="101" operator="equal">
      <formula>0</formula>
    </cfRule>
  </conditionalFormatting>
  <conditionalFormatting sqref="AS245">
    <cfRule type="cellIs" dxfId="104" priority="100" operator="equal">
      <formula>0</formula>
    </cfRule>
  </conditionalFormatting>
  <conditionalFormatting sqref="AS256">
    <cfRule type="cellIs" dxfId="103" priority="99" operator="equal">
      <formula>0</formula>
    </cfRule>
  </conditionalFormatting>
  <conditionalFormatting sqref="AS267">
    <cfRule type="cellIs" dxfId="102" priority="98" operator="equal">
      <formula>0</formula>
    </cfRule>
  </conditionalFormatting>
  <conditionalFormatting sqref="AS278">
    <cfRule type="cellIs" dxfId="101" priority="97" operator="equal">
      <formula>0</formula>
    </cfRule>
  </conditionalFormatting>
  <conditionalFormatting sqref="AS289">
    <cfRule type="cellIs" dxfId="100" priority="96" operator="equal">
      <formula>0</formula>
    </cfRule>
  </conditionalFormatting>
  <conditionalFormatting sqref="AS300">
    <cfRule type="cellIs" dxfId="99" priority="95" operator="equal">
      <formula>0</formula>
    </cfRule>
  </conditionalFormatting>
  <conditionalFormatting sqref="AS311">
    <cfRule type="cellIs" dxfId="98" priority="94" operator="equal">
      <formula>0</formula>
    </cfRule>
  </conditionalFormatting>
  <conditionalFormatting sqref="AS322">
    <cfRule type="cellIs" dxfId="97" priority="93" operator="equal">
      <formula>0</formula>
    </cfRule>
  </conditionalFormatting>
  <conditionalFormatting sqref="AS146">
    <cfRule type="cellIs" dxfId="96" priority="109" operator="equal">
      <formula>0</formula>
    </cfRule>
    <cfRule type="cellIs" dxfId="95" priority="110" operator="equal">
      <formula>0</formula>
    </cfRule>
  </conditionalFormatting>
  <conditionalFormatting sqref="AS135">
    <cfRule type="cellIs" dxfId="94" priority="108" operator="equal">
      <formula>0</formula>
    </cfRule>
  </conditionalFormatting>
  <conditionalFormatting sqref="AS124">
    <cfRule type="cellIs" dxfId="93" priority="107" operator="equal">
      <formula>0</formula>
    </cfRule>
  </conditionalFormatting>
  <conditionalFormatting sqref="AS333">
    <cfRule type="cellIs" dxfId="92" priority="92" operator="equal">
      <formula>0</formula>
    </cfRule>
  </conditionalFormatting>
  <conditionalFormatting sqref="AS344">
    <cfRule type="cellIs" dxfId="91" priority="91" operator="equal">
      <formula>0</formula>
    </cfRule>
  </conditionalFormatting>
  <conditionalFormatting sqref="AU157">
    <cfRule type="cellIs" dxfId="90" priority="90" operator="equal">
      <formula>0</formula>
    </cfRule>
  </conditionalFormatting>
  <conditionalFormatting sqref="AU168">
    <cfRule type="cellIs" dxfId="89" priority="89" operator="equal">
      <formula>0</formula>
    </cfRule>
  </conditionalFormatting>
  <conditionalFormatting sqref="AU179">
    <cfRule type="cellIs" dxfId="88" priority="84" operator="equal">
      <formula>0</formula>
    </cfRule>
  </conditionalFormatting>
  <conditionalFormatting sqref="AU190">
    <cfRule type="cellIs" dxfId="87" priority="83" operator="equal">
      <formula>0</formula>
    </cfRule>
  </conditionalFormatting>
  <conditionalFormatting sqref="AU201">
    <cfRule type="cellIs" dxfId="86" priority="82" operator="equal">
      <formula>0</formula>
    </cfRule>
  </conditionalFormatting>
  <conditionalFormatting sqref="AU212">
    <cfRule type="cellIs" dxfId="85" priority="81" operator="equal">
      <formula>0</formula>
    </cfRule>
  </conditionalFormatting>
  <conditionalFormatting sqref="AU223">
    <cfRule type="cellIs" dxfId="84" priority="80" operator="equal">
      <formula>0</formula>
    </cfRule>
  </conditionalFormatting>
  <conditionalFormatting sqref="AU234">
    <cfRule type="cellIs" dxfId="83" priority="79" operator="equal">
      <formula>0</formula>
    </cfRule>
  </conditionalFormatting>
  <conditionalFormatting sqref="AU245">
    <cfRule type="cellIs" dxfId="82" priority="78" operator="equal">
      <formula>0</formula>
    </cfRule>
  </conditionalFormatting>
  <conditionalFormatting sqref="AU256">
    <cfRule type="cellIs" dxfId="81" priority="77" operator="equal">
      <formula>0</formula>
    </cfRule>
  </conditionalFormatting>
  <conditionalFormatting sqref="AU267">
    <cfRule type="cellIs" dxfId="80" priority="76" operator="equal">
      <formula>0</formula>
    </cfRule>
  </conditionalFormatting>
  <conditionalFormatting sqref="AU278">
    <cfRule type="cellIs" dxfId="79" priority="75" operator="equal">
      <formula>0</formula>
    </cfRule>
  </conditionalFormatting>
  <conditionalFormatting sqref="AU289">
    <cfRule type="cellIs" dxfId="78" priority="74" operator="equal">
      <formula>0</formula>
    </cfRule>
  </conditionalFormatting>
  <conditionalFormatting sqref="AU300">
    <cfRule type="cellIs" dxfId="77" priority="73" operator="equal">
      <formula>0</formula>
    </cfRule>
  </conditionalFormatting>
  <conditionalFormatting sqref="AU311">
    <cfRule type="cellIs" dxfId="76" priority="72" operator="equal">
      <formula>0</formula>
    </cfRule>
  </conditionalFormatting>
  <conditionalFormatting sqref="AU322">
    <cfRule type="cellIs" dxfId="75" priority="71" operator="equal">
      <formula>0</formula>
    </cfRule>
  </conditionalFormatting>
  <conditionalFormatting sqref="AU146">
    <cfRule type="cellIs" dxfId="74" priority="87" operator="equal">
      <formula>0</formula>
    </cfRule>
    <cfRule type="cellIs" dxfId="73" priority="88" operator="equal">
      <formula>0</formula>
    </cfRule>
  </conditionalFormatting>
  <conditionalFormatting sqref="AU135">
    <cfRule type="cellIs" dxfId="72" priority="86" operator="equal">
      <formula>0</formula>
    </cfRule>
  </conditionalFormatting>
  <conditionalFormatting sqref="AU124">
    <cfRule type="cellIs" dxfId="71" priority="85" operator="equal">
      <formula>0</formula>
    </cfRule>
  </conditionalFormatting>
  <conditionalFormatting sqref="AU333">
    <cfRule type="cellIs" dxfId="70" priority="70" operator="equal">
      <formula>0</formula>
    </cfRule>
  </conditionalFormatting>
  <conditionalFormatting sqref="AU344">
    <cfRule type="cellIs" dxfId="69" priority="69" operator="equal">
      <formula>0</formula>
    </cfRule>
  </conditionalFormatting>
  <conditionalFormatting sqref="E355">
    <cfRule type="cellIs" dxfId="68" priority="68" operator="equal">
      <formula>0</formula>
    </cfRule>
  </conditionalFormatting>
  <conditionalFormatting sqref="G355">
    <cfRule type="cellIs" dxfId="67" priority="67" operator="equal">
      <formula>0</formula>
    </cfRule>
  </conditionalFormatting>
  <conditionalFormatting sqref="I355">
    <cfRule type="cellIs" dxfId="66" priority="66" operator="equal">
      <formula>0</formula>
    </cfRule>
  </conditionalFormatting>
  <conditionalFormatting sqref="K355">
    <cfRule type="cellIs" dxfId="65" priority="65" operator="equal">
      <formula>0</formula>
    </cfRule>
  </conditionalFormatting>
  <conditionalFormatting sqref="M355">
    <cfRule type="cellIs" dxfId="64" priority="64" operator="equal">
      <formula>0</formula>
    </cfRule>
  </conditionalFormatting>
  <conditionalFormatting sqref="Q355">
    <cfRule type="cellIs" dxfId="63" priority="63" operator="equal">
      <formula>0</formula>
    </cfRule>
  </conditionalFormatting>
  <conditionalFormatting sqref="S355">
    <cfRule type="cellIs" dxfId="62" priority="62" operator="equal">
      <formula>0</formula>
    </cfRule>
  </conditionalFormatting>
  <conditionalFormatting sqref="U355">
    <cfRule type="cellIs" dxfId="61" priority="61" operator="equal">
      <formula>0</formula>
    </cfRule>
  </conditionalFormatting>
  <conditionalFormatting sqref="W355">
    <cfRule type="cellIs" dxfId="60" priority="60" operator="equal">
      <formula>0</formula>
    </cfRule>
  </conditionalFormatting>
  <conditionalFormatting sqref="Y355">
    <cfRule type="cellIs" dxfId="59" priority="59" operator="equal">
      <formula>0</formula>
    </cfRule>
  </conditionalFormatting>
  <conditionalFormatting sqref="AA355">
    <cfRule type="cellIs" dxfId="58" priority="58" operator="equal">
      <formula>0</formula>
    </cfRule>
  </conditionalFormatting>
  <conditionalFormatting sqref="AC355">
    <cfRule type="cellIs" dxfId="57" priority="57" operator="equal">
      <formula>0</formula>
    </cfRule>
  </conditionalFormatting>
  <conditionalFormatting sqref="AE355">
    <cfRule type="cellIs" dxfId="56" priority="56" operator="equal">
      <formula>0</formula>
    </cfRule>
  </conditionalFormatting>
  <conditionalFormatting sqref="AG355">
    <cfRule type="cellIs" dxfId="55" priority="55" operator="equal">
      <formula>0</formula>
    </cfRule>
  </conditionalFormatting>
  <conditionalFormatting sqref="O355">
    <cfRule type="cellIs" dxfId="54" priority="54" operator="equal">
      <formula>0</formula>
    </cfRule>
  </conditionalFormatting>
  <conditionalFormatting sqref="AI355">
    <cfRule type="cellIs" dxfId="53" priority="53" operator="equal">
      <formula>0</formula>
    </cfRule>
  </conditionalFormatting>
  <conditionalFormatting sqref="AK355">
    <cfRule type="cellIs" dxfId="52" priority="52" operator="equal">
      <formula>0</formula>
    </cfRule>
  </conditionalFormatting>
  <conditionalFormatting sqref="AM355">
    <cfRule type="cellIs" dxfId="51" priority="51" operator="equal">
      <formula>0</formula>
    </cfRule>
  </conditionalFormatting>
  <conditionalFormatting sqref="AO355">
    <cfRule type="cellIs" dxfId="50" priority="50" operator="equal">
      <formula>0</formula>
    </cfRule>
  </conditionalFormatting>
  <conditionalFormatting sqref="AQ355">
    <cfRule type="cellIs" dxfId="49" priority="49" operator="equal">
      <formula>0</formula>
    </cfRule>
  </conditionalFormatting>
  <conditionalFormatting sqref="AS355">
    <cfRule type="cellIs" dxfId="48" priority="48" operator="equal">
      <formula>0</formula>
    </cfRule>
  </conditionalFormatting>
  <conditionalFormatting sqref="AU355">
    <cfRule type="cellIs" dxfId="47" priority="47" operator="equal">
      <formula>0</formula>
    </cfRule>
  </conditionalFormatting>
  <conditionalFormatting sqref="AW157">
    <cfRule type="cellIs" dxfId="46" priority="46" operator="equal">
      <formula>0</formula>
    </cfRule>
  </conditionalFormatting>
  <conditionalFormatting sqref="AW168">
    <cfRule type="cellIs" dxfId="45" priority="45" operator="equal">
      <formula>0</formula>
    </cfRule>
  </conditionalFormatting>
  <conditionalFormatting sqref="AW179">
    <cfRule type="cellIs" dxfId="44" priority="40" operator="equal">
      <formula>0</formula>
    </cfRule>
  </conditionalFormatting>
  <conditionalFormatting sqref="AW190">
    <cfRule type="cellIs" dxfId="43" priority="39" operator="equal">
      <formula>0</formula>
    </cfRule>
  </conditionalFormatting>
  <conditionalFormatting sqref="AW201">
    <cfRule type="cellIs" dxfId="42" priority="38" operator="equal">
      <formula>0</formula>
    </cfRule>
  </conditionalFormatting>
  <conditionalFormatting sqref="AW212">
    <cfRule type="cellIs" dxfId="41" priority="37" operator="equal">
      <formula>0</formula>
    </cfRule>
  </conditionalFormatting>
  <conditionalFormatting sqref="AW223">
    <cfRule type="cellIs" dxfId="40" priority="36" operator="equal">
      <formula>0</formula>
    </cfRule>
  </conditionalFormatting>
  <conditionalFormatting sqref="AW234">
    <cfRule type="cellIs" dxfId="39" priority="35" operator="equal">
      <formula>0</formula>
    </cfRule>
  </conditionalFormatting>
  <conditionalFormatting sqref="AW245">
    <cfRule type="cellIs" dxfId="38" priority="34" operator="equal">
      <formula>0</formula>
    </cfRule>
  </conditionalFormatting>
  <conditionalFormatting sqref="AW256">
    <cfRule type="cellIs" dxfId="37" priority="33" operator="equal">
      <formula>0</formula>
    </cfRule>
  </conditionalFormatting>
  <conditionalFormatting sqref="AW267">
    <cfRule type="cellIs" dxfId="36" priority="32" operator="equal">
      <formula>0</formula>
    </cfRule>
  </conditionalFormatting>
  <conditionalFormatting sqref="AW278">
    <cfRule type="cellIs" dxfId="35" priority="31" operator="equal">
      <formula>0</formula>
    </cfRule>
  </conditionalFormatting>
  <conditionalFormatting sqref="AW289">
    <cfRule type="cellIs" dxfId="34" priority="30" operator="equal">
      <formula>0</formula>
    </cfRule>
  </conditionalFormatting>
  <conditionalFormatting sqref="AW300">
    <cfRule type="cellIs" dxfId="33" priority="29" operator="equal">
      <formula>0</formula>
    </cfRule>
  </conditionalFormatting>
  <conditionalFormatting sqref="AW311">
    <cfRule type="cellIs" dxfId="32" priority="28" operator="equal">
      <formula>0</formula>
    </cfRule>
  </conditionalFormatting>
  <conditionalFormatting sqref="AW322">
    <cfRule type="cellIs" dxfId="31" priority="27" operator="equal">
      <formula>0</formula>
    </cfRule>
  </conditionalFormatting>
  <conditionalFormatting sqref="AW146">
    <cfRule type="cellIs" dxfId="30" priority="43" operator="equal">
      <formula>0</formula>
    </cfRule>
    <cfRule type="cellIs" dxfId="29" priority="44" operator="equal">
      <formula>0</formula>
    </cfRule>
  </conditionalFormatting>
  <conditionalFormatting sqref="AW135">
    <cfRule type="cellIs" dxfId="28" priority="42" operator="equal">
      <formula>0</formula>
    </cfRule>
  </conditionalFormatting>
  <conditionalFormatting sqref="AW124">
    <cfRule type="cellIs" dxfId="27" priority="41" operator="equal">
      <formula>0</formula>
    </cfRule>
  </conditionalFormatting>
  <conditionalFormatting sqref="AW333">
    <cfRule type="cellIs" dxfId="26" priority="26" operator="equal">
      <formula>0</formula>
    </cfRule>
  </conditionalFormatting>
  <conditionalFormatting sqref="AW344">
    <cfRule type="cellIs" dxfId="25" priority="25" operator="equal">
      <formula>0</formula>
    </cfRule>
  </conditionalFormatting>
  <conditionalFormatting sqref="AW355">
    <cfRule type="cellIs" dxfId="24" priority="24" operator="equal">
      <formula>0</formula>
    </cfRule>
  </conditionalFormatting>
  <conditionalFormatting sqref="E366">
    <cfRule type="cellIs" dxfId="23" priority="23" operator="equal">
      <formula>0</formula>
    </cfRule>
  </conditionalFormatting>
  <conditionalFormatting sqref="G366">
    <cfRule type="cellIs" dxfId="22" priority="22" operator="equal">
      <formula>0</formula>
    </cfRule>
  </conditionalFormatting>
  <conditionalFormatting sqref="I366">
    <cfRule type="cellIs" dxfId="21" priority="21" operator="equal">
      <formula>0</formula>
    </cfRule>
  </conditionalFormatting>
  <conditionalFormatting sqref="K366">
    <cfRule type="cellIs" dxfId="20" priority="20" operator="equal">
      <formula>0</formula>
    </cfRule>
  </conditionalFormatting>
  <conditionalFormatting sqref="M366">
    <cfRule type="cellIs" dxfId="19" priority="19" operator="equal">
      <formula>0</formula>
    </cfRule>
  </conditionalFormatting>
  <conditionalFormatting sqref="Q366">
    <cfRule type="cellIs" dxfId="18" priority="18" operator="equal">
      <formula>0</formula>
    </cfRule>
  </conditionalFormatting>
  <conditionalFormatting sqref="S366">
    <cfRule type="cellIs" dxfId="17" priority="17" operator="equal">
      <formula>0</formula>
    </cfRule>
  </conditionalFormatting>
  <conditionalFormatting sqref="U366">
    <cfRule type="cellIs" dxfId="16" priority="16" operator="equal">
      <formula>0</formula>
    </cfRule>
  </conditionalFormatting>
  <conditionalFormatting sqref="W366">
    <cfRule type="cellIs" dxfId="15" priority="15" operator="equal">
      <formula>0</formula>
    </cfRule>
  </conditionalFormatting>
  <conditionalFormatting sqref="Y366">
    <cfRule type="cellIs" dxfId="14" priority="14" operator="equal">
      <formula>0</formula>
    </cfRule>
  </conditionalFormatting>
  <conditionalFormatting sqref="AA366">
    <cfRule type="cellIs" dxfId="13" priority="13" operator="equal">
      <formula>0</formula>
    </cfRule>
  </conditionalFormatting>
  <conditionalFormatting sqref="AC366">
    <cfRule type="cellIs" dxfId="12" priority="12" operator="equal">
      <formula>0</formula>
    </cfRule>
  </conditionalFormatting>
  <conditionalFormatting sqref="AE366">
    <cfRule type="cellIs" dxfId="11" priority="11" operator="equal">
      <formula>0</formula>
    </cfRule>
  </conditionalFormatting>
  <conditionalFormatting sqref="AG366">
    <cfRule type="cellIs" dxfId="10" priority="10" operator="equal">
      <formula>0</formula>
    </cfRule>
  </conditionalFormatting>
  <conditionalFormatting sqref="O366">
    <cfRule type="cellIs" dxfId="9" priority="9" operator="equal">
      <formula>0</formula>
    </cfRule>
  </conditionalFormatting>
  <conditionalFormatting sqref="AI366">
    <cfRule type="cellIs" dxfId="8" priority="8" operator="equal">
      <formula>0</formula>
    </cfRule>
  </conditionalFormatting>
  <conditionalFormatting sqref="AK366">
    <cfRule type="cellIs" dxfId="7" priority="7" operator="equal">
      <formula>0</formula>
    </cfRule>
  </conditionalFormatting>
  <conditionalFormatting sqref="AM366">
    <cfRule type="cellIs" dxfId="6" priority="6" operator="equal">
      <formula>0</formula>
    </cfRule>
  </conditionalFormatting>
  <conditionalFormatting sqref="AO366">
    <cfRule type="cellIs" dxfId="5" priority="5" operator="equal">
      <formula>0</formula>
    </cfRule>
  </conditionalFormatting>
  <conditionalFormatting sqref="AQ366">
    <cfRule type="cellIs" dxfId="4" priority="4" operator="equal">
      <formula>0</formula>
    </cfRule>
  </conditionalFormatting>
  <conditionalFormatting sqref="AS366">
    <cfRule type="cellIs" dxfId="3" priority="3" operator="equal">
      <formula>0</formula>
    </cfRule>
  </conditionalFormatting>
  <conditionalFormatting sqref="AU366">
    <cfRule type="cellIs" dxfId="2" priority="2" operator="equal">
      <formula>0</formula>
    </cfRule>
  </conditionalFormatting>
  <conditionalFormatting sqref="AW366">
    <cfRule type="cellIs" dxfId="1" priority="1" operator="equal">
      <formula>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autoPageBreaks="0"/>
  </sheetPr>
  <dimension ref="A1:L1680"/>
  <sheetViews>
    <sheetView zoomScale="85" zoomScaleNormal="85" workbookViewId="0">
      <pane ySplit="6" topLeftCell="A1198" activePane="bottomLeft" state="frozen"/>
      <selection activeCell="C1" sqref="C1"/>
      <selection pane="bottomLeft" activeCell="K1210" sqref="K1210"/>
    </sheetView>
  </sheetViews>
  <sheetFormatPr defaultRowHeight="12.75"/>
  <cols>
    <col min="1" max="1" width="27" style="53" bestFit="1" customWidth="1"/>
    <col min="2" max="2" width="29.7109375" style="53" bestFit="1" customWidth="1"/>
    <col min="3" max="3" width="7.85546875" style="46" bestFit="1" customWidth="1"/>
    <col min="4" max="4" width="21.28515625" style="53" bestFit="1" customWidth="1"/>
    <col min="5" max="5" width="22.85546875" style="56" bestFit="1" customWidth="1"/>
    <col min="6" max="6" width="14.140625" style="53" bestFit="1" customWidth="1"/>
    <col min="7" max="7" width="17" style="44" bestFit="1" customWidth="1"/>
    <col min="8" max="8" width="16.85546875" style="48" bestFit="1" customWidth="1"/>
    <col min="9" max="9" width="15.28515625" style="48" bestFit="1" customWidth="1"/>
    <col min="10" max="10" width="17.28515625" style="48" bestFit="1" customWidth="1"/>
    <col min="11" max="11" width="14.85546875" style="48" bestFit="1" customWidth="1"/>
    <col min="12" max="12" width="24.85546875" style="48" customWidth="1"/>
    <col min="13" max="16384" width="9.140625" style="48"/>
  </cols>
  <sheetData>
    <row r="1" spans="1:12" s="44" customFormat="1">
      <c r="A1" s="169" t="s">
        <v>1</v>
      </c>
      <c r="B1" s="169"/>
      <c r="C1" s="169"/>
      <c r="D1" s="169"/>
      <c r="E1" s="169"/>
      <c r="F1" s="169"/>
    </row>
    <row r="2" spans="1:12" s="44" customFormat="1">
      <c r="A2" s="169" t="s">
        <v>8</v>
      </c>
      <c r="B2" s="169"/>
      <c r="C2" s="169"/>
      <c r="D2" s="169"/>
      <c r="E2" s="169"/>
      <c r="F2" s="169"/>
    </row>
    <row r="3" spans="1:12" s="44" customFormat="1">
      <c r="A3" s="170"/>
      <c r="B3" s="170"/>
      <c r="C3" s="170"/>
      <c r="D3" s="170"/>
      <c r="E3" s="170"/>
      <c r="F3" s="170"/>
    </row>
    <row r="4" spans="1:12" s="44" customFormat="1">
      <c r="A4" s="45"/>
      <c r="B4" s="46"/>
      <c r="C4" s="46"/>
      <c r="D4" s="46"/>
      <c r="E4" s="47"/>
      <c r="F4" s="46"/>
    </row>
    <row r="5" spans="1:12">
      <c r="A5" s="44"/>
      <c r="B5" s="48"/>
      <c r="C5" s="44"/>
      <c r="D5" s="48"/>
      <c r="F5" s="48"/>
      <c r="G5" s="48"/>
      <c r="H5" s="49"/>
      <c r="L5" s="165" t="s">
        <v>1035</v>
      </c>
    </row>
    <row r="6" spans="1:12" ht="30" customHeight="1" thickBot="1">
      <c r="A6" s="50" t="s">
        <v>9</v>
      </c>
      <c r="B6" s="50" t="s">
        <v>10</v>
      </c>
      <c r="C6" s="51" t="s">
        <v>11</v>
      </c>
      <c r="D6" s="50" t="s">
        <v>12</v>
      </c>
      <c r="E6" s="50" t="s">
        <v>14</v>
      </c>
      <c r="F6" s="50" t="s">
        <v>13</v>
      </c>
      <c r="G6" s="50" t="s">
        <v>16</v>
      </c>
      <c r="H6" s="52" t="s">
        <v>17</v>
      </c>
      <c r="I6" s="52" t="s">
        <v>136</v>
      </c>
      <c r="J6" s="52" t="s">
        <v>18</v>
      </c>
      <c r="K6" s="52" t="s">
        <v>19</v>
      </c>
      <c r="L6" s="52" t="s">
        <v>1034</v>
      </c>
    </row>
    <row r="7" spans="1:12" s="55" customFormat="1">
      <c r="A7" s="53" t="s">
        <v>20</v>
      </c>
      <c r="B7" s="53" t="s">
        <v>21</v>
      </c>
      <c r="C7" s="53" t="s">
        <v>45</v>
      </c>
      <c r="D7" s="53" t="s">
        <v>26</v>
      </c>
      <c r="E7" s="56">
        <v>7500005</v>
      </c>
      <c r="F7" s="54" t="s">
        <v>207</v>
      </c>
      <c r="G7" s="53" t="s">
        <v>24</v>
      </c>
      <c r="H7" s="135">
        <v>552061.54</v>
      </c>
      <c r="I7" s="49">
        <v>276030.77</v>
      </c>
      <c r="J7" s="49">
        <v>176440.42</v>
      </c>
      <c r="K7" s="136">
        <v>99590.35</v>
      </c>
      <c r="L7" s="48" t="str">
        <f>VLOOKUP(E7,'ML Look up'!$A$2:$B$1922,2,FALSE)</f>
        <v>CEMS</v>
      </c>
    </row>
    <row r="8" spans="1:12" s="55" customFormat="1">
      <c r="A8" s="53" t="s">
        <v>20</v>
      </c>
      <c r="B8" s="53" t="s">
        <v>21</v>
      </c>
      <c r="C8" s="53" t="s">
        <v>45</v>
      </c>
      <c r="D8" s="53" t="s">
        <v>26</v>
      </c>
      <c r="E8" s="56">
        <v>7500006</v>
      </c>
      <c r="F8" s="54" t="s">
        <v>208</v>
      </c>
      <c r="G8" s="53" t="s">
        <v>24</v>
      </c>
      <c r="H8" s="135">
        <v>469268.68</v>
      </c>
      <c r="I8" s="49">
        <v>234634.34</v>
      </c>
      <c r="J8" s="49">
        <v>149979.59</v>
      </c>
      <c r="K8" s="136">
        <v>84654.75</v>
      </c>
      <c r="L8" s="48" t="str">
        <f>VLOOKUP(E8,'ML Look up'!$A$2:$B$1922,2,FALSE)</f>
        <v>CEMS</v>
      </c>
    </row>
    <row r="9" spans="1:12" s="55" customFormat="1">
      <c r="A9" s="53" t="s">
        <v>20</v>
      </c>
      <c r="B9" s="53" t="s">
        <v>21</v>
      </c>
      <c r="C9" s="53" t="s">
        <v>22</v>
      </c>
      <c r="D9" s="53" t="s">
        <v>26</v>
      </c>
      <c r="E9" s="56">
        <v>7000350</v>
      </c>
      <c r="F9" s="54" t="s">
        <v>209</v>
      </c>
      <c r="G9" s="53" t="s">
        <v>24</v>
      </c>
      <c r="H9" s="135">
        <v>2850363.2</v>
      </c>
      <c r="I9" s="49">
        <v>1425181.6</v>
      </c>
      <c r="J9" s="49">
        <v>868938.65</v>
      </c>
      <c r="K9" s="136">
        <v>556242.95000000007</v>
      </c>
      <c r="L9" s="48" t="str">
        <f>VLOOKUP(E9,'ML Look up'!$A$2:$B$1922,2,FALSE)</f>
        <v>PRECIP</v>
      </c>
    </row>
    <row r="10" spans="1:12" s="55" customFormat="1">
      <c r="A10" s="53" t="s">
        <v>20</v>
      </c>
      <c r="B10" s="53" t="s">
        <v>21</v>
      </c>
      <c r="C10" s="53" t="s">
        <v>22</v>
      </c>
      <c r="D10" s="53" t="s">
        <v>26</v>
      </c>
      <c r="E10" s="56">
        <v>7501344</v>
      </c>
      <c r="F10" s="54" t="s">
        <v>210</v>
      </c>
      <c r="G10" s="53" t="s">
        <v>24</v>
      </c>
      <c r="H10" s="135">
        <v>25657.919999999998</v>
      </c>
      <c r="I10" s="49">
        <v>12828.96</v>
      </c>
      <c r="J10" s="49">
        <v>7821.87</v>
      </c>
      <c r="K10" s="136">
        <v>5007.0899999999992</v>
      </c>
      <c r="L10" s="48" t="str">
        <f>VLOOKUP(E10,'ML Look up'!$A$2:$B$1922,2,FALSE)</f>
        <v>PRECIP</v>
      </c>
    </row>
    <row r="11" spans="1:12" s="55" customFormat="1">
      <c r="A11" s="53" t="s">
        <v>20</v>
      </c>
      <c r="B11" s="53" t="s">
        <v>21</v>
      </c>
      <c r="C11" s="53" t="s">
        <v>22</v>
      </c>
      <c r="D11" s="53" t="s">
        <v>26</v>
      </c>
      <c r="E11" s="56">
        <v>7501760</v>
      </c>
      <c r="F11" s="54" t="s">
        <v>211</v>
      </c>
      <c r="G11" s="53" t="s">
        <v>24</v>
      </c>
      <c r="H11" s="135">
        <v>1143200.04</v>
      </c>
      <c r="I11" s="49">
        <v>571600.02</v>
      </c>
      <c r="J11" s="49">
        <v>348506.71</v>
      </c>
      <c r="K11" s="136">
        <v>223093.31</v>
      </c>
      <c r="L11" s="48" t="str">
        <f>VLOOKUP(E11,'ML Look up'!$A$2:$B$1922,2,FALSE)</f>
        <v>LNB</v>
      </c>
    </row>
    <row r="12" spans="1:12" s="55" customFormat="1">
      <c r="A12" s="53" t="s">
        <v>20</v>
      </c>
      <c r="B12" s="53" t="s">
        <v>21</v>
      </c>
      <c r="C12" s="53" t="s">
        <v>22</v>
      </c>
      <c r="D12" s="53" t="s">
        <v>26</v>
      </c>
      <c r="E12" s="56">
        <v>40109944</v>
      </c>
      <c r="F12" s="54" t="s">
        <v>212</v>
      </c>
      <c r="G12" s="53" t="s">
        <v>24</v>
      </c>
      <c r="H12" s="135">
        <v>66312.86</v>
      </c>
      <c r="I12" s="49">
        <v>33156.43</v>
      </c>
      <c r="J12" s="49">
        <v>20215.599999999999</v>
      </c>
      <c r="K12" s="136">
        <v>12940.830000000002</v>
      </c>
      <c r="L12" s="48" t="str">
        <f>VLOOKUP(E12,'ML Look up'!$A$2:$B$1922,2,FALSE)</f>
        <v>LNB</v>
      </c>
    </row>
    <row r="13" spans="1:12" s="55" customFormat="1">
      <c r="A13" s="53" t="s">
        <v>20</v>
      </c>
      <c r="B13" s="53" t="s">
        <v>21</v>
      </c>
      <c r="C13" s="53" t="s">
        <v>22</v>
      </c>
      <c r="D13" s="53" t="s">
        <v>26</v>
      </c>
      <c r="E13" s="56">
        <v>40122054</v>
      </c>
      <c r="F13" s="54" t="s">
        <v>213</v>
      </c>
      <c r="G13" s="53" t="s">
        <v>24</v>
      </c>
      <c r="H13" s="135">
        <v>35260.410000000003</v>
      </c>
      <c r="I13" s="49">
        <v>17630.205000000002</v>
      </c>
      <c r="J13" s="49">
        <v>10749.2</v>
      </c>
      <c r="K13" s="136">
        <v>6881.005000000001</v>
      </c>
      <c r="L13" s="48" t="str">
        <f>VLOOKUP(E13,'ML Look up'!$A$2:$B$1922,2,FALSE)</f>
        <v>LNB</v>
      </c>
    </row>
    <row r="14" spans="1:12" s="55" customFormat="1">
      <c r="A14" s="53" t="s">
        <v>20</v>
      </c>
      <c r="B14" s="53" t="s">
        <v>21</v>
      </c>
      <c r="C14" s="53" t="s">
        <v>25</v>
      </c>
      <c r="D14" s="53" t="s">
        <v>26</v>
      </c>
      <c r="E14" s="56">
        <v>40157563</v>
      </c>
      <c r="F14" s="54" t="s">
        <v>214</v>
      </c>
      <c r="G14" s="53" t="s">
        <v>24</v>
      </c>
      <c r="H14" s="135">
        <v>10980.93</v>
      </c>
      <c r="I14" s="49">
        <v>5490.4650000000001</v>
      </c>
      <c r="J14" s="49">
        <v>3118.49</v>
      </c>
      <c r="K14" s="136">
        <v>2371.9750000000004</v>
      </c>
      <c r="L14" s="48" t="str">
        <f>VLOOKUP(E14,'ML Look up'!$A$2:$B$1922,2,FALSE)</f>
        <v>ASH</v>
      </c>
    </row>
    <row r="15" spans="1:12" s="55" customFormat="1">
      <c r="A15" s="53" t="s">
        <v>20</v>
      </c>
      <c r="B15" s="53" t="s">
        <v>21</v>
      </c>
      <c r="C15" s="53" t="s">
        <v>25</v>
      </c>
      <c r="D15" s="53" t="s">
        <v>26</v>
      </c>
      <c r="E15" s="56">
        <v>40162018</v>
      </c>
      <c r="F15" s="54" t="s">
        <v>215</v>
      </c>
      <c r="G15" s="53" t="s">
        <v>24</v>
      </c>
      <c r="H15" s="135">
        <v>445095.4</v>
      </c>
      <c r="I15" s="49">
        <v>222547.7</v>
      </c>
      <c r="J15" s="49">
        <v>126403.47</v>
      </c>
      <c r="K15" s="136">
        <v>96144.23000000001</v>
      </c>
      <c r="L15" s="48" t="str">
        <f>VLOOKUP(E15,'ML Look up'!$A$2:$B$1922,2,FALSE)</f>
        <v>LNB</v>
      </c>
    </row>
    <row r="16" spans="1:12" s="55" customFormat="1">
      <c r="A16" s="53" t="s">
        <v>20</v>
      </c>
      <c r="B16" s="53" t="s">
        <v>21</v>
      </c>
      <c r="C16" s="53" t="s">
        <v>25</v>
      </c>
      <c r="D16" s="53" t="s">
        <v>26</v>
      </c>
      <c r="E16" s="56">
        <v>40200841</v>
      </c>
      <c r="F16" s="54" t="s">
        <v>216</v>
      </c>
      <c r="G16" s="53" t="s">
        <v>24</v>
      </c>
      <c r="H16" s="135">
        <v>31097.19</v>
      </c>
      <c r="I16" s="49">
        <v>15548.594999999999</v>
      </c>
      <c r="J16" s="49">
        <v>8831.35</v>
      </c>
      <c r="K16" s="136">
        <v>6717.244999999999</v>
      </c>
      <c r="L16" s="48" t="str">
        <f>VLOOKUP(E16,'ML Look up'!$A$2:$B$1922,2,FALSE)</f>
        <v>COAL BLEND</v>
      </c>
    </row>
    <row r="17" spans="1:12" s="55" customFormat="1">
      <c r="A17" s="53" t="s">
        <v>20</v>
      </c>
      <c r="B17" s="53" t="s">
        <v>21</v>
      </c>
      <c r="C17" s="53" t="s">
        <v>25</v>
      </c>
      <c r="D17" s="53" t="s">
        <v>26</v>
      </c>
      <c r="E17" s="56">
        <v>40212814</v>
      </c>
      <c r="F17" s="54" t="s">
        <v>217</v>
      </c>
      <c r="G17" s="53" t="s">
        <v>24</v>
      </c>
      <c r="H17" s="135">
        <v>52522.54</v>
      </c>
      <c r="I17" s="49">
        <v>26261.27</v>
      </c>
      <c r="J17" s="49">
        <v>14915.97</v>
      </c>
      <c r="K17" s="136">
        <v>11345.300000000001</v>
      </c>
      <c r="L17" s="48" t="str">
        <f>VLOOKUP(E17,'ML Look up'!$A$2:$B$1922,2,FALSE)</f>
        <v>BURN VAL</v>
      </c>
    </row>
    <row r="18" spans="1:12" s="55" customFormat="1">
      <c r="A18" s="53" t="s">
        <v>20</v>
      </c>
      <c r="B18" s="53" t="s">
        <v>21</v>
      </c>
      <c r="C18" s="53" t="s">
        <v>25</v>
      </c>
      <c r="D18" s="53" t="s">
        <v>26</v>
      </c>
      <c r="E18" s="56">
        <v>40277069</v>
      </c>
      <c r="F18" s="54" t="s">
        <v>218</v>
      </c>
      <c r="G18" s="53" t="s">
        <v>24</v>
      </c>
      <c r="H18" s="135">
        <v>64422.47</v>
      </c>
      <c r="I18" s="49">
        <v>32211.235000000001</v>
      </c>
      <c r="J18" s="49">
        <v>18295.46</v>
      </c>
      <c r="K18" s="136">
        <v>13915.775000000001</v>
      </c>
      <c r="L18" s="48" t="str">
        <f>VLOOKUP(E18,'ML Look up'!$A$2:$B$1922,2,FALSE)</f>
        <v>CEMS</v>
      </c>
    </row>
    <row r="19" spans="1:12" s="55" customFormat="1">
      <c r="A19" s="53" t="s">
        <v>20</v>
      </c>
      <c r="B19" s="53" t="s">
        <v>21</v>
      </c>
      <c r="C19" s="53" t="s">
        <v>25</v>
      </c>
      <c r="D19" s="53" t="s">
        <v>26</v>
      </c>
      <c r="E19" s="56">
        <v>40277069</v>
      </c>
      <c r="F19" s="54" t="s">
        <v>218</v>
      </c>
      <c r="G19" s="53" t="s">
        <v>24</v>
      </c>
      <c r="H19" s="135">
        <v>15031.91</v>
      </c>
      <c r="I19" s="49">
        <v>7515.9549999999999</v>
      </c>
      <c r="J19" s="49">
        <v>4268.9399999999996</v>
      </c>
      <c r="K19" s="136">
        <v>3247.0150000000003</v>
      </c>
      <c r="L19" s="48" t="str">
        <f>VLOOKUP(E19,'ML Look up'!$A$2:$B$1922,2,FALSE)</f>
        <v>CEMS</v>
      </c>
    </row>
    <row r="20" spans="1:12" s="55" customFormat="1">
      <c r="A20" s="53" t="s">
        <v>20</v>
      </c>
      <c r="B20" s="53" t="s">
        <v>21</v>
      </c>
      <c r="C20" s="53" t="s">
        <v>28</v>
      </c>
      <c r="D20" s="53" t="s">
        <v>26</v>
      </c>
      <c r="E20" s="56">
        <v>40282569</v>
      </c>
      <c r="F20" s="54" t="s">
        <v>211</v>
      </c>
      <c r="G20" s="53" t="s">
        <v>24</v>
      </c>
      <c r="H20" s="135">
        <v>9227.74</v>
      </c>
      <c r="I20" s="49">
        <v>4613.87</v>
      </c>
      <c r="J20" s="49">
        <v>2492.2800000000002</v>
      </c>
      <c r="K20" s="136">
        <v>2121.5899999999997</v>
      </c>
      <c r="L20" s="48" t="str">
        <f>VLOOKUP(E20,'ML Look up'!$A$2:$B$1922,2,FALSE)</f>
        <v>LNB</v>
      </c>
    </row>
    <row r="21" spans="1:12" s="55" customFormat="1">
      <c r="A21" s="53" t="s">
        <v>20</v>
      </c>
      <c r="B21" s="53" t="s">
        <v>21</v>
      </c>
      <c r="C21" s="53" t="s">
        <v>28</v>
      </c>
      <c r="D21" s="53" t="s">
        <v>26</v>
      </c>
      <c r="E21" s="56">
        <v>40285626</v>
      </c>
      <c r="F21" s="54" t="s">
        <v>214</v>
      </c>
      <c r="G21" s="53" t="s">
        <v>24</v>
      </c>
      <c r="H21" s="135">
        <v>38244.54</v>
      </c>
      <c r="I21" s="49">
        <v>19122.27</v>
      </c>
      <c r="J21" s="49">
        <v>10329.31</v>
      </c>
      <c r="K21" s="136">
        <v>8792.9600000000009</v>
      </c>
      <c r="L21" s="48" t="str">
        <f>VLOOKUP(E21,'ML Look up'!$A$2:$B$1922,2,FALSE)</f>
        <v>ASH</v>
      </c>
    </row>
    <row r="22" spans="1:12" s="55" customFormat="1">
      <c r="A22" s="53" t="s">
        <v>20</v>
      </c>
      <c r="B22" s="53" t="s">
        <v>21</v>
      </c>
      <c r="C22" s="53" t="s">
        <v>28</v>
      </c>
      <c r="D22" s="53" t="s">
        <v>26</v>
      </c>
      <c r="E22" s="56">
        <v>40285762</v>
      </c>
      <c r="F22" s="54" t="s">
        <v>217</v>
      </c>
      <c r="G22" s="53" t="s">
        <v>24</v>
      </c>
      <c r="H22" s="135">
        <v>27719.01</v>
      </c>
      <c r="I22" s="49">
        <v>13859.504999999999</v>
      </c>
      <c r="J22" s="49">
        <v>7486.52</v>
      </c>
      <c r="K22" s="136">
        <v>6372.9849999999988</v>
      </c>
      <c r="L22" s="48" t="str">
        <f>VLOOKUP(E22,'ML Look up'!$A$2:$B$1922,2,FALSE)</f>
        <v>ASH</v>
      </c>
    </row>
    <row r="23" spans="1:12" s="55" customFormat="1">
      <c r="A23" s="53" t="s">
        <v>20</v>
      </c>
      <c r="B23" s="53" t="s">
        <v>21</v>
      </c>
      <c r="C23" s="53" t="s">
        <v>28</v>
      </c>
      <c r="D23" s="53" t="s">
        <v>26</v>
      </c>
      <c r="E23" s="56">
        <v>40293199</v>
      </c>
      <c r="F23" s="54" t="s">
        <v>219</v>
      </c>
      <c r="G23" s="53" t="s">
        <v>24</v>
      </c>
      <c r="H23" s="135">
        <v>2111.7199999999998</v>
      </c>
      <c r="I23" s="49">
        <v>1055.8599999999999</v>
      </c>
      <c r="J23" s="49">
        <v>570.35</v>
      </c>
      <c r="K23" s="136">
        <v>485.50999999999988</v>
      </c>
      <c r="L23" s="48" t="str">
        <f>VLOOKUP(E23,'ML Look up'!$A$2:$B$1922,2,FALSE)</f>
        <v>LNB</v>
      </c>
    </row>
    <row r="24" spans="1:12" s="55" customFormat="1">
      <c r="A24" s="53" t="s">
        <v>20</v>
      </c>
      <c r="B24" s="53" t="s">
        <v>21</v>
      </c>
      <c r="C24" s="53" t="s">
        <v>28</v>
      </c>
      <c r="D24" s="53" t="s">
        <v>26</v>
      </c>
      <c r="E24" s="56">
        <v>40293205</v>
      </c>
      <c r="F24" s="54" t="s">
        <v>219</v>
      </c>
      <c r="G24" s="53" t="s">
        <v>24</v>
      </c>
      <c r="H24" s="135">
        <v>7851.57</v>
      </c>
      <c r="I24" s="49">
        <v>3925.7849999999999</v>
      </c>
      <c r="J24" s="49">
        <v>2120.6</v>
      </c>
      <c r="K24" s="136">
        <v>1805.1849999999999</v>
      </c>
      <c r="L24" s="48" t="str">
        <f>VLOOKUP(E24,'ML Look up'!$A$2:$B$1922,2,FALSE)</f>
        <v>LNB</v>
      </c>
    </row>
    <row r="25" spans="1:12" s="55" customFormat="1">
      <c r="A25" s="53" t="s">
        <v>20</v>
      </c>
      <c r="B25" s="53" t="s">
        <v>21</v>
      </c>
      <c r="C25" s="53" t="s">
        <v>28</v>
      </c>
      <c r="D25" s="53" t="s">
        <v>26</v>
      </c>
      <c r="E25" s="56">
        <v>40301938</v>
      </c>
      <c r="F25" s="54" t="s">
        <v>220</v>
      </c>
      <c r="G25" s="53" t="s">
        <v>24</v>
      </c>
      <c r="H25" s="135">
        <v>391925.24</v>
      </c>
      <c r="I25" s="49">
        <v>195962.62</v>
      </c>
      <c r="J25" s="49">
        <v>105853.52</v>
      </c>
      <c r="K25" s="136">
        <v>90109.099999999991</v>
      </c>
      <c r="L25" s="48" t="str">
        <f>VLOOKUP(E25,'ML Look up'!$A$2:$B$1922,2,FALSE)</f>
        <v>LNB</v>
      </c>
    </row>
    <row r="26" spans="1:12" s="55" customFormat="1">
      <c r="A26" s="53" t="s">
        <v>20</v>
      </c>
      <c r="B26" s="53" t="s">
        <v>21</v>
      </c>
      <c r="C26" s="53" t="s">
        <v>28</v>
      </c>
      <c r="D26" s="53" t="s">
        <v>26</v>
      </c>
      <c r="E26" s="56">
        <v>40314438</v>
      </c>
      <c r="F26" s="54" t="s">
        <v>219</v>
      </c>
      <c r="G26" s="53" t="s">
        <v>24</v>
      </c>
      <c r="H26" s="135">
        <v>326260.58</v>
      </c>
      <c r="I26" s="49">
        <v>163130.29</v>
      </c>
      <c r="J26" s="49">
        <v>88118.41</v>
      </c>
      <c r="K26" s="136">
        <v>75011.88</v>
      </c>
      <c r="L26" s="48" t="str">
        <f>VLOOKUP(E26,'ML Look up'!$A$2:$B$1922,2,FALSE)</f>
        <v>BURN VAL</v>
      </c>
    </row>
    <row r="27" spans="1:12" s="55" customFormat="1">
      <c r="A27" s="53" t="s">
        <v>20</v>
      </c>
      <c r="B27" s="53" t="s">
        <v>21</v>
      </c>
      <c r="C27" s="53" t="s">
        <v>28</v>
      </c>
      <c r="D27" s="53" t="s">
        <v>26</v>
      </c>
      <c r="E27" s="56">
        <v>40370400</v>
      </c>
      <c r="F27" s="54" t="s">
        <v>219</v>
      </c>
      <c r="G27" s="53" t="s">
        <v>24</v>
      </c>
      <c r="H27" s="135">
        <v>86351.01</v>
      </c>
      <c r="I27" s="49">
        <v>43175.504999999997</v>
      </c>
      <c r="J27" s="49">
        <v>23322.2</v>
      </c>
      <c r="K27" s="136">
        <v>19853.304999999997</v>
      </c>
      <c r="L27" s="48" t="str">
        <f>VLOOKUP(E27,'ML Look up'!$A$2:$B$1922,2,FALSE)</f>
        <v>LNB</v>
      </c>
    </row>
    <row r="28" spans="1:12" s="55" customFormat="1">
      <c r="A28" s="53" t="s">
        <v>20</v>
      </c>
      <c r="B28" s="53" t="s">
        <v>21</v>
      </c>
      <c r="C28" s="53" t="s">
        <v>28</v>
      </c>
      <c r="D28" s="53" t="s">
        <v>26</v>
      </c>
      <c r="E28" s="56">
        <v>40384055</v>
      </c>
      <c r="F28" s="54" t="s">
        <v>220</v>
      </c>
      <c r="G28" s="53" t="s">
        <v>24</v>
      </c>
      <c r="H28" s="135">
        <v>234643.17</v>
      </c>
      <c r="I28" s="49">
        <v>117321.58500000001</v>
      </c>
      <c r="J28" s="49">
        <v>63373.83</v>
      </c>
      <c r="K28" s="136">
        <v>53947.755000000005</v>
      </c>
      <c r="L28" s="48" t="str">
        <f>VLOOKUP(E28,'ML Look up'!$A$2:$B$1922,2,FALSE)</f>
        <v>WATER INJ</v>
      </c>
    </row>
    <row r="29" spans="1:12" s="55" customFormat="1">
      <c r="A29" s="53" t="s">
        <v>20</v>
      </c>
      <c r="B29" s="53" t="s">
        <v>21</v>
      </c>
      <c r="C29" s="53" t="s">
        <v>28</v>
      </c>
      <c r="D29" s="53" t="s">
        <v>26</v>
      </c>
      <c r="E29" s="56">
        <v>40387903</v>
      </c>
      <c r="F29" s="54" t="s">
        <v>219</v>
      </c>
      <c r="G29" s="53" t="s">
        <v>24</v>
      </c>
      <c r="H29" s="135">
        <v>5212.0200000000004</v>
      </c>
      <c r="I29" s="49">
        <v>2606.0100000000002</v>
      </c>
      <c r="J29" s="49">
        <v>1407.69</v>
      </c>
      <c r="K29" s="136">
        <v>1198.3200000000002</v>
      </c>
      <c r="L29" s="48" t="str">
        <f>VLOOKUP(E29,'ML Look up'!$A$2:$B$1922,2,FALSE)</f>
        <v>LNB</v>
      </c>
    </row>
    <row r="30" spans="1:12" s="55" customFormat="1">
      <c r="A30" s="53" t="s">
        <v>20</v>
      </c>
      <c r="B30" s="53" t="s">
        <v>21</v>
      </c>
      <c r="C30" s="53" t="s">
        <v>28</v>
      </c>
      <c r="D30" s="53" t="s">
        <v>26</v>
      </c>
      <c r="E30" s="56">
        <v>40390921</v>
      </c>
      <c r="F30" s="54" t="s">
        <v>216</v>
      </c>
      <c r="G30" s="53" t="s">
        <v>24</v>
      </c>
      <c r="H30" s="135">
        <v>8041.34</v>
      </c>
      <c r="I30" s="49">
        <v>4020.67</v>
      </c>
      <c r="J30" s="49">
        <v>2171.85</v>
      </c>
      <c r="K30" s="136">
        <v>1848.8200000000002</v>
      </c>
      <c r="L30" s="48" t="str">
        <f>VLOOKUP(E30,'ML Look up'!$A$2:$B$1922,2,FALSE)</f>
        <v>COAL BLEND</v>
      </c>
    </row>
    <row r="31" spans="1:12" s="55" customFormat="1">
      <c r="A31" s="53" t="s">
        <v>20</v>
      </c>
      <c r="B31" s="53" t="s">
        <v>21</v>
      </c>
      <c r="C31" s="53" t="s">
        <v>28</v>
      </c>
      <c r="D31" s="53" t="s">
        <v>26</v>
      </c>
      <c r="E31" s="56">
        <v>40392874</v>
      </c>
      <c r="F31" s="54" t="s">
        <v>221</v>
      </c>
      <c r="G31" s="53" t="s">
        <v>24</v>
      </c>
      <c r="H31" s="135">
        <v>6206.94</v>
      </c>
      <c r="I31" s="49">
        <v>3103.47</v>
      </c>
      <c r="J31" s="49">
        <v>1676.41</v>
      </c>
      <c r="K31" s="136">
        <v>1427.0599999999997</v>
      </c>
      <c r="L31" s="48" t="str">
        <f>VLOOKUP(E31,'ML Look up'!$A$2:$B$1922,2,FALSE)</f>
        <v>CEMS</v>
      </c>
    </row>
    <row r="32" spans="1:12" s="55" customFormat="1">
      <c r="A32" s="53" t="s">
        <v>20</v>
      </c>
      <c r="B32" s="53" t="s">
        <v>21</v>
      </c>
      <c r="C32" s="53" t="s">
        <v>28</v>
      </c>
      <c r="D32" s="53" t="s">
        <v>26</v>
      </c>
      <c r="E32" s="56">
        <v>40392874</v>
      </c>
      <c r="F32" s="54" t="s">
        <v>221</v>
      </c>
      <c r="G32" s="53" t="s">
        <v>24</v>
      </c>
      <c r="H32" s="135">
        <v>14965.64</v>
      </c>
      <c r="I32" s="49">
        <v>7482.82</v>
      </c>
      <c r="J32" s="49">
        <v>4042.01</v>
      </c>
      <c r="K32" s="136">
        <v>3440.8099999999995</v>
      </c>
      <c r="L32" s="48" t="str">
        <f>VLOOKUP(E32,'ML Look up'!$A$2:$B$1922,2,FALSE)</f>
        <v>CEMS</v>
      </c>
    </row>
    <row r="33" spans="1:12" s="55" customFormat="1">
      <c r="A33" s="53" t="s">
        <v>20</v>
      </c>
      <c r="B33" s="53" t="s">
        <v>21</v>
      </c>
      <c r="C33" s="53" t="s">
        <v>28</v>
      </c>
      <c r="D33" s="53" t="s">
        <v>26</v>
      </c>
      <c r="E33" s="56">
        <v>40444431</v>
      </c>
      <c r="F33" s="54" t="s">
        <v>218</v>
      </c>
      <c r="G33" s="53" t="s">
        <v>24</v>
      </c>
      <c r="H33" s="135">
        <v>490.72</v>
      </c>
      <c r="I33" s="49">
        <v>245.36</v>
      </c>
      <c r="J33" s="49">
        <v>132.54</v>
      </c>
      <c r="K33" s="136">
        <v>112.82000000000002</v>
      </c>
      <c r="L33" s="48" t="str">
        <f>VLOOKUP(E33,'ML Look up'!$A$2:$B$1922,2,FALSE)</f>
        <v>ASH</v>
      </c>
    </row>
    <row r="34" spans="1:12" s="55" customFormat="1">
      <c r="A34" s="53" t="s">
        <v>20</v>
      </c>
      <c r="B34" s="53" t="s">
        <v>21</v>
      </c>
      <c r="C34" s="53" t="s">
        <v>28</v>
      </c>
      <c r="D34" s="53" t="s">
        <v>26</v>
      </c>
      <c r="E34" s="56">
        <v>40444476</v>
      </c>
      <c r="F34" s="54" t="s">
        <v>218</v>
      </c>
      <c r="G34" s="53" t="s">
        <v>24</v>
      </c>
      <c r="H34" s="135">
        <v>56817.43</v>
      </c>
      <c r="I34" s="49">
        <v>28408.715</v>
      </c>
      <c r="J34" s="49">
        <v>15345.59</v>
      </c>
      <c r="K34" s="136">
        <v>13063.125</v>
      </c>
      <c r="L34" s="48" t="str">
        <f>VLOOKUP(E34,'ML Look up'!$A$2:$B$1922,2,FALSE)</f>
        <v>ASH</v>
      </c>
    </row>
    <row r="35" spans="1:12" s="55" customFormat="1">
      <c r="A35" s="53" t="s">
        <v>20</v>
      </c>
      <c r="B35" s="53" t="s">
        <v>21</v>
      </c>
      <c r="C35" s="53" t="s">
        <v>28</v>
      </c>
      <c r="D35" s="53" t="s">
        <v>26</v>
      </c>
      <c r="E35" s="56">
        <v>40507320</v>
      </c>
      <c r="F35" s="54" t="s">
        <v>220</v>
      </c>
      <c r="G35" s="53" t="s">
        <v>24</v>
      </c>
      <c r="H35" s="135">
        <v>5598.21</v>
      </c>
      <c r="I35" s="49">
        <v>2799.105</v>
      </c>
      <c r="J35" s="49">
        <v>1512</v>
      </c>
      <c r="K35" s="136">
        <v>1287.105</v>
      </c>
      <c r="L35" s="48" t="str">
        <f>VLOOKUP(E35,'ML Look up'!$A$2:$B$1922,2,FALSE)</f>
        <v>LNB</v>
      </c>
    </row>
    <row r="36" spans="1:12" s="55" customFormat="1">
      <c r="A36" s="53" t="s">
        <v>20</v>
      </c>
      <c r="B36" s="53" t="s">
        <v>21</v>
      </c>
      <c r="C36" s="53" t="s">
        <v>29</v>
      </c>
      <c r="D36" s="53" t="s">
        <v>26</v>
      </c>
      <c r="E36" s="56">
        <v>40465411</v>
      </c>
      <c r="F36" s="54" t="s">
        <v>222</v>
      </c>
      <c r="G36" s="53" t="s">
        <v>24</v>
      </c>
      <c r="H36" s="135">
        <v>1941126.05</v>
      </c>
      <c r="I36" s="49">
        <v>970563.02500000002</v>
      </c>
      <c r="J36" s="49">
        <v>500414.28</v>
      </c>
      <c r="K36" s="136">
        <v>470148.745</v>
      </c>
      <c r="L36" s="48" t="str">
        <f>VLOOKUP(E36,'ML Look up'!$A$2:$B$1922,2,FALSE)</f>
        <v>FGD</v>
      </c>
    </row>
    <row r="37" spans="1:12" s="55" customFormat="1">
      <c r="A37" s="53" t="s">
        <v>20</v>
      </c>
      <c r="B37" s="53" t="s">
        <v>21</v>
      </c>
      <c r="C37" s="53" t="s">
        <v>29</v>
      </c>
      <c r="D37" s="53" t="s">
        <v>26</v>
      </c>
      <c r="E37" s="56">
        <v>40469398</v>
      </c>
      <c r="F37" s="54" t="s">
        <v>223</v>
      </c>
      <c r="G37" s="53" t="s">
        <v>24</v>
      </c>
      <c r="H37" s="135">
        <v>2833749.09</v>
      </c>
      <c r="I37" s="49">
        <v>1416874.5449999999</v>
      </c>
      <c r="J37" s="49">
        <v>730528.81</v>
      </c>
      <c r="K37" s="136">
        <v>686345.73499999987</v>
      </c>
      <c r="L37" s="48" t="str">
        <f>VLOOKUP(E37,'ML Look up'!$A$2:$B$1922,2,FALSE)</f>
        <v>SCR</v>
      </c>
    </row>
    <row r="38" spans="1:12" s="55" customFormat="1">
      <c r="A38" s="53" t="s">
        <v>20</v>
      </c>
      <c r="B38" s="53" t="s">
        <v>21</v>
      </c>
      <c r="C38" s="53" t="s">
        <v>29</v>
      </c>
      <c r="D38" s="53" t="s">
        <v>26</v>
      </c>
      <c r="E38" s="56">
        <v>40504341</v>
      </c>
      <c r="F38" s="54" t="s">
        <v>224</v>
      </c>
      <c r="G38" s="53" t="s">
        <v>24</v>
      </c>
      <c r="H38" s="135">
        <v>336240.93</v>
      </c>
      <c r="I38" s="49">
        <v>168120.465</v>
      </c>
      <c r="J38" s="49">
        <v>86681.52</v>
      </c>
      <c r="K38" s="136">
        <v>81438.944999999992</v>
      </c>
      <c r="L38" s="48" t="str">
        <f>VLOOKUP(E38,'ML Look up'!$A$2:$B$1922,2,FALSE)</f>
        <v>BURN VAL</v>
      </c>
    </row>
    <row r="39" spans="1:12" s="55" customFormat="1">
      <c r="A39" s="53" t="s">
        <v>20</v>
      </c>
      <c r="B39" s="53" t="s">
        <v>21</v>
      </c>
      <c r="C39" s="53" t="s">
        <v>29</v>
      </c>
      <c r="D39" s="53" t="s">
        <v>26</v>
      </c>
      <c r="E39" s="56">
        <v>40504342</v>
      </c>
      <c r="F39" s="54" t="s">
        <v>225</v>
      </c>
      <c r="G39" s="53" t="s">
        <v>24</v>
      </c>
      <c r="H39" s="135">
        <v>300158.57</v>
      </c>
      <c r="I39" s="49">
        <v>150079.285</v>
      </c>
      <c r="J39" s="49">
        <v>77379.64</v>
      </c>
      <c r="K39" s="136">
        <v>72699.645000000004</v>
      </c>
      <c r="L39" s="48" t="str">
        <f>VLOOKUP(E39,'ML Look up'!$A$2:$B$1922,2,FALSE)</f>
        <v>BURN VAL</v>
      </c>
    </row>
    <row r="40" spans="1:12" s="55" customFormat="1">
      <c r="A40" s="53" t="s">
        <v>20</v>
      </c>
      <c r="B40" s="53" t="s">
        <v>21</v>
      </c>
      <c r="C40" s="53" t="s">
        <v>29</v>
      </c>
      <c r="D40" s="53" t="s">
        <v>26</v>
      </c>
      <c r="E40" s="56">
        <v>40504394</v>
      </c>
      <c r="F40" s="54" t="s">
        <v>217</v>
      </c>
      <c r="G40" s="53" t="s">
        <v>24</v>
      </c>
      <c r="H40" s="135">
        <v>7395.21</v>
      </c>
      <c r="I40" s="49">
        <v>3697.605</v>
      </c>
      <c r="J40" s="49">
        <v>1906.45</v>
      </c>
      <c r="K40" s="136">
        <v>1791.155</v>
      </c>
      <c r="L40" s="48" t="str">
        <f>VLOOKUP(E40,'ML Look up'!$A$2:$B$1922,2,FALSE)</f>
        <v>ASH</v>
      </c>
    </row>
    <row r="41" spans="1:12" s="55" customFormat="1">
      <c r="A41" s="53" t="s">
        <v>20</v>
      </c>
      <c r="B41" s="53" t="s">
        <v>21</v>
      </c>
      <c r="C41" s="53" t="s">
        <v>29</v>
      </c>
      <c r="D41" s="53" t="s">
        <v>26</v>
      </c>
      <c r="E41" s="56">
        <v>40504423</v>
      </c>
      <c r="F41" s="54" t="s">
        <v>226</v>
      </c>
      <c r="G41" s="53" t="s">
        <v>24</v>
      </c>
      <c r="H41" s="135">
        <v>2816970.86</v>
      </c>
      <c r="I41" s="49">
        <v>1408485.43</v>
      </c>
      <c r="J41" s="49">
        <v>726203.45</v>
      </c>
      <c r="K41" s="136">
        <v>682281.98</v>
      </c>
      <c r="L41" s="48" t="str">
        <f>VLOOKUP(E41,'ML Look up'!$A$2:$B$1922,2,FALSE)</f>
        <v>LNB</v>
      </c>
    </row>
    <row r="42" spans="1:12" s="55" customFormat="1">
      <c r="A42" s="53" t="s">
        <v>20</v>
      </c>
      <c r="B42" s="53" t="s">
        <v>21</v>
      </c>
      <c r="C42" s="53" t="s">
        <v>29</v>
      </c>
      <c r="D42" s="53" t="s">
        <v>26</v>
      </c>
      <c r="E42" s="56">
        <v>40523307</v>
      </c>
      <c r="F42" s="54" t="s">
        <v>227</v>
      </c>
      <c r="G42" s="53" t="s">
        <v>24</v>
      </c>
      <c r="H42" s="135">
        <v>38440.99</v>
      </c>
      <c r="I42" s="49">
        <v>19220.494999999999</v>
      </c>
      <c r="J42" s="49">
        <v>9909.93</v>
      </c>
      <c r="K42" s="136">
        <v>9310.5649999999987</v>
      </c>
      <c r="L42" s="48" t="str">
        <f>VLOOKUP(E42,'ML Look up'!$A$2:$B$1922,2,FALSE)</f>
        <v>COAL BLEND</v>
      </c>
    </row>
    <row r="43" spans="1:12" s="55" customFormat="1">
      <c r="A43" s="53" t="s">
        <v>20</v>
      </c>
      <c r="B43" s="53" t="s">
        <v>21</v>
      </c>
      <c r="C43" s="53" t="s">
        <v>29</v>
      </c>
      <c r="D43" s="53" t="s">
        <v>26</v>
      </c>
      <c r="E43" s="56">
        <v>40616462</v>
      </c>
      <c r="F43" s="54" t="s">
        <v>228</v>
      </c>
      <c r="G43" s="53" t="s">
        <v>24</v>
      </c>
      <c r="H43" s="135">
        <v>32109.84</v>
      </c>
      <c r="I43" s="49">
        <v>16054.92</v>
      </c>
      <c r="J43" s="49">
        <v>8277.7800000000007</v>
      </c>
      <c r="K43" s="136">
        <v>7777.1399999999994</v>
      </c>
      <c r="L43" s="48" t="str">
        <f>VLOOKUP(E43,'ML Look up'!$A$2:$B$1922,2,FALSE)</f>
        <v>BURN VAL</v>
      </c>
    </row>
    <row r="44" spans="1:12" s="55" customFormat="1">
      <c r="A44" s="53" t="s">
        <v>20</v>
      </c>
      <c r="B44" s="53" t="s">
        <v>21</v>
      </c>
      <c r="C44" s="53" t="s">
        <v>29</v>
      </c>
      <c r="D44" s="53" t="s">
        <v>26</v>
      </c>
      <c r="E44" s="56">
        <v>40616462</v>
      </c>
      <c r="F44" s="54" t="s">
        <v>228</v>
      </c>
      <c r="G44" s="53" t="s">
        <v>24</v>
      </c>
      <c r="H44" s="135">
        <v>25687.86</v>
      </c>
      <c r="I44" s="49">
        <v>12843.93</v>
      </c>
      <c r="J44" s="49">
        <v>6622.22</v>
      </c>
      <c r="K44" s="136">
        <v>6221.71</v>
      </c>
      <c r="L44" s="48" t="str">
        <f>VLOOKUP(E44,'ML Look up'!$A$2:$B$1922,2,FALSE)</f>
        <v>BURN VAL</v>
      </c>
    </row>
    <row r="45" spans="1:12" s="55" customFormat="1">
      <c r="A45" s="53" t="s">
        <v>20</v>
      </c>
      <c r="B45" s="53" t="s">
        <v>21</v>
      </c>
      <c r="C45" s="53" t="s">
        <v>29</v>
      </c>
      <c r="D45" s="53" t="s">
        <v>26</v>
      </c>
      <c r="E45" s="56" t="s">
        <v>103</v>
      </c>
      <c r="F45" s="54" t="s">
        <v>229</v>
      </c>
      <c r="G45" s="53" t="s">
        <v>24</v>
      </c>
      <c r="H45" s="135">
        <v>1149370.3700000001</v>
      </c>
      <c r="I45" s="49">
        <v>574685.18500000006</v>
      </c>
      <c r="J45" s="49">
        <v>296302.93</v>
      </c>
      <c r="K45" s="136">
        <v>278382.25500000006</v>
      </c>
      <c r="L45" s="48" t="str">
        <f>VLOOKUP(E45,'ML Look up'!$A$2:$B$1922,2,FALSE)</f>
        <v>FGD</v>
      </c>
    </row>
    <row r="46" spans="1:12" s="55" customFormat="1">
      <c r="A46" s="53" t="s">
        <v>20</v>
      </c>
      <c r="B46" s="53" t="s">
        <v>21</v>
      </c>
      <c r="C46" s="53" t="s">
        <v>29</v>
      </c>
      <c r="D46" s="53" t="s">
        <v>26</v>
      </c>
      <c r="E46" s="56" t="s">
        <v>104</v>
      </c>
      <c r="F46" s="54" t="s">
        <v>230</v>
      </c>
      <c r="G46" s="53" t="s">
        <v>24</v>
      </c>
      <c r="H46" s="135">
        <v>981738.69</v>
      </c>
      <c r="I46" s="49">
        <v>490869.34499999997</v>
      </c>
      <c r="J46" s="49">
        <v>253088.18</v>
      </c>
      <c r="K46" s="136">
        <v>237781.16499999998</v>
      </c>
      <c r="L46" s="48" t="str">
        <f>VLOOKUP(E46,'ML Look up'!$A$2:$B$1922,2,FALSE)</f>
        <v>FGD</v>
      </c>
    </row>
    <row r="47" spans="1:12" s="55" customFormat="1">
      <c r="A47" s="53" t="s">
        <v>20</v>
      </c>
      <c r="B47" s="53" t="s">
        <v>21</v>
      </c>
      <c r="C47" s="53" t="s">
        <v>29</v>
      </c>
      <c r="D47" s="53" t="s">
        <v>26</v>
      </c>
      <c r="E47" s="56" t="s">
        <v>105</v>
      </c>
      <c r="F47" s="54" t="s">
        <v>230</v>
      </c>
      <c r="G47" s="53" t="s">
        <v>24</v>
      </c>
      <c r="H47" s="135">
        <v>1040327.27</v>
      </c>
      <c r="I47" s="49">
        <v>520163.63500000001</v>
      </c>
      <c r="J47" s="49">
        <v>268192.07</v>
      </c>
      <c r="K47" s="136">
        <v>251971.565</v>
      </c>
      <c r="L47" s="48" t="str">
        <f>VLOOKUP(E47,'ML Look up'!$A$2:$B$1922,2,FALSE)</f>
        <v>FGD</v>
      </c>
    </row>
    <row r="48" spans="1:12" s="55" customFormat="1">
      <c r="A48" s="53" t="s">
        <v>20</v>
      </c>
      <c r="B48" s="53" t="s">
        <v>21</v>
      </c>
      <c r="C48" s="53" t="s">
        <v>29</v>
      </c>
      <c r="D48" s="53" t="s">
        <v>26</v>
      </c>
      <c r="E48" s="56" t="s">
        <v>30</v>
      </c>
      <c r="F48" s="54" t="s">
        <v>223</v>
      </c>
      <c r="G48" s="53" t="s">
        <v>24</v>
      </c>
      <c r="H48" s="135">
        <v>9196666.9600000009</v>
      </c>
      <c r="I48" s="49">
        <v>4598333.4800000004</v>
      </c>
      <c r="J48" s="49">
        <v>2370862.75</v>
      </c>
      <c r="K48" s="136">
        <v>2227470.7300000004</v>
      </c>
      <c r="L48" s="48" t="str">
        <f>VLOOKUP(E48,'ML Look up'!$A$2:$B$1922,2,FALSE)</f>
        <v>ASH</v>
      </c>
    </row>
    <row r="49" spans="1:12" s="55" customFormat="1">
      <c r="A49" s="53" t="s">
        <v>20</v>
      </c>
      <c r="B49" s="53" t="s">
        <v>21</v>
      </c>
      <c r="C49" s="53" t="s">
        <v>29</v>
      </c>
      <c r="D49" s="53" t="s">
        <v>26</v>
      </c>
      <c r="E49" s="56" t="s">
        <v>46</v>
      </c>
      <c r="F49" s="54" t="s">
        <v>222</v>
      </c>
      <c r="G49" s="53" t="s">
        <v>24</v>
      </c>
      <c r="H49" s="135">
        <v>6048235.4299999997</v>
      </c>
      <c r="I49" s="49">
        <v>3024117.7149999999</v>
      </c>
      <c r="J49" s="49">
        <v>1559210.11</v>
      </c>
      <c r="K49" s="136">
        <v>1464907.6049999997</v>
      </c>
      <c r="L49" s="48" t="str">
        <f>VLOOKUP(E49,'ML Look up'!$A$2:$B$1922,2,FALSE)</f>
        <v>BURN VAL</v>
      </c>
    </row>
    <row r="50" spans="1:12" s="55" customFormat="1">
      <c r="A50" s="53" t="s">
        <v>20</v>
      </c>
      <c r="B50" s="53" t="s">
        <v>21</v>
      </c>
      <c r="C50" s="53" t="s">
        <v>29</v>
      </c>
      <c r="D50" s="53" t="s">
        <v>26</v>
      </c>
      <c r="E50" s="56" t="s">
        <v>64</v>
      </c>
      <c r="F50" s="54" t="s">
        <v>226</v>
      </c>
      <c r="G50" s="53" t="s">
        <v>24</v>
      </c>
      <c r="H50" s="135">
        <v>7496103.6799999997</v>
      </c>
      <c r="I50" s="49">
        <v>3748051.84</v>
      </c>
      <c r="J50" s="49">
        <v>1932464.56</v>
      </c>
      <c r="K50" s="136">
        <v>1815587.2799999998</v>
      </c>
      <c r="L50" s="48" t="str">
        <f>VLOOKUP(E50,'ML Look up'!$A$2:$B$1922,2,FALSE)</f>
        <v>LNB MOD</v>
      </c>
    </row>
    <row r="51" spans="1:12" s="55" customFormat="1">
      <c r="A51" s="53" t="s">
        <v>20</v>
      </c>
      <c r="B51" s="53" t="s">
        <v>21</v>
      </c>
      <c r="C51" s="53" t="s">
        <v>29</v>
      </c>
      <c r="D51" s="53" t="s">
        <v>26</v>
      </c>
      <c r="E51" s="56" t="s">
        <v>106</v>
      </c>
      <c r="F51" s="54" t="s">
        <v>231</v>
      </c>
      <c r="G51" s="53" t="s">
        <v>24</v>
      </c>
      <c r="H51" s="135">
        <v>2300239.4500000002</v>
      </c>
      <c r="I51" s="49">
        <v>1150119.7250000001</v>
      </c>
      <c r="J51" s="49">
        <v>592992.23</v>
      </c>
      <c r="K51" s="136">
        <v>557127.49500000011</v>
      </c>
      <c r="L51" s="48" t="str">
        <f>VLOOKUP(E51,'ML Look up'!$A$2:$B$1922,2,FALSE)</f>
        <v>FGD</v>
      </c>
    </row>
    <row r="52" spans="1:12" s="55" customFormat="1">
      <c r="A52" s="53" t="s">
        <v>20</v>
      </c>
      <c r="B52" s="53" t="s">
        <v>21</v>
      </c>
      <c r="C52" s="53" t="s">
        <v>29</v>
      </c>
      <c r="D52" s="53" t="s">
        <v>26</v>
      </c>
      <c r="E52" s="56" t="s">
        <v>78</v>
      </c>
      <c r="F52" s="54" t="s">
        <v>223</v>
      </c>
      <c r="G52" s="53" t="s">
        <v>24</v>
      </c>
      <c r="H52" s="135">
        <v>79093.94</v>
      </c>
      <c r="I52" s="49">
        <v>39546.97</v>
      </c>
      <c r="J52" s="49">
        <v>20390.09</v>
      </c>
      <c r="K52" s="136">
        <v>19156.88</v>
      </c>
      <c r="L52" s="48" t="str">
        <f>VLOOKUP(E52,'ML Look up'!$A$2:$B$1922,2,FALSE)</f>
        <v>SCR</v>
      </c>
    </row>
    <row r="53" spans="1:12" s="55" customFormat="1">
      <c r="A53" s="53" t="s">
        <v>20</v>
      </c>
      <c r="B53" s="53" t="s">
        <v>21</v>
      </c>
      <c r="C53" s="53" t="s">
        <v>31</v>
      </c>
      <c r="D53" s="53" t="s">
        <v>26</v>
      </c>
      <c r="E53" s="56">
        <v>40411069</v>
      </c>
      <c r="F53" s="54" t="s">
        <v>215</v>
      </c>
      <c r="G53" s="53" t="s">
        <v>24</v>
      </c>
      <c r="H53" s="135">
        <v>1331.68</v>
      </c>
      <c r="I53" s="49">
        <v>665.84</v>
      </c>
      <c r="J53" s="49">
        <v>326.64999999999998</v>
      </c>
      <c r="K53" s="136">
        <v>339.19000000000005</v>
      </c>
      <c r="L53" s="48" t="str">
        <f>VLOOKUP(E53,'ML Look up'!$A$2:$B$1922,2,FALSE)</f>
        <v>BURN VAL</v>
      </c>
    </row>
    <row r="54" spans="1:12" s="55" customFormat="1">
      <c r="A54" s="53" t="s">
        <v>20</v>
      </c>
      <c r="B54" s="53" t="s">
        <v>21</v>
      </c>
      <c r="C54" s="53" t="s">
        <v>31</v>
      </c>
      <c r="D54" s="53" t="s">
        <v>26</v>
      </c>
      <c r="E54" s="56">
        <v>40504438</v>
      </c>
      <c r="F54" s="54" t="s">
        <v>232</v>
      </c>
      <c r="G54" s="53" t="s">
        <v>24</v>
      </c>
      <c r="H54" s="135">
        <v>176698.1</v>
      </c>
      <c r="I54" s="49">
        <v>88349.05</v>
      </c>
      <c r="J54" s="49">
        <v>43342.6</v>
      </c>
      <c r="K54" s="136">
        <v>45006.450000000004</v>
      </c>
      <c r="L54" s="48" t="str">
        <f>VLOOKUP(E54,'ML Look up'!$A$2:$B$1922,2,FALSE)</f>
        <v>LNB</v>
      </c>
    </row>
    <row r="55" spans="1:12" s="55" customFormat="1">
      <c r="A55" s="53" t="s">
        <v>20</v>
      </c>
      <c r="B55" s="53" t="s">
        <v>21</v>
      </c>
      <c r="C55" s="53" t="s">
        <v>31</v>
      </c>
      <c r="D55" s="53" t="s">
        <v>26</v>
      </c>
      <c r="E55" s="56">
        <v>40504442</v>
      </c>
      <c r="F55" s="54" t="s">
        <v>233</v>
      </c>
      <c r="G55" s="53" t="s">
        <v>24</v>
      </c>
      <c r="H55" s="135">
        <v>4131010.8</v>
      </c>
      <c r="I55" s="49">
        <v>2065505.4</v>
      </c>
      <c r="J55" s="49">
        <v>1013303.14</v>
      </c>
      <c r="K55" s="136">
        <v>1052202.2599999998</v>
      </c>
      <c r="L55" s="48" t="str">
        <f>VLOOKUP(E55,'ML Look up'!$A$2:$B$1922,2,FALSE)</f>
        <v>PRECIP</v>
      </c>
    </row>
    <row r="56" spans="1:12" s="55" customFormat="1">
      <c r="A56" s="53" t="s">
        <v>20</v>
      </c>
      <c r="B56" s="53" t="s">
        <v>21</v>
      </c>
      <c r="C56" s="53" t="s">
        <v>31</v>
      </c>
      <c r="D56" s="53" t="s">
        <v>26</v>
      </c>
      <c r="E56" s="56">
        <v>40504450</v>
      </c>
      <c r="F56" s="54" t="s">
        <v>234</v>
      </c>
      <c r="G56" s="53" t="s">
        <v>24</v>
      </c>
      <c r="H56" s="135">
        <v>260043.1</v>
      </c>
      <c r="I56" s="49">
        <v>130021.55</v>
      </c>
      <c r="J56" s="49">
        <v>63786.44</v>
      </c>
      <c r="K56" s="136">
        <v>66235.11</v>
      </c>
      <c r="L56" s="48" t="str">
        <f>VLOOKUP(E56,'ML Look up'!$A$2:$B$1922,2,FALSE)</f>
        <v>SCR</v>
      </c>
    </row>
    <row r="57" spans="1:12" s="55" customFormat="1">
      <c r="A57" s="53" t="s">
        <v>20</v>
      </c>
      <c r="B57" s="53" t="s">
        <v>21</v>
      </c>
      <c r="C57" s="53" t="s">
        <v>31</v>
      </c>
      <c r="D57" s="53" t="s">
        <v>26</v>
      </c>
      <c r="E57" s="56">
        <v>40544894</v>
      </c>
      <c r="F57" s="54" t="s">
        <v>227</v>
      </c>
      <c r="G57" s="53" t="s">
        <v>24</v>
      </c>
      <c r="H57" s="135">
        <v>42302.400000000001</v>
      </c>
      <c r="I57" s="49">
        <v>21151.200000000001</v>
      </c>
      <c r="J57" s="49">
        <v>10376.43</v>
      </c>
      <c r="K57" s="136">
        <v>10774.77</v>
      </c>
      <c r="L57" s="48" t="str">
        <f>VLOOKUP(E57,'ML Look up'!$A$2:$B$1922,2,FALSE)</f>
        <v>COAL BLEND</v>
      </c>
    </row>
    <row r="58" spans="1:12" s="55" customFormat="1">
      <c r="A58" s="53" t="s">
        <v>20</v>
      </c>
      <c r="B58" s="53" t="s">
        <v>21</v>
      </c>
      <c r="C58" s="53" t="s">
        <v>31</v>
      </c>
      <c r="D58" s="53" t="s">
        <v>26</v>
      </c>
      <c r="E58" s="56">
        <v>40572382</v>
      </c>
      <c r="F58" s="54" t="s">
        <v>235</v>
      </c>
      <c r="G58" s="53" t="s">
        <v>24</v>
      </c>
      <c r="H58" s="135">
        <v>94238.8</v>
      </c>
      <c r="I58" s="49">
        <v>47119.4</v>
      </c>
      <c r="J58" s="49">
        <v>23116.01</v>
      </c>
      <c r="K58" s="136">
        <v>24003.390000000003</v>
      </c>
      <c r="L58" s="48" t="str">
        <f>VLOOKUP(E58,'ML Look up'!$A$2:$B$1922,2,FALSE)</f>
        <v>PRECIP</v>
      </c>
    </row>
    <row r="59" spans="1:12" s="55" customFormat="1">
      <c r="A59" s="53" t="s">
        <v>20</v>
      </c>
      <c r="B59" s="53" t="s">
        <v>21</v>
      </c>
      <c r="C59" s="53" t="s">
        <v>31</v>
      </c>
      <c r="D59" s="53" t="s">
        <v>26</v>
      </c>
      <c r="E59" s="56">
        <v>40621125</v>
      </c>
      <c r="F59" s="54" t="s">
        <v>227</v>
      </c>
      <c r="G59" s="53" t="s">
        <v>24</v>
      </c>
      <c r="H59" s="135">
        <v>5715.37</v>
      </c>
      <c r="I59" s="49">
        <v>2857.6849999999999</v>
      </c>
      <c r="J59" s="49">
        <v>1401.93</v>
      </c>
      <c r="K59" s="136">
        <v>1455.7549999999999</v>
      </c>
      <c r="L59" s="48" t="str">
        <f>VLOOKUP(E59,'ML Look up'!$A$2:$B$1922,2,FALSE)</f>
        <v>COAL BLEND</v>
      </c>
    </row>
    <row r="60" spans="1:12" s="55" customFormat="1">
      <c r="A60" s="53" t="s">
        <v>20</v>
      </c>
      <c r="B60" s="53" t="s">
        <v>21</v>
      </c>
      <c r="C60" s="53" t="s">
        <v>31</v>
      </c>
      <c r="D60" s="53" t="s">
        <v>26</v>
      </c>
      <c r="E60" s="56">
        <v>40673004</v>
      </c>
      <c r="F60" s="54" t="s">
        <v>236</v>
      </c>
      <c r="G60" s="53" t="s">
        <v>24</v>
      </c>
      <c r="H60" s="135">
        <v>27962.59</v>
      </c>
      <c r="I60" s="49">
        <v>13981.295</v>
      </c>
      <c r="J60" s="49">
        <v>6858.99</v>
      </c>
      <c r="K60" s="136">
        <v>7122.3050000000003</v>
      </c>
      <c r="L60" s="48" t="str">
        <f>VLOOKUP(E60,'ML Look up'!$A$2:$B$1922,2,FALSE)</f>
        <v>ASH</v>
      </c>
    </row>
    <row r="61" spans="1:12" s="55" customFormat="1">
      <c r="A61" s="53" t="s">
        <v>20</v>
      </c>
      <c r="B61" s="53" t="s">
        <v>21</v>
      </c>
      <c r="C61" s="53" t="s">
        <v>31</v>
      </c>
      <c r="D61" s="53" t="s">
        <v>26</v>
      </c>
      <c r="E61" s="56">
        <v>40680837</v>
      </c>
      <c r="F61" s="54" t="s">
        <v>237</v>
      </c>
      <c r="G61" s="53" t="s">
        <v>24</v>
      </c>
      <c r="H61" s="135">
        <v>177383.06</v>
      </c>
      <c r="I61" s="49">
        <v>88691.53</v>
      </c>
      <c r="J61" s="49">
        <v>43510.61</v>
      </c>
      <c r="K61" s="136">
        <v>45180.92</v>
      </c>
      <c r="L61" s="48" t="str">
        <f>VLOOKUP(E61,'ML Look up'!$A$2:$B$1922,2,FALSE)</f>
        <v>CEMS</v>
      </c>
    </row>
    <row r="62" spans="1:12" s="55" customFormat="1">
      <c r="A62" s="53" t="s">
        <v>20</v>
      </c>
      <c r="B62" s="53" t="s">
        <v>21</v>
      </c>
      <c r="C62" s="53" t="s">
        <v>31</v>
      </c>
      <c r="D62" s="53" t="s">
        <v>26</v>
      </c>
      <c r="E62" s="56">
        <v>40684300</v>
      </c>
      <c r="F62" s="54" t="s">
        <v>238</v>
      </c>
      <c r="G62" s="53" t="s">
        <v>24</v>
      </c>
      <c r="H62" s="135">
        <v>166711.07999999999</v>
      </c>
      <c r="I62" s="49">
        <v>83355.539999999994</v>
      </c>
      <c r="J62" s="49">
        <v>40892.86</v>
      </c>
      <c r="K62" s="136">
        <v>42462.679999999993</v>
      </c>
      <c r="L62" s="48" t="str">
        <f>VLOOKUP(E62,'ML Look up'!$A$2:$B$1922,2,FALSE)</f>
        <v>BURN VAL</v>
      </c>
    </row>
    <row r="63" spans="1:12" s="55" customFormat="1">
      <c r="A63" s="53" t="s">
        <v>20</v>
      </c>
      <c r="B63" s="53" t="s">
        <v>21</v>
      </c>
      <c r="C63" s="53" t="s">
        <v>31</v>
      </c>
      <c r="D63" s="53" t="s">
        <v>26</v>
      </c>
      <c r="E63" s="56">
        <v>40707301</v>
      </c>
      <c r="F63" s="54" t="s">
        <v>239</v>
      </c>
      <c r="G63" s="53" t="s">
        <v>24</v>
      </c>
      <c r="H63" s="135">
        <v>4082.36</v>
      </c>
      <c r="I63" s="49">
        <v>2041.18</v>
      </c>
      <c r="J63" s="49">
        <v>1001.37</v>
      </c>
      <c r="K63" s="136">
        <v>1039.81</v>
      </c>
      <c r="L63" s="48" t="str">
        <f>VLOOKUP(E63,'ML Look up'!$A$2:$B$1922,2,FALSE)</f>
        <v>BURN VAL</v>
      </c>
    </row>
    <row r="64" spans="1:12" s="55" customFormat="1">
      <c r="A64" s="53" t="s">
        <v>20</v>
      </c>
      <c r="B64" s="53" t="s">
        <v>21</v>
      </c>
      <c r="C64" s="53" t="s">
        <v>31</v>
      </c>
      <c r="D64" s="53" t="s">
        <v>26</v>
      </c>
      <c r="E64" s="56">
        <v>40713992</v>
      </c>
      <c r="F64" s="54" t="s">
        <v>240</v>
      </c>
      <c r="G64" s="53" t="s">
        <v>24</v>
      </c>
      <c r="H64" s="135">
        <v>14972.1</v>
      </c>
      <c r="I64" s="49">
        <v>7486.05</v>
      </c>
      <c r="J64" s="49">
        <v>3672.53</v>
      </c>
      <c r="K64" s="136">
        <v>3813.52</v>
      </c>
      <c r="L64" s="48" t="str">
        <f>VLOOKUP(E64,'ML Look up'!$A$2:$B$1922,2,FALSE)</f>
        <v>ASH</v>
      </c>
    </row>
    <row r="65" spans="1:12" s="55" customFormat="1">
      <c r="A65" s="53" t="s">
        <v>20</v>
      </c>
      <c r="B65" s="53" t="s">
        <v>21</v>
      </c>
      <c r="C65" s="53" t="s">
        <v>31</v>
      </c>
      <c r="D65" s="53" t="s">
        <v>26</v>
      </c>
      <c r="E65" s="56">
        <v>40725326</v>
      </c>
      <c r="F65" s="54" t="s">
        <v>241</v>
      </c>
      <c r="G65" s="53" t="s">
        <v>24</v>
      </c>
      <c r="H65" s="135">
        <v>-22579.35</v>
      </c>
      <c r="I65" s="49">
        <v>-11289.674999999999</v>
      </c>
      <c r="J65" s="49">
        <v>-5538.53</v>
      </c>
      <c r="K65" s="136">
        <v>-5751.1449999999995</v>
      </c>
      <c r="L65" s="48" t="str">
        <f>VLOOKUP(E65,'ML Look up'!$A$2:$B$1922,2,FALSE)</f>
        <v>ASH</v>
      </c>
    </row>
    <row r="66" spans="1:12" s="55" customFormat="1">
      <c r="A66" s="53" t="s">
        <v>20</v>
      </c>
      <c r="B66" s="53" t="s">
        <v>21</v>
      </c>
      <c r="C66" s="53" t="s">
        <v>31</v>
      </c>
      <c r="D66" s="53" t="s">
        <v>26</v>
      </c>
      <c r="E66" s="56">
        <v>40727855</v>
      </c>
      <c r="F66" s="54" t="s">
        <v>242</v>
      </c>
      <c r="G66" s="53" t="s">
        <v>24</v>
      </c>
      <c r="H66" s="135">
        <v>508472.27</v>
      </c>
      <c r="I66" s="49">
        <v>254236.13500000001</v>
      </c>
      <c r="J66" s="49">
        <v>124724.09</v>
      </c>
      <c r="K66" s="136">
        <v>129512.04500000001</v>
      </c>
      <c r="L66" s="48" t="str">
        <f>VLOOKUP(E66,'ML Look up'!$A$2:$B$1922,2,FALSE)</f>
        <v>FGD</v>
      </c>
    </row>
    <row r="67" spans="1:12" s="55" customFormat="1">
      <c r="A67" s="53" t="s">
        <v>20</v>
      </c>
      <c r="B67" s="53" t="s">
        <v>21</v>
      </c>
      <c r="C67" s="53" t="s">
        <v>31</v>
      </c>
      <c r="D67" s="53" t="s">
        <v>26</v>
      </c>
      <c r="E67" s="56">
        <v>40777592</v>
      </c>
      <c r="F67" s="54" t="s">
        <v>242</v>
      </c>
      <c r="G67" s="53" t="s">
        <v>24</v>
      </c>
      <c r="H67" s="135">
        <v>52063.96</v>
      </c>
      <c r="I67" s="49">
        <v>26031.98</v>
      </c>
      <c r="J67" s="49">
        <v>12770.86</v>
      </c>
      <c r="K67" s="136">
        <v>13261.119999999999</v>
      </c>
      <c r="L67" s="48" t="str">
        <f>VLOOKUP(E67,'ML Look up'!$A$2:$B$1922,2,FALSE)</f>
        <v>FGD</v>
      </c>
    </row>
    <row r="68" spans="1:12" s="55" customFormat="1">
      <c r="A68" s="53" t="s">
        <v>20</v>
      </c>
      <c r="B68" s="53" t="s">
        <v>21</v>
      </c>
      <c r="C68" s="53" t="s">
        <v>31</v>
      </c>
      <c r="D68" s="53" t="s">
        <v>26</v>
      </c>
      <c r="E68" s="56">
        <v>40782617</v>
      </c>
      <c r="F68" s="54" t="s">
        <v>239</v>
      </c>
      <c r="G68" s="53" t="s">
        <v>24</v>
      </c>
      <c r="H68" s="135">
        <v>3297.23</v>
      </c>
      <c r="I68" s="49">
        <v>1648.615</v>
      </c>
      <c r="J68" s="49">
        <v>808.78</v>
      </c>
      <c r="K68" s="136">
        <v>839.83500000000004</v>
      </c>
      <c r="L68" s="48" t="str">
        <f>VLOOKUP(E68,'ML Look up'!$A$2:$B$1922,2,FALSE)</f>
        <v>BURN VAL</v>
      </c>
    </row>
    <row r="69" spans="1:12" s="55" customFormat="1">
      <c r="A69" s="53" t="s">
        <v>20</v>
      </c>
      <c r="B69" s="53" t="s">
        <v>21</v>
      </c>
      <c r="C69" s="53" t="s">
        <v>31</v>
      </c>
      <c r="D69" s="53" t="s">
        <v>26</v>
      </c>
      <c r="E69" s="56">
        <v>40829130</v>
      </c>
      <c r="F69" s="54" t="s">
        <v>239</v>
      </c>
      <c r="G69" s="53" t="s">
        <v>24</v>
      </c>
      <c r="H69" s="135">
        <v>3419.1</v>
      </c>
      <c r="I69" s="49">
        <v>1709.55</v>
      </c>
      <c r="J69" s="49">
        <v>838.68</v>
      </c>
      <c r="K69" s="136">
        <v>870.87</v>
      </c>
      <c r="L69" s="48" t="str">
        <f>VLOOKUP(E69,'ML Look up'!$A$2:$B$1922,2,FALSE)</f>
        <v>BURN VAL</v>
      </c>
    </row>
    <row r="70" spans="1:12" s="55" customFormat="1">
      <c r="A70" s="53" t="s">
        <v>20</v>
      </c>
      <c r="B70" s="53" t="s">
        <v>21</v>
      </c>
      <c r="C70" s="53" t="s">
        <v>31</v>
      </c>
      <c r="D70" s="53" t="s">
        <v>26</v>
      </c>
      <c r="E70" s="56" t="s">
        <v>54</v>
      </c>
      <c r="F70" s="54" t="s">
        <v>243</v>
      </c>
      <c r="G70" s="53" t="s">
        <v>24</v>
      </c>
      <c r="H70" s="135">
        <v>485355.65</v>
      </c>
      <c r="I70" s="49">
        <v>242677.82500000001</v>
      </c>
      <c r="J70" s="49">
        <v>119053.77</v>
      </c>
      <c r="K70" s="136">
        <v>123624.05500000001</v>
      </c>
      <c r="L70" s="48" t="str">
        <f>VLOOKUP(E70,'ML Look up'!$A$2:$B$1922,2,FALSE)</f>
        <v>GYPSUM</v>
      </c>
    </row>
    <row r="71" spans="1:12" s="55" customFormat="1">
      <c r="A71" s="53" t="s">
        <v>20</v>
      </c>
      <c r="B71" s="53" t="s">
        <v>21</v>
      </c>
      <c r="C71" s="53" t="s">
        <v>31</v>
      </c>
      <c r="D71" s="53" t="s">
        <v>26</v>
      </c>
      <c r="E71" s="56" t="s">
        <v>107</v>
      </c>
      <c r="F71" s="54" t="s">
        <v>229</v>
      </c>
      <c r="G71" s="53" t="s">
        <v>24</v>
      </c>
      <c r="H71" s="135">
        <v>2530788.8199999998</v>
      </c>
      <c r="I71" s="49">
        <v>1265394.4099999999</v>
      </c>
      <c r="J71" s="49">
        <v>620781.78</v>
      </c>
      <c r="K71" s="136">
        <v>644612.62999999989</v>
      </c>
      <c r="L71" s="48" t="str">
        <f>VLOOKUP(E71,'ML Look up'!$A$2:$B$1922,2,FALSE)</f>
        <v>FGD</v>
      </c>
    </row>
    <row r="72" spans="1:12" s="55" customFormat="1">
      <c r="A72" s="53" t="s">
        <v>20</v>
      </c>
      <c r="B72" s="53" t="s">
        <v>21</v>
      </c>
      <c r="C72" s="53" t="s">
        <v>31</v>
      </c>
      <c r="D72" s="53" t="s">
        <v>26</v>
      </c>
      <c r="E72" s="56" t="s">
        <v>108</v>
      </c>
      <c r="F72" s="54" t="s">
        <v>230</v>
      </c>
      <c r="G72" s="53" t="s">
        <v>24</v>
      </c>
      <c r="H72" s="135">
        <v>2530788.7999999998</v>
      </c>
      <c r="I72" s="49">
        <v>1265394.3999999999</v>
      </c>
      <c r="J72" s="49">
        <v>620781.78</v>
      </c>
      <c r="K72" s="136">
        <v>644612.61999999988</v>
      </c>
      <c r="L72" s="48" t="str">
        <f>VLOOKUP(E72,'ML Look up'!$A$2:$B$1922,2,FALSE)</f>
        <v>FGD</v>
      </c>
    </row>
    <row r="73" spans="1:12" s="55" customFormat="1">
      <c r="A73" s="53" t="s">
        <v>20</v>
      </c>
      <c r="B73" s="53" t="s">
        <v>21</v>
      </c>
      <c r="C73" s="53" t="s">
        <v>31</v>
      </c>
      <c r="D73" s="53" t="s">
        <v>26</v>
      </c>
      <c r="E73" s="56" t="s">
        <v>56</v>
      </c>
      <c r="F73" s="54" t="s">
        <v>244</v>
      </c>
      <c r="G73" s="53" t="s">
        <v>24</v>
      </c>
      <c r="H73" s="135">
        <v>103.83</v>
      </c>
      <c r="I73" s="49">
        <v>51.914999999999999</v>
      </c>
      <c r="J73" s="49">
        <v>25.47</v>
      </c>
      <c r="K73" s="136">
        <v>26.445</v>
      </c>
      <c r="L73" s="48" t="str">
        <f>VLOOKUP(E73,'ML Look up'!$A$2:$B$1922,2,FALSE)</f>
        <v>LDFL</v>
      </c>
    </row>
    <row r="74" spans="1:12" s="55" customFormat="1">
      <c r="A74" s="53" t="s">
        <v>20</v>
      </c>
      <c r="B74" s="53" t="s">
        <v>21</v>
      </c>
      <c r="C74" s="53" t="s">
        <v>31</v>
      </c>
      <c r="D74" s="53" t="s">
        <v>26</v>
      </c>
      <c r="E74" s="56" t="s">
        <v>65</v>
      </c>
      <c r="F74" s="54" t="s">
        <v>232</v>
      </c>
      <c r="G74" s="53" t="s">
        <v>24</v>
      </c>
      <c r="H74" s="135">
        <v>4319879.26</v>
      </c>
      <c r="I74" s="49">
        <v>2159939.63</v>
      </c>
      <c r="J74" s="49">
        <v>1059631.02</v>
      </c>
      <c r="K74" s="136">
        <v>1100308.6099999999</v>
      </c>
      <c r="L74" s="48" t="str">
        <f>VLOOKUP(E74,'ML Look up'!$A$2:$B$1922,2,FALSE)</f>
        <v>LNB MOD</v>
      </c>
    </row>
    <row r="75" spans="1:12" s="55" customFormat="1">
      <c r="A75" s="53" t="s">
        <v>20</v>
      </c>
      <c r="B75" s="53" t="s">
        <v>21</v>
      </c>
      <c r="C75" s="53" t="s">
        <v>31</v>
      </c>
      <c r="D75" s="53" t="s">
        <v>26</v>
      </c>
      <c r="E75" s="56" t="s">
        <v>47</v>
      </c>
      <c r="F75" s="54" t="s">
        <v>245</v>
      </c>
      <c r="G75" s="53" t="s">
        <v>24</v>
      </c>
      <c r="H75" s="135">
        <v>1111255.6200000001</v>
      </c>
      <c r="I75" s="49">
        <v>555627.81000000006</v>
      </c>
      <c r="J75" s="49">
        <v>272581.90999999997</v>
      </c>
      <c r="K75" s="136">
        <v>283045.90000000008</v>
      </c>
      <c r="L75" s="48" t="str">
        <f>VLOOKUP(E75,'ML Look up'!$A$2:$B$1922,2,FALSE)</f>
        <v>BURN VAL</v>
      </c>
    </row>
    <row r="76" spans="1:12" s="55" customFormat="1">
      <c r="A76" s="53" t="s">
        <v>20</v>
      </c>
      <c r="B76" s="53" t="s">
        <v>21</v>
      </c>
      <c r="C76" s="53" t="s">
        <v>31</v>
      </c>
      <c r="D76" s="53" t="s">
        <v>26</v>
      </c>
      <c r="E76" s="56" t="s">
        <v>109</v>
      </c>
      <c r="F76" s="54" t="s">
        <v>233</v>
      </c>
      <c r="G76" s="53" t="s">
        <v>24</v>
      </c>
      <c r="H76" s="135">
        <v>2925307.94</v>
      </c>
      <c r="I76" s="49">
        <v>1462653.97</v>
      </c>
      <c r="J76" s="49">
        <v>717554.09</v>
      </c>
      <c r="K76" s="136">
        <v>745099.88</v>
      </c>
      <c r="L76" s="48" t="str">
        <f>VLOOKUP(E76,'ML Look up'!$A$2:$B$1922,2,FALSE)</f>
        <v>FGD</v>
      </c>
    </row>
    <row r="77" spans="1:12" s="55" customFormat="1">
      <c r="A77" s="53" t="s">
        <v>20</v>
      </c>
      <c r="B77" s="53" t="s">
        <v>21</v>
      </c>
      <c r="C77" s="53" t="s">
        <v>31</v>
      </c>
      <c r="D77" s="53" t="s">
        <v>26</v>
      </c>
      <c r="E77" s="56" t="s">
        <v>66</v>
      </c>
      <c r="F77" s="54" t="s">
        <v>232</v>
      </c>
      <c r="G77" s="53" t="s">
        <v>24</v>
      </c>
      <c r="H77" s="135">
        <v>7304556.5800000001</v>
      </c>
      <c r="I77" s="49">
        <v>3652278.29</v>
      </c>
      <c r="J77" s="49">
        <v>1791747.94</v>
      </c>
      <c r="K77" s="136">
        <v>1860530.35</v>
      </c>
      <c r="L77" s="48" t="str">
        <f>VLOOKUP(E77,'ML Look up'!$A$2:$B$1922,2,FALSE)</f>
        <v>LNB MOD</v>
      </c>
    </row>
    <row r="78" spans="1:12" s="55" customFormat="1">
      <c r="A78" s="53" t="s">
        <v>20</v>
      </c>
      <c r="B78" s="53" t="s">
        <v>21</v>
      </c>
      <c r="C78" s="53" t="s">
        <v>31</v>
      </c>
      <c r="D78" s="53" t="s">
        <v>26</v>
      </c>
      <c r="E78" s="56" t="s">
        <v>79</v>
      </c>
      <c r="F78" s="54" t="s">
        <v>234</v>
      </c>
      <c r="G78" s="53" t="s">
        <v>24</v>
      </c>
      <c r="H78" s="135">
        <v>1467518.57</v>
      </c>
      <c r="I78" s="49">
        <v>733759.28500000003</v>
      </c>
      <c r="J78" s="49">
        <v>359970.29</v>
      </c>
      <c r="K78" s="136">
        <v>373788.99500000005</v>
      </c>
      <c r="L78" s="48" t="str">
        <f>VLOOKUP(E78,'ML Look up'!$A$2:$B$1922,2,FALSE)</f>
        <v>SCR</v>
      </c>
    </row>
    <row r="79" spans="1:12" s="55" customFormat="1">
      <c r="A79" s="53" t="s">
        <v>20</v>
      </c>
      <c r="B79" s="53" t="s">
        <v>21</v>
      </c>
      <c r="C79" s="53" t="s">
        <v>31</v>
      </c>
      <c r="D79" s="53" t="s">
        <v>26</v>
      </c>
      <c r="E79" s="56" t="s">
        <v>48</v>
      </c>
      <c r="F79" s="54" t="s">
        <v>234</v>
      </c>
      <c r="G79" s="53" t="s">
        <v>24</v>
      </c>
      <c r="H79" s="135">
        <v>44788.99</v>
      </c>
      <c r="I79" s="49">
        <v>22394.494999999999</v>
      </c>
      <c r="J79" s="49">
        <v>10986.37</v>
      </c>
      <c r="K79" s="136">
        <v>11408.124999999998</v>
      </c>
      <c r="L79" s="48" t="str">
        <f>VLOOKUP(E79,'ML Look up'!$A$2:$B$1922,2,FALSE)</f>
        <v>BURN VAL</v>
      </c>
    </row>
    <row r="80" spans="1:12" s="55" customFormat="1">
      <c r="A80" s="53" t="s">
        <v>20</v>
      </c>
      <c r="B80" s="53" t="s">
        <v>21</v>
      </c>
      <c r="C80" s="53" t="s">
        <v>32</v>
      </c>
      <c r="D80" s="53" t="s">
        <v>26</v>
      </c>
      <c r="E80" s="56">
        <v>7502476</v>
      </c>
      <c r="F80" s="54" t="s">
        <v>246</v>
      </c>
      <c r="G80" s="53" t="s">
        <v>24</v>
      </c>
      <c r="H80" s="135">
        <v>4461.1499999999996</v>
      </c>
      <c r="I80" s="49">
        <v>2230.5749999999998</v>
      </c>
      <c r="J80" s="49">
        <v>1027.53</v>
      </c>
      <c r="K80" s="136">
        <v>1203.0449999999998</v>
      </c>
      <c r="L80" s="48" t="str">
        <f>VLOOKUP(E80,'ML Look up'!$A$2:$B$1922,2,FALSE)</f>
        <v>SCR</v>
      </c>
    </row>
    <row r="81" spans="1:12" s="55" customFormat="1">
      <c r="A81" s="53" t="s">
        <v>20</v>
      </c>
      <c r="B81" s="53" t="s">
        <v>21</v>
      </c>
      <c r="C81" s="53" t="s">
        <v>32</v>
      </c>
      <c r="D81" s="53" t="s">
        <v>26</v>
      </c>
      <c r="E81" s="56">
        <v>40379782</v>
      </c>
      <c r="F81" s="54" t="s">
        <v>247</v>
      </c>
      <c r="G81" s="53" t="s">
        <v>24</v>
      </c>
      <c r="H81" s="135">
        <v>14834.58</v>
      </c>
      <c r="I81" s="49">
        <v>7417.29</v>
      </c>
      <c r="J81" s="49">
        <v>3416.81</v>
      </c>
      <c r="K81" s="136">
        <v>4000.48</v>
      </c>
      <c r="L81" s="48" t="str">
        <f>VLOOKUP(E81,'ML Look up'!$A$2:$B$1922,2,FALSE)</f>
        <v>CEMS</v>
      </c>
    </row>
    <row r="82" spans="1:12" s="55" customFormat="1">
      <c r="A82" s="53" t="s">
        <v>20</v>
      </c>
      <c r="B82" s="53" t="s">
        <v>21</v>
      </c>
      <c r="C82" s="53" t="s">
        <v>32</v>
      </c>
      <c r="D82" s="53" t="s">
        <v>26</v>
      </c>
      <c r="E82" s="56">
        <v>40504321</v>
      </c>
      <c r="F82" s="54" t="s">
        <v>248</v>
      </c>
      <c r="G82" s="53" t="s">
        <v>24</v>
      </c>
      <c r="H82" s="135">
        <v>6713981.4100000001</v>
      </c>
      <c r="I82" s="49">
        <v>3356990.7050000001</v>
      </c>
      <c r="J82" s="49">
        <v>1546415.25</v>
      </c>
      <c r="K82" s="136">
        <v>1810575.4550000001</v>
      </c>
      <c r="L82" s="48" t="str">
        <f>VLOOKUP(E82,'ML Look up'!$A$2:$B$1922,2,FALSE)</f>
        <v>PRECIP</v>
      </c>
    </row>
    <row r="83" spans="1:12" s="55" customFormat="1">
      <c r="A83" s="53" t="s">
        <v>20</v>
      </c>
      <c r="B83" s="53" t="s">
        <v>21</v>
      </c>
      <c r="C83" s="53" t="s">
        <v>32</v>
      </c>
      <c r="D83" s="53" t="s">
        <v>26</v>
      </c>
      <c r="E83" s="56">
        <v>40647491</v>
      </c>
      <c r="F83" s="54" t="s">
        <v>249</v>
      </c>
      <c r="G83" s="53" t="s">
        <v>24</v>
      </c>
      <c r="H83" s="135">
        <v>74394.36</v>
      </c>
      <c r="I83" s="49">
        <v>37197.18</v>
      </c>
      <c r="J83" s="49">
        <v>17135.07</v>
      </c>
      <c r="K83" s="136">
        <v>20062.11</v>
      </c>
      <c r="L83" s="48" t="str">
        <f>VLOOKUP(E83,'ML Look up'!$A$2:$B$1922,2,FALSE)</f>
        <v>PRECIP</v>
      </c>
    </row>
    <row r="84" spans="1:12" s="55" customFormat="1">
      <c r="A84" s="53" t="s">
        <v>20</v>
      </c>
      <c r="B84" s="53" t="s">
        <v>21</v>
      </c>
      <c r="C84" s="53" t="s">
        <v>32</v>
      </c>
      <c r="D84" s="53" t="s">
        <v>26</v>
      </c>
      <c r="E84" s="56">
        <v>40676910</v>
      </c>
      <c r="F84" s="54" t="s">
        <v>250</v>
      </c>
      <c r="G84" s="53" t="s">
        <v>24</v>
      </c>
      <c r="H84" s="135">
        <v>15831.64</v>
      </c>
      <c r="I84" s="49">
        <v>7915.82</v>
      </c>
      <c r="J84" s="49">
        <v>3646.46</v>
      </c>
      <c r="K84" s="136">
        <v>4269.3599999999997</v>
      </c>
      <c r="L84" s="48" t="str">
        <f>VLOOKUP(E84,'ML Look up'!$A$2:$B$1922,2,FALSE)</f>
        <v>PRECIP</v>
      </c>
    </row>
    <row r="85" spans="1:12" s="55" customFormat="1">
      <c r="A85" s="53" t="s">
        <v>20</v>
      </c>
      <c r="B85" s="53" t="s">
        <v>21</v>
      </c>
      <c r="C85" s="53" t="s">
        <v>32</v>
      </c>
      <c r="D85" s="53" t="s">
        <v>26</v>
      </c>
      <c r="E85" s="56">
        <v>40793031</v>
      </c>
      <c r="F85" s="54" t="s">
        <v>229</v>
      </c>
      <c r="G85" s="53" t="s">
        <v>24</v>
      </c>
      <c r="H85" s="135">
        <v>40215.31</v>
      </c>
      <c r="I85" s="49">
        <v>20107.654999999999</v>
      </c>
      <c r="J85" s="49">
        <v>9262.7000000000007</v>
      </c>
      <c r="K85" s="136">
        <v>10844.954999999998</v>
      </c>
      <c r="L85" s="48" t="str">
        <f>VLOOKUP(E85,'ML Look up'!$A$2:$B$1922,2,FALSE)</f>
        <v>FGD</v>
      </c>
    </row>
    <row r="86" spans="1:12" s="55" customFormat="1">
      <c r="A86" s="53" t="s">
        <v>20</v>
      </c>
      <c r="B86" s="53" t="s">
        <v>21</v>
      </c>
      <c r="C86" s="53" t="s">
        <v>32</v>
      </c>
      <c r="D86" s="53" t="s">
        <v>26</v>
      </c>
      <c r="E86" s="56">
        <v>40822234</v>
      </c>
      <c r="F86" s="54" t="s">
        <v>251</v>
      </c>
      <c r="G86" s="53" t="s">
        <v>24</v>
      </c>
      <c r="H86" s="135">
        <v>28044.11</v>
      </c>
      <c r="I86" s="49">
        <v>14022.055</v>
      </c>
      <c r="J86" s="49">
        <v>6459.33</v>
      </c>
      <c r="K86" s="136">
        <v>7562.7250000000004</v>
      </c>
      <c r="L86" s="48" t="str">
        <f>VLOOKUP(E86,'ML Look up'!$A$2:$B$1922,2,FALSE)</f>
        <v>COAL BLEND</v>
      </c>
    </row>
    <row r="87" spans="1:12" s="55" customFormat="1">
      <c r="A87" s="53" t="s">
        <v>20</v>
      </c>
      <c r="B87" s="53" t="s">
        <v>21</v>
      </c>
      <c r="C87" s="53" t="s">
        <v>32</v>
      </c>
      <c r="D87" s="53" t="s">
        <v>26</v>
      </c>
      <c r="E87" s="56">
        <v>40865720</v>
      </c>
      <c r="F87" s="54" t="s">
        <v>229</v>
      </c>
      <c r="G87" s="53" t="s">
        <v>24</v>
      </c>
      <c r="H87" s="135">
        <v>3576121.79</v>
      </c>
      <c r="I87" s="49">
        <v>1788060.895</v>
      </c>
      <c r="J87" s="49">
        <v>823679.56</v>
      </c>
      <c r="K87" s="136">
        <v>964381.33499999996</v>
      </c>
      <c r="L87" s="48" t="str">
        <f>VLOOKUP(E87,'ML Look up'!$A$2:$B$1922,2,FALSE)</f>
        <v>FGD</v>
      </c>
    </row>
    <row r="88" spans="1:12" s="55" customFormat="1">
      <c r="A88" s="53" t="s">
        <v>20</v>
      </c>
      <c r="B88" s="53" t="s">
        <v>21</v>
      </c>
      <c r="C88" s="53" t="s">
        <v>32</v>
      </c>
      <c r="D88" s="53" t="s">
        <v>26</v>
      </c>
      <c r="E88" s="56">
        <v>40865722</v>
      </c>
      <c r="F88" s="54" t="s">
        <v>230</v>
      </c>
      <c r="G88" s="53" t="s">
        <v>24</v>
      </c>
      <c r="H88" s="135">
        <v>3534752.84</v>
      </c>
      <c r="I88" s="49">
        <v>1767376.42</v>
      </c>
      <c r="J88" s="49">
        <v>814151.15</v>
      </c>
      <c r="K88" s="136">
        <v>953225.2699999999</v>
      </c>
      <c r="L88" s="48" t="str">
        <f>VLOOKUP(E88,'ML Look up'!$A$2:$B$1922,2,FALSE)</f>
        <v>FGD</v>
      </c>
    </row>
    <row r="89" spans="1:12" s="55" customFormat="1">
      <c r="A89" s="53" t="s">
        <v>20</v>
      </c>
      <c r="B89" s="53" t="s">
        <v>21</v>
      </c>
      <c r="C89" s="53" t="s">
        <v>32</v>
      </c>
      <c r="D89" s="53" t="s">
        <v>26</v>
      </c>
      <c r="E89" s="56">
        <v>40874477</v>
      </c>
      <c r="F89" s="54" t="s">
        <v>252</v>
      </c>
      <c r="G89" s="53" t="s">
        <v>24</v>
      </c>
      <c r="H89" s="135">
        <v>446975.93</v>
      </c>
      <c r="I89" s="49">
        <v>223487.965</v>
      </c>
      <c r="J89" s="49">
        <v>102950.89</v>
      </c>
      <c r="K89" s="136">
        <v>120537.075</v>
      </c>
      <c r="L89" s="48" t="str">
        <f>VLOOKUP(E89,'ML Look up'!$A$2:$B$1922,2,FALSE)</f>
        <v>PRECIP</v>
      </c>
    </row>
    <row r="90" spans="1:12" s="55" customFormat="1">
      <c r="A90" s="53" t="s">
        <v>20</v>
      </c>
      <c r="B90" s="53" t="s">
        <v>21</v>
      </c>
      <c r="C90" s="53" t="s">
        <v>32</v>
      </c>
      <c r="D90" s="53" t="s">
        <v>26</v>
      </c>
      <c r="E90" s="56">
        <v>40876990</v>
      </c>
      <c r="F90" s="54" t="s">
        <v>253</v>
      </c>
      <c r="G90" s="53" t="s">
        <v>24</v>
      </c>
      <c r="H90" s="135">
        <v>15127.98</v>
      </c>
      <c r="I90" s="49">
        <v>7563.99</v>
      </c>
      <c r="J90" s="49">
        <v>3484.39</v>
      </c>
      <c r="K90" s="136">
        <v>4079.6</v>
      </c>
      <c r="L90" s="48" t="str">
        <f>VLOOKUP(E90,'ML Look up'!$A$2:$B$1922,2,FALSE)</f>
        <v>PRECIP</v>
      </c>
    </row>
    <row r="91" spans="1:12" s="55" customFormat="1">
      <c r="A91" s="53" t="s">
        <v>20</v>
      </c>
      <c r="B91" s="53" t="s">
        <v>21</v>
      </c>
      <c r="C91" s="53" t="s">
        <v>32</v>
      </c>
      <c r="D91" s="53" t="s">
        <v>26</v>
      </c>
      <c r="E91" s="56">
        <v>40884632</v>
      </c>
      <c r="F91" s="54" t="s">
        <v>253</v>
      </c>
      <c r="G91" s="53" t="s">
        <v>24</v>
      </c>
      <c r="H91" s="135">
        <v>2933.01</v>
      </c>
      <c r="I91" s="49">
        <v>1466.5050000000001</v>
      </c>
      <c r="J91" s="49">
        <v>675.55</v>
      </c>
      <c r="K91" s="136">
        <v>790.95500000000015</v>
      </c>
      <c r="L91" s="48" t="str">
        <f>VLOOKUP(E91,'ML Look up'!$A$2:$B$1922,2,FALSE)</f>
        <v>ASH</v>
      </c>
    </row>
    <row r="92" spans="1:12" s="55" customFormat="1">
      <c r="A92" s="53" t="s">
        <v>20</v>
      </c>
      <c r="B92" s="53" t="s">
        <v>21</v>
      </c>
      <c r="C92" s="53" t="s">
        <v>32</v>
      </c>
      <c r="D92" s="53" t="s">
        <v>26</v>
      </c>
      <c r="E92" s="56">
        <v>40907054</v>
      </c>
      <c r="F92" s="54" t="s">
        <v>254</v>
      </c>
      <c r="G92" s="53" t="s">
        <v>24</v>
      </c>
      <c r="H92" s="135">
        <v>40800.76</v>
      </c>
      <c r="I92" s="49">
        <v>20400.38</v>
      </c>
      <c r="J92" s="49">
        <v>9397.5400000000009</v>
      </c>
      <c r="K92" s="136">
        <v>11002.84</v>
      </c>
      <c r="L92" s="48" t="str">
        <f>VLOOKUP(E92,'ML Look up'!$A$2:$B$1922,2,FALSE)</f>
        <v>ASH</v>
      </c>
    </row>
    <row r="93" spans="1:12" s="55" customFormat="1">
      <c r="A93" s="53" t="s">
        <v>20</v>
      </c>
      <c r="B93" s="53" t="s">
        <v>21</v>
      </c>
      <c r="C93" s="53" t="s">
        <v>32</v>
      </c>
      <c r="D93" s="53" t="s">
        <v>26</v>
      </c>
      <c r="E93" s="56">
        <v>40913584</v>
      </c>
      <c r="F93" s="54" t="s">
        <v>255</v>
      </c>
      <c r="G93" s="53" t="s">
        <v>24</v>
      </c>
      <c r="H93" s="135">
        <v>4278.07</v>
      </c>
      <c r="I93" s="49">
        <v>2139.0349999999999</v>
      </c>
      <c r="J93" s="49">
        <v>985.36</v>
      </c>
      <c r="K93" s="136">
        <v>1153.6749999999997</v>
      </c>
      <c r="L93" s="48" t="str">
        <f>VLOOKUP(E93,'ML Look up'!$A$2:$B$1922,2,FALSE)</f>
        <v>BURN VAL</v>
      </c>
    </row>
    <row r="94" spans="1:12" s="55" customFormat="1">
      <c r="A94" s="53" t="s">
        <v>20</v>
      </c>
      <c r="B94" s="53" t="s">
        <v>21</v>
      </c>
      <c r="C94" s="53" t="s">
        <v>32</v>
      </c>
      <c r="D94" s="53" t="s">
        <v>26</v>
      </c>
      <c r="E94" s="56">
        <v>40913590</v>
      </c>
      <c r="F94" s="54" t="s">
        <v>255</v>
      </c>
      <c r="G94" s="53" t="s">
        <v>24</v>
      </c>
      <c r="H94" s="135">
        <v>2195.44</v>
      </c>
      <c r="I94" s="49">
        <v>1097.72</v>
      </c>
      <c r="J94" s="49">
        <v>505.67</v>
      </c>
      <c r="K94" s="136">
        <v>592.04999999999995</v>
      </c>
      <c r="L94" s="48" t="str">
        <f>VLOOKUP(E94,'ML Look up'!$A$2:$B$1922,2,FALSE)</f>
        <v>BURN VAL</v>
      </c>
    </row>
    <row r="95" spans="1:12" s="55" customFormat="1">
      <c r="A95" s="53" t="s">
        <v>20</v>
      </c>
      <c r="B95" s="53" t="s">
        <v>21</v>
      </c>
      <c r="C95" s="53" t="s">
        <v>32</v>
      </c>
      <c r="D95" s="53" t="s">
        <v>26</v>
      </c>
      <c r="E95" s="56">
        <v>40913597</v>
      </c>
      <c r="F95" s="54" t="s">
        <v>255</v>
      </c>
      <c r="G95" s="53" t="s">
        <v>24</v>
      </c>
      <c r="H95" s="135">
        <v>8240</v>
      </c>
      <c r="I95" s="49">
        <v>4120</v>
      </c>
      <c r="J95" s="49">
        <v>1897.9</v>
      </c>
      <c r="K95" s="136">
        <v>2222.1</v>
      </c>
      <c r="L95" s="48" t="str">
        <f>VLOOKUP(E95,'ML Look up'!$A$2:$B$1922,2,FALSE)</f>
        <v>BURN VAL</v>
      </c>
    </row>
    <row r="96" spans="1:12" s="55" customFormat="1">
      <c r="A96" s="53" t="s">
        <v>20</v>
      </c>
      <c r="B96" s="53" t="s">
        <v>21</v>
      </c>
      <c r="C96" s="53" t="s">
        <v>32</v>
      </c>
      <c r="D96" s="53" t="s">
        <v>26</v>
      </c>
      <c r="E96" s="56">
        <v>40913598</v>
      </c>
      <c r="F96" s="54" t="s">
        <v>255</v>
      </c>
      <c r="G96" s="53" t="s">
        <v>24</v>
      </c>
      <c r="H96" s="135">
        <v>6910.4</v>
      </c>
      <c r="I96" s="49">
        <v>3455.2</v>
      </c>
      <c r="J96" s="49">
        <v>1591.66</v>
      </c>
      <c r="K96" s="136">
        <v>1863.5399999999997</v>
      </c>
      <c r="L96" s="48" t="str">
        <f>VLOOKUP(E96,'ML Look up'!$A$2:$B$1922,2,FALSE)</f>
        <v>BURN VAL</v>
      </c>
    </row>
    <row r="97" spans="1:12" s="55" customFormat="1">
      <c r="A97" s="53" t="s">
        <v>20</v>
      </c>
      <c r="B97" s="53" t="s">
        <v>21</v>
      </c>
      <c r="C97" s="53" t="s">
        <v>32</v>
      </c>
      <c r="D97" s="53" t="s">
        <v>26</v>
      </c>
      <c r="E97" s="56">
        <v>40913599</v>
      </c>
      <c r="F97" s="54" t="s">
        <v>255</v>
      </c>
      <c r="G97" s="53" t="s">
        <v>24</v>
      </c>
      <c r="H97" s="135">
        <v>4686.63</v>
      </c>
      <c r="I97" s="49">
        <v>2343.3150000000001</v>
      </c>
      <c r="J97" s="49">
        <v>1079.46</v>
      </c>
      <c r="K97" s="136">
        <v>1263.855</v>
      </c>
      <c r="L97" s="48" t="str">
        <f>VLOOKUP(E97,'ML Look up'!$A$2:$B$1922,2,FALSE)</f>
        <v>BURN VAL</v>
      </c>
    </row>
    <row r="98" spans="1:12" s="55" customFormat="1">
      <c r="A98" s="53" t="s">
        <v>20</v>
      </c>
      <c r="B98" s="53" t="s">
        <v>21</v>
      </c>
      <c r="C98" s="53" t="s">
        <v>32</v>
      </c>
      <c r="D98" s="53" t="s">
        <v>26</v>
      </c>
      <c r="E98" s="56">
        <v>40913606</v>
      </c>
      <c r="F98" s="54" t="s">
        <v>255</v>
      </c>
      <c r="G98" s="53" t="s">
        <v>24</v>
      </c>
      <c r="H98" s="135">
        <v>2641.56</v>
      </c>
      <c r="I98" s="49">
        <v>1320.78</v>
      </c>
      <c r="J98" s="49">
        <v>608.41999999999996</v>
      </c>
      <c r="K98" s="136">
        <v>712.36</v>
      </c>
      <c r="L98" s="48" t="str">
        <f>VLOOKUP(E98,'ML Look up'!$A$2:$B$1922,2,FALSE)</f>
        <v>BURN VAL</v>
      </c>
    </row>
    <row r="99" spans="1:12" s="55" customFormat="1">
      <c r="A99" s="53" t="s">
        <v>20</v>
      </c>
      <c r="B99" s="53" t="s">
        <v>21</v>
      </c>
      <c r="C99" s="53" t="s">
        <v>32</v>
      </c>
      <c r="D99" s="53" t="s">
        <v>26</v>
      </c>
      <c r="E99" s="56">
        <v>40913612</v>
      </c>
      <c r="F99" s="54" t="s">
        <v>255</v>
      </c>
      <c r="G99" s="53" t="s">
        <v>24</v>
      </c>
      <c r="H99" s="135">
        <v>3633.17</v>
      </c>
      <c r="I99" s="49">
        <v>1816.585</v>
      </c>
      <c r="J99" s="49">
        <v>836.82</v>
      </c>
      <c r="K99" s="136">
        <v>979.76499999999999</v>
      </c>
      <c r="L99" s="48" t="str">
        <f>VLOOKUP(E99,'ML Look up'!$A$2:$B$1922,2,FALSE)</f>
        <v>BURN VAL</v>
      </c>
    </row>
    <row r="100" spans="1:12" s="55" customFormat="1">
      <c r="A100" s="53" t="s">
        <v>20</v>
      </c>
      <c r="B100" s="53" t="s">
        <v>21</v>
      </c>
      <c r="C100" s="53" t="s">
        <v>32</v>
      </c>
      <c r="D100" s="53" t="s">
        <v>26</v>
      </c>
      <c r="E100" s="56">
        <v>40921938</v>
      </c>
      <c r="F100" s="54" t="s">
        <v>256</v>
      </c>
      <c r="G100" s="53" t="s">
        <v>24</v>
      </c>
      <c r="H100" s="135">
        <v>6894.54</v>
      </c>
      <c r="I100" s="49">
        <v>3447.27</v>
      </c>
      <c r="J100" s="49">
        <v>1588</v>
      </c>
      <c r="K100" s="136">
        <v>1859.27</v>
      </c>
      <c r="L100" s="48" t="str">
        <f>VLOOKUP(E100,'ML Look up'!$A$2:$B$1922,2,FALSE)</f>
        <v>ASH</v>
      </c>
    </row>
    <row r="101" spans="1:12" s="55" customFormat="1">
      <c r="A101" s="53" t="s">
        <v>20</v>
      </c>
      <c r="B101" s="53" t="s">
        <v>21</v>
      </c>
      <c r="C101" s="53" t="s">
        <v>32</v>
      </c>
      <c r="D101" s="53" t="s">
        <v>26</v>
      </c>
      <c r="E101" s="56">
        <v>40929639</v>
      </c>
      <c r="F101" s="54" t="s">
        <v>257</v>
      </c>
      <c r="G101" s="53" t="s">
        <v>24</v>
      </c>
      <c r="H101" s="135">
        <v>12839.78</v>
      </c>
      <c r="I101" s="49">
        <v>6419.89</v>
      </c>
      <c r="J101" s="49">
        <v>2957.36</v>
      </c>
      <c r="K101" s="136">
        <v>3462.53</v>
      </c>
      <c r="L101" s="48" t="str">
        <f>VLOOKUP(E101,'ML Look up'!$A$2:$B$1922,2,FALSE)</f>
        <v>ASH</v>
      </c>
    </row>
    <row r="102" spans="1:12" s="55" customFormat="1">
      <c r="A102" s="53" t="s">
        <v>20</v>
      </c>
      <c r="B102" s="53" t="s">
        <v>21</v>
      </c>
      <c r="C102" s="53" t="s">
        <v>32</v>
      </c>
      <c r="D102" s="53" t="s">
        <v>26</v>
      </c>
      <c r="E102" s="56">
        <v>40943360</v>
      </c>
      <c r="F102" s="54" t="s">
        <v>253</v>
      </c>
      <c r="G102" s="53" t="s">
        <v>24</v>
      </c>
      <c r="H102" s="135">
        <v>10516.26</v>
      </c>
      <c r="I102" s="49">
        <v>5258.13</v>
      </c>
      <c r="J102" s="49">
        <v>2422.1799999999998</v>
      </c>
      <c r="K102" s="136">
        <v>2835.9500000000003</v>
      </c>
      <c r="L102" s="48" t="str">
        <f>VLOOKUP(E102,'ML Look up'!$A$2:$B$1922,2,FALSE)</f>
        <v>PRECIP</v>
      </c>
    </row>
    <row r="103" spans="1:12" s="55" customFormat="1">
      <c r="A103" s="53" t="s">
        <v>20</v>
      </c>
      <c r="B103" s="53" t="s">
        <v>21</v>
      </c>
      <c r="C103" s="53" t="s">
        <v>32</v>
      </c>
      <c r="D103" s="53" t="s">
        <v>26</v>
      </c>
      <c r="E103" s="56">
        <v>40946665</v>
      </c>
      <c r="F103" s="54" t="s">
        <v>229</v>
      </c>
      <c r="G103" s="53" t="s">
        <v>24</v>
      </c>
      <c r="H103" s="135">
        <v>2244276.54</v>
      </c>
      <c r="I103" s="49">
        <v>1122138.27</v>
      </c>
      <c r="J103" s="49">
        <v>516918.84</v>
      </c>
      <c r="K103" s="136">
        <v>605219.42999999993</v>
      </c>
      <c r="L103" s="48" t="str">
        <f>VLOOKUP(E103,'ML Look up'!$A$2:$B$1922,2,FALSE)</f>
        <v>FGD</v>
      </c>
    </row>
    <row r="104" spans="1:12" s="55" customFormat="1">
      <c r="A104" s="53" t="s">
        <v>20</v>
      </c>
      <c r="B104" s="53" t="s">
        <v>21</v>
      </c>
      <c r="C104" s="53" t="s">
        <v>32</v>
      </c>
      <c r="D104" s="53" t="s">
        <v>26</v>
      </c>
      <c r="E104" s="56">
        <v>40946666</v>
      </c>
      <c r="F104" s="54" t="s">
        <v>230</v>
      </c>
      <c r="G104" s="53" t="s">
        <v>24</v>
      </c>
      <c r="H104" s="135">
        <v>2147392.5</v>
      </c>
      <c r="I104" s="49">
        <v>1073696.25</v>
      </c>
      <c r="J104" s="49">
        <v>494603.77</v>
      </c>
      <c r="K104" s="136">
        <v>579092.47999999998</v>
      </c>
      <c r="L104" s="48" t="str">
        <f>VLOOKUP(E104,'ML Look up'!$A$2:$B$1922,2,FALSE)</f>
        <v>FGD</v>
      </c>
    </row>
    <row r="105" spans="1:12" s="55" customFormat="1">
      <c r="A105" s="53" t="s">
        <v>20</v>
      </c>
      <c r="B105" s="53" t="s">
        <v>21</v>
      </c>
      <c r="C105" s="53" t="s">
        <v>32</v>
      </c>
      <c r="D105" s="53" t="s">
        <v>26</v>
      </c>
      <c r="E105" s="56">
        <v>40953712</v>
      </c>
      <c r="F105" s="54" t="s">
        <v>257</v>
      </c>
      <c r="G105" s="53" t="s">
        <v>24</v>
      </c>
      <c r="H105" s="135">
        <v>-725.48</v>
      </c>
      <c r="I105" s="49">
        <v>-362.74</v>
      </c>
      <c r="J105" s="49">
        <v>-167.1</v>
      </c>
      <c r="K105" s="136">
        <v>-195.64000000000001</v>
      </c>
      <c r="L105" s="48" t="str">
        <f>VLOOKUP(E105,'ML Look up'!$A$2:$B$1922,2,FALSE)</f>
        <v>LDFL</v>
      </c>
    </row>
    <row r="106" spans="1:12" s="55" customFormat="1">
      <c r="A106" s="53" t="s">
        <v>20</v>
      </c>
      <c r="B106" s="53" t="s">
        <v>21</v>
      </c>
      <c r="C106" s="53" t="s">
        <v>32</v>
      </c>
      <c r="D106" s="53" t="s">
        <v>26</v>
      </c>
      <c r="E106" s="56">
        <v>40970324</v>
      </c>
      <c r="F106" s="54" t="s">
        <v>254</v>
      </c>
      <c r="G106" s="53" t="s">
        <v>24</v>
      </c>
      <c r="H106" s="135">
        <v>29342.94</v>
      </c>
      <c r="I106" s="49">
        <v>14671.47</v>
      </c>
      <c r="J106" s="49">
        <v>6758.49</v>
      </c>
      <c r="K106" s="136">
        <v>7912.98</v>
      </c>
      <c r="L106" s="48" t="str">
        <f>VLOOKUP(E106,'ML Look up'!$A$2:$B$1922,2,FALSE)</f>
        <v>LDFL</v>
      </c>
    </row>
    <row r="107" spans="1:12" s="55" customFormat="1">
      <c r="A107" s="53" t="s">
        <v>20</v>
      </c>
      <c r="B107" s="53" t="s">
        <v>21</v>
      </c>
      <c r="C107" s="53" t="s">
        <v>32</v>
      </c>
      <c r="D107" s="53" t="s">
        <v>26</v>
      </c>
      <c r="E107" s="56">
        <v>40972728</v>
      </c>
      <c r="F107" s="54" t="s">
        <v>257</v>
      </c>
      <c r="G107" s="53" t="s">
        <v>24</v>
      </c>
      <c r="H107" s="135">
        <v>8491.07</v>
      </c>
      <c r="I107" s="49">
        <v>4245.5349999999999</v>
      </c>
      <c r="J107" s="49">
        <v>1955.73</v>
      </c>
      <c r="K107" s="136">
        <v>2289.8049999999998</v>
      </c>
      <c r="L107" s="48" t="str">
        <f>VLOOKUP(E107,'ML Look up'!$A$2:$B$1922,2,FALSE)</f>
        <v>ASH</v>
      </c>
    </row>
    <row r="108" spans="1:12" s="55" customFormat="1">
      <c r="A108" s="53" t="s">
        <v>20</v>
      </c>
      <c r="B108" s="53" t="s">
        <v>21</v>
      </c>
      <c r="C108" s="53" t="s">
        <v>32</v>
      </c>
      <c r="D108" s="53" t="s">
        <v>26</v>
      </c>
      <c r="E108" s="56">
        <v>41003848</v>
      </c>
      <c r="F108" s="54" t="s">
        <v>257</v>
      </c>
      <c r="G108" s="53" t="s">
        <v>24</v>
      </c>
      <c r="H108" s="135">
        <v>10295.6</v>
      </c>
      <c r="I108" s="49">
        <v>5147.8</v>
      </c>
      <c r="J108" s="49">
        <v>2371.36</v>
      </c>
      <c r="K108" s="136">
        <v>2776.44</v>
      </c>
      <c r="L108" s="48" t="str">
        <f>VLOOKUP(E108,'ML Look up'!$A$2:$B$1922,2,FALSE)</f>
        <v>LDFL</v>
      </c>
    </row>
    <row r="109" spans="1:12" s="55" customFormat="1">
      <c r="A109" s="53" t="s">
        <v>20</v>
      </c>
      <c r="B109" s="53" t="s">
        <v>21</v>
      </c>
      <c r="C109" s="53" t="s">
        <v>32</v>
      </c>
      <c r="D109" s="53" t="s">
        <v>26</v>
      </c>
      <c r="E109" s="56">
        <v>41043940</v>
      </c>
      <c r="F109" s="54" t="s">
        <v>257</v>
      </c>
      <c r="G109" s="53" t="s">
        <v>24</v>
      </c>
      <c r="H109" s="135">
        <v>96728.06</v>
      </c>
      <c r="I109" s="49">
        <v>48364.03</v>
      </c>
      <c r="J109" s="49">
        <v>22279.14</v>
      </c>
      <c r="K109" s="136">
        <v>26084.89</v>
      </c>
      <c r="L109" s="48" t="str">
        <f>VLOOKUP(E109,'ML Look up'!$A$2:$B$1922,2,FALSE)</f>
        <v>LDFL</v>
      </c>
    </row>
    <row r="110" spans="1:12" s="55" customFormat="1">
      <c r="A110" s="53" t="s">
        <v>20</v>
      </c>
      <c r="B110" s="53" t="s">
        <v>21</v>
      </c>
      <c r="C110" s="53" t="s">
        <v>32</v>
      </c>
      <c r="D110" s="53" t="s">
        <v>26</v>
      </c>
      <c r="E110" s="56">
        <v>41049218</v>
      </c>
      <c r="F110" s="54" t="s">
        <v>257</v>
      </c>
      <c r="G110" s="53" t="s">
        <v>24</v>
      </c>
      <c r="H110" s="135">
        <v>27706.34</v>
      </c>
      <c r="I110" s="49">
        <v>13853.17</v>
      </c>
      <c r="J110" s="49">
        <v>6381.53</v>
      </c>
      <c r="K110" s="136">
        <v>7471.64</v>
      </c>
      <c r="L110" s="48" t="str">
        <f>VLOOKUP(E110,'ML Look up'!$A$2:$B$1922,2,FALSE)</f>
        <v>COAL BLEND</v>
      </c>
    </row>
    <row r="111" spans="1:12" s="55" customFormat="1">
      <c r="A111" s="53" t="s">
        <v>20</v>
      </c>
      <c r="B111" s="53" t="s">
        <v>21</v>
      </c>
      <c r="C111" s="53" t="s">
        <v>32</v>
      </c>
      <c r="D111" s="53" t="s">
        <v>26</v>
      </c>
      <c r="E111" s="56">
        <v>41049226</v>
      </c>
      <c r="F111" s="54" t="s">
        <v>257</v>
      </c>
      <c r="G111" s="53" t="s">
        <v>24</v>
      </c>
      <c r="H111" s="135">
        <v>24857.06</v>
      </c>
      <c r="I111" s="49">
        <v>12428.53</v>
      </c>
      <c r="J111" s="49">
        <v>5725.27</v>
      </c>
      <c r="K111" s="136">
        <v>6703.26</v>
      </c>
      <c r="L111" s="48" t="str">
        <f>VLOOKUP(E111,'ML Look up'!$A$2:$B$1922,2,FALSE)</f>
        <v>COAL BLEND</v>
      </c>
    </row>
    <row r="112" spans="1:12" s="55" customFormat="1">
      <c r="A112" s="53" t="s">
        <v>20</v>
      </c>
      <c r="B112" s="53" t="s">
        <v>21</v>
      </c>
      <c r="C112" s="53" t="s">
        <v>32</v>
      </c>
      <c r="D112" s="53" t="s">
        <v>26</v>
      </c>
      <c r="E112" s="56" t="s">
        <v>110</v>
      </c>
      <c r="F112" s="54" t="s">
        <v>229</v>
      </c>
      <c r="G112" s="53" t="s">
        <v>24</v>
      </c>
      <c r="H112" s="135">
        <v>11106975.109999999</v>
      </c>
      <c r="I112" s="49">
        <v>5553487.5549999997</v>
      </c>
      <c r="J112" s="49">
        <v>2558242.96</v>
      </c>
      <c r="K112" s="136">
        <v>2995244.5949999997</v>
      </c>
      <c r="L112" s="48" t="str">
        <f>VLOOKUP(E112,'ML Look up'!$A$2:$B$1922,2,FALSE)</f>
        <v>FGD</v>
      </c>
    </row>
    <row r="113" spans="1:12" s="55" customFormat="1">
      <c r="A113" s="53" t="s">
        <v>20</v>
      </c>
      <c r="B113" s="53" t="s">
        <v>21</v>
      </c>
      <c r="C113" s="53" t="s">
        <v>32</v>
      </c>
      <c r="D113" s="53" t="s">
        <v>26</v>
      </c>
      <c r="E113" s="56" t="s">
        <v>111</v>
      </c>
      <c r="F113" s="54" t="s">
        <v>229</v>
      </c>
      <c r="G113" s="53" t="s">
        <v>24</v>
      </c>
      <c r="H113" s="135">
        <v>115565814.14</v>
      </c>
      <c r="I113" s="49">
        <v>57782907.07</v>
      </c>
      <c r="J113" s="49">
        <v>26617997.010000002</v>
      </c>
      <c r="K113" s="136">
        <v>31164910.059999999</v>
      </c>
      <c r="L113" s="48" t="str">
        <f>VLOOKUP(E113,'ML Look up'!$A$2:$B$1922,2,FALSE)</f>
        <v>FGD</v>
      </c>
    </row>
    <row r="114" spans="1:12" s="55" customFormat="1">
      <c r="A114" s="53" t="s">
        <v>20</v>
      </c>
      <c r="B114" s="53" t="s">
        <v>21</v>
      </c>
      <c r="C114" s="53" t="s">
        <v>32</v>
      </c>
      <c r="D114" s="53" t="s">
        <v>26</v>
      </c>
      <c r="E114" s="56" t="s">
        <v>112</v>
      </c>
      <c r="F114" s="54" t="s">
        <v>229</v>
      </c>
      <c r="G114" s="53" t="s">
        <v>24</v>
      </c>
      <c r="H114" s="135">
        <v>19846384.57</v>
      </c>
      <c r="I114" s="49">
        <v>9923192.2850000001</v>
      </c>
      <c r="J114" s="49">
        <v>4571170.1900000004</v>
      </c>
      <c r="K114" s="136">
        <v>5352022.0949999997</v>
      </c>
      <c r="L114" s="48" t="str">
        <f>VLOOKUP(E114,'ML Look up'!$A$2:$B$1922,2,FALSE)</f>
        <v>FGD</v>
      </c>
    </row>
    <row r="115" spans="1:12" s="55" customFormat="1">
      <c r="A115" s="53" t="s">
        <v>20</v>
      </c>
      <c r="B115" s="53" t="s">
        <v>21</v>
      </c>
      <c r="C115" s="53" t="s">
        <v>32</v>
      </c>
      <c r="D115" s="53" t="s">
        <v>26</v>
      </c>
      <c r="E115" s="56" t="s">
        <v>113</v>
      </c>
      <c r="F115" s="54" t="s">
        <v>229</v>
      </c>
      <c r="G115" s="53" t="s">
        <v>24</v>
      </c>
      <c r="H115" s="135">
        <v>1529521.5</v>
      </c>
      <c r="I115" s="49">
        <v>764760.75</v>
      </c>
      <c r="J115" s="49">
        <v>352291.02</v>
      </c>
      <c r="K115" s="136">
        <v>412469.73</v>
      </c>
      <c r="L115" s="48" t="str">
        <f>VLOOKUP(E115,'ML Look up'!$A$2:$B$1922,2,FALSE)</f>
        <v>FGD</v>
      </c>
    </row>
    <row r="116" spans="1:12" s="55" customFormat="1">
      <c r="A116" s="53" t="s">
        <v>20</v>
      </c>
      <c r="B116" s="53" t="s">
        <v>21</v>
      </c>
      <c r="C116" s="53" t="s">
        <v>32</v>
      </c>
      <c r="D116" s="53" t="s">
        <v>26</v>
      </c>
      <c r="E116" s="56" t="s">
        <v>114</v>
      </c>
      <c r="F116" s="54" t="s">
        <v>229</v>
      </c>
      <c r="G116" s="53" t="s">
        <v>24</v>
      </c>
      <c r="H116" s="135">
        <v>2557140.94</v>
      </c>
      <c r="I116" s="49">
        <v>1278570.47</v>
      </c>
      <c r="J116" s="49">
        <v>588980.14</v>
      </c>
      <c r="K116" s="136">
        <v>689590.33</v>
      </c>
      <c r="L116" s="48" t="str">
        <f>VLOOKUP(E116,'ML Look up'!$A$2:$B$1922,2,FALSE)</f>
        <v>FGD</v>
      </c>
    </row>
    <row r="117" spans="1:12" s="55" customFormat="1">
      <c r="A117" s="53" t="s">
        <v>20</v>
      </c>
      <c r="B117" s="53" t="s">
        <v>21</v>
      </c>
      <c r="C117" s="53" t="s">
        <v>32</v>
      </c>
      <c r="D117" s="53" t="s">
        <v>26</v>
      </c>
      <c r="E117" s="56" t="s">
        <v>115</v>
      </c>
      <c r="F117" s="54" t="s">
        <v>229</v>
      </c>
      <c r="G117" s="53" t="s">
        <v>24</v>
      </c>
      <c r="H117" s="135">
        <v>7616072.1799999997</v>
      </c>
      <c r="I117" s="49">
        <v>3808036.09</v>
      </c>
      <c r="J117" s="49">
        <v>1754191.65</v>
      </c>
      <c r="K117" s="136">
        <v>2053844.44</v>
      </c>
      <c r="L117" s="48" t="str">
        <f>VLOOKUP(E117,'ML Look up'!$A$2:$B$1922,2,FALSE)</f>
        <v>FGD</v>
      </c>
    </row>
    <row r="118" spans="1:12" s="55" customFormat="1">
      <c r="A118" s="53" t="s">
        <v>20</v>
      </c>
      <c r="B118" s="53" t="s">
        <v>21</v>
      </c>
      <c r="C118" s="53" t="s">
        <v>32</v>
      </c>
      <c r="D118" s="53" t="s">
        <v>26</v>
      </c>
      <c r="E118" s="56" t="s">
        <v>116</v>
      </c>
      <c r="F118" s="54" t="s">
        <v>229</v>
      </c>
      <c r="G118" s="53" t="s">
        <v>24</v>
      </c>
      <c r="H118" s="135">
        <v>68575282.030000001</v>
      </c>
      <c r="I118" s="49">
        <v>34287641.015000001</v>
      </c>
      <c r="J118" s="49">
        <v>15794780.359999999</v>
      </c>
      <c r="K118" s="136">
        <v>18492860.655000001</v>
      </c>
      <c r="L118" s="48" t="str">
        <f>VLOOKUP(E118,'ML Look up'!$A$2:$B$1922,2,FALSE)</f>
        <v>FGD</v>
      </c>
    </row>
    <row r="119" spans="1:12" s="55" customFormat="1">
      <c r="A119" s="53" t="s">
        <v>20</v>
      </c>
      <c r="B119" s="53" t="s">
        <v>21</v>
      </c>
      <c r="C119" s="53" t="s">
        <v>32</v>
      </c>
      <c r="D119" s="53" t="s">
        <v>26</v>
      </c>
      <c r="E119" s="56" t="s">
        <v>117</v>
      </c>
      <c r="F119" s="54" t="s">
        <v>230</v>
      </c>
      <c r="G119" s="53" t="s">
        <v>24</v>
      </c>
      <c r="H119" s="135">
        <v>15472020.6</v>
      </c>
      <c r="I119" s="49">
        <v>7736010.2999999998</v>
      </c>
      <c r="J119" s="49">
        <v>3563633.42</v>
      </c>
      <c r="K119" s="136">
        <v>4172376.88</v>
      </c>
      <c r="L119" s="48" t="str">
        <f>VLOOKUP(E119,'ML Look up'!$A$2:$B$1922,2,FALSE)</f>
        <v>FGD</v>
      </c>
    </row>
    <row r="120" spans="1:12" s="55" customFormat="1">
      <c r="A120" s="53" t="s">
        <v>20</v>
      </c>
      <c r="B120" s="53" t="s">
        <v>21</v>
      </c>
      <c r="C120" s="53" t="s">
        <v>32</v>
      </c>
      <c r="D120" s="53" t="s">
        <v>26</v>
      </c>
      <c r="E120" s="56" t="s">
        <v>118</v>
      </c>
      <c r="F120" s="54" t="s">
        <v>230</v>
      </c>
      <c r="G120" s="53" t="s">
        <v>24</v>
      </c>
      <c r="H120" s="135">
        <v>112347167.98999999</v>
      </c>
      <c r="I120" s="49">
        <v>56173583.994999997</v>
      </c>
      <c r="J120" s="49">
        <v>25876653.949999999</v>
      </c>
      <c r="K120" s="136">
        <v>30296930.044999998</v>
      </c>
      <c r="L120" s="48" t="str">
        <f>VLOOKUP(E120,'ML Look up'!$A$2:$B$1922,2,FALSE)</f>
        <v>FGD</v>
      </c>
    </row>
    <row r="121" spans="1:12" s="55" customFormat="1">
      <c r="A121" s="53" t="s">
        <v>20</v>
      </c>
      <c r="B121" s="53" t="s">
        <v>21</v>
      </c>
      <c r="C121" s="53" t="s">
        <v>32</v>
      </c>
      <c r="D121" s="53" t="s">
        <v>26</v>
      </c>
      <c r="E121" s="56" t="s">
        <v>119</v>
      </c>
      <c r="F121" s="54" t="s">
        <v>230</v>
      </c>
      <c r="G121" s="53" t="s">
        <v>24</v>
      </c>
      <c r="H121" s="135">
        <v>21460706.859999999</v>
      </c>
      <c r="I121" s="49">
        <v>10730353.43</v>
      </c>
      <c r="J121" s="49">
        <v>4942993.18</v>
      </c>
      <c r="K121" s="136">
        <v>5787360.25</v>
      </c>
      <c r="L121" s="48" t="str">
        <f>VLOOKUP(E121,'ML Look up'!$A$2:$B$1922,2,FALSE)</f>
        <v>FGD</v>
      </c>
    </row>
    <row r="122" spans="1:12" s="55" customFormat="1">
      <c r="A122" s="53" t="s">
        <v>20</v>
      </c>
      <c r="B122" s="53" t="s">
        <v>21</v>
      </c>
      <c r="C122" s="53" t="s">
        <v>32</v>
      </c>
      <c r="D122" s="53" t="s">
        <v>26</v>
      </c>
      <c r="E122" s="56" t="s">
        <v>120</v>
      </c>
      <c r="F122" s="54" t="s">
        <v>230</v>
      </c>
      <c r="G122" s="53" t="s">
        <v>24</v>
      </c>
      <c r="H122" s="135">
        <v>1377748.32</v>
      </c>
      <c r="I122" s="49">
        <v>688874.16</v>
      </c>
      <c r="J122" s="49">
        <v>317333.46999999997</v>
      </c>
      <c r="K122" s="136">
        <v>371540.69000000006</v>
      </c>
      <c r="L122" s="48" t="str">
        <f>VLOOKUP(E122,'ML Look up'!$A$2:$B$1922,2,FALSE)</f>
        <v>FGD</v>
      </c>
    </row>
    <row r="123" spans="1:12" s="55" customFormat="1">
      <c r="A123" s="53" t="s">
        <v>20</v>
      </c>
      <c r="B123" s="53" t="s">
        <v>21</v>
      </c>
      <c r="C123" s="53" t="s">
        <v>32</v>
      </c>
      <c r="D123" s="53" t="s">
        <v>26</v>
      </c>
      <c r="E123" s="56" t="s">
        <v>121</v>
      </c>
      <c r="F123" s="54" t="s">
        <v>230</v>
      </c>
      <c r="G123" s="53" t="s">
        <v>24</v>
      </c>
      <c r="H123" s="135">
        <v>937101.31</v>
      </c>
      <c r="I123" s="49">
        <v>468550.65500000003</v>
      </c>
      <c r="J123" s="49">
        <v>215840.3</v>
      </c>
      <c r="K123" s="136">
        <v>252710.35500000004</v>
      </c>
      <c r="L123" s="48" t="str">
        <f>VLOOKUP(E123,'ML Look up'!$A$2:$B$1922,2,FALSE)</f>
        <v>FGD</v>
      </c>
    </row>
    <row r="124" spans="1:12" s="55" customFormat="1">
      <c r="A124" s="53" t="s">
        <v>20</v>
      </c>
      <c r="B124" s="53" t="s">
        <v>21</v>
      </c>
      <c r="C124" s="53" t="s">
        <v>32</v>
      </c>
      <c r="D124" s="53" t="s">
        <v>26</v>
      </c>
      <c r="E124" s="56" t="s">
        <v>122</v>
      </c>
      <c r="F124" s="54" t="s">
        <v>230</v>
      </c>
      <c r="G124" s="53" t="s">
        <v>24</v>
      </c>
      <c r="H124" s="135">
        <v>16952974.059999999</v>
      </c>
      <c r="I124" s="49">
        <v>8476487.0299999993</v>
      </c>
      <c r="J124" s="49">
        <v>3904737.89</v>
      </c>
      <c r="K124" s="136">
        <v>4571749.1399999987</v>
      </c>
      <c r="L124" s="48" t="str">
        <f>VLOOKUP(E124,'ML Look up'!$A$2:$B$1922,2,FALSE)</f>
        <v>FGD</v>
      </c>
    </row>
    <row r="125" spans="1:12" s="55" customFormat="1">
      <c r="A125" s="53" t="s">
        <v>20</v>
      </c>
      <c r="B125" s="53" t="s">
        <v>21</v>
      </c>
      <c r="C125" s="53" t="s">
        <v>32</v>
      </c>
      <c r="D125" s="53" t="s">
        <v>26</v>
      </c>
      <c r="E125" s="56" t="s">
        <v>123</v>
      </c>
      <c r="F125" s="54" t="s">
        <v>230</v>
      </c>
      <c r="G125" s="53" t="s">
        <v>24</v>
      </c>
      <c r="H125" s="135">
        <v>67457695.909999996</v>
      </c>
      <c r="I125" s="49">
        <v>33728847.954999998</v>
      </c>
      <c r="J125" s="49">
        <v>15537369.43</v>
      </c>
      <c r="K125" s="136">
        <v>18191478.524999999</v>
      </c>
      <c r="L125" s="48" t="str">
        <f>VLOOKUP(E125,'ML Look up'!$A$2:$B$1922,2,FALSE)</f>
        <v>FGD</v>
      </c>
    </row>
    <row r="126" spans="1:12" s="55" customFormat="1">
      <c r="A126" s="53" t="s">
        <v>20</v>
      </c>
      <c r="B126" s="53" t="s">
        <v>21</v>
      </c>
      <c r="C126" s="53" t="s">
        <v>32</v>
      </c>
      <c r="D126" s="53" t="s">
        <v>26</v>
      </c>
      <c r="E126" s="56" t="s">
        <v>80</v>
      </c>
      <c r="F126" s="54" t="s">
        <v>229</v>
      </c>
      <c r="G126" s="53" t="s">
        <v>24</v>
      </c>
      <c r="H126" s="135">
        <v>7673301.7400000002</v>
      </c>
      <c r="I126" s="49">
        <v>3836650.87</v>
      </c>
      <c r="J126" s="49">
        <v>1767373.2</v>
      </c>
      <c r="K126" s="136">
        <v>2069277.6700000002</v>
      </c>
      <c r="L126" s="48" t="str">
        <f>VLOOKUP(E126,'ML Look up'!$A$2:$B$1922,2,FALSE)</f>
        <v>SCR</v>
      </c>
    </row>
    <row r="127" spans="1:12" s="55" customFormat="1">
      <c r="A127" s="53" t="s">
        <v>20</v>
      </c>
      <c r="B127" s="53" t="s">
        <v>21</v>
      </c>
      <c r="C127" s="53" t="s">
        <v>32</v>
      </c>
      <c r="D127" s="53" t="s">
        <v>26</v>
      </c>
      <c r="E127" s="56" t="s">
        <v>81</v>
      </c>
      <c r="F127" s="54" t="s">
        <v>229</v>
      </c>
      <c r="G127" s="53" t="s">
        <v>24</v>
      </c>
      <c r="H127" s="135">
        <v>6186009.9000000004</v>
      </c>
      <c r="I127" s="49">
        <v>3093004.95</v>
      </c>
      <c r="J127" s="49">
        <v>1424808.84</v>
      </c>
      <c r="K127" s="136">
        <v>1668196.11</v>
      </c>
      <c r="L127" s="48" t="str">
        <f>VLOOKUP(E127,'ML Look up'!$A$2:$B$1922,2,FALSE)</f>
        <v>SCR</v>
      </c>
    </row>
    <row r="128" spans="1:12" s="55" customFormat="1">
      <c r="A128" s="53" t="s">
        <v>20</v>
      </c>
      <c r="B128" s="53" t="s">
        <v>21</v>
      </c>
      <c r="C128" s="53" t="s">
        <v>32</v>
      </c>
      <c r="D128" s="53" t="s">
        <v>26</v>
      </c>
      <c r="E128" s="56" t="s">
        <v>82</v>
      </c>
      <c r="F128" s="54" t="s">
        <v>229</v>
      </c>
      <c r="G128" s="53" t="s">
        <v>24</v>
      </c>
      <c r="H128" s="135">
        <v>79582452.829999998</v>
      </c>
      <c r="I128" s="49">
        <v>39791226.414999999</v>
      </c>
      <c r="J128" s="49">
        <v>18330035.640000001</v>
      </c>
      <c r="K128" s="136">
        <v>21461190.774999999</v>
      </c>
      <c r="L128" s="48" t="str">
        <f>VLOOKUP(E128,'ML Look up'!$A$2:$B$1922,2,FALSE)</f>
        <v>SCR</v>
      </c>
    </row>
    <row r="129" spans="1:12" s="55" customFormat="1">
      <c r="A129" s="53" t="s">
        <v>20</v>
      </c>
      <c r="B129" s="53" t="s">
        <v>21</v>
      </c>
      <c r="C129" s="53" t="s">
        <v>32</v>
      </c>
      <c r="D129" s="53" t="s">
        <v>26</v>
      </c>
      <c r="E129" s="56" t="s">
        <v>83</v>
      </c>
      <c r="F129" s="54" t="s">
        <v>229</v>
      </c>
      <c r="G129" s="53" t="s">
        <v>24</v>
      </c>
      <c r="H129" s="135">
        <v>174004.87</v>
      </c>
      <c r="I129" s="49">
        <v>87002.434999999998</v>
      </c>
      <c r="J129" s="49">
        <v>40078.120000000003</v>
      </c>
      <c r="K129" s="136">
        <v>46924.314999999995</v>
      </c>
      <c r="L129" s="48" t="str">
        <f>VLOOKUP(E129,'ML Look up'!$A$2:$B$1922,2,FALSE)</f>
        <v>SCR</v>
      </c>
    </row>
    <row r="130" spans="1:12" s="55" customFormat="1">
      <c r="A130" s="53" t="s">
        <v>20</v>
      </c>
      <c r="B130" s="53" t="s">
        <v>21</v>
      </c>
      <c r="C130" s="53" t="s">
        <v>32</v>
      </c>
      <c r="D130" s="53" t="s">
        <v>26</v>
      </c>
      <c r="E130" s="56" t="s">
        <v>84</v>
      </c>
      <c r="F130" s="54" t="s">
        <v>229</v>
      </c>
      <c r="G130" s="53" t="s">
        <v>24</v>
      </c>
      <c r="H130" s="135">
        <v>885508.68</v>
      </c>
      <c r="I130" s="49">
        <v>442754.34</v>
      </c>
      <c r="J130" s="49">
        <v>203957.09</v>
      </c>
      <c r="K130" s="136">
        <v>238797.25000000003</v>
      </c>
      <c r="L130" s="48" t="str">
        <f>VLOOKUP(E130,'ML Look up'!$A$2:$B$1922,2,FALSE)</f>
        <v>SCR</v>
      </c>
    </row>
    <row r="131" spans="1:12" s="55" customFormat="1">
      <c r="A131" s="53" t="s">
        <v>20</v>
      </c>
      <c r="B131" s="53" t="s">
        <v>21</v>
      </c>
      <c r="C131" s="53" t="s">
        <v>32</v>
      </c>
      <c r="D131" s="53" t="s">
        <v>26</v>
      </c>
      <c r="E131" s="56" t="s">
        <v>85</v>
      </c>
      <c r="F131" s="54" t="s">
        <v>229</v>
      </c>
      <c r="G131" s="53" t="s">
        <v>24</v>
      </c>
      <c r="H131" s="135">
        <v>308926.94</v>
      </c>
      <c r="I131" s="49">
        <v>154463.47</v>
      </c>
      <c r="J131" s="49">
        <v>71154.399999999994</v>
      </c>
      <c r="K131" s="136">
        <v>83309.070000000007</v>
      </c>
      <c r="L131" s="48" t="str">
        <f>VLOOKUP(E131,'ML Look up'!$A$2:$B$1922,2,FALSE)</f>
        <v>SCR</v>
      </c>
    </row>
    <row r="132" spans="1:12" s="55" customFormat="1">
      <c r="A132" s="53" t="s">
        <v>20</v>
      </c>
      <c r="B132" s="53" t="s">
        <v>21</v>
      </c>
      <c r="C132" s="53" t="s">
        <v>32</v>
      </c>
      <c r="D132" s="53" t="s">
        <v>26</v>
      </c>
      <c r="E132" s="56" t="s">
        <v>86</v>
      </c>
      <c r="F132" s="54" t="s">
        <v>229</v>
      </c>
      <c r="G132" s="53" t="s">
        <v>24</v>
      </c>
      <c r="H132" s="135">
        <v>126057.61</v>
      </c>
      <c r="I132" s="49">
        <v>63028.805</v>
      </c>
      <c r="J132" s="49">
        <v>29034.55</v>
      </c>
      <c r="K132" s="136">
        <v>33994.255000000005</v>
      </c>
      <c r="L132" s="48" t="str">
        <f>VLOOKUP(E132,'ML Look up'!$A$2:$B$1922,2,FALSE)</f>
        <v>SCR</v>
      </c>
    </row>
    <row r="133" spans="1:12" s="55" customFormat="1">
      <c r="A133" s="53" t="s">
        <v>20</v>
      </c>
      <c r="B133" s="53" t="s">
        <v>21</v>
      </c>
      <c r="C133" s="53" t="s">
        <v>32</v>
      </c>
      <c r="D133" s="53" t="s">
        <v>26</v>
      </c>
      <c r="E133" s="56" t="s">
        <v>87</v>
      </c>
      <c r="F133" s="54" t="s">
        <v>229</v>
      </c>
      <c r="G133" s="53" t="s">
        <v>24</v>
      </c>
      <c r="H133" s="135">
        <v>7454011.7800000003</v>
      </c>
      <c r="I133" s="49">
        <v>3727005.89</v>
      </c>
      <c r="J133" s="49">
        <v>1716864.67</v>
      </c>
      <c r="K133" s="136">
        <v>2010141.2200000002</v>
      </c>
      <c r="L133" s="48" t="str">
        <f>VLOOKUP(E133,'ML Look up'!$A$2:$B$1922,2,FALSE)</f>
        <v>SCR</v>
      </c>
    </row>
    <row r="134" spans="1:12" s="55" customFormat="1">
      <c r="A134" s="53" t="s">
        <v>20</v>
      </c>
      <c r="B134" s="53" t="s">
        <v>21</v>
      </c>
      <c r="C134" s="53" t="s">
        <v>32</v>
      </c>
      <c r="D134" s="53" t="s">
        <v>26</v>
      </c>
      <c r="E134" s="56" t="s">
        <v>88</v>
      </c>
      <c r="F134" s="54" t="s">
        <v>229</v>
      </c>
      <c r="G134" s="53" t="s">
        <v>24</v>
      </c>
      <c r="H134" s="135">
        <v>39035156.049999997</v>
      </c>
      <c r="I134" s="49">
        <v>19517578.024999999</v>
      </c>
      <c r="J134" s="49">
        <v>8990873.9399999995</v>
      </c>
      <c r="K134" s="136">
        <v>10526704.084999999</v>
      </c>
      <c r="L134" s="48" t="str">
        <f>VLOOKUP(E134,'ML Look up'!$A$2:$B$1922,2,FALSE)</f>
        <v>SCR</v>
      </c>
    </row>
    <row r="135" spans="1:12" s="55" customFormat="1">
      <c r="A135" s="53" t="s">
        <v>20</v>
      </c>
      <c r="B135" s="53" t="s">
        <v>21</v>
      </c>
      <c r="C135" s="53" t="s">
        <v>32</v>
      </c>
      <c r="D135" s="53" t="s">
        <v>26</v>
      </c>
      <c r="E135" s="56" t="s">
        <v>89</v>
      </c>
      <c r="F135" s="54" t="s">
        <v>230</v>
      </c>
      <c r="G135" s="53" t="s">
        <v>24</v>
      </c>
      <c r="H135" s="135">
        <v>3534941.31</v>
      </c>
      <c r="I135" s="49">
        <v>1767470.655</v>
      </c>
      <c r="J135" s="49">
        <v>814194.56</v>
      </c>
      <c r="K135" s="136">
        <v>953276.09499999997</v>
      </c>
      <c r="L135" s="48" t="str">
        <f>VLOOKUP(E135,'ML Look up'!$A$2:$B$1922,2,FALSE)</f>
        <v>SCR</v>
      </c>
    </row>
    <row r="136" spans="1:12" s="55" customFormat="1">
      <c r="A136" s="53" t="s">
        <v>20</v>
      </c>
      <c r="B136" s="53" t="s">
        <v>21</v>
      </c>
      <c r="C136" s="53" t="s">
        <v>32</v>
      </c>
      <c r="D136" s="53" t="s">
        <v>26</v>
      </c>
      <c r="E136" s="56" t="s">
        <v>90</v>
      </c>
      <c r="F136" s="54" t="s">
        <v>230</v>
      </c>
      <c r="G136" s="53" t="s">
        <v>24</v>
      </c>
      <c r="H136" s="135">
        <v>6606690.9699999997</v>
      </c>
      <c r="I136" s="49">
        <v>3303345.4849999999</v>
      </c>
      <c r="J136" s="49">
        <v>1521703.3</v>
      </c>
      <c r="K136" s="136">
        <v>1781642.1849999998</v>
      </c>
      <c r="L136" s="48" t="str">
        <f>VLOOKUP(E136,'ML Look up'!$A$2:$B$1922,2,FALSE)</f>
        <v>SCR</v>
      </c>
    </row>
    <row r="137" spans="1:12" s="55" customFormat="1">
      <c r="A137" s="53" t="s">
        <v>20</v>
      </c>
      <c r="B137" s="53" t="s">
        <v>21</v>
      </c>
      <c r="C137" s="53" t="s">
        <v>32</v>
      </c>
      <c r="D137" s="53" t="s">
        <v>26</v>
      </c>
      <c r="E137" s="56" t="s">
        <v>91</v>
      </c>
      <c r="F137" s="54" t="s">
        <v>230</v>
      </c>
      <c r="G137" s="53" t="s">
        <v>24</v>
      </c>
      <c r="H137" s="135">
        <v>80592137.810000002</v>
      </c>
      <c r="I137" s="49">
        <v>40296068.905000001</v>
      </c>
      <c r="J137" s="49">
        <v>18562593.960000001</v>
      </c>
      <c r="K137" s="136">
        <v>21733474.945</v>
      </c>
      <c r="L137" s="48" t="str">
        <f>VLOOKUP(E137,'ML Look up'!$A$2:$B$1922,2,FALSE)</f>
        <v>SCR</v>
      </c>
    </row>
    <row r="138" spans="1:12" s="55" customFormat="1">
      <c r="A138" s="53" t="s">
        <v>20</v>
      </c>
      <c r="B138" s="53" t="s">
        <v>21</v>
      </c>
      <c r="C138" s="53" t="s">
        <v>32</v>
      </c>
      <c r="D138" s="53" t="s">
        <v>26</v>
      </c>
      <c r="E138" s="56" t="s">
        <v>92</v>
      </c>
      <c r="F138" s="54" t="s">
        <v>230</v>
      </c>
      <c r="G138" s="53" t="s">
        <v>24</v>
      </c>
      <c r="H138" s="135">
        <v>32365</v>
      </c>
      <c r="I138" s="49">
        <v>16182.5</v>
      </c>
      <c r="J138" s="49">
        <v>7454.55</v>
      </c>
      <c r="K138" s="136">
        <v>8727.9500000000007</v>
      </c>
      <c r="L138" s="48" t="str">
        <f>VLOOKUP(E138,'ML Look up'!$A$2:$B$1922,2,FALSE)</f>
        <v>SCR</v>
      </c>
    </row>
    <row r="139" spans="1:12" s="55" customFormat="1">
      <c r="A139" s="53" t="s">
        <v>20</v>
      </c>
      <c r="B139" s="53" t="s">
        <v>21</v>
      </c>
      <c r="C139" s="53" t="s">
        <v>32</v>
      </c>
      <c r="D139" s="53" t="s">
        <v>26</v>
      </c>
      <c r="E139" s="56" t="s">
        <v>93</v>
      </c>
      <c r="F139" s="54" t="s">
        <v>230</v>
      </c>
      <c r="G139" s="53" t="s">
        <v>24</v>
      </c>
      <c r="H139" s="135">
        <v>144234.07999999999</v>
      </c>
      <c r="I139" s="49">
        <v>72117.039999999994</v>
      </c>
      <c r="J139" s="49">
        <v>33221.089999999997</v>
      </c>
      <c r="K139" s="136">
        <v>38895.949999999997</v>
      </c>
      <c r="L139" s="48" t="str">
        <f>VLOOKUP(E139,'ML Look up'!$A$2:$B$1922,2,FALSE)</f>
        <v>SCR</v>
      </c>
    </row>
    <row r="140" spans="1:12" s="55" customFormat="1">
      <c r="A140" s="53" t="s">
        <v>20</v>
      </c>
      <c r="B140" s="53" t="s">
        <v>21</v>
      </c>
      <c r="C140" s="53" t="s">
        <v>32</v>
      </c>
      <c r="D140" s="53" t="s">
        <v>26</v>
      </c>
      <c r="E140" s="56" t="s">
        <v>94</v>
      </c>
      <c r="F140" s="54" t="s">
        <v>230</v>
      </c>
      <c r="G140" s="53" t="s">
        <v>24</v>
      </c>
      <c r="H140" s="135">
        <v>809548</v>
      </c>
      <c r="I140" s="49">
        <v>404774</v>
      </c>
      <c r="J140" s="49">
        <v>186461.25</v>
      </c>
      <c r="K140" s="136">
        <v>218312.75</v>
      </c>
      <c r="L140" s="48" t="str">
        <f>VLOOKUP(E140,'ML Look up'!$A$2:$B$1922,2,FALSE)</f>
        <v>SCR</v>
      </c>
    </row>
    <row r="141" spans="1:12" s="55" customFormat="1">
      <c r="A141" s="53" t="s">
        <v>20</v>
      </c>
      <c r="B141" s="53" t="s">
        <v>21</v>
      </c>
      <c r="C141" s="53" t="s">
        <v>32</v>
      </c>
      <c r="D141" s="53" t="s">
        <v>26</v>
      </c>
      <c r="E141" s="56" t="s">
        <v>95</v>
      </c>
      <c r="F141" s="54" t="s">
        <v>230</v>
      </c>
      <c r="G141" s="53" t="s">
        <v>24</v>
      </c>
      <c r="H141" s="135">
        <v>434467.79</v>
      </c>
      <c r="I141" s="49">
        <v>217233.89499999999</v>
      </c>
      <c r="J141" s="49">
        <v>100069.92</v>
      </c>
      <c r="K141" s="136">
        <v>117163.97499999999</v>
      </c>
      <c r="L141" s="48" t="str">
        <f>VLOOKUP(E141,'ML Look up'!$A$2:$B$1922,2,FALSE)</f>
        <v>SCR</v>
      </c>
    </row>
    <row r="142" spans="1:12" s="55" customFormat="1">
      <c r="A142" s="53" t="s">
        <v>20</v>
      </c>
      <c r="B142" s="53" t="s">
        <v>21</v>
      </c>
      <c r="C142" s="53" t="s">
        <v>32</v>
      </c>
      <c r="D142" s="53" t="s">
        <v>26</v>
      </c>
      <c r="E142" s="56" t="s">
        <v>96</v>
      </c>
      <c r="F142" s="54" t="s">
        <v>230</v>
      </c>
      <c r="G142" s="53" t="s">
        <v>24</v>
      </c>
      <c r="H142" s="135">
        <v>89620.04</v>
      </c>
      <c r="I142" s="49">
        <v>44810.02</v>
      </c>
      <c r="J142" s="49">
        <v>20641.97</v>
      </c>
      <c r="K142" s="136">
        <v>24168.049999999996</v>
      </c>
      <c r="L142" s="48" t="str">
        <f>VLOOKUP(E142,'ML Look up'!$A$2:$B$1922,2,FALSE)</f>
        <v>SCR</v>
      </c>
    </row>
    <row r="143" spans="1:12" s="55" customFormat="1">
      <c r="A143" s="53" t="s">
        <v>20</v>
      </c>
      <c r="B143" s="53" t="s">
        <v>21</v>
      </c>
      <c r="C143" s="53" t="s">
        <v>32</v>
      </c>
      <c r="D143" s="53" t="s">
        <v>26</v>
      </c>
      <c r="E143" s="56" t="s">
        <v>97</v>
      </c>
      <c r="F143" s="54" t="s">
        <v>230</v>
      </c>
      <c r="G143" s="53" t="s">
        <v>24</v>
      </c>
      <c r="H143" s="135">
        <v>7419295.7199999997</v>
      </c>
      <c r="I143" s="49">
        <v>3709647.86</v>
      </c>
      <c r="J143" s="49">
        <v>1708868.6</v>
      </c>
      <c r="K143" s="136">
        <v>2000779.2599999998</v>
      </c>
      <c r="L143" s="48" t="str">
        <f>VLOOKUP(E143,'ML Look up'!$A$2:$B$1922,2,FALSE)</f>
        <v>SCR</v>
      </c>
    </row>
    <row r="144" spans="1:12" s="55" customFormat="1">
      <c r="A144" s="53" t="s">
        <v>20</v>
      </c>
      <c r="B144" s="53" t="s">
        <v>21</v>
      </c>
      <c r="C144" s="53" t="s">
        <v>32</v>
      </c>
      <c r="D144" s="53" t="s">
        <v>26</v>
      </c>
      <c r="E144" s="56" t="s">
        <v>98</v>
      </c>
      <c r="F144" s="54" t="s">
        <v>230</v>
      </c>
      <c r="G144" s="53" t="s">
        <v>24</v>
      </c>
      <c r="H144" s="135">
        <v>41502131.909999996</v>
      </c>
      <c r="I144" s="49">
        <v>20751065.954999998</v>
      </c>
      <c r="J144" s="49">
        <v>9559086.5800000001</v>
      </c>
      <c r="K144" s="136">
        <v>11191979.374999998</v>
      </c>
      <c r="L144" s="48" t="str">
        <f>VLOOKUP(E144,'ML Look up'!$A$2:$B$1922,2,FALSE)</f>
        <v>SCR</v>
      </c>
    </row>
    <row r="145" spans="1:12" s="55" customFormat="1">
      <c r="A145" s="53" t="s">
        <v>20</v>
      </c>
      <c r="B145" s="53" t="s">
        <v>21</v>
      </c>
      <c r="C145" s="53" t="s">
        <v>32</v>
      </c>
      <c r="D145" s="53" t="s">
        <v>26</v>
      </c>
      <c r="E145" s="56" t="s">
        <v>124</v>
      </c>
      <c r="F145" s="54" t="s">
        <v>229</v>
      </c>
      <c r="G145" s="53" t="s">
        <v>24</v>
      </c>
      <c r="H145" s="135">
        <v>17941216.350000001</v>
      </c>
      <c r="I145" s="49">
        <v>8970608.1750000007</v>
      </c>
      <c r="J145" s="49">
        <v>4132357.36</v>
      </c>
      <c r="K145" s="136">
        <v>4838250.8150000013</v>
      </c>
      <c r="L145" s="48" t="str">
        <f>VLOOKUP(E145,'ML Look up'!$A$2:$B$1922,2,FALSE)</f>
        <v>FGD</v>
      </c>
    </row>
    <row r="146" spans="1:12" s="55" customFormat="1">
      <c r="A146" s="53" t="s">
        <v>20</v>
      </c>
      <c r="B146" s="53" t="s">
        <v>21</v>
      </c>
      <c r="C146" s="53" t="s">
        <v>32</v>
      </c>
      <c r="D146" s="53" t="s">
        <v>26</v>
      </c>
      <c r="E146" s="56" t="s">
        <v>125</v>
      </c>
      <c r="F146" s="54" t="s">
        <v>230</v>
      </c>
      <c r="G146" s="53" t="s">
        <v>24</v>
      </c>
      <c r="H146" s="135">
        <v>7484981.0599999996</v>
      </c>
      <c r="I146" s="49">
        <v>3742490.53</v>
      </c>
      <c r="J146" s="49">
        <v>1723997.75</v>
      </c>
      <c r="K146" s="136">
        <v>2018492.7799999998</v>
      </c>
      <c r="L146" s="48" t="str">
        <f>VLOOKUP(E146,'ML Look up'!$A$2:$B$1922,2,FALSE)</f>
        <v>FGD</v>
      </c>
    </row>
    <row r="147" spans="1:12" s="55" customFormat="1">
      <c r="A147" s="53" t="s">
        <v>20</v>
      </c>
      <c r="B147" s="53" t="s">
        <v>21</v>
      </c>
      <c r="C147" s="53" t="s">
        <v>32</v>
      </c>
      <c r="D147" s="53" t="s">
        <v>26</v>
      </c>
      <c r="E147" s="56" t="s">
        <v>126</v>
      </c>
      <c r="F147" s="54" t="s">
        <v>258</v>
      </c>
      <c r="G147" s="53" t="s">
        <v>24</v>
      </c>
      <c r="H147" s="135">
        <v>4024523.54</v>
      </c>
      <c r="I147" s="49">
        <v>2012261.77</v>
      </c>
      <c r="J147" s="49">
        <v>926958.86</v>
      </c>
      <c r="K147" s="136">
        <v>1085302.9100000001</v>
      </c>
      <c r="L147" s="48" t="str">
        <f>VLOOKUP(E147,'ML Look up'!$A$2:$B$1922,2,FALSE)</f>
        <v>FGD</v>
      </c>
    </row>
    <row r="148" spans="1:12" s="55" customFormat="1">
      <c r="A148" s="53" t="s">
        <v>20</v>
      </c>
      <c r="B148" s="53" t="s">
        <v>21</v>
      </c>
      <c r="C148" s="53" t="s">
        <v>32</v>
      </c>
      <c r="D148" s="53" t="s">
        <v>26</v>
      </c>
      <c r="E148" s="56" t="s">
        <v>127</v>
      </c>
      <c r="F148" s="54" t="s">
        <v>259</v>
      </c>
      <c r="G148" s="53" t="s">
        <v>24</v>
      </c>
      <c r="H148" s="135">
        <v>4944804.82</v>
      </c>
      <c r="I148" s="49">
        <v>2472402.41</v>
      </c>
      <c r="J148" s="49">
        <v>1138925.04</v>
      </c>
      <c r="K148" s="136">
        <v>1333477.3700000001</v>
      </c>
      <c r="L148" s="48" t="str">
        <f>VLOOKUP(E148,'ML Look up'!$A$2:$B$1922,2,FALSE)</f>
        <v>FGD</v>
      </c>
    </row>
    <row r="149" spans="1:12" s="55" customFormat="1">
      <c r="A149" s="53" t="s">
        <v>20</v>
      </c>
      <c r="B149" s="53" t="s">
        <v>21</v>
      </c>
      <c r="C149" s="53" t="s">
        <v>32</v>
      </c>
      <c r="D149" s="53" t="s">
        <v>26</v>
      </c>
      <c r="E149" s="56" t="s">
        <v>27</v>
      </c>
      <c r="F149" s="54" t="s">
        <v>260</v>
      </c>
      <c r="G149" s="53" t="s">
        <v>24</v>
      </c>
      <c r="H149" s="135">
        <v>26480879.219999999</v>
      </c>
      <c r="I149" s="49">
        <v>13240439.609999999</v>
      </c>
      <c r="J149" s="49">
        <v>6099277.4500000002</v>
      </c>
      <c r="K149" s="136">
        <v>7141162.1599999992</v>
      </c>
      <c r="L149" s="48" t="str">
        <f>VLOOKUP(E149,'ML Look up'!$A$2:$B$1922,2,FALSE)</f>
        <v>ASH</v>
      </c>
    </row>
    <row r="150" spans="1:12" s="55" customFormat="1">
      <c r="A150" s="53" t="s">
        <v>20</v>
      </c>
      <c r="B150" s="53" t="s">
        <v>21</v>
      </c>
      <c r="C150" s="53" t="s">
        <v>32</v>
      </c>
      <c r="D150" s="53" t="s">
        <v>26</v>
      </c>
      <c r="E150" s="56" t="s">
        <v>128</v>
      </c>
      <c r="F150" s="54" t="s">
        <v>261</v>
      </c>
      <c r="G150" s="53" t="s">
        <v>24</v>
      </c>
      <c r="H150" s="135">
        <v>24538720.09</v>
      </c>
      <c r="I150" s="49">
        <v>12269360.045</v>
      </c>
      <c r="J150" s="49">
        <v>5651944.5899999999</v>
      </c>
      <c r="K150" s="136">
        <v>6617415.4550000001</v>
      </c>
      <c r="L150" s="48" t="str">
        <f>VLOOKUP(E150,'ML Look up'!$A$2:$B$1922,2,FALSE)</f>
        <v>FGD</v>
      </c>
    </row>
    <row r="151" spans="1:12" s="55" customFormat="1">
      <c r="A151" s="53" t="s">
        <v>20</v>
      </c>
      <c r="B151" s="53" t="s">
        <v>21</v>
      </c>
      <c r="C151" s="53" t="s">
        <v>32</v>
      </c>
      <c r="D151" s="53" t="s">
        <v>26</v>
      </c>
      <c r="E151" s="56" t="s">
        <v>49</v>
      </c>
      <c r="F151" s="54" t="s">
        <v>262</v>
      </c>
      <c r="G151" s="53" t="s">
        <v>24</v>
      </c>
      <c r="H151" s="135">
        <v>16258924.050000001</v>
      </c>
      <c r="I151" s="49">
        <v>8129462.0250000004</v>
      </c>
      <c r="J151" s="49">
        <v>3744879.01</v>
      </c>
      <c r="K151" s="136">
        <v>4384583.0150000006</v>
      </c>
      <c r="L151" s="48" t="str">
        <f>VLOOKUP(E151,'ML Look up'!$A$2:$B$1922,2,FALSE)</f>
        <v>COAL BLEND</v>
      </c>
    </row>
    <row r="152" spans="1:12" s="55" customFormat="1">
      <c r="A152" s="53" t="s">
        <v>20</v>
      </c>
      <c r="B152" s="53" t="s">
        <v>21</v>
      </c>
      <c r="C152" s="53" t="s">
        <v>32</v>
      </c>
      <c r="D152" s="53" t="s">
        <v>26</v>
      </c>
      <c r="E152" s="56" t="s">
        <v>50</v>
      </c>
      <c r="F152" s="54" t="s">
        <v>263</v>
      </c>
      <c r="G152" s="53" t="s">
        <v>24</v>
      </c>
      <c r="H152" s="135">
        <v>16082703.91</v>
      </c>
      <c r="I152" s="49">
        <v>8041351.9550000001</v>
      </c>
      <c r="J152" s="49">
        <v>3704290.65</v>
      </c>
      <c r="K152" s="136">
        <v>4337061.3049999997</v>
      </c>
      <c r="L152" s="48" t="str">
        <f>VLOOKUP(E152,'ML Look up'!$A$2:$B$1922,2,FALSE)</f>
        <v>COAL BLEND</v>
      </c>
    </row>
    <row r="153" spans="1:12" s="55" customFormat="1">
      <c r="A153" s="53" t="s">
        <v>20</v>
      </c>
      <c r="B153" s="53" t="s">
        <v>21</v>
      </c>
      <c r="C153" s="53" t="s">
        <v>32</v>
      </c>
      <c r="D153" s="53" t="s">
        <v>26</v>
      </c>
      <c r="E153" s="56" t="s">
        <v>129</v>
      </c>
      <c r="F153" s="54" t="s">
        <v>264</v>
      </c>
      <c r="G153" s="53" t="s">
        <v>24</v>
      </c>
      <c r="H153" s="135">
        <v>25744543.559999999</v>
      </c>
      <c r="I153" s="49">
        <v>12872271.779999999</v>
      </c>
      <c r="J153" s="49">
        <v>5929679.0199999996</v>
      </c>
      <c r="K153" s="136">
        <v>6942592.7599999998</v>
      </c>
      <c r="L153" s="48" t="str">
        <f>VLOOKUP(E153,'ML Look up'!$A$2:$B$1922,2,FALSE)</f>
        <v>FGD</v>
      </c>
    </row>
    <row r="154" spans="1:12" s="55" customFormat="1">
      <c r="A154" s="53" t="s">
        <v>20</v>
      </c>
      <c r="B154" s="53" t="s">
        <v>21</v>
      </c>
      <c r="C154" s="53" t="s">
        <v>32</v>
      </c>
      <c r="D154" s="53" t="s">
        <v>26</v>
      </c>
      <c r="E154" s="56" t="s">
        <v>130</v>
      </c>
      <c r="F154" s="54" t="s">
        <v>265</v>
      </c>
      <c r="G154" s="53" t="s">
        <v>24</v>
      </c>
      <c r="H154" s="135">
        <v>24611088.829999998</v>
      </c>
      <c r="I154" s="49">
        <v>12305544.414999999</v>
      </c>
      <c r="J154" s="49">
        <v>5668613.1100000003</v>
      </c>
      <c r="K154" s="136">
        <v>6636931.3049999988</v>
      </c>
      <c r="L154" s="48" t="str">
        <f>VLOOKUP(E154,'ML Look up'!$A$2:$B$1922,2,FALSE)</f>
        <v>FGD</v>
      </c>
    </row>
    <row r="155" spans="1:12" s="55" customFormat="1">
      <c r="A155" s="53" t="s">
        <v>20</v>
      </c>
      <c r="B155" s="53" t="s">
        <v>21</v>
      </c>
      <c r="C155" s="53" t="s">
        <v>32</v>
      </c>
      <c r="D155" s="53" t="s">
        <v>26</v>
      </c>
      <c r="E155" s="56" t="s">
        <v>131</v>
      </c>
      <c r="F155" s="54" t="s">
        <v>266</v>
      </c>
      <c r="G155" s="53" t="s">
        <v>24</v>
      </c>
      <c r="H155" s="135">
        <v>10314321.199999999</v>
      </c>
      <c r="I155" s="49">
        <v>5157160.5999999996</v>
      </c>
      <c r="J155" s="49">
        <v>2375672.88</v>
      </c>
      <c r="K155" s="136">
        <v>2781487.7199999997</v>
      </c>
      <c r="L155" s="48" t="str">
        <f>VLOOKUP(E155,'ML Look up'!$A$2:$B$1922,2,FALSE)</f>
        <v>FGD</v>
      </c>
    </row>
    <row r="156" spans="1:12" s="55" customFormat="1">
      <c r="A156" s="53" t="s">
        <v>20</v>
      </c>
      <c r="B156" s="53" t="s">
        <v>21</v>
      </c>
      <c r="C156" s="53" t="s">
        <v>32</v>
      </c>
      <c r="D156" s="53" t="s">
        <v>26</v>
      </c>
      <c r="E156" s="56" t="s">
        <v>67</v>
      </c>
      <c r="F156" s="54" t="s">
        <v>266</v>
      </c>
      <c r="G156" s="53" t="s">
        <v>24</v>
      </c>
      <c r="H156" s="135">
        <v>4958776.54</v>
      </c>
      <c r="I156" s="49">
        <v>2479388.27</v>
      </c>
      <c r="J156" s="49">
        <v>1142143.1200000001</v>
      </c>
      <c r="K156" s="136">
        <v>1337245.1499999999</v>
      </c>
      <c r="L156" s="48" t="str">
        <f>VLOOKUP(E156,'ML Look up'!$A$2:$B$1922,2,FALSE)</f>
        <v>LNB MOD</v>
      </c>
    </row>
    <row r="157" spans="1:12" s="55" customFormat="1">
      <c r="A157" s="53" t="s">
        <v>20</v>
      </c>
      <c r="B157" s="53" t="s">
        <v>21</v>
      </c>
      <c r="C157" s="53" t="s">
        <v>32</v>
      </c>
      <c r="D157" s="53" t="s">
        <v>26</v>
      </c>
      <c r="E157" s="56" t="s">
        <v>68</v>
      </c>
      <c r="F157" s="54" t="s">
        <v>231</v>
      </c>
      <c r="G157" s="53" t="s">
        <v>24</v>
      </c>
      <c r="H157" s="135">
        <v>3784809.37</v>
      </c>
      <c r="I157" s="49">
        <v>1892404.6850000001</v>
      </c>
      <c r="J157" s="49">
        <v>871746.07</v>
      </c>
      <c r="K157" s="136">
        <v>1020658.6150000001</v>
      </c>
      <c r="L157" s="48" t="str">
        <f>VLOOKUP(E157,'ML Look up'!$A$2:$B$1922,2,FALSE)</f>
        <v>LNB MOD</v>
      </c>
    </row>
    <row r="158" spans="1:12" s="55" customFormat="1">
      <c r="A158" s="53" t="s">
        <v>20</v>
      </c>
      <c r="B158" s="53" t="s">
        <v>21</v>
      </c>
      <c r="C158" s="53" t="s">
        <v>32</v>
      </c>
      <c r="D158" s="53" t="s">
        <v>26</v>
      </c>
      <c r="E158" s="56" t="s">
        <v>101</v>
      </c>
      <c r="F158" s="54" t="s">
        <v>267</v>
      </c>
      <c r="G158" s="53" t="s">
        <v>24</v>
      </c>
      <c r="H158" s="135">
        <v>10993354.300000001</v>
      </c>
      <c r="I158" s="49">
        <v>5496677.1500000004</v>
      </c>
      <c r="J158" s="49">
        <v>2532072.9500000002</v>
      </c>
      <c r="K158" s="136">
        <v>2964604.2</v>
      </c>
      <c r="L158" s="48" t="str">
        <f>VLOOKUP(E158,'ML Look up'!$A$2:$B$1922,2,FALSE)</f>
        <v>SO3</v>
      </c>
    </row>
    <row r="159" spans="1:12" s="55" customFormat="1">
      <c r="A159" s="53" t="s">
        <v>20</v>
      </c>
      <c r="B159" s="53" t="s">
        <v>21</v>
      </c>
      <c r="C159" s="53" t="s">
        <v>32</v>
      </c>
      <c r="D159" s="53" t="s">
        <v>26</v>
      </c>
      <c r="E159" s="56" t="s">
        <v>102</v>
      </c>
      <c r="F159" s="54" t="s">
        <v>268</v>
      </c>
      <c r="G159" s="53" t="s">
        <v>24</v>
      </c>
      <c r="H159" s="135">
        <v>10864065.189999999</v>
      </c>
      <c r="I159" s="49">
        <v>5432032.5949999997</v>
      </c>
      <c r="J159" s="49">
        <v>2502294.1</v>
      </c>
      <c r="K159" s="136">
        <v>2929738.4949999996</v>
      </c>
      <c r="L159" s="48" t="str">
        <f>VLOOKUP(E159,'ML Look up'!$A$2:$B$1922,2,FALSE)</f>
        <v>SO3</v>
      </c>
    </row>
    <row r="160" spans="1:12" s="55" customFormat="1">
      <c r="A160" s="53" t="s">
        <v>20</v>
      </c>
      <c r="B160" s="53" t="s">
        <v>21</v>
      </c>
      <c r="C160" s="53" t="s">
        <v>32</v>
      </c>
      <c r="D160" s="53" t="s">
        <v>26</v>
      </c>
      <c r="E160" s="56" t="s">
        <v>55</v>
      </c>
      <c r="F160" s="54" t="s">
        <v>243</v>
      </c>
      <c r="G160" s="53" t="s">
        <v>24</v>
      </c>
      <c r="H160" s="135">
        <v>30502913.91</v>
      </c>
      <c r="I160" s="49">
        <v>15251456.955</v>
      </c>
      <c r="J160" s="49">
        <v>7025663.0599999996</v>
      </c>
      <c r="K160" s="136">
        <v>8225793.8950000005</v>
      </c>
      <c r="L160" s="48" t="str">
        <f>VLOOKUP(E160,'ML Look up'!$A$2:$B$1922,2,FALSE)</f>
        <v>GYPSUM</v>
      </c>
    </row>
    <row r="161" spans="1:12" s="55" customFormat="1">
      <c r="A161" s="53" t="s">
        <v>20</v>
      </c>
      <c r="B161" s="53" t="s">
        <v>21</v>
      </c>
      <c r="C161" s="53" t="s">
        <v>32</v>
      </c>
      <c r="D161" s="53" t="s">
        <v>26</v>
      </c>
      <c r="E161" s="56" t="s">
        <v>33</v>
      </c>
      <c r="F161" s="54" t="s">
        <v>269</v>
      </c>
      <c r="G161" s="53" t="s">
        <v>24</v>
      </c>
      <c r="H161" s="135">
        <v>1698731.94</v>
      </c>
      <c r="I161" s="49">
        <v>849365.97</v>
      </c>
      <c r="J161" s="49">
        <v>391264.86</v>
      </c>
      <c r="K161" s="136">
        <v>458101.11</v>
      </c>
      <c r="L161" s="48" t="str">
        <f>VLOOKUP(E161,'ML Look up'!$A$2:$B$1922,2,FALSE)</f>
        <v>ASH</v>
      </c>
    </row>
    <row r="162" spans="1:12" s="55" customFormat="1">
      <c r="A162" s="53" t="s">
        <v>20</v>
      </c>
      <c r="B162" s="53" t="s">
        <v>21</v>
      </c>
      <c r="C162" s="53" t="s">
        <v>32</v>
      </c>
      <c r="D162" s="53" t="s">
        <v>26</v>
      </c>
      <c r="E162" s="56" t="s">
        <v>34</v>
      </c>
      <c r="F162" s="54" t="s">
        <v>270</v>
      </c>
      <c r="G162" s="53" t="s">
        <v>24</v>
      </c>
      <c r="H162" s="135">
        <v>1709350.51</v>
      </c>
      <c r="I162" s="49">
        <v>854675.255</v>
      </c>
      <c r="J162" s="49">
        <v>393710.61</v>
      </c>
      <c r="K162" s="136">
        <v>460964.64500000002</v>
      </c>
      <c r="L162" s="48" t="str">
        <f>VLOOKUP(E162,'ML Look up'!$A$2:$B$1922,2,FALSE)</f>
        <v>ASH</v>
      </c>
    </row>
    <row r="163" spans="1:12" s="55" customFormat="1">
      <c r="A163" s="53" t="s">
        <v>20</v>
      </c>
      <c r="B163" s="53" t="s">
        <v>21</v>
      </c>
      <c r="C163" s="53" t="s">
        <v>32</v>
      </c>
      <c r="D163" s="53" t="s">
        <v>26</v>
      </c>
      <c r="E163" s="56" t="s">
        <v>75</v>
      </c>
      <c r="F163" s="54" t="s">
        <v>248</v>
      </c>
      <c r="G163" s="53" t="s">
        <v>24</v>
      </c>
      <c r="H163" s="135">
        <v>3019833.45</v>
      </c>
      <c r="I163" s="49">
        <v>1509916.7250000001</v>
      </c>
      <c r="J163" s="49">
        <v>695551</v>
      </c>
      <c r="K163" s="136">
        <v>814365.72500000009</v>
      </c>
      <c r="L163" s="48" t="str">
        <f>VLOOKUP(E163,'ML Look up'!$A$2:$B$1922,2,FALSE)</f>
        <v>PRECIP</v>
      </c>
    </row>
    <row r="164" spans="1:12" s="55" customFormat="1">
      <c r="A164" s="53" t="s">
        <v>20</v>
      </c>
      <c r="B164" s="53" t="s">
        <v>21</v>
      </c>
      <c r="C164" s="53" t="s">
        <v>32</v>
      </c>
      <c r="D164" s="53" t="s">
        <v>26</v>
      </c>
      <c r="E164" s="56" t="s">
        <v>132</v>
      </c>
      <c r="F164" s="54" t="s">
        <v>231</v>
      </c>
      <c r="G164" s="53" t="s">
        <v>24</v>
      </c>
      <c r="H164" s="135">
        <v>4507731.47</v>
      </c>
      <c r="I164" s="49">
        <v>2253865.7349999999</v>
      </c>
      <c r="J164" s="49">
        <v>1038254.99</v>
      </c>
      <c r="K164" s="136">
        <v>1215610.7449999999</v>
      </c>
      <c r="L164" s="48" t="str">
        <f>VLOOKUP(E164,'ML Look up'!$A$2:$B$1922,2,FALSE)</f>
        <v>FGD</v>
      </c>
    </row>
    <row r="165" spans="1:12" s="55" customFormat="1">
      <c r="A165" s="53" t="s">
        <v>20</v>
      </c>
      <c r="B165" s="53" t="s">
        <v>21</v>
      </c>
      <c r="C165" s="53" t="s">
        <v>35</v>
      </c>
      <c r="D165" s="53" t="s">
        <v>26</v>
      </c>
      <c r="E165" s="56">
        <v>40895748</v>
      </c>
      <c r="F165" s="54" t="s">
        <v>271</v>
      </c>
      <c r="G165" s="53" t="s">
        <v>24</v>
      </c>
      <c r="H165" s="135">
        <v>551125.06999999995</v>
      </c>
      <c r="I165" s="49">
        <v>275562.53499999997</v>
      </c>
      <c r="J165" s="49">
        <v>285987.81</v>
      </c>
      <c r="K165" s="136">
        <v>-10425.275000000023</v>
      </c>
      <c r="L165" s="48" t="str">
        <f>VLOOKUP(E165,'ML Look up'!$A$2:$B$1922,2,FALSE)</f>
        <v>SCR</v>
      </c>
    </row>
    <row r="166" spans="1:12" s="55" customFormat="1">
      <c r="A166" s="53" t="s">
        <v>20</v>
      </c>
      <c r="B166" s="53" t="s">
        <v>21</v>
      </c>
      <c r="C166" s="53" t="s">
        <v>35</v>
      </c>
      <c r="D166" s="53" t="s">
        <v>26</v>
      </c>
      <c r="E166" s="56">
        <v>40895753</v>
      </c>
      <c r="F166" s="54" t="s">
        <v>272</v>
      </c>
      <c r="G166" s="53" t="s">
        <v>24</v>
      </c>
      <c r="H166" s="135">
        <v>551125.06999999995</v>
      </c>
      <c r="I166" s="49">
        <v>275562.53499999997</v>
      </c>
      <c r="J166" s="49">
        <v>285987.81</v>
      </c>
      <c r="K166" s="136">
        <v>-10425.275000000023</v>
      </c>
      <c r="L166" s="48" t="str">
        <f>VLOOKUP(E166,'ML Look up'!$A$2:$B$1922,2,FALSE)</f>
        <v>SCR</v>
      </c>
    </row>
    <row r="167" spans="1:12" s="55" customFormat="1">
      <c r="A167" s="53" t="s">
        <v>20</v>
      </c>
      <c r="B167" s="53" t="s">
        <v>21</v>
      </c>
      <c r="C167" s="53" t="s">
        <v>35</v>
      </c>
      <c r="D167" s="53" t="s">
        <v>26</v>
      </c>
      <c r="E167" s="56">
        <v>40895757</v>
      </c>
      <c r="F167" s="54" t="s">
        <v>272</v>
      </c>
      <c r="G167" s="53" t="s">
        <v>24</v>
      </c>
      <c r="H167" s="135">
        <v>552706.69999999995</v>
      </c>
      <c r="I167" s="49">
        <v>276353.34999999998</v>
      </c>
      <c r="J167" s="49">
        <v>286808.55</v>
      </c>
      <c r="K167" s="136">
        <v>-10455.200000000012</v>
      </c>
      <c r="L167" s="48" t="str">
        <f>VLOOKUP(E167,'ML Look up'!$A$2:$B$1922,2,FALSE)</f>
        <v>FGD</v>
      </c>
    </row>
    <row r="168" spans="1:12" s="55" customFormat="1">
      <c r="A168" s="53" t="s">
        <v>20</v>
      </c>
      <c r="B168" s="53" t="s">
        <v>21</v>
      </c>
      <c r="C168" s="53" t="s">
        <v>35</v>
      </c>
      <c r="D168" s="53" t="s">
        <v>26</v>
      </c>
      <c r="E168" s="56">
        <v>40895761</v>
      </c>
      <c r="F168" s="54" t="s">
        <v>271</v>
      </c>
      <c r="G168" s="53" t="s">
        <v>24</v>
      </c>
      <c r="H168" s="135">
        <v>558421.81999999995</v>
      </c>
      <c r="I168" s="49">
        <v>279210.90999999997</v>
      </c>
      <c r="J168" s="49">
        <v>289774.21000000002</v>
      </c>
      <c r="K168" s="136">
        <v>-10563.300000000047</v>
      </c>
      <c r="L168" s="48" t="str">
        <f>VLOOKUP(E168,'ML Look up'!$A$2:$B$1922,2,FALSE)</f>
        <v>FGD</v>
      </c>
    </row>
    <row r="169" spans="1:12" s="55" customFormat="1">
      <c r="A169" s="53" t="s">
        <v>20</v>
      </c>
      <c r="B169" s="53" t="s">
        <v>21</v>
      </c>
      <c r="C169" s="53" t="s">
        <v>35</v>
      </c>
      <c r="D169" s="53" t="s">
        <v>26</v>
      </c>
      <c r="E169" s="56">
        <v>40895763</v>
      </c>
      <c r="F169" s="54" t="s">
        <v>273</v>
      </c>
      <c r="G169" s="53" t="s">
        <v>24</v>
      </c>
      <c r="H169" s="135">
        <v>4944935.3899999997</v>
      </c>
      <c r="I169" s="49">
        <v>2472467.6949999998</v>
      </c>
      <c r="J169" s="49">
        <v>2566007.84</v>
      </c>
      <c r="K169" s="136">
        <v>-93540.145000000019</v>
      </c>
      <c r="L169" s="48" t="str">
        <f>VLOOKUP(E169,'ML Look up'!$A$2:$B$1922,2,FALSE)</f>
        <v>SCR</v>
      </c>
    </row>
    <row r="170" spans="1:12" s="55" customFormat="1">
      <c r="A170" s="53" t="s">
        <v>20</v>
      </c>
      <c r="B170" s="53" t="s">
        <v>21</v>
      </c>
      <c r="C170" s="53" t="s">
        <v>35</v>
      </c>
      <c r="D170" s="53" t="s">
        <v>26</v>
      </c>
      <c r="E170" s="56">
        <v>40947492</v>
      </c>
      <c r="F170" s="54" t="s">
        <v>260</v>
      </c>
      <c r="G170" s="53" t="s">
        <v>24</v>
      </c>
      <c r="H170" s="135">
        <v>6924560.4500000002</v>
      </c>
      <c r="I170" s="49">
        <v>3462280.2250000001</v>
      </c>
      <c r="J170" s="49">
        <v>3593267.66</v>
      </c>
      <c r="K170" s="136">
        <v>-130987.43500000006</v>
      </c>
      <c r="L170" s="48" t="str">
        <f>VLOOKUP(E170,'ML Look up'!$A$2:$B$1922,2,FALSE)</f>
        <v>LDFL</v>
      </c>
    </row>
    <row r="171" spans="1:12" s="55" customFormat="1">
      <c r="A171" s="53" t="s">
        <v>20</v>
      </c>
      <c r="B171" s="53" t="s">
        <v>21</v>
      </c>
      <c r="C171" s="53" t="s">
        <v>35</v>
      </c>
      <c r="D171" s="53" t="s">
        <v>26</v>
      </c>
      <c r="E171" s="56">
        <v>41016189</v>
      </c>
      <c r="F171" s="54" t="s">
        <v>273</v>
      </c>
      <c r="G171" s="53" t="s">
        <v>24</v>
      </c>
      <c r="H171" s="135">
        <v>61619.42</v>
      </c>
      <c r="I171" s="49">
        <v>30809.71</v>
      </c>
      <c r="J171" s="49">
        <v>31975.32</v>
      </c>
      <c r="K171" s="136">
        <v>-1165.6100000000006</v>
      </c>
      <c r="L171" s="48" t="str">
        <f>VLOOKUP(E171,'ML Look up'!$A$2:$B$1922,2,FALSE)</f>
        <v>SCR</v>
      </c>
    </row>
    <row r="172" spans="1:12" s="55" customFormat="1">
      <c r="A172" s="53" t="s">
        <v>20</v>
      </c>
      <c r="B172" s="53" t="s">
        <v>21</v>
      </c>
      <c r="C172" s="53" t="s">
        <v>35</v>
      </c>
      <c r="D172" s="53" t="s">
        <v>26</v>
      </c>
      <c r="E172" s="56">
        <v>41029786</v>
      </c>
      <c r="F172" s="54" t="s">
        <v>239</v>
      </c>
      <c r="G172" s="53" t="s">
        <v>24</v>
      </c>
      <c r="H172" s="135">
        <v>2167.35</v>
      </c>
      <c r="I172" s="49">
        <v>1083.675</v>
      </c>
      <c r="J172" s="49">
        <v>1124.67</v>
      </c>
      <c r="K172" s="136">
        <v>-40.995000000000118</v>
      </c>
      <c r="L172" s="48" t="str">
        <f>VLOOKUP(E172,'ML Look up'!$A$2:$B$1922,2,FALSE)</f>
        <v>PRECIP</v>
      </c>
    </row>
    <row r="173" spans="1:12" s="55" customFormat="1">
      <c r="A173" s="53" t="s">
        <v>20</v>
      </c>
      <c r="B173" s="53" t="s">
        <v>21</v>
      </c>
      <c r="C173" s="53" t="s">
        <v>35</v>
      </c>
      <c r="D173" s="53" t="s">
        <v>26</v>
      </c>
      <c r="E173" s="56">
        <v>41060625</v>
      </c>
      <c r="F173" s="54" t="s">
        <v>274</v>
      </c>
      <c r="G173" s="53" t="s">
        <v>24</v>
      </c>
      <c r="H173" s="135">
        <v>15629.16</v>
      </c>
      <c r="I173" s="49">
        <v>7814.58</v>
      </c>
      <c r="J173" s="49">
        <v>8110.23</v>
      </c>
      <c r="K173" s="136">
        <v>-295.64999999999964</v>
      </c>
      <c r="L173" s="48" t="str">
        <f>VLOOKUP(E173,'ML Look up'!$A$2:$B$1922,2,FALSE)</f>
        <v>SCR</v>
      </c>
    </row>
    <row r="174" spans="1:12" s="55" customFormat="1">
      <c r="A174" s="53" t="s">
        <v>20</v>
      </c>
      <c r="B174" s="53" t="s">
        <v>21</v>
      </c>
      <c r="C174" s="53" t="s">
        <v>35</v>
      </c>
      <c r="D174" s="53" t="s">
        <v>26</v>
      </c>
      <c r="E174" s="56">
        <v>41100208</v>
      </c>
      <c r="F174" s="54" t="s">
        <v>274</v>
      </c>
      <c r="G174" s="53" t="s">
        <v>24</v>
      </c>
      <c r="H174" s="135">
        <v>2133.02</v>
      </c>
      <c r="I174" s="49">
        <v>1066.51</v>
      </c>
      <c r="J174" s="49">
        <v>1106.8599999999999</v>
      </c>
      <c r="K174" s="136">
        <v>-40.349999999999909</v>
      </c>
      <c r="L174" s="48" t="str">
        <f>VLOOKUP(E174,'ML Look up'!$A$2:$B$1922,2,FALSE)</f>
        <v>FGD</v>
      </c>
    </row>
    <row r="175" spans="1:12" s="55" customFormat="1">
      <c r="A175" s="53" t="s">
        <v>20</v>
      </c>
      <c r="B175" s="53" t="s">
        <v>21</v>
      </c>
      <c r="C175" s="53" t="s">
        <v>35</v>
      </c>
      <c r="D175" s="53" t="s">
        <v>26</v>
      </c>
      <c r="E175" s="56">
        <v>41102296</v>
      </c>
      <c r="F175" s="54" t="s">
        <v>275</v>
      </c>
      <c r="G175" s="53" t="s">
        <v>24</v>
      </c>
      <c r="H175" s="135">
        <v>5004.4799999999996</v>
      </c>
      <c r="I175" s="49">
        <v>2502.2399999999998</v>
      </c>
      <c r="J175" s="49">
        <v>2596.91</v>
      </c>
      <c r="K175" s="136">
        <v>-94.670000000000073</v>
      </c>
      <c r="L175" s="48" t="str">
        <f>VLOOKUP(E175,'ML Look up'!$A$2:$B$1922,2,FALSE)</f>
        <v>PRECIP</v>
      </c>
    </row>
    <row r="176" spans="1:12" s="55" customFormat="1">
      <c r="A176" s="53" t="s">
        <v>20</v>
      </c>
      <c r="B176" s="53" t="s">
        <v>21</v>
      </c>
      <c r="C176" s="53" t="s">
        <v>35</v>
      </c>
      <c r="D176" s="53" t="s">
        <v>26</v>
      </c>
      <c r="E176" s="56">
        <v>41113379</v>
      </c>
      <c r="F176" s="54" t="s">
        <v>276</v>
      </c>
      <c r="G176" s="53" t="s">
        <v>24</v>
      </c>
      <c r="H176" s="135">
        <v>45381.09</v>
      </c>
      <c r="I176" s="49">
        <v>22690.544999999998</v>
      </c>
      <c r="J176" s="49">
        <v>23548.99</v>
      </c>
      <c r="K176" s="136">
        <v>-858.44500000000335</v>
      </c>
      <c r="L176" s="48" t="str">
        <f>VLOOKUP(E176,'ML Look up'!$A$2:$B$1922,2,FALSE)</f>
        <v>ASH</v>
      </c>
    </row>
    <row r="177" spans="1:12" s="55" customFormat="1">
      <c r="A177" s="53" t="s">
        <v>20</v>
      </c>
      <c r="B177" s="53" t="s">
        <v>21</v>
      </c>
      <c r="C177" s="53" t="s">
        <v>35</v>
      </c>
      <c r="D177" s="53" t="s">
        <v>26</v>
      </c>
      <c r="E177" s="56">
        <v>41120941</v>
      </c>
      <c r="F177" s="54" t="s">
        <v>274</v>
      </c>
      <c r="G177" s="53" t="s">
        <v>24</v>
      </c>
      <c r="H177" s="135">
        <v>43056.39</v>
      </c>
      <c r="I177" s="49">
        <v>21528.195</v>
      </c>
      <c r="J177" s="49">
        <v>22342.66</v>
      </c>
      <c r="K177" s="136">
        <v>-814.46500000000015</v>
      </c>
      <c r="L177" s="48" t="str">
        <f>VLOOKUP(E177,'ML Look up'!$A$2:$B$1922,2,FALSE)</f>
        <v>SCR</v>
      </c>
    </row>
    <row r="178" spans="1:12" s="55" customFormat="1">
      <c r="A178" s="53" t="s">
        <v>20</v>
      </c>
      <c r="B178" s="53" t="s">
        <v>21</v>
      </c>
      <c r="C178" s="53" t="s">
        <v>35</v>
      </c>
      <c r="D178" s="53" t="s">
        <v>26</v>
      </c>
      <c r="E178" s="56">
        <v>41123989</v>
      </c>
      <c r="F178" s="54" t="s">
        <v>277</v>
      </c>
      <c r="G178" s="53" t="s">
        <v>24</v>
      </c>
      <c r="H178" s="135">
        <v>4167.12</v>
      </c>
      <c r="I178" s="49">
        <v>2083.56</v>
      </c>
      <c r="J178" s="49">
        <v>2162.39</v>
      </c>
      <c r="K178" s="136">
        <v>-78.829999999999927</v>
      </c>
      <c r="L178" s="48" t="str">
        <f>VLOOKUP(E178,'ML Look up'!$A$2:$B$1922,2,FALSE)</f>
        <v>ASH</v>
      </c>
    </row>
    <row r="179" spans="1:12" s="55" customFormat="1">
      <c r="A179" s="53" t="s">
        <v>20</v>
      </c>
      <c r="B179" s="53" t="s">
        <v>21</v>
      </c>
      <c r="C179" s="53" t="s">
        <v>35</v>
      </c>
      <c r="D179" s="53" t="s">
        <v>26</v>
      </c>
      <c r="E179" s="56">
        <v>41124597</v>
      </c>
      <c r="F179" s="54" t="s">
        <v>278</v>
      </c>
      <c r="G179" s="53" t="s">
        <v>24</v>
      </c>
      <c r="H179" s="135">
        <v>26617.3</v>
      </c>
      <c r="I179" s="49">
        <v>13308.65</v>
      </c>
      <c r="J179" s="49">
        <v>13812.15</v>
      </c>
      <c r="K179" s="136">
        <v>-503.5</v>
      </c>
      <c r="L179" s="48" t="str">
        <f>VLOOKUP(E179,'ML Look up'!$A$2:$B$1922,2,FALSE)</f>
        <v>ASH</v>
      </c>
    </row>
    <row r="180" spans="1:12" s="55" customFormat="1">
      <c r="A180" s="53" t="s">
        <v>20</v>
      </c>
      <c r="B180" s="53" t="s">
        <v>21</v>
      </c>
      <c r="C180" s="53" t="s">
        <v>35</v>
      </c>
      <c r="D180" s="53" t="s">
        <v>26</v>
      </c>
      <c r="E180" s="56">
        <v>41124600</v>
      </c>
      <c r="F180" s="54" t="s">
        <v>275</v>
      </c>
      <c r="G180" s="53" t="s">
        <v>24</v>
      </c>
      <c r="H180" s="135">
        <v>7901.47</v>
      </c>
      <c r="I180" s="49">
        <v>3950.7350000000001</v>
      </c>
      <c r="J180" s="49">
        <v>4100.2</v>
      </c>
      <c r="K180" s="136">
        <v>-149.46499999999969</v>
      </c>
      <c r="L180" s="48" t="str">
        <f>VLOOKUP(E180,'ML Look up'!$A$2:$B$1922,2,FALSE)</f>
        <v>PRECIP</v>
      </c>
    </row>
    <row r="181" spans="1:12" s="55" customFormat="1">
      <c r="A181" s="53" t="s">
        <v>20</v>
      </c>
      <c r="B181" s="53" t="s">
        <v>21</v>
      </c>
      <c r="C181" s="53" t="s">
        <v>35</v>
      </c>
      <c r="D181" s="53" t="s">
        <v>26</v>
      </c>
      <c r="E181" s="56">
        <v>41127207</v>
      </c>
      <c r="F181" s="54" t="s">
        <v>274</v>
      </c>
      <c r="G181" s="53" t="s">
        <v>24</v>
      </c>
      <c r="H181" s="135">
        <v>16297.13</v>
      </c>
      <c r="I181" s="49">
        <v>8148.5649999999996</v>
      </c>
      <c r="J181" s="49">
        <v>8456.85</v>
      </c>
      <c r="K181" s="136">
        <v>-308.28500000000076</v>
      </c>
      <c r="L181" s="48" t="str">
        <f>VLOOKUP(E181,'ML Look up'!$A$2:$B$1922,2,FALSE)</f>
        <v>FGD</v>
      </c>
    </row>
    <row r="182" spans="1:12" s="55" customFormat="1">
      <c r="A182" s="53" t="s">
        <v>20</v>
      </c>
      <c r="B182" s="53" t="s">
        <v>21</v>
      </c>
      <c r="C182" s="53" t="s">
        <v>35</v>
      </c>
      <c r="D182" s="53" t="s">
        <v>26</v>
      </c>
      <c r="E182" s="56">
        <v>41128354</v>
      </c>
      <c r="F182" s="54" t="s">
        <v>275</v>
      </c>
      <c r="G182" s="53" t="s">
        <v>24</v>
      </c>
      <c r="H182" s="135">
        <v>4895.62</v>
      </c>
      <c r="I182" s="49">
        <v>2447.81</v>
      </c>
      <c r="J182" s="49">
        <v>2540.42</v>
      </c>
      <c r="K182" s="136">
        <v>-92.610000000000127</v>
      </c>
      <c r="L182" s="48" t="str">
        <f>VLOOKUP(E182,'ML Look up'!$A$2:$B$1922,2,FALSE)</f>
        <v>PRECIP</v>
      </c>
    </row>
    <row r="183" spans="1:12" s="55" customFormat="1">
      <c r="A183" s="53" t="s">
        <v>20</v>
      </c>
      <c r="B183" s="53" t="s">
        <v>21</v>
      </c>
      <c r="C183" s="53" t="s">
        <v>35</v>
      </c>
      <c r="D183" s="53" t="s">
        <v>26</v>
      </c>
      <c r="E183" s="56">
        <v>41143441</v>
      </c>
      <c r="F183" s="54" t="s">
        <v>274</v>
      </c>
      <c r="G183" s="53" t="s">
        <v>24</v>
      </c>
      <c r="H183" s="135">
        <v>10750.22</v>
      </c>
      <c r="I183" s="49">
        <v>5375.11</v>
      </c>
      <c r="J183" s="49">
        <v>5578.46</v>
      </c>
      <c r="K183" s="136">
        <v>-203.35000000000036</v>
      </c>
      <c r="L183" s="48" t="str">
        <f>VLOOKUP(E183,'ML Look up'!$A$2:$B$1922,2,FALSE)</f>
        <v>FGD</v>
      </c>
    </row>
    <row r="184" spans="1:12" s="55" customFormat="1">
      <c r="A184" s="53" t="s">
        <v>20</v>
      </c>
      <c r="B184" s="53" t="s">
        <v>21</v>
      </c>
      <c r="C184" s="53" t="s">
        <v>35</v>
      </c>
      <c r="D184" s="53" t="s">
        <v>26</v>
      </c>
      <c r="E184" s="56">
        <v>41148440</v>
      </c>
      <c r="F184" s="54" t="s">
        <v>274</v>
      </c>
      <c r="G184" s="53" t="s">
        <v>24</v>
      </c>
      <c r="H184" s="135">
        <v>1436.26</v>
      </c>
      <c r="I184" s="49">
        <v>718.13</v>
      </c>
      <c r="J184" s="49">
        <v>745.3</v>
      </c>
      <c r="K184" s="136">
        <v>-27.169999999999959</v>
      </c>
      <c r="L184" s="48" t="str">
        <f>VLOOKUP(E184,'ML Look up'!$A$2:$B$1922,2,FALSE)</f>
        <v>SCR</v>
      </c>
    </row>
    <row r="185" spans="1:12" s="55" customFormat="1">
      <c r="A185" s="53" t="s">
        <v>20</v>
      </c>
      <c r="B185" s="53" t="s">
        <v>21</v>
      </c>
      <c r="C185" s="53" t="s">
        <v>35</v>
      </c>
      <c r="D185" s="53" t="s">
        <v>26</v>
      </c>
      <c r="E185" s="56">
        <v>41149901</v>
      </c>
      <c r="F185" s="54" t="s">
        <v>273</v>
      </c>
      <c r="G185" s="53" t="s">
        <v>24</v>
      </c>
      <c r="H185" s="135">
        <v>22396.62</v>
      </c>
      <c r="I185" s="49">
        <v>11198.31</v>
      </c>
      <c r="J185" s="49">
        <v>11621.97</v>
      </c>
      <c r="K185" s="136">
        <v>-423.65999999999985</v>
      </c>
      <c r="L185" s="48" t="str">
        <f>VLOOKUP(E185,'ML Look up'!$A$2:$B$1922,2,FALSE)</f>
        <v>FGD</v>
      </c>
    </row>
    <row r="186" spans="1:12" s="55" customFormat="1">
      <c r="A186" s="53" t="s">
        <v>20</v>
      </c>
      <c r="B186" s="53" t="s">
        <v>21</v>
      </c>
      <c r="C186" s="53" t="s">
        <v>35</v>
      </c>
      <c r="D186" s="53" t="s">
        <v>26</v>
      </c>
      <c r="E186" s="56">
        <v>41153294</v>
      </c>
      <c r="F186" s="54" t="s">
        <v>276</v>
      </c>
      <c r="G186" s="53" t="s">
        <v>24</v>
      </c>
      <c r="H186" s="135">
        <v>3232.46</v>
      </c>
      <c r="I186" s="49">
        <v>1616.23</v>
      </c>
      <c r="J186" s="49">
        <v>1677.38</v>
      </c>
      <c r="K186" s="136">
        <v>-61.150000000000091</v>
      </c>
      <c r="L186" s="48" t="str">
        <f>VLOOKUP(E186,'ML Look up'!$A$2:$B$1922,2,FALSE)</f>
        <v>ASH</v>
      </c>
    </row>
    <row r="187" spans="1:12" s="55" customFormat="1">
      <c r="A187" s="53" t="s">
        <v>20</v>
      </c>
      <c r="B187" s="53" t="s">
        <v>21</v>
      </c>
      <c r="C187" s="53" t="s">
        <v>35</v>
      </c>
      <c r="D187" s="53" t="s">
        <v>26</v>
      </c>
      <c r="E187" s="56">
        <v>41161665</v>
      </c>
      <c r="F187" s="54" t="s">
        <v>278</v>
      </c>
      <c r="G187" s="53" t="s">
        <v>24</v>
      </c>
      <c r="H187" s="135">
        <v>10083.33</v>
      </c>
      <c r="I187" s="49">
        <v>5041.665</v>
      </c>
      <c r="J187" s="49">
        <v>5232.3999999999996</v>
      </c>
      <c r="K187" s="136">
        <v>-190.73499999999967</v>
      </c>
      <c r="L187" s="48" t="str">
        <f>VLOOKUP(E187,'ML Look up'!$A$2:$B$1922,2,FALSE)</f>
        <v>ASH</v>
      </c>
    </row>
    <row r="188" spans="1:12" s="55" customFormat="1">
      <c r="A188" s="53" t="s">
        <v>20</v>
      </c>
      <c r="B188" s="53" t="s">
        <v>21</v>
      </c>
      <c r="C188" s="53" t="s">
        <v>35</v>
      </c>
      <c r="D188" s="53" t="s">
        <v>26</v>
      </c>
      <c r="E188" s="56">
        <v>41182954</v>
      </c>
      <c r="F188" s="54" t="s">
        <v>278</v>
      </c>
      <c r="G188" s="53" t="s">
        <v>24</v>
      </c>
      <c r="H188" s="135">
        <v>27924.880000000001</v>
      </c>
      <c r="I188" s="49">
        <v>13962.44</v>
      </c>
      <c r="J188" s="49">
        <v>14490.68</v>
      </c>
      <c r="K188" s="136">
        <v>-528.23999999999978</v>
      </c>
      <c r="L188" s="48" t="str">
        <f>VLOOKUP(E188,'ML Look up'!$A$2:$B$1922,2,FALSE)</f>
        <v>ASH</v>
      </c>
    </row>
    <row r="189" spans="1:12" s="55" customFormat="1">
      <c r="A189" s="53" t="s">
        <v>20</v>
      </c>
      <c r="B189" s="53" t="s">
        <v>21</v>
      </c>
      <c r="C189" s="53" t="s">
        <v>35</v>
      </c>
      <c r="D189" s="53" t="s">
        <v>26</v>
      </c>
      <c r="E189" s="56">
        <v>41183564</v>
      </c>
      <c r="F189" s="54" t="s">
        <v>279</v>
      </c>
      <c r="G189" s="53" t="s">
        <v>24</v>
      </c>
      <c r="H189" s="135">
        <v>18514.23</v>
      </c>
      <c r="I189" s="49">
        <v>9257.1149999999998</v>
      </c>
      <c r="J189" s="49">
        <v>9607.34</v>
      </c>
      <c r="K189" s="136">
        <v>-350.22500000000036</v>
      </c>
      <c r="L189" s="48" t="str">
        <f>VLOOKUP(E189,'ML Look up'!$A$2:$B$1922,2,FALSE)</f>
        <v>ASH</v>
      </c>
    </row>
    <row r="190" spans="1:12" s="55" customFormat="1">
      <c r="A190" s="53" t="s">
        <v>20</v>
      </c>
      <c r="B190" s="53" t="s">
        <v>21</v>
      </c>
      <c r="C190" s="53" t="s">
        <v>35</v>
      </c>
      <c r="D190" s="53" t="s">
        <v>26</v>
      </c>
      <c r="E190" s="56">
        <v>41203173</v>
      </c>
      <c r="F190" s="54" t="s">
        <v>274</v>
      </c>
      <c r="G190" s="53" t="s">
        <v>24</v>
      </c>
      <c r="H190" s="135">
        <v>32905.949999999997</v>
      </c>
      <c r="I190" s="49">
        <v>16452.974999999999</v>
      </c>
      <c r="J190" s="49">
        <v>17075.439999999999</v>
      </c>
      <c r="K190" s="136">
        <v>-622.46500000000015</v>
      </c>
      <c r="L190" s="48" t="str">
        <f>VLOOKUP(E190,'ML Look up'!$A$2:$B$1922,2,FALSE)</f>
        <v>GYPSUM</v>
      </c>
    </row>
    <row r="191" spans="1:12" s="55" customFormat="1">
      <c r="A191" s="53" t="s">
        <v>20</v>
      </c>
      <c r="B191" s="53" t="s">
        <v>21</v>
      </c>
      <c r="C191" s="53" t="s">
        <v>35</v>
      </c>
      <c r="D191" s="53" t="s">
        <v>26</v>
      </c>
      <c r="E191" s="56">
        <v>41218333</v>
      </c>
      <c r="F191" s="54" t="s">
        <v>280</v>
      </c>
      <c r="G191" s="53" t="s">
        <v>24</v>
      </c>
      <c r="H191" s="135">
        <v>7446.07</v>
      </c>
      <c r="I191" s="49">
        <v>3723.0349999999999</v>
      </c>
      <c r="J191" s="49">
        <v>3863.89</v>
      </c>
      <c r="K191" s="136">
        <v>-140.85500000000002</v>
      </c>
      <c r="L191" s="48" t="str">
        <f>VLOOKUP(E191,'ML Look up'!$A$2:$B$1922,2,FALSE)</f>
        <v>GYPSUM</v>
      </c>
    </row>
    <row r="192" spans="1:12" s="55" customFormat="1">
      <c r="A192" s="53" t="s">
        <v>20</v>
      </c>
      <c r="B192" s="53" t="s">
        <v>21</v>
      </c>
      <c r="C192" s="53" t="s">
        <v>35</v>
      </c>
      <c r="D192" s="53" t="s">
        <v>26</v>
      </c>
      <c r="E192" s="56">
        <v>41220654</v>
      </c>
      <c r="F192" s="54" t="s">
        <v>281</v>
      </c>
      <c r="G192" s="53" t="s">
        <v>24</v>
      </c>
      <c r="H192" s="135">
        <v>15977.29</v>
      </c>
      <c r="I192" s="49">
        <v>7988.6450000000004</v>
      </c>
      <c r="J192" s="49">
        <v>8290.8799999999992</v>
      </c>
      <c r="K192" s="136">
        <v>-302.23499999999876</v>
      </c>
      <c r="L192" s="48" t="str">
        <f>VLOOKUP(E192,'ML Look up'!$A$2:$B$1922,2,FALSE)</f>
        <v>ASH</v>
      </c>
    </row>
    <row r="193" spans="1:12" s="55" customFormat="1">
      <c r="A193" s="53" t="s">
        <v>20</v>
      </c>
      <c r="B193" s="53" t="s">
        <v>21</v>
      </c>
      <c r="C193" s="53" t="s">
        <v>35</v>
      </c>
      <c r="D193" s="53" t="s">
        <v>26</v>
      </c>
      <c r="E193" s="56">
        <v>41221090</v>
      </c>
      <c r="F193" s="54" t="s">
        <v>278</v>
      </c>
      <c r="G193" s="53" t="s">
        <v>24</v>
      </c>
      <c r="H193" s="135">
        <v>27881.03</v>
      </c>
      <c r="I193" s="49">
        <v>13940.514999999999</v>
      </c>
      <c r="J193" s="49">
        <v>14467.92</v>
      </c>
      <c r="K193" s="136">
        <v>-527.40500000000065</v>
      </c>
      <c r="L193" s="48" t="str">
        <f>VLOOKUP(E193,'ML Look up'!$A$2:$B$1922,2,FALSE)</f>
        <v>ASH</v>
      </c>
    </row>
    <row r="194" spans="1:12" s="55" customFormat="1">
      <c r="A194" s="53" t="s">
        <v>20</v>
      </c>
      <c r="B194" s="53" t="s">
        <v>21</v>
      </c>
      <c r="C194" s="53" t="s">
        <v>35</v>
      </c>
      <c r="D194" s="53" t="s">
        <v>26</v>
      </c>
      <c r="E194" s="56">
        <v>41231810</v>
      </c>
      <c r="F194" s="54" t="s">
        <v>281</v>
      </c>
      <c r="G194" s="53" t="s">
        <v>24</v>
      </c>
      <c r="H194" s="135">
        <v>2592.64</v>
      </c>
      <c r="I194" s="49">
        <v>1296.32</v>
      </c>
      <c r="J194" s="49">
        <v>1345.36</v>
      </c>
      <c r="K194" s="136">
        <v>-49.039999999999964</v>
      </c>
      <c r="L194" s="48" t="str">
        <f>VLOOKUP(E194,'ML Look up'!$A$2:$B$1922,2,FALSE)</f>
        <v>ASH</v>
      </c>
    </row>
    <row r="195" spans="1:12" s="55" customFormat="1">
      <c r="A195" s="53" t="s">
        <v>20</v>
      </c>
      <c r="B195" s="53" t="s">
        <v>21</v>
      </c>
      <c r="C195" s="53" t="s">
        <v>35</v>
      </c>
      <c r="D195" s="53" t="s">
        <v>26</v>
      </c>
      <c r="E195" s="56" t="s">
        <v>99</v>
      </c>
      <c r="F195" s="54" t="s">
        <v>229</v>
      </c>
      <c r="G195" s="53" t="s">
        <v>24</v>
      </c>
      <c r="H195" s="135">
        <v>4705740</v>
      </c>
      <c r="I195" s="49">
        <v>2352870</v>
      </c>
      <c r="J195" s="49">
        <v>2441885.44</v>
      </c>
      <c r="K195" s="136">
        <v>-89015.439999999944</v>
      </c>
      <c r="L195" s="48" t="str">
        <f>VLOOKUP(E195,'ML Look up'!$A$2:$B$1922,2,FALSE)</f>
        <v>SCR</v>
      </c>
    </row>
    <row r="196" spans="1:12" s="55" customFormat="1">
      <c r="A196" s="53" t="s">
        <v>20</v>
      </c>
      <c r="B196" s="53" t="s">
        <v>21</v>
      </c>
      <c r="C196" s="53" t="s">
        <v>35</v>
      </c>
      <c r="D196" s="53" t="s">
        <v>26</v>
      </c>
      <c r="E196" s="56" t="s">
        <v>100</v>
      </c>
      <c r="F196" s="54" t="s">
        <v>230</v>
      </c>
      <c r="G196" s="53" t="s">
        <v>24</v>
      </c>
      <c r="H196" s="135">
        <v>4705740</v>
      </c>
      <c r="I196" s="49">
        <v>2352870</v>
      </c>
      <c r="J196" s="49">
        <v>2441885.44</v>
      </c>
      <c r="K196" s="136">
        <v>-89015.439999999944</v>
      </c>
      <c r="L196" s="48" t="str">
        <f>VLOOKUP(E196,'ML Look up'!$A$2:$B$1922,2,FALSE)</f>
        <v>SCR</v>
      </c>
    </row>
    <row r="197" spans="1:12" s="55" customFormat="1">
      <c r="A197" s="53" t="s">
        <v>20</v>
      </c>
      <c r="B197" s="53" t="s">
        <v>21</v>
      </c>
      <c r="C197" s="53" t="s">
        <v>35</v>
      </c>
      <c r="D197" s="53" t="s">
        <v>26</v>
      </c>
      <c r="E197" s="56" t="s">
        <v>133</v>
      </c>
      <c r="F197" s="54" t="s">
        <v>260</v>
      </c>
      <c r="G197" s="53" t="s">
        <v>24</v>
      </c>
      <c r="H197" s="135">
        <v>3092.76</v>
      </c>
      <c r="I197" s="49">
        <v>1546.38</v>
      </c>
      <c r="J197" s="49">
        <v>1604.88</v>
      </c>
      <c r="K197" s="136">
        <v>-58.5</v>
      </c>
      <c r="L197" s="48" t="str">
        <f>VLOOKUP(E197,'ML Look up'!$A$2:$B$1922,2,FALSE)</f>
        <v>FGD</v>
      </c>
    </row>
    <row r="198" spans="1:12" s="55" customFormat="1">
      <c r="A198" s="53" t="s">
        <v>20</v>
      </c>
      <c r="B198" s="53" t="s">
        <v>21</v>
      </c>
      <c r="C198" s="53" t="s">
        <v>36</v>
      </c>
      <c r="D198" s="53" t="s">
        <v>26</v>
      </c>
      <c r="E198" s="56">
        <v>40947493</v>
      </c>
      <c r="F198" s="54" t="s">
        <v>261</v>
      </c>
      <c r="G198" s="53" t="s">
        <v>24</v>
      </c>
      <c r="H198" s="135">
        <v>6687583.5800000001</v>
      </c>
      <c r="I198" s="49">
        <v>3343791.79</v>
      </c>
      <c r="J198" s="49">
        <v>1789565.03</v>
      </c>
      <c r="K198" s="136">
        <v>1554226.76</v>
      </c>
      <c r="L198" s="48" t="str">
        <f>VLOOKUP(E198,'ML Look up'!$A$2:$B$1922,2,FALSE)</f>
        <v>FGD</v>
      </c>
    </row>
    <row r="199" spans="1:12" s="55" customFormat="1">
      <c r="A199" s="53" t="s">
        <v>20</v>
      </c>
      <c r="B199" s="53" t="s">
        <v>21</v>
      </c>
      <c r="C199" s="53" t="s">
        <v>36</v>
      </c>
      <c r="D199" s="53" t="s">
        <v>26</v>
      </c>
      <c r="E199" s="56">
        <v>41047294</v>
      </c>
      <c r="F199" s="54" t="s">
        <v>282</v>
      </c>
      <c r="G199" s="53" t="s">
        <v>24</v>
      </c>
      <c r="H199" s="135">
        <v>3162411.18</v>
      </c>
      <c r="I199" s="49">
        <v>1581205.59</v>
      </c>
      <c r="J199" s="49">
        <v>846245.94</v>
      </c>
      <c r="K199" s="136">
        <v>734959.65000000014</v>
      </c>
      <c r="L199" s="48" t="str">
        <f>VLOOKUP(E199,'ML Look up'!$A$2:$B$1922,2,FALSE)</f>
        <v>SCR</v>
      </c>
    </row>
    <row r="200" spans="1:12" s="55" customFormat="1">
      <c r="A200" s="53" t="s">
        <v>20</v>
      </c>
      <c r="B200" s="53" t="s">
        <v>21</v>
      </c>
      <c r="C200" s="53" t="s">
        <v>36</v>
      </c>
      <c r="D200" s="53" t="s">
        <v>26</v>
      </c>
      <c r="E200" s="56">
        <v>41092121</v>
      </c>
      <c r="F200" s="54" t="s">
        <v>283</v>
      </c>
      <c r="G200" s="53" t="s">
        <v>24</v>
      </c>
      <c r="H200" s="135">
        <v>2899756.55</v>
      </c>
      <c r="I200" s="49">
        <v>1449878.2749999999</v>
      </c>
      <c r="J200" s="49">
        <v>775960.83</v>
      </c>
      <c r="K200" s="136">
        <v>673917.44499999995</v>
      </c>
      <c r="L200" s="48" t="str">
        <f>VLOOKUP(E200,'ML Look up'!$A$2:$B$1922,2,FALSE)</f>
        <v>SCR</v>
      </c>
    </row>
    <row r="201" spans="1:12" s="55" customFormat="1">
      <c r="A201" s="53" t="s">
        <v>20</v>
      </c>
      <c r="B201" s="53" t="s">
        <v>21</v>
      </c>
      <c r="C201" s="53" t="s">
        <v>36</v>
      </c>
      <c r="D201" s="53" t="s">
        <v>26</v>
      </c>
      <c r="E201" s="56">
        <v>41153403</v>
      </c>
      <c r="F201" s="54" t="s">
        <v>284</v>
      </c>
      <c r="G201" s="53" t="s">
        <v>24</v>
      </c>
      <c r="H201" s="135">
        <v>26399.85</v>
      </c>
      <c r="I201" s="49">
        <v>13199.924999999999</v>
      </c>
      <c r="J201" s="49">
        <v>7064.47</v>
      </c>
      <c r="K201" s="136">
        <v>6135.454999999999</v>
      </c>
      <c r="L201" s="48" t="str">
        <f>VLOOKUP(E201,'ML Look up'!$A$2:$B$1922,2,FALSE)</f>
        <v>FGD</v>
      </c>
    </row>
    <row r="202" spans="1:12" s="55" customFormat="1">
      <c r="A202" s="53" t="s">
        <v>20</v>
      </c>
      <c r="B202" s="53" t="s">
        <v>21</v>
      </c>
      <c r="C202" s="53" t="s">
        <v>36</v>
      </c>
      <c r="D202" s="53" t="s">
        <v>26</v>
      </c>
      <c r="E202" s="56">
        <v>41247214</v>
      </c>
      <c r="F202" s="54" t="s">
        <v>285</v>
      </c>
      <c r="G202" s="53" t="s">
        <v>24</v>
      </c>
      <c r="H202" s="135">
        <v>5496.67</v>
      </c>
      <c r="I202" s="49">
        <v>2748.335</v>
      </c>
      <c r="J202" s="49">
        <v>1470.88</v>
      </c>
      <c r="K202" s="136">
        <v>1277.4549999999999</v>
      </c>
      <c r="L202" s="48" t="str">
        <f>VLOOKUP(E202,'ML Look up'!$A$2:$B$1922,2,FALSE)</f>
        <v>LNB</v>
      </c>
    </row>
    <row r="203" spans="1:12" s="55" customFormat="1">
      <c r="A203" s="53" t="s">
        <v>20</v>
      </c>
      <c r="B203" s="53" t="s">
        <v>21</v>
      </c>
      <c r="C203" s="53" t="s">
        <v>36</v>
      </c>
      <c r="D203" s="53" t="s">
        <v>26</v>
      </c>
      <c r="E203" s="56">
        <v>41253650</v>
      </c>
      <c r="F203" s="54" t="s">
        <v>286</v>
      </c>
      <c r="G203" s="53" t="s">
        <v>24</v>
      </c>
      <c r="H203" s="135">
        <v>39356.21</v>
      </c>
      <c r="I203" s="49">
        <v>19678.105</v>
      </c>
      <c r="J203" s="49">
        <v>10531.53</v>
      </c>
      <c r="K203" s="136">
        <v>9146.5749999999989</v>
      </c>
      <c r="L203" s="48" t="str">
        <f>VLOOKUP(E203,'ML Look up'!$A$2:$B$1922,2,FALSE)</f>
        <v>PRECIP</v>
      </c>
    </row>
    <row r="204" spans="1:12" s="55" customFormat="1">
      <c r="A204" s="53" t="s">
        <v>20</v>
      </c>
      <c r="B204" s="53" t="s">
        <v>21</v>
      </c>
      <c r="C204" s="53" t="s">
        <v>36</v>
      </c>
      <c r="D204" s="53" t="s">
        <v>26</v>
      </c>
      <c r="E204" s="56">
        <v>41256867</v>
      </c>
      <c r="F204" s="54" t="s">
        <v>284</v>
      </c>
      <c r="G204" s="53" t="s">
        <v>24</v>
      </c>
      <c r="H204" s="135">
        <v>36129.25</v>
      </c>
      <c r="I204" s="49">
        <v>18064.625</v>
      </c>
      <c r="J204" s="49">
        <v>9668.01</v>
      </c>
      <c r="K204" s="136">
        <v>8396.6149999999998</v>
      </c>
      <c r="L204" s="48" t="str">
        <f>VLOOKUP(E204,'ML Look up'!$A$2:$B$1922,2,FALSE)</f>
        <v>FGD</v>
      </c>
    </row>
    <row r="205" spans="1:12" s="55" customFormat="1">
      <c r="A205" s="53" t="s">
        <v>20</v>
      </c>
      <c r="B205" s="53" t="s">
        <v>21</v>
      </c>
      <c r="C205" s="53" t="s">
        <v>36</v>
      </c>
      <c r="D205" s="53" t="s">
        <v>26</v>
      </c>
      <c r="E205" s="56">
        <v>41257367</v>
      </c>
      <c r="F205" s="54" t="s">
        <v>285</v>
      </c>
      <c r="G205" s="53" t="s">
        <v>24</v>
      </c>
      <c r="H205" s="135">
        <v>11627</v>
      </c>
      <c r="I205" s="49">
        <v>5813.5</v>
      </c>
      <c r="J205" s="49">
        <v>3111.33</v>
      </c>
      <c r="K205" s="136">
        <v>2702.17</v>
      </c>
      <c r="L205" s="48" t="str">
        <f>VLOOKUP(E205,'ML Look up'!$A$2:$B$1922,2,FALSE)</f>
        <v>ASH</v>
      </c>
    </row>
    <row r="206" spans="1:12" s="55" customFormat="1">
      <c r="A206" s="53" t="s">
        <v>20</v>
      </c>
      <c r="B206" s="53" t="s">
        <v>21</v>
      </c>
      <c r="C206" s="53" t="s">
        <v>36</v>
      </c>
      <c r="D206" s="53" t="s">
        <v>26</v>
      </c>
      <c r="E206" s="56">
        <v>41258574</v>
      </c>
      <c r="F206" s="54" t="s">
        <v>287</v>
      </c>
      <c r="G206" s="53" t="s">
        <v>24</v>
      </c>
      <c r="H206" s="135">
        <v>201297.16</v>
      </c>
      <c r="I206" s="49">
        <v>100648.58</v>
      </c>
      <c r="J206" s="49">
        <v>53866.15</v>
      </c>
      <c r="K206" s="136">
        <v>46782.43</v>
      </c>
      <c r="L206" s="48" t="str">
        <f>VLOOKUP(E206,'ML Look up'!$A$2:$B$1922,2,FALSE)</f>
        <v>PRECIP</v>
      </c>
    </row>
    <row r="207" spans="1:12" s="55" customFormat="1">
      <c r="A207" s="53" t="s">
        <v>20</v>
      </c>
      <c r="B207" s="53" t="s">
        <v>21</v>
      </c>
      <c r="C207" s="53" t="s">
        <v>36</v>
      </c>
      <c r="D207" s="53" t="s">
        <v>26</v>
      </c>
      <c r="E207" s="56">
        <v>41260503</v>
      </c>
      <c r="F207" s="54" t="s">
        <v>288</v>
      </c>
      <c r="G207" s="53" t="s">
        <v>24</v>
      </c>
      <c r="H207" s="135">
        <v>124894.91</v>
      </c>
      <c r="I207" s="49">
        <v>62447.455000000002</v>
      </c>
      <c r="J207" s="49">
        <v>33421.269999999997</v>
      </c>
      <c r="K207" s="136">
        <v>29026.185000000005</v>
      </c>
      <c r="L207" s="48" t="str">
        <f>VLOOKUP(E207,'ML Look up'!$A$2:$B$1922,2,FALSE)</f>
        <v>LNB</v>
      </c>
    </row>
    <row r="208" spans="1:12" s="55" customFormat="1">
      <c r="A208" s="53" t="s">
        <v>20</v>
      </c>
      <c r="B208" s="53" t="s">
        <v>21</v>
      </c>
      <c r="C208" s="53" t="s">
        <v>36</v>
      </c>
      <c r="D208" s="53" t="s">
        <v>26</v>
      </c>
      <c r="E208" s="56">
        <v>41262813</v>
      </c>
      <c r="F208" s="54" t="s">
        <v>284</v>
      </c>
      <c r="G208" s="53" t="s">
        <v>24</v>
      </c>
      <c r="H208" s="135">
        <v>6308.85</v>
      </c>
      <c r="I208" s="49">
        <v>3154.4250000000002</v>
      </c>
      <c r="J208" s="49">
        <v>1688.22</v>
      </c>
      <c r="K208" s="136">
        <v>1466.2050000000002</v>
      </c>
      <c r="L208" s="48" t="str">
        <f>VLOOKUP(E208,'ML Look up'!$A$2:$B$1922,2,FALSE)</f>
        <v>FGD</v>
      </c>
    </row>
    <row r="209" spans="1:12" s="55" customFormat="1">
      <c r="A209" s="53" t="s">
        <v>20</v>
      </c>
      <c r="B209" s="53" t="s">
        <v>21</v>
      </c>
      <c r="C209" s="53" t="s">
        <v>36</v>
      </c>
      <c r="D209" s="53" t="s">
        <v>26</v>
      </c>
      <c r="E209" s="56">
        <v>41291380</v>
      </c>
      <c r="F209" s="54" t="s">
        <v>289</v>
      </c>
      <c r="G209" s="53" t="s">
        <v>24</v>
      </c>
      <c r="H209" s="135">
        <v>21063.72</v>
      </c>
      <c r="I209" s="49">
        <v>10531.86</v>
      </c>
      <c r="J209" s="49">
        <v>5636.55</v>
      </c>
      <c r="K209" s="136">
        <v>4895.3100000000004</v>
      </c>
      <c r="L209" s="48" t="str">
        <f>VLOOKUP(E209,'ML Look up'!$A$2:$B$1922,2,FALSE)</f>
        <v>FGD</v>
      </c>
    </row>
    <row r="210" spans="1:12" s="55" customFormat="1">
      <c r="A210" s="53" t="s">
        <v>20</v>
      </c>
      <c r="B210" s="53" t="s">
        <v>21</v>
      </c>
      <c r="C210" s="53" t="s">
        <v>36</v>
      </c>
      <c r="D210" s="53" t="s">
        <v>26</v>
      </c>
      <c r="E210" s="56">
        <v>41291397</v>
      </c>
      <c r="F210" s="54" t="s">
        <v>289</v>
      </c>
      <c r="G210" s="53" t="s">
        <v>24</v>
      </c>
      <c r="H210" s="135">
        <v>40964.839999999997</v>
      </c>
      <c r="I210" s="49">
        <v>20482.419999999998</v>
      </c>
      <c r="J210" s="49">
        <v>10961.99</v>
      </c>
      <c r="K210" s="136">
        <v>9520.4299999999985</v>
      </c>
      <c r="L210" s="48" t="str">
        <f>VLOOKUP(E210,'ML Look up'!$A$2:$B$1922,2,FALSE)</f>
        <v>FGD</v>
      </c>
    </row>
    <row r="211" spans="1:12" s="55" customFormat="1">
      <c r="A211" s="53" t="s">
        <v>20</v>
      </c>
      <c r="B211" s="53" t="s">
        <v>21</v>
      </c>
      <c r="C211" s="53" t="s">
        <v>36</v>
      </c>
      <c r="D211" s="53" t="s">
        <v>26</v>
      </c>
      <c r="E211" s="56">
        <v>41301495</v>
      </c>
      <c r="F211" s="54" t="s">
        <v>290</v>
      </c>
      <c r="G211" s="53" t="s">
        <v>24</v>
      </c>
      <c r="H211" s="135">
        <v>23822.12</v>
      </c>
      <c r="I211" s="49">
        <v>11911.06</v>
      </c>
      <c r="J211" s="49">
        <v>6374.68</v>
      </c>
      <c r="K211" s="136">
        <v>5536.3799999999992</v>
      </c>
      <c r="L211" s="48" t="str">
        <f>VLOOKUP(E211,'ML Look up'!$A$2:$B$1922,2,FALSE)</f>
        <v>CEMS</v>
      </c>
    </row>
    <row r="212" spans="1:12" s="55" customFormat="1">
      <c r="A212" s="53" t="s">
        <v>20</v>
      </c>
      <c r="B212" s="53" t="s">
        <v>21</v>
      </c>
      <c r="C212" s="53" t="s">
        <v>36</v>
      </c>
      <c r="D212" s="53" t="s">
        <v>26</v>
      </c>
      <c r="E212" s="56">
        <v>41310527</v>
      </c>
      <c r="F212" s="54" t="s">
        <v>291</v>
      </c>
      <c r="G212" s="53" t="s">
        <v>24</v>
      </c>
      <c r="H212" s="135">
        <v>27700.639999999999</v>
      </c>
      <c r="I212" s="49">
        <v>13850.32</v>
      </c>
      <c r="J212" s="49">
        <v>7412.56</v>
      </c>
      <c r="K212" s="136">
        <v>6437.7599999999993</v>
      </c>
      <c r="L212" s="48" t="str">
        <f>VLOOKUP(E212,'ML Look up'!$A$2:$B$1922,2,FALSE)</f>
        <v>ASH</v>
      </c>
    </row>
    <row r="213" spans="1:12" s="55" customFormat="1">
      <c r="A213" s="53" t="s">
        <v>20</v>
      </c>
      <c r="B213" s="53" t="s">
        <v>21</v>
      </c>
      <c r="C213" s="53" t="s">
        <v>36</v>
      </c>
      <c r="D213" s="53" t="s">
        <v>26</v>
      </c>
      <c r="E213" s="56">
        <v>41311509</v>
      </c>
      <c r="F213" s="54" t="s">
        <v>285</v>
      </c>
      <c r="G213" s="53" t="s">
        <v>24</v>
      </c>
      <c r="H213" s="135">
        <v>31903.11</v>
      </c>
      <c r="I213" s="49">
        <v>15951.555</v>
      </c>
      <c r="J213" s="49">
        <v>8537.1200000000008</v>
      </c>
      <c r="K213" s="136">
        <v>7414.4349999999995</v>
      </c>
      <c r="L213" s="48" t="str">
        <f>VLOOKUP(E213,'ML Look up'!$A$2:$B$1922,2,FALSE)</f>
        <v>ASH</v>
      </c>
    </row>
    <row r="214" spans="1:12" s="55" customFormat="1">
      <c r="A214" s="53" t="s">
        <v>20</v>
      </c>
      <c r="B214" s="53" t="s">
        <v>21</v>
      </c>
      <c r="C214" s="53" t="s">
        <v>36</v>
      </c>
      <c r="D214" s="53" t="s">
        <v>26</v>
      </c>
      <c r="E214" s="56">
        <v>41311532</v>
      </c>
      <c r="F214" s="54" t="s">
        <v>285</v>
      </c>
      <c r="G214" s="53" t="s">
        <v>24</v>
      </c>
      <c r="H214" s="135">
        <v>32472.51</v>
      </c>
      <c r="I214" s="49">
        <v>16236.254999999999</v>
      </c>
      <c r="J214" s="49">
        <v>8689.49</v>
      </c>
      <c r="K214" s="136">
        <v>7546.7649999999994</v>
      </c>
      <c r="L214" s="48" t="str">
        <f>VLOOKUP(E214,'ML Look up'!$A$2:$B$1922,2,FALSE)</f>
        <v>ASH</v>
      </c>
    </row>
    <row r="215" spans="1:12" s="55" customFormat="1">
      <c r="A215" s="53" t="s">
        <v>20</v>
      </c>
      <c r="B215" s="53" t="s">
        <v>21</v>
      </c>
      <c r="C215" s="53" t="s">
        <v>36</v>
      </c>
      <c r="D215" s="53" t="s">
        <v>26</v>
      </c>
      <c r="E215" s="56">
        <v>41313067</v>
      </c>
      <c r="F215" s="54" t="s">
        <v>292</v>
      </c>
      <c r="G215" s="53" t="s">
        <v>24</v>
      </c>
      <c r="H215" s="135">
        <v>3712.57</v>
      </c>
      <c r="I215" s="49">
        <v>1856.2850000000001</v>
      </c>
      <c r="J215" s="49">
        <v>993.47</v>
      </c>
      <c r="K215" s="136">
        <v>862.81500000000005</v>
      </c>
      <c r="L215" s="48" t="str">
        <f>VLOOKUP(E215,'ML Look up'!$A$2:$B$1922,2,FALSE)</f>
        <v>ASH</v>
      </c>
    </row>
    <row r="216" spans="1:12" s="55" customFormat="1">
      <c r="A216" s="53" t="s">
        <v>20</v>
      </c>
      <c r="B216" s="53" t="s">
        <v>21</v>
      </c>
      <c r="C216" s="53" t="s">
        <v>36</v>
      </c>
      <c r="D216" s="53" t="s">
        <v>26</v>
      </c>
      <c r="E216" s="56">
        <v>41313578</v>
      </c>
      <c r="F216" s="54" t="s">
        <v>292</v>
      </c>
      <c r="G216" s="53" t="s">
        <v>24</v>
      </c>
      <c r="H216" s="135">
        <v>3379.46</v>
      </c>
      <c r="I216" s="49">
        <v>1689.73</v>
      </c>
      <c r="J216" s="49">
        <v>904.33</v>
      </c>
      <c r="K216" s="136">
        <v>785.4</v>
      </c>
      <c r="L216" s="48" t="str">
        <f>VLOOKUP(E216,'ML Look up'!$A$2:$B$1922,2,FALSE)</f>
        <v>ASH</v>
      </c>
    </row>
    <row r="217" spans="1:12" s="55" customFormat="1">
      <c r="A217" s="53" t="s">
        <v>20</v>
      </c>
      <c r="B217" s="53" t="s">
        <v>21</v>
      </c>
      <c r="C217" s="53" t="s">
        <v>36</v>
      </c>
      <c r="D217" s="53" t="s">
        <v>26</v>
      </c>
      <c r="E217" s="56">
        <v>41314773</v>
      </c>
      <c r="F217" s="54" t="s">
        <v>284</v>
      </c>
      <c r="G217" s="53" t="s">
        <v>24</v>
      </c>
      <c r="H217" s="135">
        <v>65647.070000000007</v>
      </c>
      <c r="I217" s="49">
        <v>32823.535000000003</v>
      </c>
      <c r="J217" s="49">
        <v>17566.84</v>
      </c>
      <c r="K217" s="136">
        <v>15256.695000000003</v>
      </c>
      <c r="L217" s="48" t="str">
        <f>VLOOKUP(E217,'ML Look up'!$A$2:$B$1922,2,FALSE)</f>
        <v>FGD</v>
      </c>
    </row>
    <row r="218" spans="1:12" s="55" customFormat="1">
      <c r="A218" s="53" t="s">
        <v>20</v>
      </c>
      <c r="B218" s="53" t="s">
        <v>21</v>
      </c>
      <c r="C218" s="53" t="s">
        <v>36</v>
      </c>
      <c r="D218" s="53" t="s">
        <v>26</v>
      </c>
      <c r="E218" s="56">
        <v>41316695</v>
      </c>
      <c r="F218" s="54" t="s">
        <v>293</v>
      </c>
      <c r="G218" s="53" t="s">
        <v>24</v>
      </c>
      <c r="H218" s="135">
        <v>161679.51</v>
      </c>
      <c r="I218" s="49">
        <v>80839.755000000005</v>
      </c>
      <c r="J218" s="49">
        <v>43264.66</v>
      </c>
      <c r="K218" s="136">
        <v>37575.095000000001</v>
      </c>
      <c r="L218" s="48" t="str">
        <f>VLOOKUP(E218,'ML Look up'!$A$2:$B$1922,2,FALSE)</f>
        <v>FGD</v>
      </c>
    </row>
    <row r="219" spans="1:12" s="55" customFormat="1">
      <c r="A219" s="53" t="s">
        <v>20</v>
      </c>
      <c r="B219" s="53" t="s">
        <v>21</v>
      </c>
      <c r="C219" s="53" t="s">
        <v>36</v>
      </c>
      <c r="D219" s="53" t="s">
        <v>26</v>
      </c>
      <c r="E219" s="56">
        <v>41317283</v>
      </c>
      <c r="F219" s="54" t="s">
        <v>294</v>
      </c>
      <c r="G219" s="53" t="s">
        <v>24</v>
      </c>
      <c r="H219" s="135">
        <v>18837.09</v>
      </c>
      <c r="I219" s="49">
        <v>9418.5450000000001</v>
      </c>
      <c r="J219" s="49">
        <v>5040.71</v>
      </c>
      <c r="K219" s="136">
        <v>4377.835</v>
      </c>
      <c r="L219" s="48" t="str">
        <f>VLOOKUP(E219,'ML Look up'!$A$2:$B$1922,2,FALSE)</f>
        <v>PRECIP</v>
      </c>
    </row>
    <row r="220" spans="1:12" s="55" customFormat="1">
      <c r="A220" s="53" t="s">
        <v>20</v>
      </c>
      <c r="B220" s="53" t="s">
        <v>21</v>
      </c>
      <c r="C220" s="53" t="s">
        <v>36</v>
      </c>
      <c r="D220" s="53" t="s">
        <v>26</v>
      </c>
      <c r="E220" s="56">
        <v>41317306</v>
      </c>
      <c r="F220" s="54" t="s">
        <v>294</v>
      </c>
      <c r="G220" s="53" t="s">
        <v>24</v>
      </c>
      <c r="H220" s="135">
        <v>22103.46</v>
      </c>
      <c r="I220" s="49">
        <v>11051.73</v>
      </c>
      <c r="J220" s="49">
        <v>5914.78</v>
      </c>
      <c r="K220" s="136">
        <v>5136.95</v>
      </c>
      <c r="L220" s="48" t="str">
        <f>VLOOKUP(E220,'ML Look up'!$A$2:$B$1922,2,FALSE)</f>
        <v>PRECIP</v>
      </c>
    </row>
    <row r="221" spans="1:12" s="55" customFormat="1">
      <c r="A221" s="53" t="s">
        <v>20</v>
      </c>
      <c r="B221" s="53" t="s">
        <v>21</v>
      </c>
      <c r="C221" s="53" t="s">
        <v>36</v>
      </c>
      <c r="D221" s="53" t="s">
        <v>26</v>
      </c>
      <c r="E221" s="56">
        <v>41319518</v>
      </c>
      <c r="F221" s="54" t="s">
        <v>295</v>
      </c>
      <c r="G221" s="53" t="s">
        <v>24</v>
      </c>
      <c r="H221" s="135">
        <v>64616.56</v>
      </c>
      <c r="I221" s="49">
        <v>32308.28</v>
      </c>
      <c r="J221" s="49">
        <v>17291.080000000002</v>
      </c>
      <c r="K221" s="136">
        <v>15017.199999999997</v>
      </c>
      <c r="L221" s="48" t="str">
        <f>VLOOKUP(E221,'ML Look up'!$A$2:$B$1922,2,FALSE)</f>
        <v>FGD</v>
      </c>
    </row>
    <row r="222" spans="1:12" s="55" customFormat="1">
      <c r="A222" s="53" t="s">
        <v>20</v>
      </c>
      <c r="B222" s="53" t="s">
        <v>21</v>
      </c>
      <c r="C222" s="53" t="s">
        <v>36</v>
      </c>
      <c r="D222" s="53" t="s">
        <v>26</v>
      </c>
      <c r="E222" s="56">
        <v>41330167</v>
      </c>
      <c r="F222" s="54" t="s">
        <v>285</v>
      </c>
      <c r="G222" s="53" t="s">
        <v>24</v>
      </c>
      <c r="H222" s="135">
        <v>5631.87</v>
      </c>
      <c r="I222" s="49">
        <v>2815.9349999999999</v>
      </c>
      <c r="J222" s="49">
        <v>1507.06</v>
      </c>
      <c r="K222" s="136">
        <v>1308.875</v>
      </c>
      <c r="L222" s="48" t="str">
        <f>VLOOKUP(E222,'ML Look up'!$A$2:$B$1922,2,FALSE)</f>
        <v>ASH</v>
      </c>
    </row>
    <row r="223" spans="1:12" s="55" customFormat="1">
      <c r="A223" s="53" t="s">
        <v>20</v>
      </c>
      <c r="B223" s="53" t="s">
        <v>21</v>
      </c>
      <c r="C223" s="53" t="s">
        <v>36</v>
      </c>
      <c r="D223" s="53" t="s">
        <v>26</v>
      </c>
      <c r="E223" s="56">
        <v>41332772</v>
      </c>
      <c r="F223" s="54" t="s">
        <v>296</v>
      </c>
      <c r="G223" s="53" t="s">
        <v>24</v>
      </c>
      <c r="H223" s="135">
        <v>16812.3</v>
      </c>
      <c r="I223" s="49">
        <v>8406.15</v>
      </c>
      <c r="J223" s="49">
        <v>4498.8900000000003</v>
      </c>
      <c r="K223" s="136">
        <v>3907.2599999999993</v>
      </c>
      <c r="L223" s="48" t="str">
        <f>VLOOKUP(E223,'ML Look up'!$A$2:$B$1922,2,FALSE)</f>
        <v>ASH</v>
      </c>
    </row>
    <row r="224" spans="1:12" s="55" customFormat="1">
      <c r="A224" s="53" t="s">
        <v>20</v>
      </c>
      <c r="B224" s="53" t="s">
        <v>21</v>
      </c>
      <c r="C224" s="53" t="s">
        <v>36</v>
      </c>
      <c r="D224" s="53" t="s">
        <v>26</v>
      </c>
      <c r="E224" s="56">
        <v>41341785</v>
      </c>
      <c r="F224" s="54" t="s">
        <v>297</v>
      </c>
      <c r="G224" s="53" t="s">
        <v>24</v>
      </c>
      <c r="H224" s="135">
        <v>4261.26</v>
      </c>
      <c r="I224" s="49">
        <v>2130.63</v>
      </c>
      <c r="J224" s="49">
        <v>1140.29</v>
      </c>
      <c r="K224" s="136">
        <v>990.34000000000015</v>
      </c>
      <c r="L224" s="48" t="str">
        <f>VLOOKUP(E224,'ML Look up'!$A$2:$B$1922,2,FALSE)</f>
        <v>PRECIP</v>
      </c>
    </row>
    <row r="225" spans="1:12" s="55" customFormat="1">
      <c r="A225" s="53" t="s">
        <v>20</v>
      </c>
      <c r="B225" s="53" t="s">
        <v>21</v>
      </c>
      <c r="C225" s="53" t="s">
        <v>36</v>
      </c>
      <c r="D225" s="53" t="s">
        <v>26</v>
      </c>
      <c r="E225" s="56">
        <v>41342420</v>
      </c>
      <c r="F225" s="54" t="s">
        <v>295</v>
      </c>
      <c r="G225" s="53" t="s">
        <v>24</v>
      </c>
      <c r="H225" s="135">
        <v>10994.33</v>
      </c>
      <c r="I225" s="49">
        <v>5497.165</v>
      </c>
      <c r="J225" s="49">
        <v>2942.03</v>
      </c>
      <c r="K225" s="136">
        <v>2555.1349999999998</v>
      </c>
      <c r="L225" s="48" t="str">
        <f>VLOOKUP(E225,'ML Look up'!$A$2:$B$1922,2,FALSE)</f>
        <v>FGD</v>
      </c>
    </row>
    <row r="226" spans="1:12" s="55" customFormat="1">
      <c r="A226" s="53" t="s">
        <v>20</v>
      </c>
      <c r="B226" s="53" t="s">
        <v>21</v>
      </c>
      <c r="C226" s="53" t="s">
        <v>36</v>
      </c>
      <c r="D226" s="53" t="s">
        <v>26</v>
      </c>
      <c r="E226" s="56">
        <v>41353982</v>
      </c>
      <c r="F226" s="54" t="s">
        <v>291</v>
      </c>
      <c r="G226" s="53" t="s">
        <v>24</v>
      </c>
      <c r="H226" s="135">
        <v>28196.48</v>
      </c>
      <c r="I226" s="49">
        <v>14098.24</v>
      </c>
      <c r="J226" s="49">
        <v>7545.24</v>
      </c>
      <c r="K226" s="136">
        <v>6553</v>
      </c>
      <c r="L226" s="48" t="str">
        <f>VLOOKUP(E226,'ML Look up'!$A$2:$B$1922,2,FALSE)</f>
        <v>ASH</v>
      </c>
    </row>
    <row r="227" spans="1:12" s="55" customFormat="1">
      <c r="A227" s="53" t="s">
        <v>20</v>
      </c>
      <c r="B227" s="53" t="s">
        <v>21</v>
      </c>
      <c r="C227" s="53" t="s">
        <v>36</v>
      </c>
      <c r="D227" s="53" t="s">
        <v>26</v>
      </c>
      <c r="E227" s="56">
        <v>41355054</v>
      </c>
      <c r="F227" s="54" t="s">
        <v>298</v>
      </c>
      <c r="G227" s="53" t="s">
        <v>24</v>
      </c>
      <c r="H227" s="135">
        <v>77010.06</v>
      </c>
      <c r="I227" s="49">
        <v>38505.03</v>
      </c>
      <c r="J227" s="49">
        <v>20607.52</v>
      </c>
      <c r="K227" s="136">
        <v>17897.509999999998</v>
      </c>
      <c r="L227" s="48" t="str">
        <f>VLOOKUP(E227,'ML Look up'!$A$2:$B$1922,2,FALSE)</f>
        <v>PRECIP</v>
      </c>
    </row>
    <row r="228" spans="1:12" s="55" customFormat="1">
      <c r="A228" s="53" t="s">
        <v>20</v>
      </c>
      <c r="B228" s="53" t="s">
        <v>21</v>
      </c>
      <c r="C228" s="53" t="s">
        <v>36</v>
      </c>
      <c r="D228" s="53" t="s">
        <v>26</v>
      </c>
      <c r="E228" s="56">
        <v>41355098</v>
      </c>
      <c r="F228" s="54" t="s">
        <v>299</v>
      </c>
      <c r="G228" s="53" t="s">
        <v>24</v>
      </c>
      <c r="H228" s="135">
        <v>36829.360000000001</v>
      </c>
      <c r="I228" s="49">
        <v>18414.68</v>
      </c>
      <c r="J228" s="49">
        <v>9855.36</v>
      </c>
      <c r="K228" s="136">
        <v>8559.32</v>
      </c>
      <c r="L228" s="48" t="str">
        <f>VLOOKUP(E228,'ML Look up'!$A$2:$B$1922,2,FALSE)</f>
        <v>PRECIP</v>
      </c>
    </row>
    <row r="229" spans="1:12" s="55" customFormat="1">
      <c r="A229" s="53" t="s">
        <v>20</v>
      </c>
      <c r="B229" s="53" t="s">
        <v>21</v>
      </c>
      <c r="C229" s="53" t="s">
        <v>36</v>
      </c>
      <c r="D229" s="53" t="s">
        <v>26</v>
      </c>
      <c r="E229" s="56">
        <v>41356304</v>
      </c>
      <c r="F229" s="54" t="s">
        <v>300</v>
      </c>
      <c r="G229" s="53" t="s">
        <v>24</v>
      </c>
      <c r="H229" s="135">
        <v>11862.51</v>
      </c>
      <c r="I229" s="49">
        <v>5931.2550000000001</v>
      </c>
      <c r="J229" s="49">
        <v>3174.35</v>
      </c>
      <c r="K229" s="136">
        <v>2756.9050000000002</v>
      </c>
      <c r="L229" s="48" t="str">
        <f>VLOOKUP(E229,'ML Look up'!$A$2:$B$1922,2,FALSE)</f>
        <v>CEMS</v>
      </c>
    </row>
    <row r="230" spans="1:12" s="55" customFormat="1">
      <c r="A230" s="53" t="s">
        <v>20</v>
      </c>
      <c r="B230" s="53" t="s">
        <v>21</v>
      </c>
      <c r="C230" s="53" t="s">
        <v>36</v>
      </c>
      <c r="D230" s="53" t="s">
        <v>26</v>
      </c>
      <c r="E230" s="56">
        <v>41356382</v>
      </c>
      <c r="F230" s="54" t="s">
        <v>300</v>
      </c>
      <c r="G230" s="53" t="s">
        <v>24</v>
      </c>
      <c r="H230" s="135">
        <v>12466.47</v>
      </c>
      <c r="I230" s="49">
        <v>6233.2349999999997</v>
      </c>
      <c r="J230" s="49">
        <v>3335.97</v>
      </c>
      <c r="K230" s="136">
        <v>2897.2649999999999</v>
      </c>
      <c r="L230" s="48" t="str">
        <f>VLOOKUP(E230,'ML Look up'!$A$2:$B$1922,2,FALSE)</f>
        <v>CEMS</v>
      </c>
    </row>
    <row r="231" spans="1:12" s="55" customFormat="1">
      <c r="A231" s="53" t="s">
        <v>20</v>
      </c>
      <c r="B231" s="53" t="s">
        <v>21</v>
      </c>
      <c r="C231" s="53" t="s">
        <v>36</v>
      </c>
      <c r="D231" s="53" t="s">
        <v>26</v>
      </c>
      <c r="E231" s="56">
        <v>41356904</v>
      </c>
      <c r="F231" s="54" t="s">
        <v>301</v>
      </c>
      <c r="G231" s="53" t="s">
        <v>24</v>
      </c>
      <c r="H231" s="135">
        <v>30432.9</v>
      </c>
      <c r="I231" s="49">
        <v>15216.45</v>
      </c>
      <c r="J231" s="49">
        <v>8143.7</v>
      </c>
      <c r="K231" s="136">
        <v>7072.7500000000009</v>
      </c>
      <c r="L231" s="48" t="str">
        <f>VLOOKUP(E231,'ML Look up'!$A$2:$B$1922,2,FALSE)</f>
        <v>FGD</v>
      </c>
    </row>
    <row r="232" spans="1:12" s="55" customFormat="1">
      <c r="A232" s="53" t="s">
        <v>20</v>
      </c>
      <c r="B232" s="53" t="s">
        <v>21</v>
      </c>
      <c r="C232" s="53" t="s">
        <v>36</v>
      </c>
      <c r="D232" s="53" t="s">
        <v>26</v>
      </c>
      <c r="E232" s="56">
        <v>41363150</v>
      </c>
      <c r="F232" s="54" t="s">
        <v>296</v>
      </c>
      <c r="G232" s="53" t="s">
        <v>24</v>
      </c>
      <c r="H232" s="135">
        <v>43369.43</v>
      </c>
      <c r="I232" s="49">
        <v>21684.715</v>
      </c>
      <c r="J232" s="49">
        <v>11605.45</v>
      </c>
      <c r="K232" s="136">
        <v>10079.264999999999</v>
      </c>
      <c r="L232" s="48" t="str">
        <f>VLOOKUP(E232,'ML Look up'!$A$2:$B$1922,2,FALSE)</f>
        <v>ASH</v>
      </c>
    </row>
    <row r="233" spans="1:12" s="55" customFormat="1">
      <c r="A233" s="53" t="s">
        <v>20</v>
      </c>
      <c r="B233" s="53" t="s">
        <v>21</v>
      </c>
      <c r="C233" s="53" t="s">
        <v>36</v>
      </c>
      <c r="D233" s="53" t="s">
        <v>26</v>
      </c>
      <c r="E233" s="56">
        <v>41369535</v>
      </c>
      <c r="F233" s="54" t="s">
        <v>291</v>
      </c>
      <c r="G233" s="53" t="s">
        <v>24</v>
      </c>
      <c r="H233" s="135">
        <v>7299.85</v>
      </c>
      <c r="I233" s="49">
        <v>3649.9250000000002</v>
      </c>
      <c r="J233" s="49">
        <v>1953.4</v>
      </c>
      <c r="K233" s="136">
        <v>1696.5250000000001</v>
      </c>
      <c r="L233" s="48" t="str">
        <f>VLOOKUP(E233,'ML Look up'!$A$2:$B$1922,2,FALSE)</f>
        <v>ASH</v>
      </c>
    </row>
    <row r="234" spans="1:12" s="55" customFormat="1">
      <c r="A234" s="53" t="s">
        <v>20</v>
      </c>
      <c r="B234" s="53" t="s">
        <v>21</v>
      </c>
      <c r="C234" s="53" t="s">
        <v>36</v>
      </c>
      <c r="D234" s="53" t="s">
        <v>26</v>
      </c>
      <c r="E234" s="56">
        <v>41376752</v>
      </c>
      <c r="F234" s="54" t="s">
        <v>300</v>
      </c>
      <c r="G234" s="53" t="s">
        <v>24</v>
      </c>
      <c r="H234" s="135">
        <v>4164.8599999999997</v>
      </c>
      <c r="I234" s="49">
        <v>2082.4299999999998</v>
      </c>
      <c r="J234" s="49">
        <v>1114.5</v>
      </c>
      <c r="K234" s="136">
        <v>967.92999999999984</v>
      </c>
      <c r="L234" s="48" t="str">
        <f>VLOOKUP(E234,'ML Look up'!$A$2:$B$1922,2,FALSE)</f>
        <v>CEMS</v>
      </c>
    </row>
    <row r="235" spans="1:12" s="55" customFormat="1">
      <c r="A235" s="53" t="s">
        <v>20</v>
      </c>
      <c r="B235" s="53" t="s">
        <v>21</v>
      </c>
      <c r="C235" s="53" t="s">
        <v>36</v>
      </c>
      <c r="D235" s="53" t="s">
        <v>26</v>
      </c>
      <c r="E235" s="56">
        <v>41379832</v>
      </c>
      <c r="F235" s="54" t="s">
        <v>295</v>
      </c>
      <c r="G235" s="53" t="s">
        <v>24</v>
      </c>
      <c r="H235" s="135">
        <v>118527.49</v>
      </c>
      <c r="I235" s="49">
        <v>59263.745000000003</v>
      </c>
      <c r="J235" s="49">
        <v>31717.38</v>
      </c>
      <c r="K235" s="136">
        <v>27546.365000000002</v>
      </c>
      <c r="L235" s="48" t="str">
        <f>VLOOKUP(E235,'ML Look up'!$A$2:$B$1922,2,FALSE)</f>
        <v>FGD</v>
      </c>
    </row>
    <row r="236" spans="1:12" s="55" customFormat="1">
      <c r="A236" s="53" t="s">
        <v>20</v>
      </c>
      <c r="B236" s="53" t="s">
        <v>21</v>
      </c>
      <c r="C236" s="53" t="s">
        <v>36</v>
      </c>
      <c r="D236" s="53" t="s">
        <v>26</v>
      </c>
      <c r="E236" s="56">
        <v>41379999</v>
      </c>
      <c r="F236" s="54" t="s">
        <v>295</v>
      </c>
      <c r="G236" s="53" t="s">
        <v>24</v>
      </c>
      <c r="H236" s="135">
        <v>5294.19</v>
      </c>
      <c r="I236" s="49">
        <v>2647.0949999999998</v>
      </c>
      <c r="J236" s="49">
        <v>1416.7</v>
      </c>
      <c r="K236" s="136">
        <v>1230.3949999999998</v>
      </c>
      <c r="L236" s="48" t="str">
        <f>VLOOKUP(E236,'ML Look up'!$A$2:$B$1922,2,FALSE)</f>
        <v>FGD</v>
      </c>
    </row>
    <row r="237" spans="1:12" s="55" customFormat="1">
      <c r="A237" s="53" t="s">
        <v>20</v>
      </c>
      <c r="B237" s="53" t="s">
        <v>21</v>
      </c>
      <c r="C237" s="53" t="s">
        <v>36</v>
      </c>
      <c r="D237" s="53" t="s">
        <v>26</v>
      </c>
      <c r="E237" s="56">
        <v>41380580</v>
      </c>
      <c r="F237" s="54" t="s">
        <v>295</v>
      </c>
      <c r="G237" s="53" t="s">
        <v>24</v>
      </c>
      <c r="H237" s="135">
        <v>15461.06</v>
      </c>
      <c r="I237" s="49">
        <v>7730.53</v>
      </c>
      <c r="J237" s="49">
        <v>4137.3</v>
      </c>
      <c r="K237" s="136">
        <v>3593.2299999999996</v>
      </c>
      <c r="L237" s="48" t="str">
        <f>VLOOKUP(E237,'ML Look up'!$A$2:$B$1922,2,FALSE)</f>
        <v>FGD</v>
      </c>
    </row>
    <row r="238" spans="1:12" s="55" customFormat="1">
      <c r="A238" s="53" t="s">
        <v>20</v>
      </c>
      <c r="B238" s="53" t="s">
        <v>21</v>
      </c>
      <c r="C238" s="53" t="s">
        <v>36</v>
      </c>
      <c r="D238" s="53" t="s">
        <v>26</v>
      </c>
      <c r="E238" s="56">
        <v>41380918</v>
      </c>
      <c r="F238" s="54" t="s">
        <v>295</v>
      </c>
      <c r="G238" s="53" t="s">
        <v>24</v>
      </c>
      <c r="H238" s="135">
        <v>18000.080000000002</v>
      </c>
      <c r="I238" s="49">
        <v>9000.0400000000009</v>
      </c>
      <c r="J238" s="49">
        <v>4816.7299999999996</v>
      </c>
      <c r="K238" s="136">
        <v>4183.3100000000013</v>
      </c>
      <c r="L238" s="48" t="str">
        <f>VLOOKUP(E238,'ML Look up'!$A$2:$B$1922,2,FALSE)</f>
        <v>FGD</v>
      </c>
    </row>
    <row r="239" spans="1:12" s="55" customFormat="1">
      <c r="A239" s="53" t="s">
        <v>20</v>
      </c>
      <c r="B239" s="53" t="s">
        <v>21</v>
      </c>
      <c r="C239" s="53" t="s">
        <v>36</v>
      </c>
      <c r="D239" s="53" t="s">
        <v>26</v>
      </c>
      <c r="E239" s="56">
        <v>41380959</v>
      </c>
      <c r="F239" s="54" t="s">
        <v>295</v>
      </c>
      <c r="G239" s="53" t="s">
        <v>24</v>
      </c>
      <c r="H239" s="135">
        <v>17784.68</v>
      </c>
      <c r="I239" s="49">
        <v>8892.34</v>
      </c>
      <c r="J239" s="49">
        <v>4759.09</v>
      </c>
      <c r="K239" s="136">
        <v>4133.25</v>
      </c>
      <c r="L239" s="48" t="str">
        <f>VLOOKUP(E239,'ML Look up'!$A$2:$B$1922,2,FALSE)</f>
        <v>FGD</v>
      </c>
    </row>
    <row r="240" spans="1:12" s="55" customFormat="1">
      <c r="A240" s="53" t="s">
        <v>20</v>
      </c>
      <c r="B240" s="53" t="s">
        <v>21</v>
      </c>
      <c r="C240" s="53" t="s">
        <v>36</v>
      </c>
      <c r="D240" s="53" t="s">
        <v>26</v>
      </c>
      <c r="E240" s="56">
        <v>41382561</v>
      </c>
      <c r="F240" s="54" t="s">
        <v>302</v>
      </c>
      <c r="G240" s="53" t="s">
        <v>24</v>
      </c>
      <c r="H240" s="135">
        <v>6105.88</v>
      </c>
      <c r="I240" s="49">
        <v>3052.94</v>
      </c>
      <c r="J240" s="49">
        <v>1633.9</v>
      </c>
      <c r="K240" s="136">
        <v>1419.04</v>
      </c>
      <c r="L240" s="48" t="str">
        <f>VLOOKUP(E240,'ML Look up'!$A$2:$B$1922,2,FALSE)</f>
        <v>SCR</v>
      </c>
    </row>
    <row r="241" spans="1:12" s="55" customFormat="1">
      <c r="A241" s="53" t="s">
        <v>20</v>
      </c>
      <c r="B241" s="53" t="s">
        <v>21</v>
      </c>
      <c r="C241" s="53" t="s">
        <v>36</v>
      </c>
      <c r="D241" s="53" t="s">
        <v>26</v>
      </c>
      <c r="E241" s="56">
        <v>41383043</v>
      </c>
      <c r="F241" s="54" t="s">
        <v>303</v>
      </c>
      <c r="G241" s="53" t="s">
        <v>24</v>
      </c>
      <c r="H241" s="135">
        <v>27435.279999999999</v>
      </c>
      <c r="I241" s="49">
        <v>13717.64</v>
      </c>
      <c r="J241" s="49">
        <v>7341.55</v>
      </c>
      <c r="K241" s="136">
        <v>6376.0899999999992</v>
      </c>
      <c r="L241" s="48" t="str">
        <f>VLOOKUP(E241,'ML Look up'!$A$2:$B$1922,2,FALSE)</f>
        <v>PRECIP</v>
      </c>
    </row>
    <row r="242" spans="1:12" s="55" customFormat="1">
      <c r="A242" s="53" t="s">
        <v>20</v>
      </c>
      <c r="B242" s="53" t="s">
        <v>21</v>
      </c>
      <c r="C242" s="53" t="s">
        <v>36</v>
      </c>
      <c r="D242" s="53" t="s">
        <v>26</v>
      </c>
      <c r="E242" s="56">
        <v>41383284</v>
      </c>
      <c r="F242" s="54" t="s">
        <v>295</v>
      </c>
      <c r="G242" s="53" t="s">
        <v>24</v>
      </c>
      <c r="H242" s="135">
        <v>3439.52</v>
      </c>
      <c r="I242" s="49">
        <v>1719.76</v>
      </c>
      <c r="J242" s="49">
        <v>920.4</v>
      </c>
      <c r="K242" s="136">
        <v>799.36</v>
      </c>
      <c r="L242" s="48" t="str">
        <f>VLOOKUP(E242,'ML Look up'!$A$2:$B$1922,2,FALSE)</f>
        <v>FGD</v>
      </c>
    </row>
    <row r="243" spans="1:12" s="55" customFormat="1">
      <c r="A243" s="53" t="s">
        <v>20</v>
      </c>
      <c r="B243" s="53" t="s">
        <v>21</v>
      </c>
      <c r="C243" s="53" t="s">
        <v>36</v>
      </c>
      <c r="D243" s="53" t="s">
        <v>26</v>
      </c>
      <c r="E243" s="56">
        <v>41384141</v>
      </c>
      <c r="F243" s="54" t="s">
        <v>229</v>
      </c>
      <c r="G243" s="53" t="s">
        <v>24</v>
      </c>
      <c r="H243" s="135">
        <v>1704866.72</v>
      </c>
      <c r="I243" s="49">
        <v>852433.36</v>
      </c>
      <c r="J243" s="49">
        <v>456214.09</v>
      </c>
      <c r="K243" s="136">
        <v>396219.26999999996</v>
      </c>
      <c r="L243" s="48" t="str">
        <f>VLOOKUP(E243,'ML Look up'!$A$2:$B$1922,2,FALSE)</f>
        <v>FGD</v>
      </c>
    </row>
    <row r="244" spans="1:12" s="55" customFormat="1">
      <c r="A244" s="53" t="s">
        <v>20</v>
      </c>
      <c r="B244" s="53" t="s">
        <v>21</v>
      </c>
      <c r="C244" s="53" t="s">
        <v>36</v>
      </c>
      <c r="D244" s="53" t="s">
        <v>26</v>
      </c>
      <c r="E244" s="56">
        <v>41384146</v>
      </c>
      <c r="F244" s="54" t="s">
        <v>230</v>
      </c>
      <c r="G244" s="53" t="s">
        <v>24</v>
      </c>
      <c r="H244" s="135">
        <v>1722163.08</v>
      </c>
      <c r="I244" s="49">
        <v>861081.54</v>
      </c>
      <c r="J244" s="49">
        <v>460842.51</v>
      </c>
      <c r="K244" s="136">
        <v>400239.03</v>
      </c>
      <c r="L244" s="48" t="str">
        <f>VLOOKUP(E244,'ML Look up'!$A$2:$B$1922,2,FALSE)</f>
        <v>FGD</v>
      </c>
    </row>
    <row r="245" spans="1:12" s="55" customFormat="1">
      <c r="A245" s="53" t="s">
        <v>20</v>
      </c>
      <c r="B245" s="53" t="s">
        <v>21</v>
      </c>
      <c r="C245" s="53" t="s">
        <v>36</v>
      </c>
      <c r="D245" s="53" t="s">
        <v>26</v>
      </c>
      <c r="E245" s="56">
        <v>41384776</v>
      </c>
      <c r="F245" s="54" t="s">
        <v>295</v>
      </c>
      <c r="G245" s="53" t="s">
        <v>24</v>
      </c>
      <c r="H245" s="135">
        <v>1908.75</v>
      </c>
      <c r="I245" s="49">
        <v>954.375</v>
      </c>
      <c r="J245" s="49">
        <v>510.77</v>
      </c>
      <c r="K245" s="136">
        <v>443.60500000000002</v>
      </c>
      <c r="L245" s="48" t="str">
        <f>VLOOKUP(E245,'ML Look up'!$A$2:$B$1922,2,FALSE)</f>
        <v>FGD</v>
      </c>
    </row>
    <row r="246" spans="1:12" s="55" customFormat="1">
      <c r="A246" s="53" t="s">
        <v>20</v>
      </c>
      <c r="B246" s="53" t="s">
        <v>21</v>
      </c>
      <c r="C246" s="53" t="s">
        <v>36</v>
      </c>
      <c r="D246" s="53" t="s">
        <v>26</v>
      </c>
      <c r="E246" s="56">
        <v>41385179</v>
      </c>
      <c r="F246" s="54" t="s">
        <v>300</v>
      </c>
      <c r="G246" s="53" t="s">
        <v>24</v>
      </c>
      <c r="H246" s="135">
        <v>6840.01</v>
      </c>
      <c r="I246" s="49">
        <v>3420.0050000000001</v>
      </c>
      <c r="J246" s="49">
        <v>1830.35</v>
      </c>
      <c r="K246" s="136">
        <v>1589.6550000000002</v>
      </c>
      <c r="L246" s="48" t="str">
        <f>VLOOKUP(E246,'ML Look up'!$A$2:$B$1922,2,FALSE)</f>
        <v>CEMS</v>
      </c>
    </row>
    <row r="247" spans="1:12" s="55" customFormat="1">
      <c r="A247" s="53" t="s">
        <v>20</v>
      </c>
      <c r="B247" s="53" t="s">
        <v>21</v>
      </c>
      <c r="C247" s="53" t="s">
        <v>36</v>
      </c>
      <c r="D247" s="53" t="s">
        <v>26</v>
      </c>
      <c r="E247" s="56">
        <v>41385198</v>
      </c>
      <c r="F247" s="54" t="s">
        <v>300</v>
      </c>
      <c r="G247" s="53" t="s">
        <v>24</v>
      </c>
      <c r="H247" s="135">
        <v>17356.400000000001</v>
      </c>
      <c r="I247" s="49">
        <v>8678.2000000000007</v>
      </c>
      <c r="J247" s="49">
        <v>4644.49</v>
      </c>
      <c r="K247" s="136">
        <v>4033.7100000000009</v>
      </c>
      <c r="L247" s="48" t="str">
        <f>VLOOKUP(E247,'ML Look up'!$A$2:$B$1922,2,FALSE)</f>
        <v>CEMS</v>
      </c>
    </row>
    <row r="248" spans="1:12" s="55" customFormat="1">
      <c r="A248" s="53" t="s">
        <v>20</v>
      </c>
      <c r="B248" s="53" t="s">
        <v>21</v>
      </c>
      <c r="C248" s="53" t="s">
        <v>36</v>
      </c>
      <c r="D248" s="53" t="s">
        <v>26</v>
      </c>
      <c r="E248" s="56">
        <v>41395032</v>
      </c>
      <c r="F248" s="54" t="s">
        <v>290</v>
      </c>
      <c r="G248" s="53" t="s">
        <v>24</v>
      </c>
      <c r="H248" s="135">
        <v>63095.54</v>
      </c>
      <c r="I248" s="49">
        <v>31547.77</v>
      </c>
      <c r="J248" s="49">
        <v>16884.060000000001</v>
      </c>
      <c r="K248" s="136">
        <v>14663.71</v>
      </c>
      <c r="L248" s="48" t="str">
        <f>VLOOKUP(E248,'ML Look up'!$A$2:$B$1922,2,FALSE)</f>
        <v>FGD</v>
      </c>
    </row>
    <row r="249" spans="1:12" s="55" customFormat="1">
      <c r="A249" s="53" t="s">
        <v>20</v>
      </c>
      <c r="B249" s="53" t="s">
        <v>21</v>
      </c>
      <c r="C249" s="53" t="s">
        <v>36</v>
      </c>
      <c r="D249" s="53" t="s">
        <v>26</v>
      </c>
      <c r="E249" s="56">
        <v>41398403</v>
      </c>
      <c r="F249" s="54" t="s">
        <v>304</v>
      </c>
      <c r="G249" s="53" t="s">
        <v>24</v>
      </c>
      <c r="H249" s="135">
        <v>32419.39</v>
      </c>
      <c r="I249" s="49">
        <v>16209.695</v>
      </c>
      <c r="J249" s="49">
        <v>8675.27</v>
      </c>
      <c r="K249" s="136">
        <v>7534.4249999999993</v>
      </c>
      <c r="L249" s="48" t="str">
        <f>VLOOKUP(E249,'ML Look up'!$A$2:$B$1922,2,FALSE)</f>
        <v>SCR</v>
      </c>
    </row>
    <row r="250" spans="1:12" s="55" customFormat="1">
      <c r="A250" s="53" t="s">
        <v>20</v>
      </c>
      <c r="B250" s="53" t="s">
        <v>21</v>
      </c>
      <c r="C250" s="53" t="s">
        <v>36</v>
      </c>
      <c r="D250" s="53" t="s">
        <v>26</v>
      </c>
      <c r="E250" s="56">
        <v>41399274</v>
      </c>
      <c r="F250" s="54" t="s">
        <v>295</v>
      </c>
      <c r="G250" s="53" t="s">
        <v>24</v>
      </c>
      <c r="H250" s="135">
        <v>16662.240000000002</v>
      </c>
      <c r="I250" s="49">
        <v>8331.1200000000008</v>
      </c>
      <c r="J250" s="49">
        <v>4458.7299999999996</v>
      </c>
      <c r="K250" s="136">
        <v>3872.3900000000012</v>
      </c>
      <c r="L250" s="48" t="str">
        <f>VLOOKUP(E250,'ML Look up'!$A$2:$B$1922,2,FALSE)</f>
        <v>FGD</v>
      </c>
    </row>
    <row r="251" spans="1:12" s="55" customFormat="1">
      <c r="A251" s="53" t="s">
        <v>20</v>
      </c>
      <c r="B251" s="53" t="s">
        <v>21</v>
      </c>
      <c r="C251" s="53" t="s">
        <v>36</v>
      </c>
      <c r="D251" s="53" t="s">
        <v>26</v>
      </c>
      <c r="E251" s="56">
        <v>41402785</v>
      </c>
      <c r="F251" s="54" t="s">
        <v>295</v>
      </c>
      <c r="G251" s="53" t="s">
        <v>24</v>
      </c>
      <c r="H251" s="135">
        <v>13460.21</v>
      </c>
      <c r="I251" s="49">
        <v>6730.1049999999996</v>
      </c>
      <c r="J251" s="49">
        <v>3601.89</v>
      </c>
      <c r="K251" s="136">
        <v>3128.2149999999997</v>
      </c>
      <c r="L251" s="48" t="str">
        <f>VLOOKUP(E251,'ML Look up'!$A$2:$B$1922,2,FALSE)</f>
        <v>FGD</v>
      </c>
    </row>
    <row r="252" spans="1:12" s="55" customFormat="1">
      <c r="A252" s="53" t="s">
        <v>20</v>
      </c>
      <c r="B252" s="53" t="s">
        <v>21</v>
      </c>
      <c r="C252" s="53" t="s">
        <v>36</v>
      </c>
      <c r="D252" s="53" t="s">
        <v>26</v>
      </c>
      <c r="E252" s="56">
        <v>41408811</v>
      </c>
      <c r="F252" s="54" t="s">
        <v>295</v>
      </c>
      <c r="G252" s="53" t="s">
        <v>24</v>
      </c>
      <c r="H252" s="135">
        <v>61230.03</v>
      </c>
      <c r="I252" s="49">
        <v>30615.014999999999</v>
      </c>
      <c r="J252" s="49">
        <v>16384.86</v>
      </c>
      <c r="K252" s="136">
        <v>14230.154999999999</v>
      </c>
      <c r="L252" s="48" t="str">
        <f>VLOOKUP(E252,'ML Look up'!$A$2:$B$1922,2,FALSE)</f>
        <v>FGD</v>
      </c>
    </row>
    <row r="253" spans="1:12" s="55" customFormat="1">
      <c r="A253" s="53" t="s">
        <v>20</v>
      </c>
      <c r="B253" s="53" t="s">
        <v>21</v>
      </c>
      <c r="C253" s="53" t="s">
        <v>36</v>
      </c>
      <c r="D253" s="53" t="s">
        <v>26</v>
      </c>
      <c r="E253" s="56">
        <v>41409687</v>
      </c>
      <c r="F253" s="54" t="s">
        <v>300</v>
      </c>
      <c r="G253" s="53" t="s">
        <v>24</v>
      </c>
      <c r="H253" s="135">
        <v>4961.05</v>
      </c>
      <c r="I253" s="49">
        <v>2480.5250000000001</v>
      </c>
      <c r="J253" s="49">
        <v>1327.55</v>
      </c>
      <c r="K253" s="136">
        <v>1152.9750000000001</v>
      </c>
      <c r="L253" s="48" t="str">
        <f>VLOOKUP(E253,'ML Look up'!$A$2:$B$1922,2,FALSE)</f>
        <v>CEMS</v>
      </c>
    </row>
    <row r="254" spans="1:12" s="55" customFormat="1">
      <c r="A254" s="53" t="s">
        <v>20</v>
      </c>
      <c r="B254" s="53" t="s">
        <v>21</v>
      </c>
      <c r="C254" s="53" t="s">
        <v>36</v>
      </c>
      <c r="D254" s="53" t="s">
        <v>26</v>
      </c>
      <c r="E254" s="56">
        <v>41419793</v>
      </c>
      <c r="F254" s="54" t="s">
        <v>285</v>
      </c>
      <c r="G254" s="53" t="s">
        <v>24</v>
      </c>
      <c r="H254" s="135">
        <v>2984.66</v>
      </c>
      <c r="I254" s="49">
        <v>1492.33</v>
      </c>
      <c r="J254" s="49">
        <v>798.68</v>
      </c>
      <c r="K254" s="136">
        <v>693.65</v>
      </c>
      <c r="L254" s="48" t="str">
        <f>VLOOKUP(E254,'ML Look up'!$A$2:$B$1922,2,FALSE)</f>
        <v>ASH</v>
      </c>
    </row>
    <row r="255" spans="1:12" s="55" customFormat="1">
      <c r="A255" s="53" t="s">
        <v>20</v>
      </c>
      <c r="B255" s="53" t="s">
        <v>21</v>
      </c>
      <c r="C255" s="53" t="s">
        <v>36</v>
      </c>
      <c r="D255" s="53" t="s">
        <v>26</v>
      </c>
      <c r="E255" s="56">
        <v>41426623</v>
      </c>
      <c r="F255" s="54" t="s">
        <v>295</v>
      </c>
      <c r="G255" s="53" t="s">
        <v>24</v>
      </c>
      <c r="H255" s="135">
        <v>6568.16</v>
      </c>
      <c r="I255" s="49">
        <v>3284.08</v>
      </c>
      <c r="J255" s="49">
        <v>1757.61</v>
      </c>
      <c r="K255" s="136">
        <v>1526.47</v>
      </c>
      <c r="L255" s="48" t="str">
        <f>VLOOKUP(E255,'ML Look up'!$A$2:$B$1922,2,FALSE)</f>
        <v>FGD</v>
      </c>
    </row>
    <row r="256" spans="1:12" s="55" customFormat="1">
      <c r="A256" s="53" t="s">
        <v>20</v>
      </c>
      <c r="B256" s="53" t="s">
        <v>21</v>
      </c>
      <c r="C256" s="53" t="s">
        <v>36</v>
      </c>
      <c r="D256" s="53" t="s">
        <v>26</v>
      </c>
      <c r="E256" s="56">
        <v>41427111</v>
      </c>
      <c r="F256" s="54" t="s">
        <v>295</v>
      </c>
      <c r="G256" s="53" t="s">
        <v>24</v>
      </c>
      <c r="H256" s="135">
        <v>16610.18</v>
      </c>
      <c r="I256" s="49">
        <v>8305.09</v>
      </c>
      <c r="J256" s="49">
        <v>4444.8</v>
      </c>
      <c r="K256" s="136">
        <v>3860.29</v>
      </c>
      <c r="L256" s="48" t="str">
        <f>VLOOKUP(E256,'ML Look up'!$A$2:$B$1922,2,FALSE)</f>
        <v>FGD</v>
      </c>
    </row>
    <row r="257" spans="1:12" s="55" customFormat="1">
      <c r="A257" s="53" t="s">
        <v>20</v>
      </c>
      <c r="B257" s="53" t="s">
        <v>21</v>
      </c>
      <c r="C257" s="53" t="s">
        <v>36</v>
      </c>
      <c r="D257" s="53" t="s">
        <v>26</v>
      </c>
      <c r="E257" s="56">
        <v>41439098</v>
      </c>
      <c r="F257" s="54" t="s">
        <v>295</v>
      </c>
      <c r="G257" s="53" t="s">
        <v>24</v>
      </c>
      <c r="H257" s="135">
        <v>15976.81</v>
      </c>
      <c r="I257" s="49">
        <v>7988.4049999999997</v>
      </c>
      <c r="J257" s="49">
        <v>4275.32</v>
      </c>
      <c r="K257" s="136">
        <v>3713.085</v>
      </c>
      <c r="L257" s="48" t="str">
        <f>VLOOKUP(E257,'ML Look up'!$A$2:$B$1922,2,FALSE)</f>
        <v>SCR</v>
      </c>
    </row>
    <row r="258" spans="1:12" s="55" customFormat="1">
      <c r="A258" s="53" t="s">
        <v>20</v>
      </c>
      <c r="B258" s="53" t="s">
        <v>21</v>
      </c>
      <c r="C258" s="53" t="s">
        <v>36</v>
      </c>
      <c r="D258" s="53" t="s">
        <v>26</v>
      </c>
      <c r="E258" s="56" t="s">
        <v>134</v>
      </c>
      <c r="F258" s="54" t="s">
        <v>261</v>
      </c>
      <c r="G258" s="53" t="s">
        <v>24</v>
      </c>
      <c r="H258" s="135">
        <v>12750189.529999999</v>
      </c>
      <c r="I258" s="49">
        <v>6375094.7649999997</v>
      </c>
      <c r="J258" s="49">
        <v>3411889.07</v>
      </c>
      <c r="K258" s="136">
        <v>2963205.6949999998</v>
      </c>
      <c r="L258" s="48" t="str">
        <f>VLOOKUP(E258,'ML Look up'!$A$2:$B$1922,2,FALSE)</f>
        <v>FGD</v>
      </c>
    </row>
    <row r="259" spans="1:12" s="55" customFormat="1">
      <c r="A259" s="53" t="s">
        <v>20</v>
      </c>
      <c r="B259" s="53" t="s">
        <v>21</v>
      </c>
      <c r="C259" s="53" t="s">
        <v>36</v>
      </c>
      <c r="D259" s="53" t="s">
        <v>26</v>
      </c>
      <c r="E259" s="56" t="s">
        <v>77</v>
      </c>
      <c r="F259" s="54" t="s">
        <v>302</v>
      </c>
      <c r="G259" s="53" t="s">
        <v>24</v>
      </c>
      <c r="H259" s="135">
        <v>2875489.55</v>
      </c>
      <c r="I259" s="49">
        <v>1437744.7749999999</v>
      </c>
      <c r="J259" s="49">
        <v>769467.1</v>
      </c>
      <c r="K259" s="136">
        <v>668277.67499999993</v>
      </c>
      <c r="L259" s="48" t="str">
        <f>VLOOKUP(E259,'ML Look up'!$A$2:$B$1922,2,FALSE)</f>
        <v>SCR</v>
      </c>
    </row>
    <row r="260" spans="1:12" s="55" customFormat="1">
      <c r="A260" s="53" t="s">
        <v>20</v>
      </c>
      <c r="B260" s="53" t="s">
        <v>21</v>
      </c>
      <c r="C260" s="53" t="s">
        <v>38</v>
      </c>
      <c r="D260" s="53" t="s">
        <v>26</v>
      </c>
      <c r="E260" s="56">
        <v>41396521</v>
      </c>
      <c r="F260" s="54" t="s">
        <v>295</v>
      </c>
      <c r="G260" s="53" t="s">
        <v>24</v>
      </c>
      <c r="H260" s="135">
        <v>75307.98</v>
      </c>
      <c r="I260" s="49">
        <v>37653.99</v>
      </c>
      <c r="J260" s="49">
        <v>13906.62</v>
      </c>
      <c r="K260" s="136">
        <v>23747.369999999995</v>
      </c>
      <c r="L260" s="48" t="str">
        <f>VLOOKUP(E260,'ML Look up'!$A$2:$B$1922,2,FALSE)</f>
        <v>FGD</v>
      </c>
    </row>
    <row r="261" spans="1:12" s="55" customFormat="1">
      <c r="A261" s="53" t="s">
        <v>20</v>
      </c>
      <c r="B261" s="53" t="s">
        <v>21</v>
      </c>
      <c r="C261" s="53" t="s">
        <v>38</v>
      </c>
      <c r="D261" s="53" t="s">
        <v>26</v>
      </c>
      <c r="E261" s="56">
        <v>41398736</v>
      </c>
      <c r="F261" s="54" t="s">
        <v>290</v>
      </c>
      <c r="G261" s="53" t="s">
        <v>24</v>
      </c>
      <c r="H261" s="135">
        <v>332398.17</v>
      </c>
      <c r="I261" s="49">
        <v>166199.08499999999</v>
      </c>
      <c r="J261" s="49">
        <v>61381.75</v>
      </c>
      <c r="K261" s="136">
        <v>104817.33499999999</v>
      </c>
      <c r="L261" s="48" t="str">
        <f>VLOOKUP(E261,'ML Look up'!$A$2:$B$1922,2,FALSE)</f>
        <v>FGD</v>
      </c>
    </row>
    <row r="262" spans="1:12" s="55" customFormat="1">
      <c r="A262" s="53" t="s">
        <v>20</v>
      </c>
      <c r="B262" s="53" t="s">
        <v>21</v>
      </c>
      <c r="C262" s="53" t="s">
        <v>38</v>
      </c>
      <c r="D262" s="53" t="s">
        <v>26</v>
      </c>
      <c r="E262" s="56">
        <v>41428030</v>
      </c>
      <c r="F262" s="54" t="s">
        <v>305</v>
      </c>
      <c r="G262" s="53" t="s">
        <v>24</v>
      </c>
      <c r="H262" s="135">
        <v>2050.87</v>
      </c>
      <c r="I262" s="49">
        <v>1025.4349999999999</v>
      </c>
      <c r="J262" s="49">
        <v>378.72</v>
      </c>
      <c r="K262" s="136">
        <v>646.71499999999992</v>
      </c>
      <c r="L262" s="48" t="str">
        <f>VLOOKUP(E262,'ML Look up'!$A$2:$B$1922,2,FALSE)</f>
        <v>FGD</v>
      </c>
    </row>
    <row r="263" spans="1:12" s="55" customFormat="1">
      <c r="A263" s="53" t="s">
        <v>20</v>
      </c>
      <c r="B263" s="53" t="s">
        <v>21</v>
      </c>
      <c r="C263" s="53" t="s">
        <v>38</v>
      </c>
      <c r="D263" s="53" t="s">
        <v>26</v>
      </c>
      <c r="E263" s="56">
        <v>41430446</v>
      </c>
      <c r="F263" s="54" t="s">
        <v>295</v>
      </c>
      <c r="G263" s="53" t="s">
        <v>24</v>
      </c>
      <c r="H263" s="135">
        <v>5703.22</v>
      </c>
      <c r="I263" s="49">
        <v>2851.61</v>
      </c>
      <c r="J263" s="49">
        <v>1053.18</v>
      </c>
      <c r="K263" s="136">
        <v>1798.43</v>
      </c>
      <c r="L263" s="48" t="str">
        <f>VLOOKUP(E263,'ML Look up'!$A$2:$B$1922,2,FALSE)</f>
        <v>FGD</v>
      </c>
    </row>
    <row r="264" spans="1:12" s="55" customFormat="1">
      <c r="A264" s="53" t="s">
        <v>20</v>
      </c>
      <c r="B264" s="53" t="s">
        <v>21</v>
      </c>
      <c r="C264" s="53" t="s">
        <v>38</v>
      </c>
      <c r="D264" s="53" t="s">
        <v>26</v>
      </c>
      <c r="E264" s="56">
        <v>41451225</v>
      </c>
      <c r="F264" s="54" t="s">
        <v>306</v>
      </c>
      <c r="G264" s="53" t="s">
        <v>24</v>
      </c>
      <c r="H264" s="135">
        <v>44772.46</v>
      </c>
      <c r="I264" s="49">
        <v>22386.23</v>
      </c>
      <c r="J264" s="49">
        <v>8267.83</v>
      </c>
      <c r="K264" s="136">
        <v>14118.4</v>
      </c>
      <c r="L264" s="48" t="str">
        <f>VLOOKUP(E264,'ML Look up'!$A$2:$B$1922,2,FALSE)</f>
        <v>ASH</v>
      </c>
    </row>
    <row r="265" spans="1:12" s="55" customFormat="1">
      <c r="A265" s="53" t="s">
        <v>20</v>
      </c>
      <c r="B265" s="53" t="s">
        <v>21</v>
      </c>
      <c r="C265" s="53" t="s">
        <v>38</v>
      </c>
      <c r="D265" s="53" t="s">
        <v>26</v>
      </c>
      <c r="E265" s="56">
        <v>41452403</v>
      </c>
      <c r="F265" s="54" t="s">
        <v>307</v>
      </c>
      <c r="G265" s="53" t="s">
        <v>24</v>
      </c>
      <c r="H265" s="135">
        <v>16585.62</v>
      </c>
      <c r="I265" s="49">
        <v>8292.81</v>
      </c>
      <c r="J265" s="49">
        <v>3062.76</v>
      </c>
      <c r="K265" s="136">
        <v>5230.0499999999993</v>
      </c>
      <c r="L265" s="48" t="str">
        <f>VLOOKUP(E265,'ML Look up'!$A$2:$B$1922,2,FALSE)</f>
        <v>FGD</v>
      </c>
    </row>
    <row r="266" spans="1:12" s="55" customFormat="1">
      <c r="A266" s="53" t="s">
        <v>20</v>
      </c>
      <c r="B266" s="53" t="s">
        <v>21</v>
      </c>
      <c r="C266" s="53" t="s">
        <v>38</v>
      </c>
      <c r="D266" s="53" t="s">
        <v>26</v>
      </c>
      <c r="E266" s="56">
        <v>41453706</v>
      </c>
      <c r="F266" s="54" t="s">
        <v>308</v>
      </c>
      <c r="G266" s="53" t="s">
        <v>24</v>
      </c>
      <c r="H266" s="135">
        <v>29151.040000000001</v>
      </c>
      <c r="I266" s="49">
        <v>14575.52</v>
      </c>
      <c r="J266" s="49">
        <v>5383.13</v>
      </c>
      <c r="K266" s="136">
        <v>9192.39</v>
      </c>
      <c r="L266" s="48" t="str">
        <f>VLOOKUP(E266,'ML Look up'!$A$2:$B$1922,2,FALSE)</f>
        <v>ASH</v>
      </c>
    </row>
    <row r="267" spans="1:12" s="55" customFormat="1">
      <c r="A267" s="53" t="s">
        <v>20</v>
      </c>
      <c r="B267" s="53" t="s">
        <v>21</v>
      </c>
      <c r="C267" s="53" t="s">
        <v>38</v>
      </c>
      <c r="D267" s="53" t="s">
        <v>26</v>
      </c>
      <c r="E267" s="56">
        <v>41462671</v>
      </c>
      <c r="F267" s="54" t="s">
        <v>309</v>
      </c>
      <c r="G267" s="53" t="s">
        <v>24</v>
      </c>
      <c r="H267" s="135">
        <v>4351.18</v>
      </c>
      <c r="I267" s="49">
        <v>2175.59</v>
      </c>
      <c r="J267" s="49">
        <v>803.5</v>
      </c>
      <c r="K267" s="136">
        <v>1372.0900000000001</v>
      </c>
      <c r="L267" s="48" t="str">
        <f>VLOOKUP(E267,'ML Look up'!$A$2:$B$1922,2,FALSE)</f>
        <v>ASH</v>
      </c>
    </row>
    <row r="268" spans="1:12" s="55" customFormat="1">
      <c r="A268" s="53" t="s">
        <v>20</v>
      </c>
      <c r="B268" s="53" t="s">
        <v>21</v>
      </c>
      <c r="C268" s="53" t="s">
        <v>38</v>
      </c>
      <c r="D268" s="53" t="s">
        <v>26</v>
      </c>
      <c r="E268" s="56">
        <v>41462682</v>
      </c>
      <c r="F268" s="54" t="s">
        <v>309</v>
      </c>
      <c r="G268" s="53" t="s">
        <v>24</v>
      </c>
      <c r="H268" s="135">
        <v>2452.41</v>
      </c>
      <c r="I268" s="49">
        <v>1226.2049999999999</v>
      </c>
      <c r="J268" s="49">
        <v>452.87</v>
      </c>
      <c r="K268" s="136">
        <v>773.33499999999992</v>
      </c>
      <c r="L268" s="48" t="str">
        <f>VLOOKUP(E268,'ML Look up'!$A$2:$B$1922,2,FALSE)</f>
        <v>ASH</v>
      </c>
    </row>
    <row r="269" spans="1:12" s="55" customFormat="1">
      <c r="A269" s="53" t="s">
        <v>20</v>
      </c>
      <c r="B269" s="53" t="s">
        <v>21</v>
      </c>
      <c r="C269" s="53" t="s">
        <v>38</v>
      </c>
      <c r="D269" s="53" t="s">
        <v>26</v>
      </c>
      <c r="E269" s="56">
        <v>41465067</v>
      </c>
      <c r="F269" s="54" t="s">
        <v>310</v>
      </c>
      <c r="G269" s="53" t="s">
        <v>24</v>
      </c>
      <c r="H269" s="135">
        <v>67135.98</v>
      </c>
      <c r="I269" s="49">
        <v>33567.99</v>
      </c>
      <c r="J269" s="49">
        <v>12397.55</v>
      </c>
      <c r="K269" s="136">
        <v>21170.44</v>
      </c>
      <c r="L269" s="48" t="str">
        <f>VLOOKUP(E269,'ML Look up'!$A$2:$B$1922,2,FALSE)</f>
        <v>FGD</v>
      </c>
    </row>
    <row r="270" spans="1:12" s="55" customFormat="1">
      <c r="A270" s="53" t="s">
        <v>20</v>
      </c>
      <c r="B270" s="53" t="s">
        <v>21</v>
      </c>
      <c r="C270" s="53" t="s">
        <v>38</v>
      </c>
      <c r="D270" s="53" t="s">
        <v>26</v>
      </c>
      <c r="E270" s="56">
        <v>41468520</v>
      </c>
      <c r="F270" s="54" t="s">
        <v>311</v>
      </c>
      <c r="G270" s="53" t="s">
        <v>24</v>
      </c>
      <c r="H270" s="135">
        <v>78759.06</v>
      </c>
      <c r="I270" s="49">
        <v>39379.53</v>
      </c>
      <c r="J270" s="49">
        <v>14543.91</v>
      </c>
      <c r="K270" s="136">
        <v>24835.62</v>
      </c>
      <c r="L270" s="48" t="str">
        <f>VLOOKUP(E270,'ML Look up'!$A$2:$B$1922,2,FALSE)</f>
        <v>PRECIP</v>
      </c>
    </row>
    <row r="271" spans="1:12" s="55" customFormat="1">
      <c r="A271" s="53" t="s">
        <v>20</v>
      </c>
      <c r="B271" s="53" t="s">
        <v>21</v>
      </c>
      <c r="C271" s="53" t="s">
        <v>38</v>
      </c>
      <c r="D271" s="53" t="s">
        <v>26</v>
      </c>
      <c r="E271" s="56">
        <v>41468618</v>
      </c>
      <c r="F271" s="54" t="s">
        <v>311</v>
      </c>
      <c r="G271" s="53" t="s">
        <v>24</v>
      </c>
      <c r="H271" s="135">
        <v>84271.62</v>
      </c>
      <c r="I271" s="49">
        <v>42135.81</v>
      </c>
      <c r="J271" s="49">
        <v>15561.88</v>
      </c>
      <c r="K271" s="136">
        <v>26573.93</v>
      </c>
      <c r="L271" s="48" t="str">
        <f>VLOOKUP(E271,'ML Look up'!$A$2:$B$1922,2,FALSE)</f>
        <v>PRECIP</v>
      </c>
    </row>
    <row r="272" spans="1:12" s="55" customFormat="1">
      <c r="A272" s="53" t="s">
        <v>20</v>
      </c>
      <c r="B272" s="53" t="s">
        <v>21</v>
      </c>
      <c r="C272" s="53" t="s">
        <v>38</v>
      </c>
      <c r="D272" s="53" t="s">
        <v>26</v>
      </c>
      <c r="E272" s="56">
        <v>41474633</v>
      </c>
      <c r="F272" s="54" t="s">
        <v>312</v>
      </c>
      <c r="G272" s="53" t="s">
        <v>24</v>
      </c>
      <c r="H272" s="135">
        <v>5278.13</v>
      </c>
      <c r="I272" s="49">
        <v>2639.0650000000001</v>
      </c>
      <c r="J272" s="49">
        <v>974.68</v>
      </c>
      <c r="K272" s="136">
        <v>1664.3850000000002</v>
      </c>
      <c r="L272" s="48" t="str">
        <f>VLOOKUP(E272,'ML Look up'!$A$2:$B$1922,2,FALSE)</f>
        <v>PRECIP</v>
      </c>
    </row>
    <row r="273" spans="1:12" s="55" customFormat="1">
      <c r="A273" s="53" t="s">
        <v>20</v>
      </c>
      <c r="B273" s="53" t="s">
        <v>21</v>
      </c>
      <c r="C273" s="53" t="s">
        <v>38</v>
      </c>
      <c r="D273" s="53" t="s">
        <v>26</v>
      </c>
      <c r="E273" s="56">
        <v>41478799</v>
      </c>
      <c r="F273" s="54" t="s">
        <v>313</v>
      </c>
      <c r="G273" s="53" t="s">
        <v>24</v>
      </c>
      <c r="H273" s="135">
        <v>8887.26</v>
      </c>
      <c r="I273" s="49">
        <v>4443.63</v>
      </c>
      <c r="J273" s="49">
        <v>1641.15</v>
      </c>
      <c r="K273" s="136">
        <v>2802.48</v>
      </c>
      <c r="L273" s="48" t="str">
        <f>VLOOKUP(E273,'ML Look up'!$A$2:$B$1922,2,FALSE)</f>
        <v>CEMS</v>
      </c>
    </row>
    <row r="274" spans="1:12" s="55" customFormat="1">
      <c r="A274" s="53" t="s">
        <v>20</v>
      </c>
      <c r="B274" s="53" t="s">
        <v>21</v>
      </c>
      <c r="C274" s="53" t="s">
        <v>38</v>
      </c>
      <c r="D274" s="53" t="s">
        <v>26</v>
      </c>
      <c r="E274" s="56">
        <v>41482787</v>
      </c>
      <c r="F274" s="54" t="s">
        <v>313</v>
      </c>
      <c r="G274" s="53" t="s">
        <v>24</v>
      </c>
      <c r="H274" s="135">
        <v>6237.28</v>
      </c>
      <c r="I274" s="49">
        <v>3118.64</v>
      </c>
      <c r="J274" s="49">
        <v>1151.8</v>
      </c>
      <c r="K274" s="136">
        <v>1966.84</v>
      </c>
      <c r="L274" s="48" t="str">
        <f>VLOOKUP(E274,'ML Look up'!$A$2:$B$1922,2,FALSE)</f>
        <v>CEMS</v>
      </c>
    </row>
    <row r="275" spans="1:12" s="55" customFormat="1">
      <c r="A275" s="53" t="s">
        <v>20</v>
      </c>
      <c r="B275" s="53" t="s">
        <v>21</v>
      </c>
      <c r="C275" s="53" t="s">
        <v>38</v>
      </c>
      <c r="D275" s="53" t="s">
        <v>26</v>
      </c>
      <c r="E275" s="56">
        <v>41488208</v>
      </c>
      <c r="F275" s="54" t="s">
        <v>308</v>
      </c>
      <c r="G275" s="53" t="s">
        <v>24</v>
      </c>
      <c r="H275" s="135">
        <v>35349.19</v>
      </c>
      <c r="I275" s="49">
        <v>17674.595000000001</v>
      </c>
      <c r="J275" s="49">
        <v>6527.7</v>
      </c>
      <c r="K275" s="136">
        <v>11146.895</v>
      </c>
      <c r="L275" s="48" t="str">
        <f>VLOOKUP(E275,'ML Look up'!$A$2:$B$1922,2,FALSE)</f>
        <v>ASH</v>
      </c>
    </row>
    <row r="276" spans="1:12" s="55" customFormat="1">
      <c r="A276" s="53" t="s">
        <v>20</v>
      </c>
      <c r="B276" s="53" t="s">
        <v>21</v>
      </c>
      <c r="C276" s="53" t="s">
        <v>38</v>
      </c>
      <c r="D276" s="53" t="s">
        <v>26</v>
      </c>
      <c r="E276" s="56">
        <v>41494205</v>
      </c>
      <c r="F276" s="54" t="s">
        <v>314</v>
      </c>
      <c r="G276" s="53" t="s">
        <v>24</v>
      </c>
      <c r="H276" s="135">
        <v>52651.86</v>
      </c>
      <c r="I276" s="49">
        <v>26325.93</v>
      </c>
      <c r="J276" s="49">
        <v>9722.8700000000008</v>
      </c>
      <c r="K276" s="136">
        <v>16603.059999999998</v>
      </c>
      <c r="L276" s="48" t="str">
        <f>VLOOKUP(E276,'ML Look up'!$A$2:$B$1922,2,FALSE)</f>
        <v>ASH</v>
      </c>
    </row>
    <row r="277" spans="1:12" s="55" customFormat="1">
      <c r="A277" s="53" t="s">
        <v>20</v>
      </c>
      <c r="B277" s="53" t="s">
        <v>21</v>
      </c>
      <c r="C277" s="53" t="s">
        <v>38</v>
      </c>
      <c r="D277" s="53" t="s">
        <v>26</v>
      </c>
      <c r="E277" s="56">
        <v>41494466</v>
      </c>
      <c r="F277" s="54" t="s">
        <v>315</v>
      </c>
      <c r="G277" s="53" t="s">
        <v>24</v>
      </c>
      <c r="H277" s="135">
        <v>1458.99</v>
      </c>
      <c r="I277" s="49">
        <v>729.495</v>
      </c>
      <c r="J277" s="49">
        <v>269.42</v>
      </c>
      <c r="K277" s="136">
        <v>460.07499999999999</v>
      </c>
      <c r="L277" s="48" t="str">
        <f>VLOOKUP(E277,'ML Look up'!$A$2:$B$1922,2,FALSE)</f>
        <v>SCR</v>
      </c>
    </row>
    <row r="278" spans="1:12" s="55" customFormat="1">
      <c r="A278" s="53" t="s">
        <v>20</v>
      </c>
      <c r="B278" s="53" t="s">
        <v>21</v>
      </c>
      <c r="C278" s="53" t="s">
        <v>38</v>
      </c>
      <c r="D278" s="53" t="s">
        <v>26</v>
      </c>
      <c r="E278" s="56">
        <v>41495567</v>
      </c>
      <c r="F278" s="54" t="s">
        <v>316</v>
      </c>
      <c r="G278" s="53" t="s">
        <v>24</v>
      </c>
      <c r="H278" s="135">
        <v>9536.9599999999991</v>
      </c>
      <c r="I278" s="49">
        <v>4768.4799999999996</v>
      </c>
      <c r="J278" s="49">
        <v>1761.13</v>
      </c>
      <c r="K278" s="136">
        <v>3007.3499999999995</v>
      </c>
      <c r="L278" s="48" t="str">
        <f>VLOOKUP(E278,'ML Look up'!$A$2:$B$1922,2,FALSE)</f>
        <v>FGD</v>
      </c>
    </row>
    <row r="279" spans="1:12" s="55" customFormat="1">
      <c r="A279" s="53" t="s">
        <v>20</v>
      </c>
      <c r="B279" s="53" t="s">
        <v>21</v>
      </c>
      <c r="C279" s="53" t="s">
        <v>38</v>
      </c>
      <c r="D279" s="53" t="s">
        <v>26</v>
      </c>
      <c r="E279" s="56">
        <v>41499028</v>
      </c>
      <c r="F279" s="54" t="s">
        <v>315</v>
      </c>
      <c r="G279" s="53" t="s">
        <v>24</v>
      </c>
      <c r="H279" s="135">
        <v>1672.59</v>
      </c>
      <c r="I279" s="49">
        <v>836.29499999999996</v>
      </c>
      <c r="J279" s="49">
        <v>308.87</v>
      </c>
      <c r="K279" s="136">
        <v>527.42499999999995</v>
      </c>
      <c r="L279" s="48" t="str">
        <f>VLOOKUP(E279,'ML Look up'!$A$2:$B$1922,2,FALSE)</f>
        <v>SCR</v>
      </c>
    </row>
    <row r="280" spans="1:12" s="55" customFormat="1">
      <c r="A280" s="53" t="s">
        <v>20</v>
      </c>
      <c r="B280" s="53" t="s">
        <v>21</v>
      </c>
      <c r="C280" s="53" t="s">
        <v>38</v>
      </c>
      <c r="D280" s="53" t="s">
        <v>26</v>
      </c>
      <c r="E280" s="56">
        <v>41500966</v>
      </c>
      <c r="F280" s="54" t="s">
        <v>315</v>
      </c>
      <c r="G280" s="53" t="s">
        <v>24</v>
      </c>
      <c r="H280" s="135">
        <v>22724.62</v>
      </c>
      <c r="I280" s="49">
        <v>11362.31</v>
      </c>
      <c r="J280" s="49">
        <v>4196.3999999999996</v>
      </c>
      <c r="K280" s="136">
        <v>7165.91</v>
      </c>
      <c r="L280" s="48" t="str">
        <f>VLOOKUP(E280,'ML Look up'!$A$2:$B$1922,2,FALSE)</f>
        <v>SCR</v>
      </c>
    </row>
    <row r="281" spans="1:12" s="55" customFormat="1">
      <c r="A281" s="53" t="s">
        <v>20</v>
      </c>
      <c r="B281" s="53" t="s">
        <v>21</v>
      </c>
      <c r="C281" s="53" t="s">
        <v>38</v>
      </c>
      <c r="D281" s="53" t="s">
        <v>26</v>
      </c>
      <c r="E281" s="56">
        <v>41501840</v>
      </c>
      <c r="F281" s="54" t="s">
        <v>312</v>
      </c>
      <c r="G281" s="53" t="s">
        <v>24</v>
      </c>
      <c r="H281" s="135">
        <v>4552.96</v>
      </c>
      <c r="I281" s="49">
        <v>2276.48</v>
      </c>
      <c r="J281" s="49">
        <v>840.76</v>
      </c>
      <c r="K281" s="136">
        <v>1435.72</v>
      </c>
      <c r="L281" s="48" t="str">
        <f>VLOOKUP(E281,'ML Look up'!$A$2:$B$1922,2,FALSE)</f>
        <v>PRECIP</v>
      </c>
    </row>
    <row r="282" spans="1:12" s="55" customFormat="1">
      <c r="A282" s="53" t="s">
        <v>20</v>
      </c>
      <c r="B282" s="53" t="s">
        <v>21</v>
      </c>
      <c r="C282" s="53" t="s">
        <v>38</v>
      </c>
      <c r="D282" s="53" t="s">
        <v>26</v>
      </c>
      <c r="E282" s="56">
        <v>41505418</v>
      </c>
      <c r="F282" s="54" t="s">
        <v>312</v>
      </c>
      <c r="G282" s="53" t="s">
        <v>24</v>
      </c>
      <c r="H282" s="135">
        <v>4222.91</v>
      </c>
      <c r="I282" s="49">
        <v>2111.4549999999999</v>
      </c>
      <c r="J282" s="49">
        <v>779.82</v>
      </c>
      <c r="K282" s="136">
        <v>1331.6349999999998</v>
      </c>
      <c r="L282" s="48" t="str">
        <f>VLOOKUP(E282,'ML Look up'!$A$2:$B$1922,2,FALSE)</f>
        <v>PRECIP</v>
      </c>
    </row>
    <row r="283" spans="1:12" s="55" customFormat="1">
      <c r="A283" s="53" t="s">
        <v>20</v>
      </c>
      <c r="B283" s="53" t="s">
        <v>21</v>
      </c>
      <c r="C283" s="53" t="s">
        <v>38</v>
      </c>
      <c r="D283" s="53" t="s">
        <v>26</v>
      </c>
      <c r="E283" s="56">
        <v>41510573</v>
      </c>
      <c r="F283" s="54" t="s">
        <v>317</v>
      </c>
      <c r="G283" s="53" t="s">
        <v>24</v>
      </c>
      <c r="H283" s="135">
        <v>21784.43</v>
      </c>
      <c r="I283" s="49">
        <v>10892.215</v>
      </c>
      <c r="J283" s="49">
        <v>4022.79</v>
      </c>
      <c r="K283" s="136">
        <v>6869.4250000000002</v>
      </c>
      <c r="L283" s="48" t="str">
        <f>VLOOKUP(E283,'ML Look up'!$A$2:$B$1922,2,FALSE)</f>
        <v>FGD</v>
      </c>
    </row>
    <row r="284" spans="1:12" s="55" customFormat="1">
      <c r="A284" s="53" t="s">
        <v>20</v>
      </c>
      <c r="B284" s="53" t="s">
        <v>21</v>
      </c>
      <c r="C284" s="53" t="s">
        <v>38</v>
      </c>
      <c r="D284" s="53" t="s">
        <v>26</v>
      </c>
      <c r="E284" s="56">
        <v>41510598</v>
      </c>
      <c r="F284" s="54" t="s">
        <v>317</v>
      </c>
      <c r="G284" s="53" t="s">
        <v>24</v>
      </c>
      <c r="H284" s="135">
        <v>47566.87</v>
      </c>
      <c r="I284" s="49">
        <v>23783.435000000001</v>
      </c>
      <c r="J284" s="49">
        <v>8783.86</v>
      </c>
      <c r="K284" s="136">
        <v>14999.575000000001</v>
      </c>
      <c r="L284" s="48" t="str">
        <f>VLOOKUP(E284,'ML Look up'!$A$2:$B$1922,2,FALSE)</f>
        <v>FGD</v>
      </c>
    </row>
    <row r="285" spans="1:12" s="55" customFormat="1">
      <c r="A285" s="53" t="s">
        <v>20</v>
      </c>
      <c r="B285" s="53" t="s">
        <v>21</v>
      </c>
      <c r="C285" s="53" t="s">
        <v>38</v>
      </c>
      <c r="D285" s="53" t="s">
        <v>26</v>
      </c>
      <c r="E285" s="56">
        <v>41511103</v>
      </c>
      <c r="F285" s="54" t="s">
        <v>318</v>
      </c>
      <c r="G285" s="53" t="s">
        <v>24</v>
      </c>
      <c r="H285" s="135">
        <v>123673.69</v>
      </c>
      <c r="I285" s="49">
        <v>61836.845000000001</v>
      </c>
      <c r="J285" s="49">
        <v>22837.99</v>
      </c>
      <c r="K285" s="136">
        <v>38998.854999999996</v>
      </c>
      <c r="L285" s="48" t="str">
        <f>VLOOKUP(E285,'ML Look up'!$A$2:$B$1922,2,FALSE)</f>
        <v>FGD</v>
      </c>
    </row>
    <row r="286" spans="1:12" s="55" customFormat="1">
      <c r="A286" s="53" t="s">
        <v>20</v>
      </c>
      <c r="B286" s="53" t="s">
        <v>21</v>
      </c>
      <c r="C286" s="53" t="s">
        <v>38</v>
      </c>
      <c r="D286" s="53" t="s">
        <v>26</v>
      </c>
      <c r="E286" s="56">
        <v>41525707</v>
      </c>
      <c r="F286" s="54" t="s">
        <v>309</v>
      </c>
      <c r="G286" s="53" t="s">
        <v>24</v>
      </c>
      <c r="H286" s="135">
        <v>7810.15</v>
      </c>
      <c r="I286" s="49">
        <v>3905.0749999999998</v>
      </c>
      <c r="J286" s="49">
        <v>1442.25</v>
      </c>
      <c r="K286" s="136">
        <v>2462.8249999999998</v>
      </c>
      <c r="L286" s="48" t="str">
        <f>VLOOKUP(E286,'ML Look up'!$A$2:$B$1922,2,FALSE)</f>
        <v>ASH</v>
      </c>
    </row>
    <row r="287" spans="1:12" s="55" customFormat="1">
      <c r="A287" s="53" t="s">
        <v>20</v>
      </c>
      <c r="B287" s="53" t="s">
        <v>21</v>
      </c>
      <c r="C287" s="53" t="s">
        <v>38</v>
      </c>
      <c r="D287" s="53" t="s">
        <v>26</v>
      </c>
      <c r="E287" s="56">
        <v>41525777</v>
      </c>
      <c r="F287" s="54" t="s">
        <v>308</v>
      </c>
      <c r="G287" s="53" t="s">
        <v>24</v>
      </c>
      <c r="H287" s="135">
        <v>11999.24</v>
      </c>
      <c r="I287" s="49">
        <v>5999.62</v>
      </c>
      <c r="J287" s="49">
        <v>2215.8200000000002</v>
      </c>
      <c r="K287" s="136">
        <v>3783.7999999999997</v>
      </c>
      <c r="L287" s="48" t="str">
        <f>VLOOKUP(E287,'ML Look up'!$A$2:$B$1922,2,FALSE)</f>
        <v>ASH</v>
      </c>
    </row>
    <row r="288" spans="1:12" s="55" customFormat="1">
      <c r="A288" s="53" t="s">
        <v>20</v>
      </c>
      <c r="B288" s="53" t="s">
        <v>21</v>
      </c>
      <c r="C288" s="53" t="s">
        <v>38</v>
      </c>
      <c r="D288" s="53" t="s">
        <v>26</v>
      </c>
      <c r="E288" s="56">
        <v>41528319</v>
      </c>
      <c r="F288" s="54" t="s">
        <v>312</v>
      </c>
      <c r="G288" s="53" t="s">
        <v>24</v>
      </c>
      <c r="H288" s="135">
        <v>5341.6</v>
      </c>
      <c r="I288" s="49">
        <v>2670.8</v>
      </c>
      <c r="J288" s="49">
        <v>986.4</v>
      </c>
      <c r="K288" s="136">
        <v>1684.4</v>
      </c>
      <c r="L288" s="48" t="str">
        <f>VLOOKUP(E288,'ML Look up'!$A$2:$B$1922,2,FALSE)</f>
        <v>PRECIP</v>
      </c>
    </row>
    <row r="289" spans="1:12" s="55" customFormat="1">
      <c r="A289" s="53" t="s">
        <v>20</v>
      </c>
      <c r="B289" s="53" t="s">
        <v>21</v>
      </c>
      <c r="C289" s="53" t="s">
        <v>38</v>
      </c>
      <c r="D289" s="53" t="s">
        <v>26</v>
      </c>
      <c r="E289" s="56">
        <v>41531687</v>
      </c>
      <c r="F289" s="54" t="s">
        <v>314</v>
      </c>
      <c r="G289" s="53" t="s">
        <v>24</v>
      </c>
      <c r="H289" s="135">
        <v>15158.72</v>
      </c>
      <c r="I289" s="49">
        <v>7579.36</v>
      </c>
      <c r="J289" s="49">
        <v>2799.26</v>
      </c>
      <c r="K289" s="136">
        <v>4780.0999999999995</v>
      </c>
      <c r="L289" s="48" t="str">
        <f>VLOOKUP(E289,'ML Look up'!$A$2:$B$1922,2,FALSE)</f>
        <v>FGD</v>
      </c>
    </row>
    <row r="290" spans="1:12" s="55" customFormat="1">
      <c r="A290" s="53" t="s">
        <v>20</v>
      </c>
      <c r="B290" s="53" t="s">
        <v>21</v>
      </c>
      <c r="C290" s="53" t="s">
        <v>38</v>
      </c>
      <c r="D290" s="53" t="s">
        <v>26</v>
      </c>
      <c r="E290" s="56">
        <v>41540532</v>
      </c>
      <c r="F290" s="54" t="s">
        <v>319</v>
      </c>
      <c r="G290" s="53" t="s">
        <v>24</v>
      </c>
      <c r="H290" s="135">
        <v>6688.47</v>
      </c>
      <c r="I290" s="49">
        <v>3344.2350000000001</v>
      </c>
      <c r="J290" s="49">
        <v>1235.1199999999999</v>
      </c>
      <c r="K290" s="136">
        <v>2109.1150000000002</v>
      </c>
      <c r="L290" s="48" t="str">
        <f>VLOOKUP(E290,'ML Look up'!$A$2:$B$1922,2,FALSE)</f>
        <v>SCR</v>
      </c>
    </row>
    <row r="291" spans="1:12" s="55" customFormat="1">
      <c r="A291" s="53" t="s">
        <v>20</v>
      </c>
      <c r="B291" s="53" t="s">
        <v>21</v>
      </c>
      <c r="C291" s="53" t="s">
        <v>38</v>
      </c>
      <c r="D291" s="53" t="s">
        <v>26</v>
      </c>
      <c r="E291" s="56">
        <v>41546910</v>
      </c>
      <c r="F291" s="54" t="s">
        <v>313</v>
      </c>
      <c r="G291" s="53" t="s">
        <v>24</v>
      </c>
      <c r="H291" s="135">
        <v>5894.2</v>
      </c>
      <c r="I291" s="49">
        <v>2947.1</v>
      </c>
      <c r="J291" s="49">
        <v>1088.44</v>
      </c>
      <c r="K291" s="136">
        <v>1858.6599999999999</v>
      </c>
      <c r="L291" s="48" t="str">
        <f>VLOOKUP(E291,'ML Look up'!$A$2:$B$1922,2,FALSE)</f>
        <v>CEMS</v>
      </c>
    </row>
    <row r="292" spans="1:12" s="55" customFormat="1">
      <c r="A292" s="53" t="s">
        <v>20</v>
      </c>
      <c r="B292" s="53" t="s">
        <v>21</v>
      </c>
      <c r="C292" s="53" t="s">
        <v>38</v>
      </c>
      <c r="D292" s="53" t="s">
        <v>26</v>
      </c>
      <c r="E292" s="56">
        <v>41548242</v>
      </c>
      <c r="F292" s="54" t="s">
        <v>308</v>
      </c>
      <c r="G292" s="53" t="s">
        <v>24</v>
      </c>
      <c r="H292" s="135">
        <v>32529.27</v>
      </c>
      <c r="I292" s="49">
        <v>16264.635</v>
      </c>
      <c r="J292" s="49">
        <v>6006.96</v>
      </c>
      <c r="K292" s="136">
        <v>10257.674999999999</v>
      </c>
      <c r="L292" s="48" t="str">
        <f>VLOOKUP(E292,'ML Look up'!$A$2:$B$1922,2,FALSE)</f>
        <v>ASH</v>
      </c>
    </row>
    <row r="293" spans="1:12" s="55" customFormat="1">
      <c r="A293" s="53" t="s">
        <v>20</v>
      </c>
      <c r="B293" s="53" t="s">
        <v>21</v>
      </c>
      <c r="C293" s="53" t="s">
        <v>38</v>
      </c>
      <c r="D293" s="53" t="s">
        <v>26</v>
      </c>
      <c r="E293" s="56">
        <v>41551083</v>
      </c>
      <c r="F293" s="54" t="s">
        <v>312</v>
      </c>
      <c r="G293" s="53" t="s">
        <v>24</v>
      </c>
      <c r="H293" s="135">
        <v>4582.04</v>
      </c>
      <c r="I293" s="49">
        <v>2291.02</v>
      </c>
      <c r="J293" s="49">
        <v>846.13</v>
      </c>
      <c r="K293" s="136">
        <v>1444.8899999999999</v>
      </c>
      <c r="L293" s="48" t="str">
        <f>VLOOKUP(E293,'ML Look up'!$A$2:$B$1922,2,FALSE)</f>
        <v>PRECIP</v>
      </c>
    </row>
    <row r="294" spans="1:12" s="55" customFormat="1">
      <c r="A294" s="53" t="s">
        <v>20</v>
      </c>
      <c r="B294" s="53" t="s">
        <v>21</v>
      </c>
      <c r="C294" s="53" t="s">
        <v>38</v>
      </c>
      <c r="D294" s="53" t="s">
        <v>26</v>
      </c>
      <c r="E294" s="56">
        <v>41551086</v>
      </c>
      <c r="F294" s="54" t="s">
        <v>312</v>
      </c>
      <c r="G294" s="53" t="s">
        <v>24</v>
      </c>
      <c r="H294" s="135">
        <v>5644.55</v>
      </c>
      <c r="I294" s="49">
        <v>2822.2750000000001</v>
      </c>
      <c r="J294" s="49">
        <v>1042.3399999999999</v>
      </c>
      <c r="K294" s="136">
        <v>1779.9350000000002</v>
      </c>
      <c r="L294" s="48" t="str">
        <f>VLOOKUP(E294,'ML Look up'!$A$2:$B$1922,2,FALSE)</f>
        <v>PRECIP</v>
      </c>
    </row>
    <row r="295" spans="1:12" s="55" customFormat="1">
      <c r="A295" s="53" t="s">
        <v>20</v>
      </c>
      <c r="B295" s="53" t="s">
        <v>21</v>
      </c>
      <c r="C295" s="53" t="s">
        <v>38</v>
      </c>
      <c r="D295" s="53" t="s">
        <v>26</v>
      </c>
      <c r="E295" s="56">
        <v>41551088</v>
      </c>
      <c r="F295" s="54" t="s">
        <v>312</v>
      </c>
      <c r="G295" s="53" t="s">
        <v>24</v>
      </c>
      <c r="H295" s="135">
        <v>4858.1099999999997</v>
      </c>
      <c r="I295" s="49">
        <v>2429.0549999999998</v>
      </c>
      <c r="J295" s="49">
        <v>897.11</v>
      </c>
      <c r="K295" s="136">
        <v>1531.9449999999997</v>
      </c>
      <c r="L295" s="48" t="str">
        <f>VLOOKUP(E295,'ML Look up'!$A$2:$B$1922,2,FALSE)</f>
        <v>PRECIP</v>
      </c>
    </row>
    <row r="296" spans="1:12" s="55" customFormat="1">
      <c r="A296" s="53" t="s">
        <v>20</v>
      </c>
      <c r="B296" s="53" t="s">
        <v>21</v>
      </c>
      <c r="C296" s="53" t="s">
        <v>38</v>
      </c>
      <c r="D296" s="53" t="s">
        <v>26</v>
      </c>
      <c r="E296" s="56">
        <v>41551093</v>
      </c>
      <c r="F296" s="54" t="s">
        <v>312</v>
      </c>
      <c r="G296" s="53" t="s">
        <v>24</v>
      </c>
      <c r="H296" s="135">
        <v>5446.87</v>
      </c>
      <c r="I296" s="49">
        <v>2723.4349999999999</v>
      </c>
      <c r="J296" s="49">
        <v>1005.84</v>
      </c>
      <c r="K296" s="136">
        <v>1717.5949999999998</v>
      </c>
      <c r="L296" s="48" t="str">
        <f>VLOOKUP(E296,'ML Look up'!$A$2:$B$1922,2,FALSE)</f>
        <v>PRECIP</v>
      </c>
    </row>
    <row r="297" spans="1:12" s="55" customFormat="1">
      <c r="A297" s="53" t="s">
        <v>20</v>
      </c>
      <c r="B297" s="53" t="s">
        <v>21</v>
      </c>
      <c r="C297" s="53" t="s">
        <v>38</v>
      </c>
      <c r="D297" s="53" t="s">
        <v>26</v>
      </c>
      <c r="E297" s="56">
        <v>41551096</v>
      </c>
      <c r="F297" s="54" t="s">
        <v>312</v>
      </c>
      <c r="G297" s="53" t="s">
        <v>24</v>
      </c>
      <c r="H297" s="135">
        <v>5268.16</v>
      </c>
      <c r="I297" s="49">
        <v>2634.08</v>
      </c>
      <c r="J297" s="49">
        <v>972.84</v>
      </c>
      <c r="K297" s="136">
        <v>1661.2399999999998</v>
      </c>
      <c r="L297" s="48" t="str">
        <f>VLOOKUP(E297,'ML Look up'!$A$2:$B$1922,2,FALSE)</f>
        <v>PRECIP</v>
      </c>
    </row>
    <row r="298" spans="1:12" s="55" customFormat="1">
      <c r="A298" s="53" t="s">
        <v>20</v>
      </c>
      <c r="B298" s="53" t="s">
        <v>21</v>
      </c>
      <c r="C298" s="53" t="s">
        <v>38</v>
      </c>
      <c r="D298" s="53" t="s">
        <v>26</v>
      </c>
      <c r="E298" s="56">
        <v>41551097</v>
      </c>
      <c r="F298" s="54" t="s">
        <v>312</v>
      </c>
      <c r="G298" s="53" t="s">
        <v>24</v>
      </c>
      <c r="H298" s="135">
        <v>5031.07</v>
      </c>
      <c r="I298" s="49">
        <v>2515.5349999999999</v>
      </c>
      <c r="J298" s="49">
        <v>929.05</v>
      </c>
      <c r="K298" s="136">
        <v>1586.4849999999999</v>
      </c>
      <c r="L298" s="48" t="str">
        <f>VLOOKUP(E298,'ML Look up'!$A$2:$B$1922,2,FALSE)</f>
        <v>PRECIP</v>
      </c>
    </row>
    <row r="299" spans="1:12" s="55" customFormat="1">
      <c r="A299" s="53" t="s">
        <v>20</v>
      </c>
      <c r="B299" s="53" t="s">
        <v>21</v>
      </c>
      <c r="C299" s="53" t="s">
        <v>38</v>
      </c>
      <c r="D299" s="53" t="s">
        <v>26</v>
      </c>
      <c r="E299" s="56">
        <v>41555229</v>
      </c>
      <c r="F299" s="54" t="s">
        <v>309</v>
      </c>
      <c r="G299" s="53" t="s">
        <v>24</v>
      </c>
      <c r="H299" s="135">
        <v>2834.21</v>
      </c>
      <c r="I299" s="49">
        <v>1417.105</v>
      </c>
      <c r="J299" s="49">
        <v>523.37</v>
      </c>
      <c r="K299" s="136">
        <v>893.73500000000001</v>
      </c>
      <c r="L299" s="48" t="str">
        <f>VLOOKUP(E299,'ML Look up'!$A$2:$B$1922,2,FALSE)</f>
        <v>ASH</v>
      </c>
    </row>
    <row r="300" spans="1:12" s="55" customFormat="1">
      <c r="A300" s="53" t="s">
        <v>20</v>
      </c>
      <c r="B300" s="53" t="s">
        <v>21</v>
      </c>
      <c r="C300" s="53" t="s">
        <v>38</v>
      </c>
      <c r="D300" s="53" t="s">
        <v>26</v>
      </c>
      <c r="E300" s="56">
        <v>41556740</v>
      </c>
      <c r="F300" s="54" t="s">
        <v>316</v>
      </c>
      <c r="G300" s="53" t="s">
        <v>24</v>
      </c>
      <c r="H300" s="135">
        <v>19394.810000000001</v>
      </c>
      <c r="I300" s="49">
        <v>9697.4050000000007</v>
      </c>
      <c r="J300" s="49">
        <v>3581.51</v>
      </c>
      <c r="K300" s="136">
        <v>6115.8950000000004</v>
      </c>
      <c r="L300" s="48" t="str">
        <f>VLOOKUP(E300,'ML Look up'!$A$2:$B$1922,2,FALSE)</f>
        <v>FGD</v>
      </c>
    </row>
    <row r="301" spans="1:12" s="55" customFormat="1">
      <c r="A301" s="53" t="s">
        <v>20</v>
      </c>
      <c r="B301" s="53" t="s">
        <v>21</v>
      </c>
      <c r="C301" s="53" t="s">
        <v>38</v>
      </c>
      <c r="D301" s="53" t="s">
        <v>26</v>
      </c>
      <c r="E301" s="56">
        <v>41560537</v>
      </c>
      <c r="F301" s="54" t="s">
        <v>320</v>
      </c>
      <c r="G301" s="53" t="s">
        <v>24</v>
      </c>
      <c r="H301" s="135">
        <v>15340.13</v>
      </c>
      <c r="I301" s="49">
        <v>7670.0649999999996</v>
      </c>
      <c r="J301" s="49">
        <v>2832.76</v>
      </c>
      <c r="K301" s="136">
        <v>4837.3049999999994</v>
      </c>
      <c r="L301" s="48" t="str">
        <f>VLOOKUP(E301,'ML Look up'!$A$2:$B$1922,2,FALSE)</f>
        <v>FGD</v>
      </c>
    </row>
    <row r="302" spans="1:12" s="55" customFormat="1">
      <c r="A302" s="53" t="s">
        <v>20</v>
      </c>
      <c r="B302" s="53" t="s">
        <v>21</v>
      </c>
      <c r="C302" s="53" t="s">
        <v>38</v>
      </c>
      <c r="D302" s="53" t="s">
        <v>26</v>
      </c>
      <c r="E302" s="56">
        <v>41568392</v>
      </c>
      <c r="F302" s="54" t="s">
        <v>312</v>
      </c>
      <c r="G302" s="53" t="s">
        <v>24</v>
      </c>
      <c r="H302" s="135">
        <v>5737.92</v>
      </c>
      <c r="I302" s="49">
        <v>2868.96</v>
      </c>
      <c r="J302" s="49">
        <v>1059.58</v>
      </c>
      <c r="K302" s="136">
        <v>1809.38</v>
      </c>
      <c r="L302" s="48" t="str">
        <f>VLOOKUP(E302,'ML Look up'!$A$2:$B$1922,2,FALSE)</f>
        <v>PRECIP</v>
      </c>
    </row>
    <row r="303" spans="1:12" s="55" customFormat="1">
      <c r="A303" s="53" t="s">
        <v>20</v>
      </c>
      <c r="B303" s="53" t="s">
        <v>21</v>
      </c>
      <c r="C303" s="53" t="s">
        <v>38</v>
      </c>
      <c r="D303" s="53" t="s">
        <v>26</v>
      </c>
      <c r="E303" s="56">
        <v>41569087</v>
      </c>
      <c r="F303" s="54" t="s">
        <v>312</v>
      </c>
      <c r="G303" s="53" t="s">
        <v>24</v>
      </c>
      <c r="H303" s="135">
        <v>5740.32</v>
      </c>
      <c r="I303" s="49">
        <v>2870.16</v>
      </c>
      <c r="J303" s="49">
        <v>1060.03</v>
      </c>
      <c r="K303" s="136">
        <v>1810.1299999999999</v>
      </c>
      <c r="L303" s="48" t="str">
        <f>VLOOKUP(E303,'ML Look up'!$A$2:$B$1922,2,FALSE)</f>
        <v>PRECIP</v>
      </c>
    </row>
    <row r="304" spans="1:12" s="55" customFormat="1">
      <c r="A304" s="53" t="s">
        <v>20</v>
      </c>
      <c r="B304" s="53" t="s">
        <v>21</v>
      </c>
      <c r="C304" s="53" t="s">
        <v>38</v>
      </c>
      <c r="D304" s="53" t="s">
        <v>26</v>
      </c>
      <c r="E304" s="56">
        <v>41574107</v>
      </c>
      <c r="F304" s="54" t="s">
        <v>308</v>
      </c>
      <c r="G304" s="53" t="s">
        <v>24</v>
      </c>
      <c r="H304" s="135">
        <v>37649.769999999997</v>
      </c>
      <c r="I304" s="49">
        <v>18824.884999999998</v>
      </c>
      <c r="J304" s="49">
        <v>6952.53</v>
      </c>
      <c r="K304" s="136">
        <v>11872.355</v>
      </c>
      <c r="L304" s="48" t="str">
        <f>VLOOKUP(E304,'ML Look up'!$A$2:$B$1922,2,FALSE)</f>
        <v>ASH</v>
      </c>
    </row>
    <row r="305" spans="1:12" s="55" customFormat="1">
      <c r="A305" s="53" t="s">
        <v>20</v>
      </c>
      <c r="B305" s="53" t="s">
        <v>21</v>
      </c>
      <c r="C305" s="53" t="s">
        <v>38</v>
      </c>
      <c r="D305" s="53" t="s">
        <v>26</v>
      </c>
      <c r="E305" s="56">
        <v>41576745</v>
      </c>
      <c r="F305" s="54" t="s">
        <v>309</v>
      </c>
      <c r="G305" s="53" t="s">
        <v>24</v>
      </c>
      <c r="H305" s="135">
        <v>2524.9</v>
      </c>
      <c r="I305" s="49">
        <v>1262.45</v>
      </c>
      <c r="J305" s="49">
        <v>466.26</v>
      </c>
      <c r="K305" s="136">
        <v>796.19</v>
      </c>
      <c r="L305" s="48" t="str">
        <f>VLOOKUP(E305,'ML Look up'!$A$2:$B$1922,2,FALSE)</f>
        <v>ASH</v>
      </c>
    </row>
    <row r="306" spans="1:12" s="55" customFormat="1">
      <c r="A306" s="53" t="s">
        <v>20</v>
      </c>
      <c r="B306" s="53" t="s">
        <v>21</v>
      </c>
      <c r="C306" s="53" t="s">
        <v>38</v>
      </c>
      <c r="D306" s="53" t="s">
        <v>26</v>
      </c>
      <c r="E306" s="56">
        <v>41579858</v>
      </c>
      <c r="F306" s="54" t="s">
        <v>309</v>
      </c>
      <c r="G306" s="53" t="s">
        <v>24</v>
      </c>
      <c r="H306" s="135">
        <v>2780.19</v>
      </c>
      <c r="I306" s="49">
        <v>1390.095</v>
      </c>
      <c r="J306" s="49">
        <v>513.4</v>
      </c>
      <c r="K306" s="136">
        <v>876.69500000000005</v>
      </c>
      <c r="L306" s="48" t="str">
        <f>VLOOKUP(E306,'ML Look up'!$A$2:$B$1922,2,FALSE)</f>
        <v>ASH</v>
      </c>
    </row>
    <row r="307" spans="1:12" s="55" customFormat="1">
      <c r="A307" s="53" t="s">
        <v>20</v>
      </c>
      <c r="B307" s="53" t="s">
        <v>21</v>
      </c>
      <c r="C307" s="53" t="s">
        <v>38</v>
      </c>
      <c r="D307" s="53" t="s">
        <v>26</v>
      </c>
      <c r="E307" s="56">
        <v>41581013</v>
      </c>
      <c r="F307" s="54" t="s">
        <v>321</v>
      </c>
      <c r="G307" s="53" t="s">
        <v>24</v>
      </c>
      <c r="H307" s="135">
        <v>3100.86</v>
      </c>
      <c r="I307" s="49">
        <v>1550.43</v>
      </c>
      <c r="J307" s="49">
        <v>572.62</v>
      </c>
      <c r="K307" s="136">
        <v>977.81000000000006</v>
      </c>
      <c r="L307" s="48" t="str">
        <f>VLOOKUP(E307,'ML Look up'!$A$2:$B$1922,2,FALSE)</f>
        <v>FGD</v>
      </c>
    </row>
    <row r="308" spans="1:12" s="55" customFormat="1">
      <c r="A308" s="53" t="s">
        <v>20</v>
      </c>
      <c r="B308" s="53" t="s">
        <v>21</v>
      </c>
      <c r="C308" s="53" t="s">
        <v>38</v>
      </c>
      <c r="D308" s="53" t="s">
        <v>26</v>
      </c>
      <c r="E308" s="56">
        <v>41584403</v>
      </c>
      <c r="F308" s="54" t="s">
        <v>308</v>
      </c>
      <c r="G308" s="53" t="s">
        <v>24</v>
      </c>
      <c r="H308" s="135">
        <v>13813.75</v>
      </c>
      <c r="I308" s="49">
        <v>6906.875</v>
      </c>
      <c r="J308" s="49">
        <v>2550.89</v>
      </c>
      <c r="K308" s="136">
        <v>4355.9850000000006</v>
      </c>
      <c r="L308" s="48" t="str">
        <f>VLOOKUP(E308,'ML Look up'!$A$2:$B$1922,2,FALSE)</f>
        <v>ASH</v>
      </c>
    </row>
    <row r="309" spans="1:12" s="55" customFormat="1">
      <c r="A309" s="53" t="s">
        <v>20</v>
      </c>
      <c r="B309" s="53" t="s">
        <v>21</v>
      </c>
      <c r="C309" s="53" t="s">
        <v>38</v>
      </c>
      <c r="D309" s="53" t="s">
        <v>26</v>
      </c>
      <c r="E309" s="56">
        <v>41585251</v>
      </c>
      <c r="F309" s="54" t="s">
        <v>308</v>
      </c>
      <c r="G309" s="53" t="s">
        <v>24</v>
      </c>
      <c r="H309" s="135">
        <v>32814.32</v>
      </c>
      <c r="I309" s="49">
        <v>16407.16</v>
      </c>
      <c r="J309" s="49">
        <v>6059.6</v>
      </c>
      <c r="K309" s="136">
        <v>10347.56</v>
      </c>
      <c r="L309" s="48" t="str">
        <f>VLOOKUP(E309,'ML Look up'!$A$2:$B$1922,2,FALSE)</f>
        <v>ASH</v>
      </c>
    </row>
    <row r="310" spans="1:12" s="55" customFormat="1">
      <c r="A310" s="53" t="s">
        <v>20</v>
      </c>
      <c r="B310" s="53" t="s">
        <v>21</v>
      </c>
      <c r="C310" s="53" t="s">
        <v>38</v>
      </c>
      <c r="D310" s="53" t="s">
        <v>26</v>
      </c>
      <c r="E310" s="56">
        <v>41599829</v>
      </c>
      <c r="F310" s="54" t="s">
        <v>316</v>
      </c>
      <c r="G310" s="53" t="s">
        <v>24</v>
      </c>
      <c r="H310" s="135">
        <v>119480.64</v>
      </c>
      <c r="I310" s="49">
        <v>59740.32</v>
      </c>
      <c r="J310" s="49">
        <v>22063.69</v>
      </c>
      <c r="K310" s="136">
        <v>37676.630000000005</v>
      </c>
      <c r="L310" s="48" t="str">
        <f>VLOOKUP(E310,'ML Look up'!$A$2:$B$1922,2,FALSE)</f>
        <v>FGD</v>
      </c>
    </row>
    <row r="311" spans="1:12" s="55" customFormat="1">
      <c r="A311" s="53" t="s">
        <v>20</v>
      </c>
      <c r="B311" s="53" t="s">
        <v>21</v>
      </c>
      <c r="C311" s="53" t="s">
        <v>38</v>
      </c>
      <c r="D311" s="53" t="s">
        <v>26</v>
      </c>
      <c r="E311" s="56">
        <v>41599902</v>
      </c>
      <c r="F311" s="54" t="s">
        <v>316</v>
      </c>
      <c r="G311" s="53" t="s">
        <v>24</v>
      </c>
      <c r="H311" s="135">
        <v>35646.67</v>
      </c>
      <c r="I311" s="49">
        <v>17823.334999999999</v>
      </c>
      <c r="J311" s="49">
        <v>6582.63</v>
      </c>
      <c r="K311" s="136">
        <v>11240.704999999998</v>
      </c>
      <c r="L311" s="48" t="str">
        <f>VLOOKUP(E311,'ML Look up'!$A$2:$B$1922,2,FALSE)</f>
        <v>FGD</v>
      </c>
    </row>
    <row r="312" spans="1:12" s="55" customFormat="1">
      <c r="A312" s="53" t="s">
        <v>20</v>
      </c>
      <c r="B312" s="53" t="s">
        <v>21</v>
      </c>
      <c r="C312" s="53" t="s">
        <v>38</v>
      </c>
      <c r="D312" s="53" t="s">
        <v>26</v>
      </c>
      <c r="E312" s="56">
        <v>41603382</v>
      </c>
      <c r="F312" s="54" t="s">
        <v>316</v>
      </c>
      <c r="G312" s="53" t="s">
        <v>24</v>
      </c>
      <c r="H312" s="135">
        <v>18362.099999999999</v>
      </c>
      <c r="I312" s="49">
        <v>9181.0499999999993</v>
      </c>
      <c r="J312" s="49">
        <v>3390.81</v>
      </c>
      <c r="K312" s="136">
        <v>5790.24</v>
      </c>
      <c r="L312" s="48" t="str">
        <f>VLOOKUP(E312,'ML Look up'!$A$2:$B$1922,2,FALSE)</f>
        <v>FGD</v>
      </c>
    </row>
    <row r="313" spans="1:12" s="55" customFormat="1">
      <c r="A313" s="53" t="s">
        <v>20</v>
      </c>
      <c r="B313" s="53" t="s">
        <v>21</v>
      </c>
      <c r="C313" s="53" t="s">
        <v>38</v>
      </c>
      <c r="D313" s="53" t="s">
        <v>26</v>
      </c>
      <c r="E313" s="56">
        <v>41606471</v>
      </c>
      <c r="F313" s="54" t="s">
        <v>322</v>
      </c>
      <c r="G313" s="53" t="s">
        <v>24</v>
      </c>
      <c r="H313" s="135">
        <v>2111.4499999999998</v>
      </c>
      <c r="I313" s="49">
        <v>1055.7249999999999</v>
      </c>
      <c r="J313" s="49">
        <v>389.91</v>
      </c>
      <c r="K313" s="136">
        <v>665.81499999999983</v>
      </c>
      <c r="L313" s="48" t="str">
        <f>VLOOKUP(E313,'ML Look up'!$A$2:$B$1922,2,FALSE)</f>
        <v>FGD</v>
      </c>
    </row>
    <row r="314" spans="1:12" s="55" customFormat="1">
      <c r="A314" s="53" t="s">
        <v>20</v>
      </c>
      <c r="B314" s="53" t="s">
        <v>21</v>
      </c>
      <c r="C314" s="53" t="s">
        <v>38</v>
      </c>
      <c r="D314" s="53" t="s">
        <v>26</v>
      </c>
      <c r="E314" s="56">
        <v>41610928</v>
      </c>
      <c r="F314" s="54" t="s">
        <v>322</v>
      </c>
      <c r="G314" s="53" t="s">
        <v>24</v>
      </c>
      <c r="H314" s="135">
        <v>3244.42</v>
      </c>
      <c r="I314" s="49">
        <v>1622.21</v>
      </c>
      <c r="J314" s="49">
        <v>599.13</v>
      </c>
      <c r="K314" s="136">
        <v>1023.08</v>
      </c>
      <c r="L314" s="48" t="str">
        <f>VLOOKUP(E314,'ML Look up'!$A$2:$B$1922,2,FALSE)</f>
        <v>FGD</v>
      </c>
    </row>
    <row r="315" spans="1:12" s="55" customFormat="1">
      <c r="A315" s="53" t="s">
        <v>20</v>
      </c>
      <c r="B315" s="53" t="s">
        <v>21</v>
      </c>
      <c r="C315" s="53" t="s">
        <v>38</v>
      </c>
      <c r="D315" s="53" t="s">
        <v>26</v>
      </c>
      <c r="E315" s="56">
        <v>41613297</v>
      </c>
      <c r="F315" s="54" t="s">
        <v>321</v>
      </c>
      <c r="G315" s="53" t="s">
        <v>24</v>
      </c>
      <c r="H315" s="135">
        <v>55.16</v>
      </c>
      <c r="I315" s="49">
        <v>27.58</v>
      </c>
      <c r="J315" s="49">
        <v>10.19</v>
      </c>
      <c r="K315" s="136">
        <v>17.39</v>
      </c>
      <c r="L315" s="48" t="str">
        <f>VLOOKUP(E315,'ML Look up'!$A$2:$B$1922,2,FALSE)</f>
        <v>FGD</v>
      </c>
    </row>
    <row r="316" spans="1:12" s="55" customFormat="1">
      <c r="A316" s="53" t="s">
        <v>20</v>
      </c>
      <c r="B316" s="53" t="s">
        <v>21</v>
      </c>
      <c r="C316" s="53" t="s">
        <v>38</v>
      </c>
      <c r="D316" s="53" t="s">
        <v>26</v>
      </c>
      <c r="E316" s="56">
        <v>41617142</v>
      </c>
      <c r="F316" s="54" t="s">
        <v>309</v>
      </c>
      <c r="G316" s="53" t="s">
        <v>24</v>
      </c>
      <c r="H316" s="135">
        <v>1218.1400000000001</v>
      </c>
      <c r="I316" s="49">
        <v>609.07000000000005</v>
      </c>
      <c r="J316" s="49">
        <v>224.95</v>
      </c>
      <c r="K316" s="136">
        <v>384.12000000000006</v>
      </c>
      <c r="L316" s="48" t="str">
        <f>VLOOKUP(E316,'ML Look up'!$A$2:$B$1922,2,FALSE)</f>
        <v>ASH</v>
      </c>
    </row>
    <row r="317" spans="1:12" s="55" customFormat="1">
      <c r="A317" s="53" t="s">
        <v>20</v>
      </c>
      <c r="B317" s="53" t="s">
        <v>21</v>
      </c>
      <c r="C317" s="53" t="s">
        <v>38</v>
      </c>
      <c r="D317" s="53" t="s">
        <v>26</v>
      </c>
      <c r="E317" s="56">
        <v>41617144</v>
      </c>
      <c r="F317" s="54" t="s">
        <v>309</v>
      </c>
      <c r="G317" s="53" t="s">
        <v>24</v>
      </c>
      <c r="H317" s="135">
        <v>1218.1400000000001</v>
      </c>
      <c r="I317" s="49">
        <v>609.07000000000005</v>
      </c>
      <c r="J317" s="49">
        <v>224.95</v>
      </c>
      <c r="K317" s="136">
        <v>384.12000000000006</v>
      </c>
      <c r="L317" s="48" t="str">
        <f>VLOOKUP(E317,'ML Look up'!$A$2:$B$1922,2,FALSE)</f>
        <v>SCR</v>
      </c>
    </row>
    <row r="318" spans="1:12" s="55" customFormat="1">
      <c r="A318" s="53" t="s">
        <v>20</v>
      </c>
      <c r="B318" s="53" t="s">
        <v>21</v>
      </c>
      <c r="C318" s="53" t="s">
        <v>38</v>
      </c>
      <c r="D318" s="53" t="s">
        <v>26</v>
      </c>
      <c r="E318" s="56">
        <v>41618884</v>
      </c>
      <c r="F318" s="54" t="s">
        <v>315</v>
      </c>
      <c r="G318" s="53" t="s">
        <v>24</v>
      </c>
      <c r="H318" s="135">
        <v>16354.57</v>
      </c>
      <c r="I318" s="49">
        <v>8177.2849999999999</v>
      </c>
      <c r="J318" s="49">
        <v>3020.09</v>
      </c>
      <c r="K318" s="136">
        <v>5157.1949999999997</v>
      </c>
      <c r="L318" s="48" t="str">
        <f>VLOOKUP(E318,'ML Look up'!$A$2:$B$1922,2,FALSE)</f>
        <v>SCR</v>
      </c>
    </row>
    <row r="319" spans="1:12" s="55" customFormat="1">
      <c r="A319" s="53" t="s">
        <v>20</v>
      </c>
      <c r="B319" s="53" t="s">
        <v>21</v>
      </c>
      <c r="C319" s="53" t="s">
        <v>38</v>
      </c>
      <c r="D319" s="53" t="s">
        <v>26</v>
      </c>
      <c r="E319" s="56" t="s">
        <v>69</v>
      </c>
      <c r="F319" s="54" t="s">
        <v>323</v>
      </c>
      <c r="G319" s="53" t="s">
        <v>24</v>
      </c>
      <c r="H319" s="135">
        <v>1231576.5</v>
      </c>
      <c r="I319" s="49">
        <v>615788.25</v>
      </c>
      <c r="J319" s="49">
        <v>227427</v>
      </c>
      <c r="K319" s="136">
        <v>388361.25</v>
      </c>
      <c r="L319" s="48" t="str">
        <f>VLOOKUP(E319,'ML Look up'!$A$2:$B$1922,2,FALSE)</f>
        <v>MERCURY</v>
      </c>
    </row>
    <row r="320" spans="1:12" s="55" customFormat="1">
      <c r="A320" s="53" t="s">
        <v>20</v>
      </c>
      <c r="B320" s="53" t="s">
        <v>21</v>
      </c>
      <c r="C320" s="53" t="s">
        <v>38</v>
      </c>
      <c r="D320" s="53" t="s">
        <v>26</v>
      </c>
      <c r="E320" s="56" t="s">
        <v>71</v>
      </c>
      <c r="F320" s="54" t="s">
        <v>323</v>
      </c>
      <c r="G320" s="53" t="s">
        <v>24</v>
      </c>
      <c r="H320" s="135">
        <v>969458.81</v>
      </c>
      <c r="I320" s="49">
        <v>484729.40500000003</v>
      </c>
      <c r="J320" s="49">
        <v>179023.48</v>
      </c>
      <c r="K320" s="136">
        <v>305705.92500000005</v>
      </c>
      <c r="L320" s="48" t="str">
        <f>VLOOKUP(E320,'ML Look up'!$A$2:$B$1922,2,FALSE)</f>
        <v>MERCURY</v>
      </c>
    </row>
    <row r="321" spans="1:12" s="55" customFormat="1">
      <c r="A321" s="53" t="s">
        <v>20</v>
      </c>
      <c r="B321" s="53" t="s">
        <v>21</v>
      </c>
      <c r="C321" s="53" t="s">
        <v>38</v>
      </c>
      <c r="D321" s="53" t="s">
        <v>26</v>
      </c>
      <c r="E321" s="56" t="s">
        <v>135</v>
      </c>
      <c r="F321" s="54" t="s">
        <v>324</v>
      </c>
      <c r="G321" s="53" t="s">
        <v>24</v>
      </c>
      <c r="H321" s="135">
        <v>-1102920.74</v>
      </c>
      <c r="I321" s="49">
        <v>-551460.37</v>
      </c>
      <c r="J321" s="49">
        <v>-203669</v>
      </c>
      <c r="K321" s="136">
        <v>-347791.37</v>
      </c>
      <c r="L321" s="48" t="str">
        <f>VLOOKUP(E321,'ML Look up'!$A$2:$B$1922,2,FALSE)</f>
        <v>FGD</v>
      </c>
    </row>
    <row r="322" spans="1:12" s="55" customFormat="1">
      <c r="A322" s="53" t="s">
        <v>20</v>
      </c>
      <c r="B322" s="53" t="s">
        <v>21</v>
      </c>
      <c r="C322" s="53" t="s">
        <v>39</v>
      </c>
      <c r="D322" s="53" t="s">
        <v>26</v>
      </c>
      <c r="E322" s="56">
        <v>41547312</v>
      </c>
      <c r="F322" s="54" t="s">
        <v>325</v>
      </c>
      <c r="G322" s="53" t="s">
        <v>24</v>
      </c>
      <c r="H322" s="135">
        <v>183438.84</v>
      </c>
      <c r="I322" s="49">
        <v>91719.42</v>
      </c>
      <c r="J322" s="49">
        <v>31320.27</v>
      </c>
      <c r="K322" s="136">
        <v>60399.149999999994</v>
      </c>
      <c r="L322" s="48" t="str">
        <f>VLOOKUP(E322,'ML Look up'!$A$2:$B$1922,2,FALSE)</f>
        <v>PRECIP</v>
      </c>
    </row>
    <row r="323" spans="1:12" s="55" customFormat="1">
      <c r="A323" s="53" t="s">
        <v>20</v>
      </c>
      <c r="B323" s="53" t="s">
        <v>21</v>
      </c>
      <c r="C323" s="53" t="s">
        <v>39</v>
      </c>
      <c r="D323" s="53" t="s">
        <v>26</v>
      </c>
      <c r="E323" s="56">
        <v>41549330</v>
      </c>
      <c r="F323" s="54" t="s">
        <v>326</v>
      </c>
      <c r="G323" s="53" t="s">
        <v>24</v>
      </c>
      <c r="H323" s="135">
        <v>97702.98</v>
      </c>
      <c r="I323" s="49">
        <v>48851.49</v>
      </c>
      <c r="J323" s="49">
        <v>16681.77</v>
      </c>
      <c r="K323" s="136">
        <v>32169.719999999998</v>
      </c>
      <c r="L323" s="48" t="str">
        <f>VLOOKUP(E323,'ML Look up'!$A$2:$B$1922,2,FALSE)</f>
        <v>ASH</v>
      </c>
    </row>
    <row r="324" spans="1:12" s="55" customFormat="1">
      <c r="A324" s="53" t="s">
        <v>20</v>
      </c>
      <c r="B324" s="53" t="s">
        <v>21</v>
      </c>
      <c r="C324" s="53" t="s">
        <v>39</v>
      </c>
      <c r="D324" s="53" t="s">
        <v>26</v>
      </c>
      <c r="E324" s="56">
        <v>41549419</v>
      </c>
      <c r="F324" s="54" t="s">
        <v>326</v>
      </c>
      <c r="G324" s="53" t="s">
        <v>24</v>
      </c>
      <c r="H324" s="135">
        <v>90450.05</v>
      </c>
      <c r="I324" s="49">
        <v>45225.025000000001</v>
      </c>
      <c r="J324" s="49">
        <v>15443.4</v>
      </c>
      <c r="K324" s="136">
        <v>29781.625</v>
      </c>
      <c r="L324" s="48" t="str">
        <f>VLOOKUP(E324,'ML Look up'!$A$2:$B$1922,2,FALSE)</f>
        <v>ASH</v>
      </c>
    </row>
    <row r="325" spans="1:12" s="55" customFormat="1">
      <c r="A325" s="53" t="s">
        <v>20</v>
      </c>
      <c r="B325" s="53" t="s">
        <v>21</v>
      </c>
      <c r="C325" s="53" t="s">
        <v>39</v>
      </c>
      <c r="D325" s="53" t="s">
        <v>26</v>
      </c>
      <c r="E325" s="56">
        <v>41563359</v>
      </c>
      <c r="F325" s="54" t="s">
        <v>314</v>
      </c>
      <c r="G325" s="53" t="s">
        <v>24</v>
      </c>
      <c r="H325" s="135">
        <v>78834.16</v>
      </c>
      <c r="I325" s="49">
        <v>39417.08</v>
      </c>
      <c r="J325" s="49">
        <v>13460.11</v>
      </c>
      <c r="K325" s="136">
        <v>25956.97</v>
      </c>
      <c r="L325" s="48" t="str">
        <f>VLOOKUP(E325,'ML Look up'!$A$2:$B$1922,2,FALSE)</f>
        <v>FGD</v>
      </c>
    </row>
    <row r="326" spans="1:12" s="55" customFormat="1">
      <c r="A326" s="53" t="s">
        <v>20</v>
      </c>
      <c r="B326" s="53" t="s">
        <v>21</v>
      </c>
      <c r="C326" s="53" t="s">
        <v>39</v>
      </c>
      <c r="D326" s="53" t="s">
        <v>26</v>
      </c>
      <c r="E326" s="56">
        <v>41577389</v>
      </c>
      <c r="F326" s="54" t="s">
        <v>327</v>
      </c>
      <c r="G326" s="53" t="s">
        <v>24</v>
      </c>
      <c r="H326" s="135">
        <v>33278.300000000003</v>
      </c>
      <c r="I326" s="49">
        <v>16639.150000000001</v>
      </c>
      <c r="J326" s="49">
        <v>5681.92</v>
      </c>
      <c r="K326" s="136">
        <v>10957.230000000001</v>
      </c>
      <c r="L326" s="48" t="str">
        <f>VLOOKUP(E326,'ML Look up'!$A$2:$B$1922,2,FALSE)</f>
        <v>CEMS</v>
      </c>
    </row>
    <row r="327" spans="1:12" s="55" customFormat="1">
      <c r="A327" s="53" t="s">
        <v>20</v>
      </c>
      <c r="B327" s="53" t="s">
        <v>21</v>
      </c>
      <c r="C327" s="53" t="s">
        <v>39</v>
      </c>
      <c r="D327" s="53" t="s">
        <v>26</v>
      </c>
      <c r="E327" s="56">
        <v>41610921</v>
      </c>
      <c r="F327" s="54" t="s">
        <v>314</v>
      </c>
      <c r="G327" s="53" t="s">
        <v>24</v>
      </c>
      <c r="H327" s="135">
        <v>48694.95</v>
      </c>
      <c r="I327" s="49">
        <v>24347.474999999999</v>
      </c>
      <c r="J327" s="49">
        <v>8314.16</v>
      </c>
      <c r="K327" s="136">
        <v>16033.314999999999</v>
      </c>
      <c r="L327" s="48" t="str">
        <f>VLOOKUP(E327,'ML Look up'!$A$2:$B$1922,2,FALSE)</f>
        <v>ASH</v>
      </c>
    </row>
    <row r="328" spans="1:12" s="55" customFormat="1">
      <c r="A328" s="53" t="s">
        <v>20</v>
      </c>
      <c r="B328" s="53" t="s">
        <v>21</v>
      </c>
      <c r="C328" s="53" t="s">
        <v>39</v>
      </c>
      <c r="D328" s="53" t="s">
        <v>26</v>
      </c>
      <c r="E328" s="56">
        <v>41616927</v>
      </c>
      <c r="F328" s="54" t="s">
        <v>328</v>
      </c>
      <c r="G328" s="53" t="s">
        <v>24</v>
      </c>
      <c r="H328" s="135">
        <v>1649996.64</v>
      </c>
      <c r="I328" s="49">
        <v>824998.32</v>
      </c>
      <c r="J328" s="49">
        <v>281719.76</v>
      </c>
      <c r="K328" s="136">
        <v>543278.55999999994</v>
      </c>
      <c r="L328" s="48" t="str">
        <f>VLOOKUP(E328,'ML Look up'!$A$2:$B$1922,2,FALSE)</f>
        <v>FGD</v>
      </c>
    </row>
    <row r="329" spans="1:12" s="55" customFormat="1">
      <c r="A329" s="53" t="s">
        <v>20</v>
      </c>
      <c r="B329" s="53" t="s">
        <v>21</v>
      </c>
      <c r="C329" s="53" t="s">
        <v>39</v>
      </c>
      <c r="D329" s="53" t="s">
        <v>26</v>
      </c>
      <c r="E329" s="56">
        <v>41617942</v>
      </c>
      <c r="F329" s="54" t="s">
        <v>329</v>
      </c>
      <c r="G329" s="53" t="s">
        <v>24</v>
      </c>
      <c r="H329" s="135">
        <v>3693853.58</v>
      </c>
      <c r="I329" s="49">
        <v>1846926.79</v>
      </c>
      <c r="J329" s="49">
        <v>630687.06999999995</v>
      </c>
      <c r="K329" s="136">
        <v>1216239.7200000002</v>
      </c>
      <c r="L329" s="48" t="str">
        <f>VLOOKUP(E329,'ML Look up'!$A$2:$B$1922,2,FALSE)</f>
        <v>FGD</v>
      </c>
    </row>
    <row r="330" spans="1:12" s="55" customFormat="1">
      <c r="A330" s="53" t="s">
        <v>20</v>
      </c>
      <c r="B330" s="53" t="s">
        <v>21</v>
      </c>
      <c r="C330" s="53" t="s">
        <v>39</v>
      </c>
      <c r="D330" s="53" t="s">
        <v>26</v>
      </c>
      <c r="E330" s="56">
        <v>41626911</v>
      </c>
      <c r="F330" s="54" t="s">
        <v>330</v>
      </c>
      <c r="G330" s="53" t="s">
        <v>24</v>
      </c>
      <c r="H330" s="135">
        <v>93931.55</v>
      </c>
      <c r="I330" s="49">
        <v>46965.775000000001</v>
      </c>
      <c r="J330" s="49">
        <v>16037.83</v>
      </c>
      <c r="K330" s="136">
        <v>30927.945</v>
      </c>
      <c r="L330" s="48" t="str">
        <f>VLOOKUP(E330,'ML Look up'!$A$2:$B$1922,2,FALSE)</f>
        <v>PRECIP</v>
      </c>
    </row>
    <row r="331" spans="1:12" s="55" customFormat="1">
      <c r="A331" s="53" t="s">
        <v>20</v>
      </c>
      <c r="B331" s="53" t="s">
        <v>21</v>
      </c>
      <c r="C331" s="53" t="s">
        <v>39</v>
      </c>
      <c r="D331" s="53" t="s">
        <v>26</v>
      </c>
      <c r="E331" s="56">
        <v>41626927</v>
      </c>
      <c r="F331" s="54" t="s">
        <v>331</v>
      </c>
      <c r="G331" s="53" t="s">
        <v>24</v>
      </c>
      <c r="H331" s="135">
        <v>170710.53</v>
      </c>
      <c r="I331" s="49">
        <v>85355.264999999999</v>
      </c>
      <c r="J331" s="49">
        <v>29147.05</v>
      </c>
      <c r="K331" s="136">
        <v>56208.214999999997</v>
      </c>
      <c r="L331" s="48" t="str">
        <f>VLOOKUP(E331,'ML Look up'!$A$2:$B$1922,2,FALSE)</f>
        <v>PRECIP</v>
      </c>
    </row>
    <row r="332" spans="1:12" s="55" customFormat="1">
      <c r="A332" s="53" t="s">
        <v>20</v>
      </c>
      <c r="B332" s="53" t="s">
        <v>21</v>
      </c>
      <c r="C332" s="53" t="s">
        <v>39</v>
      </c>
      <c r="D332" s="53" t="s">
        <v>26</v>
      </c>
      <c r="E332" s="56">
        <v>41628553</v>
      </c>
      <c r="F332" s="54" t="s">
        <v>332</v>
      </c>
      <c r="G332" s="53" t="s">
        <v>24</v>
      </c>
      <c r="H332" s="135">
        <v>51209.09</v>
      </c>
      <c r="I332" s="49">
        <v>25604.544999999998</v>
      </c>
      <c r="J332" s="49">
        <v>8743.42</v>
      </c>
      <c r="K332" s="136">
        <v>16861.125</v>
      </c>
      <c r="L332" s="48" t="str">
        <f>VLOOKUP(E332,'ML Look up'!$A$2:$B$1922,2,FALSE)</f>
        <v>FGD</v>
      </c>
    </row>
    <row r="333" spans="1:12" s="55" customFormat="1">
      <c r="A333" s="53" t="s">
        <v>20</v>
      </c>
      <c r="B333" s="53" t="s">
        <v>21</v>
      </c>
      <c r="C333" s="53" t="s">
        <v>39</v>
      </c>
      <c r="D333" s="53" t="s">
        <v>26</v>
      </c>
      <c r="E333" s="56">
        <v>41628576</v>
      </c>
      <c r="F333" s="54" t="s">
        <v>332</v>
      </c>
      <c r="G333" s="53" t="s">
        <v>24</v>
      </c>
      <c r="H333" s="135">
        <v>33865.31</v>
      </c>
      <c r="I333" s="49">
        <v>16932.654999999999</v>
      </c>
      <c r="J333" s="49">
        <v>5782.15</v>
      </c>
      <c r="K333" s="136">
        <v>11150.504999999999</v>
      </c>
      <c r="L333" s="48" t="str">
        <f>VLOOKUP(E333,'ML Look up'!$A$2:$B$1922,2,FALSE)</f>
        <v>FGD</v>
      </c>
    </row>
    <row r="334" spans="1:12" s="55" customFormat="1">
      <c r="A334" s="53" t="s">
        <v>20</v>
      </c>
      <c r="B334" s="53" t="s">
        <v>21</v>
      </c>
      <c r="C334" s="53" t="s">
        <v>39</v>
      </c>
      <c r="D334" s="53" t="s">
        <v>26</v>
      </c>
      <c r="E334" s="56">
        <v>41628583</v>
      </c>
      <c r="F334" s="54" t="s">
        <v>333</v>
      </c>
      <c r="G334" s="53" t="s">
        <v>24</v>
      </c>
      <c r="H334" s="135">
        <v>42304.46</v>
      </c>
      <c r="I334" s="49">
        <v>21152.23</v>
      </c>
      <c r="J334" s="49">
        <v>7223.05</v>
      </c>
      <c r="K334" s="136">
        <v>13929.18</v>
      </c>
      <c r="L334" s="48" t="str">
        <f>VLOOKUP(E334,'ML Look up'!$A$2:$B$1922,2,FALSE)</f>
        <v>FGD</v>
      </c>
    </row>
    <row r="335" spans="1:12" s="55" customFormat="1">
      <c r="A335" s="53" t="s">
        <v>20</v>
      </c>
      <c r="B335" s="53" t="s">
        <v>21</v>
      </c>
      <c r="C335" s="53" t="s">
        <v>39</v>
      </c>
      <c r="D335" s="53" t="s">
        <v>26</v>
      </c>
      <c r="E335" s="56">
        <v>41628593</v>
      </c>
      <c r="F335" s="54" t="s">
        <v>333</v>
      </c>
      <c r="G335" s="53" t="s">
        <v>24</v>
      </c>
      <c r="H335" s="135">
        <v>41785.68</v>
      </c>
      <c r="I335" s="49">
        <v>20892.84</v>
      </c>
      <c r="J335" s="49">
        <v>7134.47</v>
      </c>
      <c r="K335" s="136">
        <v>13758.369999999999</v>
      </c>
      <c r="L335" s="48" t="str">
        <f>VLOOKUP(E335,'ML Look up'!$A$2:$B$1922,2,FALSE)</f>
        <v>FGD</v>
      </c>
    </row>
    <row r="336" spans="1:12" s="55" customFormat="1">
      <c r="A336" s="53" t="s">
        <v>20</v>
      </c>
      <c r="B336" s="53" t="s">
        <v>21</v>
      </c>
      <c r="C336" s="53" t="s">
        <v>39</v>
      </c>
      <c r="D336" s="53" t="s">
        <v>26</v>
      </c>
      <c r="E336" s="56">
        <v>41629460</v>
      </c>
      <c r="F336" s="54" t="s">
        <v>332</v>
      </c>
      <c r="G336" s="53" t="s">
        <v>24</v>
      </c>
      <c r="H336" s="135">
        <v>32092.2</v>
      </c>
      <c r="I336" s="49">
        <v>16046.1</v>
      </c>
      <c r="J336" s="49">
        <v>5479.41</v>
      </c>
      <c r="K336" s="136">
        <v>10566.69</v>
      </c>
      <c r="L336" s="48" t="str">
        <f>VLOOKUP(E336,'ML Look up'!$A$2:$B$1922,2,FALSE)</f>
        <v>FGD</v>
      </c>
    </row>
    <row r="337" spans="1:12" s="55" customFormat="1">
      <c r="A337" s="53" t="s">
        <v>20</v>
      </c>
      <c r="B337" s="53" t="s">
        <v>21</v>
      </c>
      <c r="C337" s="53" t="s">
        <v>39</v>
      </c>
      <c r="D337" s="53" t="s">
        <v>26</v>
      </c>
      <c r="E337" s="56">
        <v>41634116</v>
      </c>
      <c r="F337" s="54" t="s">
        <v>334</v>
      </c>
      <c r="G337" s="53" t="s">
        <v>24</v>
      </c>
      <c r="H337" s="135">
        <v>2113.3000000000002</v>
      </c>
      <c r="I337" s="49">
        <v>1056.6500000000001</v>
      </c>
      <c r="J337" s="49">
        <v>360.82</v>
      </c>
      <c r="K337" s="136">
        <v>695.83000000000015</v>
      </c>
      <c r="L337" s="48" t="str">
        <f>VLOOKUP(E337,'ML Look up'!$A$2:$B$1922,2,FALSE)</f>
        <v>ASH</v>
      </c>
    </row>
    <row r="338" spans="1:12" s="55" customFormat="1">
      <c r="A338" s="53" t="s">
        <v>20</v>
      </c>
      <c r="B338" s="53" t="s">
        <v>21</v>
      </c>
      <c r="C338" s="53" t="s">
        <v>39</v>
      </c>
      <c r="D338" s="53" t="s">
        <v>26</v>
      </c>
      <c r="E338" s="56">
        <v>41635498</v>
      </c>
      <c r="F338" s="54" t="s">
        <v>335</v>
      </c>
      <c r="G338" s="53" t="s">
        <v>24</v>
      </c>
      <c r="H338" s="135">
        <v>4252.21</v>
      </c>
      <c r="I338" s="49">
        <v>2126.105</v>
      </c>
      <c r="J338" s="49">
        <v>726.02</v>
      </c>
      <c r="K338" s="136">
        <v>1400.085</v>
      </c>
      <c r="L338" s="48" t="str">
        <f>VLOOKUP(E338,'ML Look up'!$A$2:$B$1922,2,FALSE)</f>
        <v>PRECIP</v>
      </c>
    </row>
    <row r="339" spans="1:12" s="55" customFormat="1">
      <c r="A339" s="53" t="s">
        <v>20</v>
      </c>
      <c r="B339" s="53" t="s">
        <v>21</v>
      </c>
      <c r="C339" s="53" t="s">
        <v>39</v>
      </c>
      <c r="D339" s="53" t="s">
        <v>26</v>
      </c>
      <c r="E339" s="56">
        <v>41636621</v>
      </c>
      <c r="F339" s="54" t="s">
        <v>335</v>
      </c>
      <c r="G339" s="53" t="s">
        <v>24</v>
      </c>
      <c r="H339" s="135">
        <v>2589.67</v>
      </c>
      <c r="I339" s="49">
        <v>1294.835</v>
      </c>
      <c r="J339" s="49">
        <v>442.16</v>
      </c>
      <c r="K339" s="136">
        <v>852.67499999999995</v>
      </c>
      <c r="L339" s="48" t="str">
        <f>VLOOKUP(E339,'ML Look up'!$A$2:$B$1922,2,FALSE)</f>
        <v>PRECIP</v>
      </c>
    </row>
    <row r="340" spans="1:12" s="55" customFormat="1">
      <c r="A340" s="53" t="s">
        <v>20</v>
      </c>
      <c r="B340" s="53" t="s">
        <v>21</v>
      </c>
      <c r="C340" s="53" t="s">
        <v>39</v>
      </c>
      <c r="D340" s="53" t="s">
        <v>26</v>
      </c>
      <c r="E340" s="56">
        <v>41639326</v>
      </c>
      <c r="F340" s="54" t="s">
        <v>336</v>
      </c>
      <c r="G340" s="53" t="s">
        <v>24</v>
      </c>
      <c r="H340" s="135">
        <v>6662.82</v>
      </c>
      <c r="I340" s="49">
        <v>3331.41</v>
      </c>
      <c r="J340" s="49">
        <v>1137.6099999999999</v>
      </c>
      <c r="K340" s="136">
        <v>2193.8000000000002</v>
      </c>
      <c r="L340" s="48" t="str">
        <f>VLOOKUP(E340,'ML Look up'!$A$2:$B$1922,2,FALSE)</f>
        <v>FGD</v>
      </c>
    </row>
    <row r="341" spans="1:12" s="55" customFormat="1">
      <c r="A341" s="53" t="s">
        <v>20</v>
      </c>
      <c r="B341" s="53" t="s">
        <v>21</v>
      </c>
      <c r="C341" s="53" t="s">
        <v>39</v>
      </c>
      <c r="D341" s="53" t="s">
        <v>26</v>
      </c>
      <c r="E341" s="56">
        <v>41643331</v>
      </c>
      <c r="F341" s="54" t="s">
        <v>336</v>
      </c>
      <c r="G341" s="53" t="s">
        <v>24</v>
      </c>
      <c r="H341" s="135">
        <v>12200.99</v>
      </c>
      <c r="I341" s="49">
        <v>6100.4949999999999</v>
      </c>
      <c r="J341" s="49">
        <v>2083.19</v>
      </c>
      <c r="K341" s="136">
        <v>4017.3049999999998</v>
      </c>
      <c r="L341" s="48" t="str">
        <f>VLOOKUP(E341,'ML Look up'!$A$2:$B$1922,2,FALSE)</f>
        <v>FGD</v>
      </c>
    </row>
    <row r="342" spans="1:12" s="55" customFormat="1">
      <c r="A342" s="53" t="s">
        <v>20</v>
      </c>
      <c r="B342" s="53" t="s">
        <v>21</v>
      </c>
      <c r="C342" s="53" t="s">
        <v>39</v>
      </c>
      <c r="D342" s="53" t="s">
        <v>26</v>
      </c>
      <c r="E342" s="56">
        <v>41646577</v>
      </c>
      <c r="F342" s="54" t="s">
        <v>337</v>
      </c>
      <c r="G342" s="53" t="s">
        <v>24</v>
      </c>
      <c r="H342" s="135">
        <v>8390.67</v>
      </c>
      <c r="I342" s="49">
        <v>4195.335</v>
      </c>
      <c r="J342" s="49">
        <v>1432.62</v>
      </c>
      <c r="K342" s="136">
        <v>2762.7150000000001</v>
      </c>
      <c r="L342" s="48" t="str">
        <f>VLOOKUP(E342,'ML Look up'!$A$2:$B$1922,2,FALSE)</f>
        <v>ASH</v>
      </c>
    </row>
    <row r="343" spans="1:12" s="55" customFormat="1">
      <c r="A343" s="53" t="s">
        <v>20</v>
      </c>
      <c r="B343" s="53" t="s">
        <v>21</v>
      </c>
      <c r="C343" s="53" t="s">
        <v>39</v>
      </c>
      <c r="D343" s="53" t="s">
        <v>26</v>
      </c>
      <c r="E343" s="56">
        <v>41646649</v>
      </c>
      <c r="F343" s="54" t="s">
        <v>338</v>
      </c>
      <c r="G343" s="53" t="s">
        <v>24</v>
      </c>
      <c r="H343" s="135">
        <v>26347.69</v>
      </c>
      <c r="I343" s="49">
        <v>13173.844999999999</v>
      </c>
      <c r="J343" s="49">
        <v>4498.59</v>
      </c>
      <c r="K343" s="136">
        <v>8675.2549999999992</v>
      </c>
      <c r="L343" s="48" t="str">
        <f>VLOOKUP(E343,'ML Look up'!$A$2:$B$1922,2,FALSE)</f>
        <v>ASH</v>
      </c>
    </row>
    <row r="344" spans="1:12" s="55" customFormat="1">
      <c r="A344" s="53" t="s">
        <v>20</v>
      </c>
      <c r="B344" s="53" t="s">
        <v>21</v>
      </c>
      <c r="C344" s="53" t="s">
        <v>39</v>
      </c>
      <c r="D344" s="53" t="s">
        <v>26</v>
      </c>
      <c r="E344" s="56">
        <v>41647126</v>
      </c>
      <c r="F344" s="54" t="s">
        <v>333</v>
      </c>
      <c r="G344" s="53" t="s">
        <v>24</v>
      </c>
      <c r="H344" s="135">
        <v>75805.56</v>
      </c>
      <c r="I344" s="49">
        <v>37902.78</v>
      </c>
      <c r="J344" s="49">
        <v>12943.01</v>
      </c>
      <c r="K344" s="136">
        <v>24959.769999999997</v>
      </c>
      <c r="L344" s="48" t="str">
        <f>VLOOKUP(E344,'ML Look up'!$A$2:$B$1922,2,FALSE)</f>
        <v>FGD</v>
      </c>
    </row>
    <row r="345" spans="1:12" s="55" customFormat="1">
      <c r="A345" s="53" t="s">
        <v>20</v>
      </c>
      <c r="B345" s="53" t="s">
        <v>21</v>
      </c>
      <c r="C345" s="53" t="s">
        <v>39</v>
      </c>
      <c r="D345" s="53" t="s">
        <v>26</v>
      </c>
      <c r="E345" s="56">
        <v>41647150</v>
      </c>
      <c r="F345" s="54" t="s">
        <v>337</v>
      </c>
      <c r="G345" s="53" t="s">
        <v>24</v>
      </c>
      <c r="H345" s="135">
        <v>10318.81</v>
      </c>
      <c r="I345" s="49">
        <v>5159.4049999999997</v>
      </c>
      <c r="J345" s="49">
        <v>1761.83</v>
      </c>
      <c r="K345" s="136">
        <v>3397.5749999999998</v>
      </c>
      <c r="L345" s="48" t="str">
        <f>VLOOKUP(E345,'ML Look up'!$A$2:$B$1922,2,FALSE)</f>
        <v>ASH</v>
      </c>
    </row>
    <row r="346" spans="1:12" s="55" customFormat="1">
      <c r="A346" s="53" t="s">
        <v>20</v>
      </c>
      <c r="B346" s="53" t="s">
        <v>21</v>
      </c>
      <c r="C346" s="53" t="s">
        <v>39</v>
      </c>
      <c r="D346" s="53" t="s">
        <v>26</v>
      </c>
      <c r="E346" s="56">
        <v>41648766</v>
      </c>
      <c r="F346" s="54" t="s">
        <v>339</v>
      </c>
      <c r="G346" s="53" t="s">
        <v>24</v>
      </c>
      <c r="H346" s="135">
        <v>4160.63</v>
      </c>
      <c r="I346" s="49">
        <v>2080.3150000000001</v>
      </c>
      <c r="J346" s="49">
        <v>710.38</v>
      </c>
      <c r="K346" s="136">
        <v>1369.9349999999999</v>
      </c>
      <c r="L346" s="48" t="str">
        <f>VLOOKUP(E346,'ML Look up'!$A$2:$B$1922,2,FALSE)</f>
        <v>ASH</v>
      </c>
    </row>
    <row r="347" spans="1:12" s="55" customFormat="1">
      <c r="A347" s="53" t="s">
        <v>20</v>
      </c>
      <c r="B347" s="53" t="s">
        <v>21</v>
      </c>
      <c r="C347" s="53" t="s">
        <v>39</v>
      </c>
      <c r="D347" s="53" t="s">
        <v>26</v>
      </c>
      <c r="E347" s="56">
        <v>41650817</v>
      </c>
      <c r="F347" s="54" t="s">
        <v>340</v>
      </c>
      <c r="G347" s="53" t="s">
        <v>24</v>
      </c>
      <c r="H347" s="135">
        <v>9946.26</v>
      </c>
      <c r="I347" s="49">
        <v>4973.13</v>
      </c>
      <c r="J347" s="49">
        <v>1698.22</v>
      </c>
      <c r="K347" s="136">
        <v>3274.91</v>
      </c>
      <c r="L347" s="48" t="str">
        <f>VLOOKUP(E347,'ML Look up'!$A$2:$B$1922,2,FALSE)</f>
        <v>ASH</v>
      </c>
    </row>
    <row r="348" spans="1:12" s="55" customFormat="1">
      <c r="A348" s="53" t="s">
        <v>20</v>
      </c>
      <c r="B348" s="53" t="s">
        <v>21</v>
      </c>
      <c r="C348" s="53" t="s">
        <v>39</v>
      </c>
      <c r="D348" s="53" t="s">
        <v>26</v>
      </c>
      <c r="E348" s="56">
        <v>41651652</v>
      </c>
      <c r="F348" s="54" t="s">
        <v>330</v>
      </c>
      <c r="G348" s="53" t="s">
        <v>24</v>
      </c>
      <c r="H348" s="135">
        <v>3348.69</v>
      </c>
      <c r="I348" s="49">
        <v>1674.345</v>
      </c>
      <c r="J348" s="49">
        <v>571.75</v>
      </c>
      <c r="K348" s="136">
        <v>1102.595</v>
      </c>
      <c r="L348" s="48" t="str">
        <f>VLOOKUP(E348,'ML Look up'!$A$2:$B$1922,2,FALSE)</f>
        <v>PRECIP</v>
      </c>
    </row>
    <row r="349" spans="1:12" s="55" customFormat="1">
      <c r="A349" s="53" t="s">
        <v>20</v>
      </c>
      <c r="B349" s="53" t="s">
        <v>21</v>
      </c>
      <c r="C349" s="53" t="s">
        <v>39</v>
      </c>
      <c r="D349" s="53" t="s">
        <v>26</v>
      </c>
      <c r="E349" s="56">
        <v>41654844</v>
      </c>
      <c r="F349" s="54" t="s">
        <v>332</v>
      </c>
      <c r="G349" s="53" t="s">
        <v>24</v>
      </c>
      <c r="H349" s="135">
        <v>4044.17</v>
      </c>
      <c r="I349" s="49">
        <v>2022.085</v>
      </c>
      <c r="J349" s="49">
        <v>690.5</v>
      </c>
      <c r="K349" s="136">
        <v>1331.585</v>
      </c>
      <c r="L349" s="48" t="str">
        <f>VLOOKUP(E349,'ML Look up'!$A$2:$B$1922,2,FALSE)</f>
        <v>FGD</v>
      </c>
    </row>
    <row r="350" spans="1:12" s="55" customFormat="1">
      <c r="A350" s="53" t="s">
        <v>20</v>
      </c>
      <c r="B350" s="53" t="s">
        <v>21</v>
      </c>
      <c r="C350" s="53" t="s">
        <v>39</v>
      </c>
      <c r="D350" s="53" t="s">
        <v>26</v>
      </c>
      <c r="E350" s="56">
        <v>41659962</v>
      </c>
      <c r="F350" s="54" t="s">
        <v>334</v>
      </c>
      <c r="G350" s="53" t="s">
        <v>24</v>
      </c>
      <c r="H350" s="135">
        <v>12175.46</v>
      </c>
      <c r="I350" s="49">
        <v>6087.73</v>
      </c>
      <c r="J350" s="49">
        <v>2078.83</v>
      </c>
      <c r="K350" s="136">
        <v>4008.8999999999996</v>
      </c>
      <c r="L350" s="48" t="str">
        <f>VLOOKUP(E350,'ML Look up'!$A$2:$B$1922,2,FALSE)</f>
        <v>FGD</v>
      </c>
    </row>
    <row r="351" spans="1:12" s="55" customFormat="1">
      <c r="A351" s="53" t="s">
        <v>20</v>
      </c>
      <c r="B351" s="53" t="s">
        <v>21</v>
      </c>
      <c r="C351" s="53" t="s">
        <v>39</v>
      </c>
      <c r="D351" s="53" t="s">
        <v>26</v>
      </c>
      <c r="E351" s="56">
        <v>41662337</v>
      </c>
      <c r="F351" s="54" t="s">
        <v>336</v>
      </c>
      <c r="G351" s="53" t="s">
        <v>24</v>
      </c>
      <c r="H351" s="135">
        <v>11408.42</v>
      </c>
      <c r="I351" s="49">
        <v>5704.21</v>
      </c>
      <c r="J351" s="49">
        <v>1947.87</v>
      </c>
      <c r="K351" s="136">
        <v>3756.34</v>
      </c>
      <c r="L351" s="44" t="str">
        <f>VLOOKUP(E351,'ML Look up'!$A$2:$B$1922,2,FALSE)</f>
        <v>FGD</v>
      </c>
    </row>
    <row r="352" spans="1:12" s="55" customFormat="1">
      <c r="A352" s="53" t="s">
        <v>20</v>
      </c>
      <c r="B352" s="53" t="s">
        <v>21</v>
      </c>
      <c r="C352" s="53" t="s">
        <v>39</v>
      </c>
      <c r="D352" s="53" t="s">
        <v>26</v>
      </c>
      <c r="E352" s="56">
        <v>41665639</v>
      </c>
      <c r="F352" s="54" t="s">
        <v>333</v>
      </c>
      <c r="G352" s="53" t="s">
        <v>24</v>
      </c>
      <c r="H352" s="135">
        <v>16413.55</v>
      </c>
      <c r="I352" s="49">
        <v>8206.7749999999996</v>
      </c>
      <c r="J352" s="49">
        <v>2802.44</v>
      </c>
      <c r="K352" s="136">
        <v>5404.3349999999991</v>
      </c>
      <c r="L352" s="44" t="str">
        <f>VLOOKUP(E352,'ML Look up'!$A$2:$B$1922,2,FALSE)</f>
        <v>FGD</v>
      </c>
    </row>
    <row r="353" spans="1:12" s="55" customFormat="1">
      <c r="A353" s="53" t="s">
        <v>20</v>
      </c>
      <c r="B353" s="53" t="s">
        <v>21</v>
      </c>
      <c r="C353" s="53" t="s">
        <v>39</v>
      </c>
      <c r="D353" s="53" t="s">
        <v>26</v>
      </c>
      <c r="E353" s="56">
        <v>41667752</v>
      </c>
      <c r="F353" s="54" t="s">
        <v>341</v>
      </c>
      <c r="G353" s="53" t="s">
        <v>24</v>
      </c>
      <c r="H353" s="135">
        <v>33829.599999999999</v>
      </c>
      <c r="I353" s="49">
        <v>16914.8</v>
      </c>
      <c r="J353" s="49">
        <v>5776.05</v>
      </c>
      <c r="K353" s="136">
        <v>11138.75</v>
      </c>
      <c r="L353" s="44" t="str">
        <f>VLOOKUP(E353,'ML Look up'!$A$2:$B$1922,2,FALSE)</f>
        <v>ASH</v>
      </c>
    </row>
    <row r="354" spans="1:12" s="55" customFormat="1">
      <c r="A354" s="53" t="s">
        <v>20</v>
      </c>
      <c r="B354" s="53" t="s">
        <v>21</v>
      </c>
      <c r="C354" s="53" t="s">
        <v>39</v>
      </c>
      <c r="D354" s="53" t="s">
        <v>26</v>
      </c>
      <c r="E354" s="56">
        <v>41667760</v>
      </c>
      <c r="F354" s="54" t="s">
        <v>341</v>
      </c>
      <c r="G354" s="53" t="s">
        <v>24</v>
      </c>
      <c r="H354" s="135">
        <v>36502.160000000003</v>
      </c>
      <c r="I354" s="49">
        <v>18251.080000000002</v>
      </c>
      <c r="J354" s="49">
        <v>6232.36</v>
      </c>
      <c r="K354" s="136">
        <v>12018.720000000001</v>
      </c>
      <c r="L354" s="44" t="str">
        <f>VLOOKUP(E354,'ML Look up'!$A$2:$B$1922,2,FALSE)</f>
        <v>ASH</v>
      </c>
    </row>
    <row r="355" spans="1:12" s="55" customFormat="1">
      <c r="A355" s="53" t="s">
        <v>20</v>
      </c>
      <c r="B355" s="53" t="s">
        <v>21</v>
      </c>
      <c r="C355" s="53" t="s">
        <v>39</v>
      </c>
      <c r="D355" s="53" t="s">
        <v>26</v>
      </c>
      <c r="E355" s="56">
        <v>41677438</v>
      </c>
      <c r="F355" s="54" t="s">
        <v>336</v>
      </c>
      <c r="G355" s="53" t="s">
        <v>24</v>
      </c>
      <c r="H355" s="135">
        <v>21638.67</v>
      </c>
      <c r="I355" s="49">
        <v>10819.334999999999</v>
      </c>
      <c r="J355" s="49">
        <v>3694.58</v>
      </c>
      <c r="K355" s="136">
        <v>7124.7549999999992</v>
      </c>
      <c r="L355" s="44" t="str">
        <f>VLOOKUP(E355,'ML Look up'!$A$2:$B$1922,2,FALSE)</f>
        <v>FGD</v>
      </c>
    </row>
    <row r="356" spans="1:12" s="55" customFormat="1">
      <c r="A356" s="53" t="s">
        <v>20</v>
      </c>
      <c r="B356" s="53" t="s">
        <v>21</v>
      </c>
      <c r="C356" s="53" t="s">
        <v>39</v>
      </c>
      <c r="D356" s="53" t="s">
        <v>26</v>
      </c>
      <c r="E356" s="56">
        <v>41682893</v>
      </c>
      <c r="F356" s="54" t="s">
        <v>341</v>
      </c>
      <c r="G356" s="53" t="s">
        <v>24</v>
      </c>
      <c r="H356" s="135">
        <v>36027</v>
      </c>
      <c r="I356" s="49">
        <v>18013.5</v>
      </c>
      <c r="J356" s="49">
        <v>6151.24</v>
      </c>
      <c r="K356" s="136">
        <v>11862.26</v>
      </c>
      <c r="L356" s="44" t="str">
        <f>VLOOKUP(E356,'ML Look up'!$A$2:$B$1922,2,FALSE)</f>
        <v>ASH</v>
      </c>
    </row>
    <row r="357" spans="1:12" s="55" customFormat="1">
      <c r="A357" s="53" t="s">
        <v>20</v>
      </c>
      <c r="B357" s="53" t="s">
        <v>21</v>
      </c>
      <c r="C357" s="53" t="s">
        <v>39</v>
      </c>
      <c r="D357" s="53" t="s">
        <v>26</v>
      </c>
      <c r="E357" s="56">
        <v>41687752</v>
      </c>
      <c r="F357" s="54" t="s">
        <v>336</v>
      </c>
      <c r="G357" s="53" t="s">
        <v>24</v>
      </c>
      <c r="H357" s="135">
        <v>53528.12</v>
      </c>
      <c r="I357" s="49">
        <v>26764.06</v>
      </c>
      <c r="J357" s="49">
        <v>9139.3700000000008</v>
      </c>
      <c r="K357" s="136">
        <v>17624.690000000002</v>
      </c>
      <c r="L357" s="44" t="str">
        <f>VLOOKUP(E357,'ML Look up'!$A$2:$B$1922,2,FALSE)</f>
        <v>FGD</v>
      </c>
    </row>
    <row r="358" spans="1:12" s="55" customFormat="1">
      <c r="A358" s="53" t="s">
        <v>20</v>
      </c>
      <c r="B358" s="53" t="s">
        <v>21</v>
      </c>
      <c r="C358" s="53" t="s">
        <v>39</v>
      </c>
      <c r="D358" s="53" t="s">
        <v>26</v>
      </c>
      <c r="E358" s="56">
        <v>41688625</v>
      </c>
      <c r="F358" s="54" t="s">
        <v>342</v>
      </c>
      <c r="G358" s="53" t="s">
        <v>24</v>
      </c>
      <c r="H358" s="135">
        <v>18305.22</v>
      </c>
      <c r="I358" s="49">
        <v>9152.61</v>
      </c>
      <c r="J358" s="49">
        <v>3125.43</v>
      </c>
      <c r="K358" s="136">
        <v>6027.18</v>
      </c>
      <c r="L358" s="44" t="str">
        <f>VLOOKUP(E358,'ML Look up'!$A$2:$B$1922,2,FALSE)</f>
        <v>CEMS</v>
      </c>
    </row>
    <row r="359" spans="1:12" s="55" customFormat="1">
      <c r="A359" s="53" t="s">
        <v>20</v>
      </c>
      <c r="B359" s="53" t="s">
        <v>21</v>
      </c>
      <c r="C359" s="53" t="s">
        <v>39</v>
      </c>
      <c r="D359" s="53" t="s">
        <v>26</v>
      </c>
      <c r="E359" s="56">
        <v>41690160</v>
      </c>
      <c r="F359" s="54" t="s">
        <v>334</v>
      </c>
      <c r="G359" s="53" t="s">
        <v>24</v>
      </c>
      <c r="H359" s="135">
        <v>39248.639999999999</v>
      </c>
      <c r="I359" s="49">
        <v>19624.32</v>
      </c>
      <c r="J359" s="49">
        <v>6701.3</v>
      </c>
      <c r="K359" s="136">
        <v>12923.02</v>
      </c>
      <c r="L359" s="44" t="str">
        <f>VLOOKUP(E359,'ML Look up'!$A$2:$B$1922,2,FALSE)</f>
        <v>ASH</v>
      </c>
    </row>
    <row r="360" spans="1:12" s="55" customFormat="1">
      <c r="A360" s="53" t="s">
        <v>20</v>
      </c>
      <c r="B360" s="53" t="s">
        <v>21</v>
      </c>
      <c r="C360" s="53" t="s">
        <v>39</v>
      </c>
      <c r="D360" s="53" t="s">
        <v>26</v>
      </c>
      <c r="E360" s="56">
        <v>41690190</v>
      </c>
      <c r="F360" s="54" t="s">
        <v>336</v>
      </c>
      <c r="G360" s="53" t="s">
        <v>24</v>
      </c>
      <c r="H360" s="135">
        <v>3271.66</v>
      </c>
      <c r="I360" s="49">
        <v>1635.83</v>
      </c>
      <c r="J360" s="49">
        <v>558.6</v>
      </c>
      <c r="K360" s="136">
        <v>1077.23</v>
      </c>
      <c r="L360" s="44" t="str">
        <f>VLOOKUP(E360,'ML Look up'!$A$2:$B$1922,2,FALSE)</f>
        <v>FGD</v>
      </c>
    </row>
    <row r="361" spans="1:12" s="55" customFormat="1">
      <c r="A361" s="53" t="s">
        <v>20</v>
      </c>
      <c r="B361" s="53" t="s">
        <v>21</v>
      </c>
      <c r="C361" s="53" t="s">
        <v>39</v>
      </c>
      <c r="D361" s="53" t="s">
        <v>26</v>
      </c>
      <c r="E361" s="56">
        <v>41690597</v>
      </c>
      <c r="F361" s="54" t="s">
        <v>341</v>
      </c>
      <c r="G361" s="53" t="s">
        <v>24</v>
      </c>
      <c r="H361" s="135">
        <v>6897.28</v>
      </c>
      <c r="I361" s="49">
        <v>3448.64</v>
      </c>
      <c r="J361" s="49">
        <v>1177.6400000000001</v>
      </c>
      <c r="K361" s="136">
        <v>2271</v>
      </c>
      <c r="L361" s="44" t="str">
        <f>VLOOKUP(E361,'ML Look up'!$A$2:$B$1922,2,FALSE)</f>
        <v>ASH</v>
      </c>
    </row>
    <row r="362" spans="1:12" s="55" customFormat="1">
      <c r="A362" s="53" t="s">
        <v>20</v>
      </c>
      <c r="B362" s="53" t="s">
        <v>21</v>
      </c>
      <c r="C362" s="53" t="s">
        <v>39</v>
      </c>
      <c r="D362" s="53" t="s">
        <v>26</v>
      </c>
      <c r="E362" s="56">
        <v>41691652</v>
      </c>
      <c r="F362" s="54" t="s">
        <v>343</v>
      </c>
      <c r="G362" s="53" t="s">
        <v>24</v>
      </c>
      <c r="H362" s="135">
        <v>169149.45</v>
      </c>
      <c r="I362" s="49">
        <v>84574.725000000006</v>
      </c>
      <c r="J362" s="49">
        <v>28880.51</v>
      </c>
      <c r="K362" s="136">
        <v>55694.215000000011</v>
      </c>
      <c r="L362" s="44" t="str">
        <f>VLOOKUP(E362,'ML Look up'!$A$2:$B$1922,2,FALSE)</f>
        <v>PRECIP</v>
      </c>
    </row>
    <row r="363" spans="1:12" s="55" customFormat="1">
      <c r="A363" s="53" t="s">
        <v>20</v>
      </c>
      <c r="B363" s="53" t="s">
        <v>21</v>
      </c>
      <c r="C363" s="53" t="s">
        <v>39</v>
      </c>
      <c r="D363" s="53" t="s">
        <v>26</v>
      </c>
      <c r="E363" s="56">
        <v>41702034</v>
      </c>
      <c r="F363" s="54" t="s">
        <v>336</v>
      </c>
      <c r="G363" s="53" t="s">
        <v>24</v>
      </c>
      <c r="H363" s="135">
        <v>21794.99</v>
      </c>
      <c r="I363" s="49">
        <v>10897.495000000001</v>
      </c>
      <c r="J363" s="49">
        <v>3721.27</v>
      </c>
      <c r="K363" s="136">
        <v>7176.2250000000004</v>
      </c>
      <c r="L363" s="44" t="str">
        <f>VLOOKUP(E363,'ML Look up'!$A$2:$B$1922,2,FALSE)</f>
        <v>FGD</v>
      </c>
    </row>
    <row r="364" spans="1:12" s="55" customFormat="1">
      <c r="A364" s="53" t="s">
        <v>20</v>
      </c>
      <c r="B364" s="53" t="s">
        <v>21</v>
      </c>
      <c r="C364" s="53" t="s">
        <v>39</v>
      </c>
      <c r="D364" s="53" t="s">
        <v>26</v>
      </c>
      <c r="E364" s="56">
        <v>41704306</v>
      </c>
      <c r="F364" s="54" t="s">
        <v>344</v>
      </c>
      <c r="G364" s="53" t="s">
        <v>24</v>
      </c>
      <c r="H364" s="135">
        <v>221901.77</v>
      </c>
      <c r="I364" s="49">
        <v>110950.88499999999</v>
      </c>
      <c r="J364" s="49">
        <v>37887.42</v>
      </c>
      <c r="K364" s="136">
        <v>73063.464999999997</v>
      </c>
      <c r="L364" s="44" t="str">
        <f>VLOOKUP(E364,'ML Look up'!$A$2:$B$1922,2,FALSE)</f>
        <v>FGD</v>
      </c>
    </row>
    <row r="365" spans="1:12" s="55" customFormat="1">
      <c r="A365" s="53" t="s">
        <v>20</v>
      </c>
      <c r="B365" s="53" t="s">
        <v>21</v>
      </c>
      <c r="C365" s="53" t="s">
        <v>39</v>
      </c>
      <c r="D365" s="53" t="s">
        <v>26</v>
      </c>
      <c r="E365" s="56">
        <v>41707962</v>
      </c>
      <c r="F365" s="54" t="s">
        <v>341</v>
      </c>
      <c r="G365" s="53" t="s">
        <v>24</v>
      </c>
      <c r="H365" s="135">
        <v>32280.94</v>
      </c>
      <c r="I365" s="49">
        <v>16140.47</v>
      </c>
      <c r="J365" s="49">
        <v>5511.63</v>
      </c>
      <c r="K365" s="136">
        <v>10628.84</v>
      </c>
      <c r="L365" s="44" t="str">
        <f>VLOOKUP(E365,'ML Look up'!$A$2:$B$1922,2,FALSE)</f>
        <v>ASH</v>
      </c>
    </row>
    <row r="366" spans="1:12" s="55" customFormat="1">
      <c r="A366" s="53" t="s">
        <v>20</v>
      </c>
      <c r="B366" s="53" t="s">
        <v>21</v>
      </c>
      <c r="C366" s="53" t="s">
        <v>39</v>
      </c>
      <c r="D366" s="53" t="s">
        <v>26</v>
      </c>
      <c r="E366" s="56">
        <v>41708732</v>
      </c>
      <c r="F366" s="54" t="s">
        <v>345</v>
      </c>
      <c r="G366" s="53" t="s">
        <v>24</v>
      </c>
      <c r="H366" s="135">
        <v>36252.160000000003</v>
      </c>
      <c r="I366" s="49">
        <v>18126.080000000002</v>
      </c>
      <c r="J366" s="49">
        <v>6189.68</v>
      </c>
      <c r="K366" s="136">
        <v>11936.400000000001</v>
      </c>
      <c r="L366" s="44" t="str">
        <f>VLOOKUP(E366,'ML Look up'!$A$2:$B$1922,2,FALSE)</f>
        <v>ASH</v>
      </c>
    </row>
    <row r="367" spans="1:12" s="55" customFormat="1">
      <c r="A367" s="53" t="s">
        <v>20</v>
      </c>
      <c r="B367" s="53" t="s">
        <v>21</v>
      </c>
      <c r="C367" s="53" t="s">
        <v>39</v>
      </c>
      <c r="D367" s="53" t="s">
        <v>26</v>
      </c>
      <c r="E367" s="56">
        <v>41708983</v>
      </c>
      <c r="F367" s="54" t="s">
        <v>336</v>
      </c>
      <c r="G367" s="53" t="s">
        <v>24</v>
      </c>
      <c r="H367" s="135">
        <v>205908.39</v>
      </c>
      <c r="I367" s="49">
        <v>102954.19500000001</v>
      </c>
      <c r="J367" s="49">
        <v>35156.720000000001</v>
      </c>
      <c r="K367" s="136">
        <v>67797.475000000006</v>
      </c>
      <c r="L367" s="44" t="str">
        <f>VLOOKUP(E367,'ML Look up'!$A$2:$B$1922,2,FALSE)</f>
        <v>FGD</v>
      </c>
    </row>
    <row r="368" spans="1:12" s="55" customFormat="1">
      <c r="A368" s="53" t="s">
        <v>20</v>
      </c>
      <c r="B368" s="53" t="s">
        <v>21</v>
      </c>
      <c r="C368" s="53" t="s">
        <v>39</v>
      </c>
      <c r="D368" s="53" t="s">
        <v>26</v>
      </c>
      <c r="E368" s="56">
        <v>41710321</v>
      </c>
      <c r="F368" s="54" t="s">
        <v>343</v>
      </c>
      <c r="G368" s="53" t="s">
        <v>24</v>
      </c>
      <c r="H368" s="135">
        <v>157409.14000000001</v>
      </c>
      <c r="I368" s="49">
        <v>78704.570000000007</v>
      </c>
      <c r="J368" s="49">
        <v>26875.97</v>
      </c>
      <c r="K368" s="136">
        <v>51828.600000000006</v>
      </c>
      <c r="L368" s="44" t="str">
        <f>VLOOKUP(E368,'ML Look up'!$A$2:$B$1922,2,FALSE)</f>
        <v>PRECIP</v>
      </c>
    </row>
    <row r="369" spans="1:12" s="55" customFormat="1">
      <c r="A369" s="53" t="s">
        <v>20</v>
      </c>
      <c r="B369" s="53" t="s">
        <v>21</v>
      </c>
      <c r="C369" s="53" t="s">
        <v>39</v>
      </c>
      <c r="D369" s="53" t="s">
        <v>26</v>
      </c>
      <c r="E369" s="56">
        <v>41711646</v>
      </c>
      <c r="F369" s="54" t="s">
        <v>335</v>
      </c>
      <c r="G369" s="53" t="s">
        <v>24</v>
      </c>
      <c r="H369" s="135">
        <v>4828.7700000000004</v>
      </c>
      <c r="I369" s="49">
        <v>2414.3850000000002</v>
      </c>
      <c r="J369" s="49">
        <v>824.46</v>
      </c>
      <c r="K369" s="136">
        <v>1589.9250000000002</v>
      </c>
      <c r="L369" s="44" t="str">
        <f>VLOOKUP(E369,'ML Look up'!$A$2:$B$1922,2,FALSE)</f>
        <v>PRECIP</v>
      </c>
    </row>
    <row r="370" spans="1:12" s="55" customFormat="1">
      <c r="A370" s="53" t="s">
        <v>20</v>
      </c>
      <c r="B370" s="53" t="s">
        <v>21</v>
      </c>
      <c r="C370" s="53" t="s">
        <v>39</v>
      </c>
      <c r="D370" s="53" t="s">
        <v>26</v>
      </c>
      <c r="E370" s="56">
        <v>41714606</v>
      </c>
      <c r="F370" s="54" t="s">
        <v>335</v>
      </c>
      <c r="G370" s="53" t="s">
        <v>24</v>
      </c>
      <c r="H370" s="135">
        <v>1587.31</v>
      </c>
      <c r="I370" s="49">
        <v>793.65499999999997</v>
      </c>
      <c r="J370" s="49">
        <v>271.02</v>
      </c>
      <c r="K370" s="136">
        <v>522.63499999999999</v>
      </c>
      <c r="L370" s="44" t="str">
        <f>VLOOKUP(E370,'ML Look up'!$A$2:$B$1922,2,FALSE)</f>
        <v>PRECIP</v>
      </c>
    </row>
    <row r="371" spans="1:12" s="55" customFormat="1">
      <c r="A371" s="53" t="s">
        <v>20</v>
      </c>
      <c r="B371" s="53" t="s">
        <v>21</v>
      </c>
      <c r="C371" s="53" t="s">
        <v>39</v>
      </c>
      <c r="D371" s="53" t="s">
        <v>26</v>
      </c>
      <c r="E371" s="56">
        <v>41714610</v>
      </c>
      <c r="F371" s="54" t="s">
        <v>335</v>
      </c>
      <c r="G371" s="53" t="s">
        <v>24</v>
      </c>
      <c r="H371" s="135">
        <v>4446.28</v>
      </c>
      <c r="I371" s="49">
        <v>2223.14</v>
      </c>
      <c r="J371" s="49">
        <v>759.16</v>
      </c>
      <c r="K371" s="136">
        <v>1463.98</v>
      </c>
      <c r="L371" s="44" t="str">
        <f>VLOOKUP(E371,'ML Look up'!$A$2:$B$1922,2,FALSE)</f>
        <v>PRECIP</v>
      </c>
    </row>
    <row r="372" spans="1:12" s="55" customFormat="1">
      <c r="A372" s="53" t="s">
        <v>20</v>
      </c>
      <c r="B372" s="53" t="s">
        <v>21</v>
      </c>
      <c r="C372" s="53" t="s">
        <v>39</v>
      </c>
      <c r="D372" s="53" t="s">
        <v>26</v>
      </c>
      <c r="E372" s="56">
        <v>41721361</v>
      </c>
      <c r="F372" s="54" t="s">
        <v>341</v>
      </c>
      <c r="G372" s="53" t="s">
        <v>24</v>
      </c>
      <c r="H372" s="135">
        <v>32384.7</v>
      </c>
      <c r="I372" s="49">
        <v>16192.35</v>
      </c>
      <c r="J372" s="49">
        <v>5529.35</v>
      </c>
      <c r="K372" s="136">
        <v>10663</v>
      </c>
      <c r="L372" s="44" t="str">
        <f>VLOOKUP(E372,'ML Look up'!$A$2:$B$1922,2,FALSE)</f>
        <v>ASH</v>
      </c>
    </row>
    <row r="373" spans="1:12" s="55" customFormat="1">
      <c r="A373" s="53" t="s">
        <v>20</v>
      </c>
      <c r="B373" s="53" t="s">
        <v>21</v>
      </c>
      <c r="C373" s="53" t="s">
        <v>39</v>
      </c>
      <c r="D373" s="53" t="s">
        <v>26</v>
      </c>
      <c r="E373" s="56">
        <v>41724840</v>
      </c>
      <c r="F373" s="54" t="s">
        <v>336</v>
      </c>
      <c r="G373" s="53" t="s">
        <v>24</v>
      </c>
      <c r="H373" s="135">
        <v>2127.6</v>
      </c>
      <c r="I373" s="49">
        <v>1063.8</v>
      </c>
      <c r="J373" s="49">
        <v>363.27</v>
      </c>
      <c r="K373" s="136">
        <v>700.53</v>
      </c>
      <c r="L373" s="44" t="str">
        <f>VLOOKUP(E373,'ML Look up'!$A$2:$B$1922,2,FALSE)</f>
        <v>FGD</v>
      </c>
    </row>
    <row r="374" spans="1:12" s="55" customFormat="1">
      <c r="A374" s="53" t="s">
        <v>20</v>
      </c>
      <c r="B374" s="53" t="s">
        <v>21</v>
      </c>
      <c r="C374" s="53" t="s">
        <v>39</v>
      </c>
      <c r="D374" s="53" t="s">
        <v>26</v>
      </c>
      <c r="E374" s="56">
        <v>41726149</v>
      </c>
      <c r="F374" s="54" t="s">
        <v>336</v>
      </c>
      <c r="G374" s="53" t="s">
        <v>24</v>
      </c>
      <c r="H374" s="135">
        <v>85258.16</v>
      </c>
      <c r="I374" s="49">
        <v>42629.08</v>
      </c>
      <c r="J374" s="49">
        <v>14556.94</v>
      </c>
      <c r="K374" s="136">
        <v>28072.14</v>
      </c>
      <c r="L374" s="44" t="str">
        <f>VLOOKUP(E374,'ML Look up'!$A$2:$B$1922,2,FALSE)</f>
        <v>FGD</v>
      </c>
    </row>
    <row r="375" spans="1:12" s="55" customFormat="1">
      <c r="A375" s="53" t="s">
        <v>20</v>
      </c>
      <c r="B375" s="53" t="s">
        <v>21</v>
      </c>
      <c r="C375" s="53" t="s">
        <v>39</v>
      </c>
      <c r="D375" s="53" t="s">
        <v>26</v>
      </c>
      <c r="E375" s="56">
        <v>41733960</v>
      </c>
      <c r="F375" s="54" t="s">
        <v>346</v>
      </c>
      <c r="G375" s="53" t="s">
        <v>24</v>
      </c>
      <c r="H375" s="135">
        <v>16443.34</v>
      </c>
      <c r="I375" s="49">
        <v>8221.67</v>
      </c>
      <c r="J375" s="49">
        <v>2807.53</v>
      </c>
      <c r="K375" s="136">
        <v>5414.1399999999994</v>
      </c>
      <c r="L375" s="44" t="str">
        <f>VLOOKUP(E375,'ML Look up'!$A$2:$B$1922,2,FALSE)</f>
        <v>MERCURY</v>
      </c>
    </row>
    <row r="376" spans="1:12" s="55" customFormat="1">
      <c r="A376" s="53" t="s">
        <v>20</v>
      </c>
      <c r="B376" s="53" t="s">
        <v>21</v>
      </c>
      <c r="C376" s="53" t="s">
        <v>39</v>
      </c>
      <c r="D376" s="53" t="s">
        <v>26</v>
      </c>
      <c r="E376" s="56">
        <v>41736551</v>
      </c>
      <c r="F376" s="54" t="s">
        <v>336</v>
      </c>
      <c r="G376" s="53" t="s">
        <v>24</v>
      </c>
      <c r="H376" s="135">
        <v>1619.85</v>
      </c>
      <c r="I376" s="49">
        <v>809.92499999999995</v>
      </c>
      <c r="J376" s="49">
        <v>276.57</v>
      </c>
      <c r="K376" s="136">
        <v>533.35500000000002</v>
      </c>
      <c r="L376" s="44" t="str">
        <f>VLOOKUP(E376,'ML Look up'!$A$2:$B$1922,2,FALSE)</f>
        <v>FGD</v>
      </c>
    </row>
    <row r="377" spans="1:12" s="55" customFormat="1">
      <c r="A377" s="53" t="s">
        <v>20</v>
      </c>
      <c r="B377" s="53" t="s">
        <v>21</v>
      </c>
      <c r="C377" s="53" t="s">
        <v>39</v>
      </c>
      <c r="D377" s="53" t="s">
        <v>26</v>
      </c>
      <c r="E377" s="56">
        <v>41736552</v>
      </c>
      <c r="F377" s="54" t="s">
        <v>336</v>
      </c>
      <c r="G377" s="53" t="s">
        <v>24</v>
      </c>
      <c r="H377" s="135">
        <v>2646.22</v>
      </c>
      <c r="I377" s="49">
        <v>1323.11</v>
      </c>
      <c r="J377" s="49">
        <v>451.81</v>
      </c>
      <c r="K377" s="136">
        <v>871.3</v>
      </c>
      <c r="L377" s="44" t="str">
        <f>VLOOKUP(E377,'ML Look up'!$A$2:$B$1922,2,FALSE)</f>
        <v>FGD</v>
      </c>
    </row>
    <row r="378" spans="1:12" s="55" customFormat="1">
      <c r="A378" s="53" t="s">
        <v>20</v>
      </c>
      <c r="B378" s="53" t="s">
        <v>21</v>
      </c>
      <c r="C378" s="53" t="s">
        <v>39</v>
      </c>
      <c r="D378" s="53" t="s">
        <v>26</v>
      </c>
      <c r="E378" s="56">
        <v>41738768</v>
      </c>
      <c r="F378" s="54" t="s">
        <v>336</v>
      </c>
      <c r="G378" s="53" t="s">
        <v>24</v>
      </c>
      <c r="H378" s="135">
        <v>1626.4</v>
      </c>
      <c r="I378" s="49">
        <v>813.2</v>
      </c>
      <c r="J378" s="49">
        <v>277.69</v>
      </c>
      <c r="K378" s="136">
        <v>535.51</v>
      </c>
      <c r="L378" s="44" t="str">
        <f>VLOOKUP(E378,'ML Look up'!$A$2:$B$1922,2,FALSE)</f>
        <v>FGD</v>
      </c>
    </row>
    <row r="379" spans="1:12" s="55" customFormat="1">
      <c r="A379" s="53" t="s">
        <v>20</v>
      </c>
      <c r="B379" s="53" t="s">
        <v>21</v>
      </c>
      <c r="C379" s="53" t="s">
        <v>39</v>
      </c>
      <c r="D379" s="53" t="s">
        <v>26</v>
      </c>
      <c r="E379" s="56">
        <v>41743164</v>
      </c>
      <c r="F379" s="54" t="s">
        <v>336</v>
      </c>
      <c r="G379" s="53" t="s">
        <v>24</v>
      </c>
      <c r="H379" s="135">
        <v>75327.91</v>
      </c>
      <c r="I379" s="49">
        <v>37663.955000000002</v>
      </c>
      <c r="J379" s="49">
        <v>12861.46</v>
      </c>
      <c r="K379" s="136">
        <v>24802.495000000003</v>
      </c>
      <c r="L379" s="44" t="str">
        <f>VLOOKUP(E379,'ML Look up'!$A$2:$B$1922,2,FALSE)</f>
        <v>FGD</v>
      </c>
    </row>
    <row r="380" spans="1:12" s="55" customFormat="1">
      <c r="A380" s="53" t="s">
        <v>20</v>
      </c>
      <c r="B380" s="53" t="s">
        <v>21</v>
      </c>
      <c r="C380" s="53" t="s">
        <v>39</v>
      </c>
      <c r="D380" s="53" t="s">
        <v>26</v>
      </c>
      <c r="E380" s="56">
        <v>41743176</v>
      </c>
      <c r="F380" s="54" t="s">
        <v>347</v>
      </c>
      <c r="G380" s="53" t="s">
        <v>24</v>
      </c>
      <c r="H380" s="135">
        <v>37990.870000000003</v>
      </c>
      <c r="I380" s="49">
        <v>18995.435000000001</v>
      </c>
      <c r="J380" s="49">
        <v>6486.55</v>
      </c>
      <c r="K380" s="136">
        <v>12508.885000000002</v>
      </c>
      <c r="L380" s="44" t="str">
        <f>VLOOKUP(E380,'ML Look up'!$A$2:$B$1922,2,FALSE)</f>
        <v>PRECIP</v>
      </c>
    </row>
    <row r="381" spans="1:12" s="55" customFormat="1">
      <c r="A381" s="53" t="s">
        <v>20</v>
      </c>
      <c r="B381" s="53" t="s">
        <v>21</v>
      </c>
      <c r="C381" s="53" t="s">
        <v>39</v>
      </c>
      <c r="D381" s="53" t="s">
        <v>26</v>
      </c>
      <c r="E381" s="56">
        <v>41743189</v>
      </c>
      <c r="F381" s="54" t="s">
        <v>348</v>
      </c>
      <c r="G381" s="53" t="s">
        <v>24</v>
      </c>
      <c r="H381" s="135">
        <v>202614.26</v>
      </c>
      <c r="I381" s="49">
        <v>101307.13</v>
      </c>
      <c r="J381" s="49">
        <v>34594.28</v>
      </c>
      <c r="K381" s="136">
        <v>66712.850000000006</v>
      </c>
      <c r="L381" s="44" t="str">
        <f>VLOOKUP(E381,'ML Look up'!$A$2:$B$1922,2,FALSE)</f>
        <v>PRECIP</v>
      </c>
    </row>
    <row r="382" spans="1:12" s="55" customFormat="1">
      <c r="A382" s="53" t="s">
        <v>20</v>
      </c>
      <c r="B382" s="53" t="s">
        <v>21</v>
      </c>
      <c r="C382" s="53" t="s">
        <v>39</v>
      </c>
      <c r="D382" s="53" t="s">
        <v>26</v>
      </c>
      <c r="E382" s="56">
        <v>41743196</v>
      </c>
      <c r="F382" s="54" t="s">
        <v>349</v>
      </c>
      <c r="G382" s="53" t="s">
        <v>24</v>
      </c>
      <c r="H382" s="135">
        <v>201650.33</v>
      </c>
      <c r="I382" s="49">
        <v>100825.16499999999</v>
      </c>
      <c r="J382" s="49">
        <v>34429.699999999997</v>
      </c>
      <c r="K382" s="136">
        <v>66395.464999999997</v>
      </c>
      <c r="L382" s="44" t="str">
        <f>VLOOKUP(E382,'ML Look up'!$A$2:$B$1922,2,FALSE)</f>
        <v>PRECIP</v>
      </c>
    </row>
    <row r="383" spans="1:12" s="55" customFormat="1">
      <c r="A383" s="53" t="s">
        <v>20</v>
      </c>
      <c r="B383" s="53" t="s">
        <v>21</v>
      </c>
      <c r="C383" s="53" t="s">
        <v>39</v>
      </c>
      <c r="D383" s="53" t="s">
        <v>26</v>
      </c>
      <c r="E383" s="56">
        <v>41755223</v>
      </c>
      <c r="F383" s="54" t="s">
        <v>341</v>
      </c>
      <c r="G383" s="53" t="s">
        <v>24</v>
      </c>
      <c r="H383" s="135">
        <v>31253.96</v>
      </c>
      <c r="I383" s="49">
        <v>15626.98</v>
      </c>
      <c r="J383" s="49">
        <v>5336.29</v>
      </c>
      <c r="K383" s="136">
        <v>10290.689999999999</v>
      </c>
      <c r="L383" s="44" t="str">
        <f>VLOOKUP(E383,'ML Look up'!$A$2:$B$1922,2,FALSE)</f>
        <v>ASH</v>
      </c>
    </row>
    <row r="384" spans="1:12" s="55" customFormat="1">
      <c r="A384" s="53" t="s">
        <v>20</v>
      </c>
      <c r="B384" s="53" t="s">
        <v>21</v>
      </c>
      <c r="C384" s="53" t="s">
        <v>39</v>
      </c>
      <c r="D384" s="53" t="s">
        <v>26</v>
      </c>
      <c r="E384" s="56">
        <v>41757137</v>
      </c>
      <c r="F384" s="54" t="s">
        <v>336</v>
      </c>
      <c r="G384" s="53" t="s">
        <v>24</v>
      </c>
      <c r="H384" s="135">
        <v>2453.27</v>
      </c>
      <c r="I384" s="49">
        <v>1226.635</v>
      </c>
      <c r="J384" s="49">
        <v>418.87</v>
      </c>
      <c r="K384" s="136">
        <v>807.76499999999999</v>
      </c>
      <c r="L384" s="44" t="str">
        <f>VLOOKUP(E384,'ML Look up'!$A$2:$B$1922,2,FALSE)</f>
        <v>FGD</v>
      </c>
    </row>
    <row r="385" spans="1:12" s="55" customFormat="1">
      <c r="A385" s="53" t="s">
        <v>20</v>
      </c>
      <c r="B385" s="53" t="s">
        <v>21</v>
      </c>
      <c r="C385" s="53" t="s">
        <v>39</v>
      </c>
      <c r="D385" s="53" t="s">
        <v>26</v>
      </c>
      <c r="E385" s="56">
        <v>41757908</v>
      </c>
      <c r="F385" s="54" t="s">
        <v>334</v>
      </c>
      <c r="G385" s="53" t="s">
        <v>24</v>
      </c>
      <c r="H385" s="135">
        <v>3189.61</v>
      </c>
      <c r="I385" s="49">
        <v>1594.8050000000001</v>
      </c>
      <c r="J385" s="49">
        <v>544.59</v>
      </c>
      <c r="K385" s="136">
        <v>1050.2150000000001</v>
      </c>
      <c r="L385" s="44" t="str">
        <f>VLOOKUP(E385,'ML Look up'!$A$2:$B$1922,2,FALSE)</f>
        <v>ASH</v>
      </c>
    </row>
    <row r="386" spans="1:12" s="55" customFormat="1">
      <c r="A386" s="53" t="s">
        <v>20</v>
      </c>
      <c r="B386" s="53" t="s">
        <v>21</v>
      </c>
      <c r="C386" s="53" t="s">
        <v>39</v>
      </c>
      <c r="D386" s="53" t="s">
        <v>26</v>
      </c>
      <c r="E386" s="56">
        <v>41776117</v>
      </c>
      <c r="F386" s="54" t="s">
        <v>345</v>
      </c>
      <c r="G386" s="53" t="s">
        <v>24</v>
      </c>
      <c r="H386" s="135">
        <v>1875.98</v>
      </c>
      <c r="I386" s="49">
        <v>937.99</v>
      </c>
      <c r="J386" s="49">
        <v>320.3</v>
      </c>
      <c r="K386" s="136">
        <v>617.69000000000005</v>
      </c>
      <c r="L386" s="44" t="str">
        <f>VLOOKUP(E386,'ML Look up'!$A$2:$B$1922,2,FALSE)</f>
        <v>FGD</v>
      </c>
    </row>
    <row r="387" spans="1:12" s="55" customFormat="1">
      <c r="A387" s="53" t="s">
        <v>20</v>
      </c>
      <c r="B387" s="53" t="s">
        <v>21</v>
      </c>
      <c r="C387" s="53" t="s">
        <v>39</v>
      </c>
      <c r="D387" s="53" t="s">
        <v>26</v>
      </c>
      <c r="E387" s="56">
        <v>41779857</v>
      </c>
      <c r="F387" s="54" t="s">
        <v>334</v>
      </c>
      <c r="G387" s="53" t="s">
        <v>24</v>
      </c>
      <c r="H387" s="135">
        <v>3889.74</v>
      </c>
      <c r="I387" s="49">
        <v>1944.87</v>
      </c>
      <c r="J387" s="49">
        <v>664.13</v>
      </c>
      <c r="K387" s="136">
        <v>1280.7399999999998</v>
      </c>
      <c r="L387" s="44" t="str">
        <f>VLOOKUP(E387,'ML Look up'!$A$2:$B$1922,2,FALSE)</f>
        <v>FGD</v>
      </c>
    </row>
    <row r="388" spans="1:12" s="55" customFormat="1">
      <c r="A388" s="53" t="s">
        <v>20</v>
      </c>
      <c r="B388" s="53" t="s">
        <v>21</v>
      </c>
      <c r="C388" s="53" t="s">
        <v>39</v>
      </c>
      <c r="D388" s="53" t="s">
        <v>26</v>
      </c>
      <c r="E388" s="56">
        <v>41780030</v>
      </c>
      <c r="F388" s="54" t="s">
        <v>334</v>
      </c>
      <c r="G388" s="53" t="s">
        <v>24</v>
      </c>
      <c r="H388" s="135">
        <v>1276.48</v>
      </c>
      <c r="I388" s="49">
        <v>638.24</v>
      </c>
      <c r="J388" s="49">
        <v>217.95</v>
      </c>
      <c r="K388" s="136">
        <v>420.29</v>
      </c>
      <c r="L388" s="44" t="str">
        <f>VLOOKUP(E388,'ML Look up'!$A$2:$B$1922,2,FALSE)</f>
        <v>ASH</v>
      </c>
    </row>
    <row r="389" spans="1:12" s="55" customFormat="1">
      <c r="A389" s="53" t="s">
        <v>20</v>
      </c>
      <c r="B389" s="53" t="s">
        <v>21</v>
      </c>
      <c r="C389" s="53" t="s">
        <v>39</v>
      </c>
      <c r="D389" s="53" t="s">
        <v>26</v>
      </c>
      <c r="E389" s="56">
        <v>41781023</v>
      </c>
      <c r="F389" s="54" t="s">
        <v>336</v>
      </c>
      <c r="G389" s="53" t="s">
        <v>24</v>
      </c>
      <c r="H389" s="135">
        <v>4150.62</v>
      </c>
      <c r="I389" s="49">
        <v>2075.31</v>
      </c>
      <c r="J389" s="49">
        <v>708.68</v>
      </c>
      <c r="K389" s="136">
        <v>1366.63</v>
      </c>
      <c r="L389" s="44" t="str">
        <f>VLOOKUP(E389,'ML Look up'!$A$2:$B$1922,2,FALSE)</f>
        <v>FGD</v>
      </c>
    </row>
    <row r="390" spans="1:12" s="55" customFormat="1">
      <c r="A390" s="53" t="s">
        <v>20</v>
      </c>
      <c r="B390" s="53" t="s">
        <v>21</v>
      </c>
      <c r="C390" s="53" t="s">
        <v>39</v>
      </c>
      <c r="D390" s="53" t="s">
        <v>26</v>
      </c>
      <c r="E390" s="56">
        <v>41786730</v>
      </c>
      <c r="F390" s="54" t="s">
        <v>336</v>
      </c>
      <c r="G390" s="53" t="s">
        <v>24</v>
      </c>
      <c r="H390" s="135">
        <v>1994</v>
      </c>
      <c r="I390" s="49">
        <v>997</v>
      </c>
      <c r="J390" s="49">
        <v>340.45</v>
      </c>
      <c r="K390" s="136">
        <v>656.55</v>
      </c>
      <c r="L390" s="44" t="str">
        <f>VLOOKUP(E390,'ML Look up'!$A$2:$B$1922,2,FALSE)</f>
        <v>FGD</v>
      </c>
    </row>
    <row r="391" spans="1:12" s="55" customFormat="1">
      <c r="A391" s="53" t="s">
        <v>20</v>
      </c>
      <c r="B391" s="53" t="s">
        <v>21</v>
      </c>
      <c r="C391" s="53" t="s">
        <v>39</v>
      </c>
      <c r="D391" s="53" t="s">
        <v>26</v>
      </c>
      <c r="E391" s="56">
        <v>41788315</v>
      </c>
      <c r="F391" s="54" t="s">
        <v>341</v>
      </c>
      <c r="G391" s="53" t="s">
        <v>24</v>
      </c>
      <c r="H391" s="135">
        <v>31739.42</v>
      </c>
      <c r="I391" s="49">
        <v>15869.71</v>
      </c>
      <c r="J391" s="49">
        <v>5419.18</v>
      </c>
      <c r="K391" s="136">
        <v>10450.529999999999</v>
      </c>
      <c r="L391" s="44" t="str">
        <f>VLOOKUP(E391,'ML Look up'!$A$2:$B$1922,2,FALSE)</f>
        <v>ASH</v>
      </c>
    </row>
    <row r="392" spans="1:12" s="55" customFormat="1">
      <c r="A392" s="53" t="s">
        <v>20</v>
      </c>
      <c r="B392" s="53" t="s">
        <v>21</v>
      </c>
      <c r="C392" s="53" t="s">
        <v>39</v>
      </c>
      <c r="D392" s="53" t="s">
        <v>26</v>
      </c>
      <c r="E392" s="56">
        <v>41790135</v>
      </c>
      <c r="F392" s="54" t="s">
        <v>350</v>
      </c>
      <c r="G392" s="53" t="s">
        <v>24</v>
      </c>
      <c r="H392" s="135">
        <v>2353.6799999999998</v>
      </c>
      <c r="I392" s="49">
        <v>1176.8399999999999</v>
      </c>
      <c r="J392" s="49">
        <v>401.87</v>
      </c>
      <c r="K392" s="136">
        <v>774.96999999999991</v>
      </c>
      <c r="L392" s="44" t="str">
        <f>VLOOKUP(E392,'ML Look up'!$A$2:$B$1922,2,FALSE)</f>
        <v>ASH</v>
      </c>
    </row>
    <row r="393" spans="1:12" s="55" customFormat="1">
      <c r="A393" s="53" t="s">
        <v>20</v>
      </c>
      <c r="B393" s="53" t="s">
        <v>21</v>
      </c>
      <c r="C393" s="53" t="s">
        <v>39</v>
      </c>
      <c r="D393" s="53" t="s">
        <v>26</v>
      </c>
      <c r="E393" s="56">
        <v>41790253</v>
      </c>
      <c r="F393" s="54" t="s">
        <v>335</v>
      </c>
      <c r="G393" s="53" t="s">
        <v>24</v>
      </c>
      <c r="H393" s="135">
        <v>2495.7399999999998</v>
      </c>
      <c r="I393" s="49">
        <v>1247.8699999999999</v>
      </c>
      <c r="J393" s="49">
        <v>426.12</v>
      </c>
      <c r="K393" s="136">
        <v>821.74999999999989</v>
      </c>
      <c r="L393" s="44" t="str">
        <f>VLOOKUP(E393,'ML Look up'!$A$2:$B$1922,2,FALSE)</f>
        <v>PRECIP</v>
      </c>
    </row>
    <row r="394" spans="1:12" s="55" customFormat="1">
      <c r="A394" s="53" t="s">
        <v>20</v>
      </c>
      <c r="B394" s="53" t="s">
        <v>21</v>
      </c>
      <c r="C394" s="53" t="s">
        <v>39</v>
      </c>
      <c r="D394" s="53" t="s">
        <v>26</v>
      </c>
      <c r="E394" s="56">
        <v>41802819</v>
      </c>
      <c r="F394" s="54" t="s">
        <v>347</v>
      </c>
      <c r="G394" s="53" t="s">
        <v>24</v>
      </c>
      <c r="H394" s="135">
        <v>2107.7399999999998</v>
      </c>
      <c r="I394" s="49">
        <v>1053.8699999999999</v>
      </c>
      <c r="J394" s="49">
        <v>359.87</v>
      </c>
      <c r="K394" s="136">
        <v>693.99999999999989</v>
      </c>
      <c r="L394" s="44" t="str">
        <f>VLOOKUP(E394,'ML Look up'!$A$2:$B$1922,2,FALSE)</f>
        <v>PRECIP</v>
      </c>
    </row>
    <row r="395" spans="1:12" s="55" customFormat="1">
      <c r="A395" s="53" t="s">
        <v>20</v>
      </c>
      <c r="B395" s="53" t="s">
        <v>21</v>
      </c>
      <c r="C395" s="53" t="s">
        <v>40</v>
      </c>
      <c r="D395" s="53" t="s">
        <v>26</v>
      </c>
      <c r="E395" s="56">
        <v>41536511</v>
      </c>
      <c r="F395" s="54" t="s">
        <v>351</v>
      </c>
      <c r="G395" s="53" t="s">
        <v>24</v>
      </c>
      <c r="H395" s="135">
        <v>2727348.63</v>
      </c>
      <c r="I395" s="49">
        <v>1363674.3149999999</v>
      </c>
      <c r="J395" s="49">
        <v>844445.26</v>
      </c>
      <c r="K395" s="136">
        <v>519229.05499999993</v>
      </c>
      <c r="L395" s="44" t="str">
        <f>VLOOKUP(E395,'ML Look up'!$A$2:$B$1922,2,FALSE)</f>
        <v>SCR</v>
      </c>
    </row>
    <row r="396" spans="1:12" s="55" customFormat="1">
      <c r="A396" s="53" t="s">
        <v>20</v>
      </c>
      <c r="B396" s="53" t="s">
        <v>21</v>
      </c>
      <c r="C396" s="53" t="s">
        <v>40</v>
      </c>
      <c r="D396" s="53" t="s">
        <v>26</v>
      </c>
      <c r="E396" s="56">
        <v>41707033</v>
      </c>
      <c r="F396" s="54" t="s">
        <v>336</v>
      </c>
      <c r="G396" s="53" t="s">
        <v>24</v>
      </c>
      <c r="H396" s="135">
        <v>25191.15</v>
      </c>
      <c r="I396" s="49">
        <v>12595.575000000001</v>
      </c>
      <c r="J396" s="49">
        <v>7799.72</v>
      </c>
      <c r="K396" s="136">
        <v>4795.8550000000005</v>
      </c>
      <c r="L396" s="44" t="str">
        <f>VLOOKUP(E396,'ML Look up'!$A$2:$B$1922,2,FALSE)</f>
        <v>SCR</v>
      </c>
    </row>
    <row r="397" spans="1:12" s="55" customFormat="1">
      <c r="A397" s="53" t="s">
        <v>20</v>
      </c>
      <c r="B397" s="53" t="s">
        <v>21</v>
      </c>
      <c r="C397" s="53" t="s">
        <v>40</v>
      </c>
      <c r="D397" s="53" t="s">
        <v>26</v>
      </c>
      <c r="E397" s="56">
        <v>41715042</v>
      </c>
      <c r="F397" s="54" t="s">
        <v>352</v>
      </c>
      <c r="G397" s="53" t="s">
        <v>24</v>
      </c>
      <c r="H397" s="135">
        <v>2193104.69</v>
      </c>
      <c r="I397" s="49">
        <v>1096552.345</v>
      </c>
      <c r="J397" s="49">
        <v>679031.95</v>
      </c>
      <c r="K397" s="136">
        <v>417520.39500000002</v>
      </c>
      <c r="L397" s="44" t="str">
        <f>VLOOKUP(E397,'ML Look up'!$A$2:$B$1922,2,FALSE)</f>
        <v>SCR</v>
      </c>
    </row>
    <row r="398" spans="1:12" s="55" customFormat="1">
      <c r="A398" s="53" t="s">
        <v>20</v>
      </c>
      <c r="B398" s="53" t="s">
        <v>21</v>
      </c>
      <c r="C398" s="53" t="s">
        <v>40</v>
      </c>
      <c r="D398" s="53" t="s">
        <v>26</v>
      </c>
      <c r="E398" s="56">
        <v>41719448</v>
      </c>
      <c r="F398" s="54" t="s">
        <v>353</v>
      </c>
      <c r="G398" s="53" t="s">
        <v>24</v>
      </c>
      <c r="H398" s="135">
        <v>220131.03</v>
      </c>
      <c r="I398" s="49">
        <v>110065.515</v>
      </c>
      <c r="J398" s="49">
        <v>68157.259999999995</v>
      </c>
      <c r="K398" s="136">
        <v>41908.255000000005</v>
      </c>
      <c r="L398" s="44" t="str">
        <f>VLOOKUP(E398,'ML Look up'!$A$2:$B$1922,2,FALSE)</f>
        <v>CEMS</v>
      </c>
    </row>
    <row r="399" spans="1:12" s="55" customFormat="1">
      <c r="A399" s="53" t="s">
        <v>20</v>
      </c>
      <c r="B399" s="53" t="s">
        <v>21</v>
      </c>
      <c r="C399" s="53" t="s">
        <v>40</v>
      </c>
      <c r="D399" s="53" t="s">
        <v>26</v>
      </c>
      <c r="E399" s="56">
        <v>41760828</v>
      </c>
      <c r="F399" s="54" t="s">
        <v>336</v>
      </c>
      <c r="G399" s="53" t="s">
        <v>24</v>
      </c>
      <c r="H399" s="135">
        <v>16025.3</v>
      </c>
      <c r="I399" s="49">
        <v>8012.65</v>
      </c>
      <c r="J399" s="49">
        <v>4961.7700000000004</v>
      </c>
      <c r="K399" s="136">
        <v>3050.8799999999992</v>
      </c>
      <c r="L399" s="44" t="str">
        <f>VLOOKUP(E399,'ML Look up'!$A$2:$B$1922,2,FALSE)</f>
        <v>FGD</v>
      </c>
    </row>
    <row r="400" spans="1:12" s="55" customFormat="1">
      <c r="A400" s="53" t="s">
        <v>20</v>
      </c>
      <c r="B400" s="53" t="s">
        <v>21</v>
      </c>
      <c r="C400" s="53" t="s">
        <v>40</v>
      </c>
      <c r="D400" s="53" t="s">
        <v>26</v>
      </c>
      <c r="E400" s="56">
        <v>41792554</v>
      </c>
      <c r="F400" s="54" t="s">
        <v>354</v>
      </c>
      <c r="G400" s="53" t="s">
        <v>24</v>
      </c>
      <c r="H400" s="135">
        <v>6581.59</v>
      </c>
      <c r="I400" s="49">
        <v>3290.7950000000001</v>
      </c>
      <c r="J400" s="49">
        <v>2037.8</v>
      </c>
      <c r="K400" s="136">
        <v>1252.9950000000001</v>
      </c>
      <c r="L400" s="44" t="str">
        <f>VLOOKUP(E400,'ML Look up'!$A$2:$B$1922,2,FALSE)</f>
        <v>PRECIP</v>
      </c>
    </row>
    <row r="401" spans="1:12" s="55" customFormat="1">
      <c r="A401" s="53" t="s">
        <v>20</v>
      </c>
      <c r="B401" s="53" t="s">
        <v>21</v>
      </c>
      <c r="C401" s="53" t="s">
        <v>40</v>
      </c>
      <c r="D401" s="53" t="s">
        <v>26</v>
      </c>
      <c r="E401" s="56">
        <v>41792562</v>
      </c>
      <c r="F401" s="54" t="s">
        <v>354</v>
      </c>
      <c r="G401" s="53" t="s">
        <v>24</v>
      </c>
      <c r="H401" s="135">
        <v>2313.46</v>
      </c>
      <c r="I401" s="49">
        <v>1156.73</v>
      </c>
      <c r="J401" s="49">
        <v>716.3</v>
      </c>
      <c r="K401" s="136">
        <v>440.43000000000006</v>
      </c>
      <c r="L401" s="44" t="str">
        <f>VLOOKUP(E401,'ML Look up'!$A$2:$B$1922,2,FALSE)</f>
        <v>PRECIP</v>
      </c>
    </row>
    <row r="402" spans="1:12" s="55" customFormat="1">
      <c r="A402" s="53" t="s">
        <v>20</v>
      </c>
      <c r="B402" s="53" t="s">
        <v>21</v>
      </c>
      <c r="C402" s="53" t="s">
        <v>40</v>
      </c>
      <c r="D402" s="53" t="s">
        <v>26</v>
      </c>
      <c r="E402" s="56">
        <v>41801664</v>
      </c>
      <c r="F402" s="54" t="s">
        <v>355</v>
      </c>
      <c r="G402" s="53" t="s">
        <v>24</v>
      </c>
      <c r="H402" s="135">
        <v>230644.97</v>
      </c>
      <c r="I402" s="49">
        <v>115322.485</v>
      </c>
      <c r="J402" s="49">
        <v>71412.600000000006</v>
      </c>
      <c r="K402" s="136">
        <v>43909.884999999995</v>
      </c>
      <c r="L402" s="44" t="str">
        <f>VLOOKUP(E402,'ML Look up'!$A$2:$B$1922,2,FALSE)</f>
        <v>FGD</v>
      </c>
    </row>
    <row r="403" spans="1:12" s="55" customFormat="1">
      <c r="A403" s="53" t="s">
        <v>20</v>
      </c>
      <c r="B403" s="53" t="s">
        <v>21</v>
      </c>
      <c r="C403" s="53" t="s">
        <v>40</v>
      </c>
      <c r="D403" s="53" t="s">
        <v>26</v>
      </c>
      <c r="E403" s="56">
        <v>41806060</v>
      </c>
      <c r="F403" s="54" t="s">
        <v>356</v>
      </c>
      <c r="G403" s="53" t="s">
        <v>24</v>
      </c>
      <c r="H403" s="135">
        <v>24555.26</v>
      </c>
      <c r="I403" s="49">
        <v>12277.63</v>
      </c>
      <c r="J403" s="49">
        <v>7602.83</v>
      </c>
      <c r="K403" s="136">
        <v>4674.7999999999993</v>
      </c>
      <c r="L403" s="44" t="str">
        <f>VLOOKUP(E403,'ML Look up'!$A$2:$B$1922,2,FALSE)</f>
        <v>FGD</v>
      </c>
    </row>
    <row r="404" spans="1:12" s="55" customFormat="1">
      <c r="A404" s="53" t="s">
        <v>20</v>
      </c>
      <c r="B404" s="53" t="s">
        <v>21</v>
      </c>
      <c r="C404" s="53" t="s">
        <v>40</v>
      </c>
      <c r="D404" s="53" t="s">
        <v>26</v>
      </c>
      <c r="E404" s="56">
        <v>41809011</v>
      </c>
      <c r="F404" s="54" t="s">
        <v>357</v>
      </c>
      <c r="G404" s="53" t="s">
        <v>24</v>
      </c>
      <c r="H404" s="135">
        <v>6021</v>
      </c>
      <c r="I404" s="49">
        <v>3010.5</v>
      </c>
      <c r="J404" s="49">
        <v>1864.23</v>
      </c>
      <c r="K404" s="136">
        <v>1146.27</v>
      </c>
      <c r="L404" s="44" t="str">
        <f>VLOOKUP(E404,'ML Look up'!$A$2:$B$1922,2,FALSE)</f>
        <v>PRECIP</v>
      </c>
    </row>
    <row r="405" spans="1:12" s="55" customFormat="1">
      <c r="A405" s="53" t="s">
        <v>20</v>
      </c>
      <c r="B405" s="53" t="s">
        <v>21</v>
      </c>
      <c r="C405" s="53" t="s">
        <v>40</v>
      </c>
      <c r="D405" s="53" t="s">
        <v>26</v>
      </c>
      <c r="E405" s="56">
        <v>41817972</v>
      </c>
      <c r="F405" s="54" t="s">
        <v>358</v>
      </c>
      <c r="G405" s="53" t="s">
        <v>24</v>
      </c>
      <c r="H405" s="135">
        <v>10283.34</v>
      </c>
      <c r="I405" s="49">
        <v>5141.67</v>
      </c>
      <c r="J405" s="49">
        <v>3183.94</v>
      </c>
      <c r="K405" s="136">
        <v>1957.73</v>
      </c>
      <c r="L405" s="44" t="str">
        <f>VLOOKUP(E405,'ML Look up'!$A$2:$B$1922,2,FALSE)</f>
        <v>ASH</v>
      </c>
    </row>
    <row r="406" spans="1:12" s="55" customFormat="1">
      <c r="A406" s="53" t="s">
        <v>20</v>
      </c>
      <c r="B406" s="53" t="s">
        <v>21</v>
      </c>
      <c r="C406" s="53" t="s">
        <v>40</v>
      </c>
      <c r="D406" s="53" t="s">
        <v>26</v>
      </c>
      <c r="E406" s="56">
        <v>41821404</v>
      </c>
      <c r="F406" s="54" t="s">
        <v>359</v>
      </c>
      <c r="G406" s="53" t="s">
        <v>24</v>
      </c>
      <c r="H406" s="135">
        <v>1746.65</v>
      </c>
      <c r="I406" s="49">
        <v>873.32500000000005</v>
      </c>
      <c r="J406" s="49">
        <v>540.79999999999995</v>
      </c>
      <c r="K406" s="136">
        <v>332.52500000000009</v>
      </c>
      <c r="L406" s="44" t="str">
        <f>VLOOKUP(E406,'ML Look up'!$A$2:$B$1922,2,FALSE)</f>
        <v>ASH</v>
      </c>
    </row>
    <row r="407" spans="1:12" s="55" customFormat="1">
      <c r="A407" s="53" t="s">
        <v>20</v>
      </c>
      <c r="B407" s="53" t="s">
        <v>21</v>
      </c>
      <c r="C407" s="53" t="s">
        <v>40</v>
      </c>
      <c r="D407" s="53" t="s">
        <v>26</v>
      </c>
      <c r="E407" s="56">
        <v>41821480</v>
      </c>
      <c r="F407" s="54" t="s">
        <v>360</v>
      </c>
      <c r="G407" s="53" t="s">
        <v>24</v>
      </c>
      <c r="H407" s="135">
        <v>98418.89</v>
      </c>
      <c r="I407" s="49">
        <v>49209.445</v>
      </c>
      <c r="J407" s="49">
        <v>30472.59</v>
      </c>
      <c r="K407" s="136">
        <v>18736.855</v>
      </c>
      <c r="L407" s="44" t="str">
        <f>VLOOKUP(E407,'ML Look up'!$A$2:$B$1922,2,FALSE)</f>
        <v>ASH</v>
      </c>
    </row>
    <row r="408" spans="1:12" s="55" customFormat="1">
      <c r="A408" s="53" t="s">
        <v>20</v>
      </c>
      <c r="B408" s="53" t="s">
        <v>21</v>
      </c>
      <c r="C408" s="53" t="s">
        <v>40</v>
      </c>
      <c r="D408" s="53" t="s">
        <v>26</v>
      </c>
      <c r="E408" s="56">
        <v>41821665</v>
      </c>
      <c r="F408" s="54" t="s">
        <v>356</v>
      </c>
      <c r="G408" s="53" t="s">
        <v>24</v>
      </c>
      <c r="H408" s="135">
        <v>7241.99</v>
      </c>
      <c r="I408" s="49">
        <v>3620.9949999999999</v>
      </c>
      <c r="J408" s="49">
        <v>2242.27</v>
      </c>
      <c r="K408" s="136">
        <v>1378.7249999999999</v>
      </c>
      <c r="L408" s="44" t="str">
        <f>VLOOKUP(E408,'ML Look up'!$A$2:$B$1922,2,FALSE)</f>
        <v>FGD</v>
      </c>
    </row>
    <row r="409" spans="1:12" s="55" customFormat="1">
      <c r="A409" s="53" t="s">
        <v>20</v>
      </c>
      <c r="B409" s="53" t="s">
        <v>21</v>
      </c>
      <c r="C409" s="53" t="s">
        <v>40</v>
      </c>
      <c r="D409" s="53" t="s">
        <v>26</v>
      </c>
      <c r="E409" s="56">
        <v>41821673</v>
      </c>
      <c r="F409" s="54" t="s">
        <v>359</v>
      </c>
      <c r="G409" s="53" t="s">
        <v>24</v>
      </c>
      <c r="H409" s="135">
        <v>1612.51</v>
      </c>
      <c r="I409" s="49">
        <v>806.255</v>
      </c>
      <c r="J409" s="49">
        <v>499.27</v>
      </c>
      <c r="K409" s="136">
        <v>306.98500000000001</v>
      </c>
      <c r="L409" s="44" t="str">
        <f>VLOOKUP(E409,'ML Look up'!$A$2:$B$1922,2,FALSE)</f>
        <v>SCR</v>
      </c>
    </row>
    <row r="410" spans="1:12" s="55" customFormat="1">
      <c r="A410" s="53" t="s">
        <v>20</v>
      </c>
      <c r="B410" s="53" t="s">
        <v>21</v>
      </c>
      <c r="C410" s="53" t="s">
        <v>40</v>
      </c>
      <c r="D410" s="53" t="s">
        <v>26</v>
      </c>
      <c r="E410" s="56">
        <v>41824072</v>
      </c>
      <c r="F410" s="54" t="s">
        <v>356</v>
      </c>
      <c r="G410" s="53" t="s">
        <v>24</v>
      </c>
      <c r="H410" s="135">
        <v>3625.53</v>
      </c>
      <c r="I410" s="49">
        <v>1812.7650000000001</v>
      </c>
      <c r="J410" s="49">
        <v>1122.54</v>
      </c>
      <c r="K410" s="136">
        <v>690.22500000000014</v>
      </c>
      <c r="L410" s="44" t="str">
        <f>VLOOKUP(E410,'ML Look up'!$A$2:$B$1922,2,FALSE)</f>
        <v>FGD</v>
      </c>
    </row>
    <row r="411" spans="1:12" s="55" customFormat="1">
      <c r="A411" s="53" t="s">
        <v>20</v>
      </c>
      <c r="B411" s="53" t="s">
        <v>21</v>
      </c>
      <c r="C411" s="53" t="s">
        <v>40</v>
      </c>
      <c r="D411" s="53" t="s">
        <v>26</v>
      </c>
      <c r="E411" s="56">
        <v>41825275</v>
      </c>
      <c r="F411" s="54" t="s">
        <v>356</v>
      </c>
      <c r="G411" s="53" t="s">
        <v>24</v>
      </c>
      <c r="H411" s="135">
        <v>2850.44</v>
      </c>
      <c r="I411" s="49">
        <v>1425.22</v>
      </c>
      <c r="J411" s="49">
        <v>882.56</v>
      </c>
      <c r="K411" s="136">
        <v>542.66000000000008</v>
      </c>
      <c r="L411" s="44" t="str">
        <f>VLOOKUP(E411,'ML Look up'!$A$2:$B$1922,2,FALSE)</f>
        <v>FGD</v>
      </c>
    </row>
    <row r="412" spans="1:12" s="55" customFormat="1">
      <c r="A412" s="53" t="s">
        <v>20</v>
      </c>
      <c r="B412" s="53" t="s">
        <v>21</v>
      </c>
      <c r="C412" s="53" t="s">
        <v>40</v>
      </c>
      <c r="D412" s="53" t="s">
        <v>26</v>
      </c>
      <c r="E412" s="56">
        <v>41827109</v>
      </c>
      <c r="F412" s="54" t="s">
        <v>361</v>
      </c>
      <c r="G412" s="53" t="s">
        <v>24</v>
      </c>
      <c r="H412" s="135">
        <v>169656.65</v>
      </c>
      <c r="I412" s="49">
        <v>84828.324999999997</v>
      </c>
      <c r="J412" s="49">
        <v>52529.31</v>
      </c>
      <c r="K412" s="136">
        <v>32299.014999999999</v>
      </c>
      <c r="L412" s="44" t="str">
        <f>VLOOKUP(E412,'ML Look up'!$A$2:$B$1922,2,FALSE)</f>
        <v>FGD</v>
      </c>
    </row>
    <row r="413" spans="1:12" s="55" customFormat="1">
      <c r="A413" s="53" t="s">
        <v>20</v>
      </c>
      <c r="B413" s="53" t="s">
        <v>21</v>
      </c>
      <c r="C413" s="53" t="s">
        <v>40</v>
      </c>
      <c r="D413" s="53" t="s">
        <v>26</v>
      </c>
      <c r="E413" s="56">
        <v>41827131</v>
      </c>
      <c r="F413" s="54" t="s">
        <v>361</v>
      </c>
      <c r="G413" s="53" t="s">
        <v>24</v>
      </c>
      <c r="H413" s="135">
        <v>171710.92</v>
      </c>
      <c r="I413" s="49">
        <v>85855.46</v>
      </c>
      <c r="J413" s="49">
        <v>53165.36</v>
      </c>
      <c r="K413" s="136">
        <v>32690.100000000006</v>
      </c>
      <c r="L413" s="44" t="str">
        <f>VLOOKUP(E413,'ML Look up'!$A$2:$B$1922,2,FALSE)</f>
        <v>FGD</v>
      </c>
    </row>
    <row r="414" spans="1:12" s="55" customFormat="1">
      <c r="A414" s="53" t="s">
        <v>20</v>
      </c>
      <c r="B414" s="53" t="s">
        <v>21</v>
      </c>
      <c r="C414" s="53" t="s">
        <v>40</v>
      </c>
      <c r="D414" s="53" t="s">
        <v>26</v>
      </c>
      <c r="E414" s="56">
        <v>41827133</v>
      </c>
      <c r="F414" s="54" t="s">
        <v>361</v>
      </c>
      <c r="G414" s="53" t="s">
        <v>24</v>
      </c>
      <c r="H414" s="135">
        <v>193007.64</v>
      </c>
      <c r="I414" s="49">
        <v>96503.82</v>
      </c>
      <c r="J414" s="49">
        <v>59759.28</v>
      </c>
      <c r="K414" s="136">
        <v>36744.540000000008</v>
      </c>
      <c r="L414" s="44" t="str">
        <f>VLOOKUP(E414,'ML Look up'!$A$2:$B$1922,2,FALSE)</f>
        <v>FGD</v>
      </c>
    </row>
    <row r="415" spans="1:12" s="55" customFormat="1">
      <c r="A415" s="53" t="s">
        <v>20</v>
      </c>
      <c r="B415" s="53" t="s">
        <v>21</v>
      </c>
      <c r="C415" s="53" t="s">
        <v>40</v>
      </c>
      <c r="D415" s="53" t="s">
        <v>26</v>
      </c>
      <c r="E415" s="56">
        <v>41827134</v>
      </c>
      <c r="F415" s="54" t="s">
        <v>361</v>
      </c>
      <c r="G415" s="53" t="s">
        <v>24</v>
      </c>
      <c r="H415" s="135">
        <v>152542.72</v>
      </c>
      <c r="I415" s="49">
        <v>76271.360000000001</v>
      </c>
      <c r="J415" s="49">
        <v>47230.48</v>
      </c>
      <c r="K415" s="136">
        <v>29040.879999999997</v>
      </c>
      <c r="L415" s="44" t="str">
        <f>VLOOKUP(E415,'ML Look up'!$A$2:$B$1922,2,FALSE)</f>
        <v>FGD</v>
      </c>
    </row>
    <row r="416" spans="1:12" s="55" customFormat="1">
      <c r="A416" s="53" t="s">
        <v>20</v>
      </c>
      <c r="B416" s="53" t="s">
        <v>21</v>
      </c>
      <c r="C416" s="53" t="s">
        <v>40</v>
      </c>
      <c r="D416" s="53" t="s">
        <v>26</v>
      </c>
      <c r="E416" s="56">
        <v>41827136</v>
      </c>
      <c r="F416" s="54" t="s">
        <v>361</v>
      </c>
      <c r="G416" s="53" t="s">
        <v>24</v>
      </c>
      <c r="H416" s="135">
        <v>161681.26</v>
      </c>
      <c r="I416" s="49">
        <v>80840.63</v>
      </c>
      <c r="J416" s="49">
        <v>50059.96</v>
      </c>
      <c r="K416" s="136">
        <v>30780.670000000006</v>
      </c>
      <c r="L416" s="44" t="str">
        <f>VLOOKUP(E416,'ML Look up'!$A$2:$B$1922,2,FALSE)</f>
        <v>FGD</v>
      </c>
    </row>
    <row r="417" spans="1:12" s="55" customFormat="1">
      <c r="A417" s="53" t="s">
        <v>20</v>
      </c>
      <c r="B417" s="53" t="s">
        <v>21</v>
      </c>
      <c r="C417" s="53" t="s">
        <v>40</v>
      </c>
      <c r="D417" s="53" t="s">
        <v>26</v>
      </c>
      <c r="E417" s="56">
        <v>41839036</v>
      </c>
      <c r="F417" s="54" t="s">
        <v>362</v>
      </c>
      <c r="G417" s="53" t="s">
        <v>24</v>
      </c>
      <c r="H417" s="135">
        <v>201282.91</v>
      </c>
      <c r="I417" s="49">
        <v>100641.455</v>
      </c>
      <c r="J417" s="49">
        <v>62321.48</v>
      </c>
      <c r="K417" s="136">
        <v>38319.974999999999</v>
      </c>
      <c r="L417" s="44" t="str">
        <f>VLOOKUP(E417,'ML Look up'!$A$2:$B$1922,2,FALSE)</f>
        <v>PRECIP</v>
      </c>
    </row>
    <row r="418" spans="1:12" s="55" customFormat="1">
      <c r="A418" s="53" t="s">
        <v>20</v>
      </c>
      <c r="B418" s="53" t="s">
        <v>21</v>
      </c>
      <c r="C418" s="53" t="s">
        <v>40</v>
      </c>
      <c r="D418" s="53" t="s">
        <v>26</v>
      </c>
      <c r="E418" s="56">
        <v>41839041</v>
      </c>
      <c r="F418" s="54" t="s">
        <v>362</v>
      </c>
      <c r="G418" s="53" t="s">
        <v>24</v>
      </c>
      <c r="H418" s="135">
        <v>199989.23</v>
      </c>
      <c r="I418" s="49">
        <v>99994.615000000005</v>
      </c>
      <c r="J418" s="49">
        <v>61920.93</v>
      </c>
      <c r="K418" s="136">
        <v>38073.685000000005</v>
      </c>
      <c r="L418" s="44" t="str">
        <f>VLOOKUP(E418,'ML Look up'!$A$2:$B$1922,2,FALSE)</f>
        <v>PRECIP</v>
      </c>
    </row>
    <row r="419" spans="1:12" s="55" customFormat="1">
      <c r="A419" s="53" t="s">
        <v>20</v>
      </c>
      <c r="B419" s="53" t="s">
        <v>21</v>
      </c>
      <c r="C419" s="53" t="s">
        <v>40</v>
      </c>
      <c r="D419" s="53" t="s">
        <v>26</v>
      </c>
      <c r="E419" s="56">
        <v>41839044</v>
      </c>
      <c r="F419" s="54" t="s">
        <v>362</v>
      </c>
      <c r="G419" s="53" t="s">
        <v>24</v>
      </c>
      <c r="H419" s="135">
        <v>193185.97</v>
      </c>
      <c r="I419" s="49">
        <v>96592.985000000001</v>
      </c>
      <c r="J419" s="49">
        <v>59814.49</v>
      </c>
      <c r="K419" s="136">
        <v>36778.495000000003</v>
      </c>
      <c r="L419" s="44" t="str">
        <f>VLOOKUP(E419,'ML Look up'!$A$2:$B$1922,2,FALSE)</f>
        <v>PRECIP</v>
      </c>
    </row>
    <row r="420" spans="1:12" s="55" customFormat="1">
      <c r="A420" s="53" t="s">
        <v>20</v>
      </c>
      <c r="B420" s="53" t="s">
        <v>21</v>
      </c>
      <c r="C420" s="53" t="s">
        <v>40</v>
      </c>
      <c r="D420" s="53" t="s">
        <v>26</v>
      </c>
      <c r="E420" s="56">
        <v>41839052</v>
      </c>
      <c r="F420" s="54" t="s">
        <v>363</v>
      </c>
      <c r="G420" s="53" t="s">
        <v>24</v>
      </c>
      <c r="H420" s="135">
        <v>3501.64</v>
      </c>
      <c r="I420" s="49">
        <v>1750.82</v>
      </c>
      <c r="J420" s="49">
        <v>1084.18</v>
      </c>
      <c r="K420" s="136">
        <v>666.63999999999987</v>
      </c>
      <c r="L420" s="44" t="str">
        <f>VLOOKUP(E420,'ML Look up'!$A$2:$B$1922,2,FALSE)</f>
        <v>ASH</v>
      </c>
    </row>
    <row r="421" spans="1:12" s="55" customFormat="1">
      <c r="A421" s="53" t="s">
        <v>20</v>
      </c>
      <c r="B421" s="53" t="s">
        <v>21</v>
      </c>
      <c r="C421" s="53" t="s">
        <v>40</v>
      </c>
      <c r="D421" s="53" t="s">
        <v>26</v>
      </c>
      <c r="E421" s="56">
        <v>41842551</v>
      </c>
      <c r="F421" s="54" t="s">
        <v>356</v>
      </c>
      <c r="G421" s="53" t="s">
        <v>24</v>
      </c>
      <c r="H421" s="135">
        <v>7299.71</v>
      </c>
      <c r="I421" s="49">
        <v>3649.855</v>
      </c>
      <c r="J421" s="49">
        <v>2260.15</v>
      </c>
      <c r="K421" s="136">
        <v>1389.7049999999999</v>
      </c>
      <c r="L421" s="44" t="str">
        <f>VLOOKUP(E421,'ML Look up'!$A$2:$B$1922,2,FALSE)</f>
        <v>FGD</v>
      </c>
    </row>
    <row r="422" spans="1:12" s="55" customFormat="1">
      <c r="A422" s="53" t="s">
        <v>20</v>
      </c>
      <c r="B422" s="53" t="s">
        <v>21</v>
      </c>
      <c r="C422" s="53" t="s">
        <v>40</v>
      </c>
      <c r="D422" s="53" t="s">
        <v>26</v>
      </c>
      <c r="E422" s="56">
        <v>41843359</v>
      </c>
      <c r="F422" s="54" t="s">
        <v>356</v>
      </c>
      <c r="G422" s="53" t="s">
        <v>24</v>
      </c>
      <c r="H422" s="135">
        <v>14099.51</v>
      </c>
      <c r="I422" s="49">
        <v>7049.7550000000001</v>
      </c>
      <c r="J422" s="49">
        <v>4365.51</v>
      </c>
      <c r="K422" s="136">
        <v>2684.2449999999999</v>
      </c>
      <c r="L422" s="44" t="str">
        <f>VLOOKUP(E422,'ML Look up'!$A$2:$B$1922,2,FALSE)</f>
        <v>FGD</v>
      </c>
    </row>
    <row r="423" spans="1:12" s="55" customFormat="1">
      <c r="A423" s="53" t="s">
        <v>20</v>
      </c>
      <c r="B423" s="53" t="s">
        <v>21</v>
      </c>
      <c r="C423" s="53" t="s">
        <v>40</v>
      </c>
      <c r="D423" s="53" t="s">
        <v>26</v>
      </c>
      <c r="E423" s="56">
        <v>41844704</v>
      </c>
      <c r="F423" s="54" t="s">
        <v>356</v>
      </c>
      <c r="G423" s="53" t="s">
        <v>24</v>
      </c>
      <c r="H423" s="135">
        <v>1109.3499999999999</v>
      </c>
      <c r="I423" s="49">
        <v>554.67499999999995</v>
      </c>
      <c r="J423" s="49">
        <v>343.48</v>
      </c>
      <c r="K423" s="136">
        <v>211.19499999999994</v>
      </c>
      <c r="L423" s="44" t="str">
        <f>VLOOKUP(E423,'ML Look up'!$A$2:$B$1922,2,FALSE)</f>
        <v>FGD</v>
      </c>
    </row>
    <row r="424" spans="1:12" s="55" customFormat="1">
      <c r="A424" s="53" t="s">
        <v>20</v>
      </c>
      <c r="B424" s="53" t="s">
        <v>21</v>
      </c>
      <c r="C424" s="53" t="s">
        <v>40</v>
      </c>
      <c r="D424" s="53" t="s">
        <v>26</v>
      </c>
      <c r="E424" s="56">
        <v>41848521</v>
      </c>
      <c r="F424" s="54" t="s">
        <v>359</v>
      </c>
      <c r="G424" s="53" t="s">
        <v>24</v>
      </c>
      <c r="H424" s="135">
        <v>12560.43</v>
      </c>
      <c r="I424" s="49">
        <v>6280.2150000000001</v>
      </c>
      <c r="J424" s="49">
        <v>3888.98</v>
      </c>
      <c r="K424" s="136">
        <v>2391.2350000000001</v>
      </c>
      <c r="L424" s="44" t="str">
        <f>VLOOKUP(E424,'ML Look up'!$A$2:$B$1922,2,FALSE)</f>
        <v>SCR</v>
      </c>
    </row>
    <row r="425" spans="1:12" s="55" customFormat="1">
      <c r="A425" s="53" t="s">
        <v>20</v>
      </c>
      <c r="B425" s="53" t="s">
        <v>21</v>
      </c>
      <c r="C425" s="53" t="s">
        <v>40</v>
      </c>
      <c r="D425" s="53" t="s">
        <v>26</v>
      </c>
      <c r="E425" s="56">
        <v>41859534</v>
      </c>
      <c r="F425" s="54" t="s">
        <v>358</v>
      </c>
      <c r="G425" s="53" t="s">
        <v>24</v>
      </c>
      <c r="H425" s="135">
        <v>31170.6</v>
      </c>
      <c r="I425" s="49">
        <v>15585.3</v>
      </c>
      <c r="J425" s="49">
        <v>9651.08</v>
      </c>
      <c r="K425" s="136">
        <v>5934.2199999999993</v>
      </c>
      <c r="L425" s="44" t="str">
        <f>VLOOKUP(E425,'ML Look up'!$A$2:$B$1922,2,FALSE)</f>
        <v>ASH</v>
      </c>
    </row>
    <row r="426" spans="1:12" s="55" customFormat="1">
      <c r="A426" s="53" t="s">
        <v>20</v>
      </c>
      <c r="B426" s="53" t="s">
        <v>21</v>
      </c>
      <c r="C426" s="53" t="s">
        <v>40</v>
      </c>
      <c r="D426" s="53" t="s">
        <v>26</v>
      </c>
      <c r="E426" s="56">
        <v>41865487</v>
      </c>
      <c r="F426" s="54" t="s">
        <v>364</v>
      </c>
      <c r="G426" s="53" t="s">
        <v>24</v>
      </c>
      <c r="H426" s="135">
        <v>73165.97</v>
      </c>
      <c r="I426" s="49">
        <v>36582.985000000001</v>
      </c>
      <c r="J426" s="49">
        <v>22653.74</v>
      </c>
      <c r="K426" s="136">
        <v>13929.244999999999</v>
      </c>
      <c r="L426" s="44" t="str">
        <f>VLOOKUP(E426,'ML Look up'!$A$2:$B$1922,2,FALSE)</f>
        <v>ASH</v>
      </c>
    </row>
    <row r="427" spans="1:12" s="55" customFormat="1">
      <c r="A427" s="53" t="s">
        <v>20</v>
      </c>
      <c r="B427" s="53" t="s">
        <v>21</v>
      </c>
      <c r="C427" s="53" t="s">
        <v>40</v>
      </c>
      <c r="D427" s="53" t="s">
        <v>26</v>
      </c>
      <c r="E427" s="56">
        <v>41870785</v>
      </c>
      <c r="F427" s="54" t="s">
        <v>359</v>
      </c>
      <c r="G427" s="53" t="s">
        <v>24</v>
      </c>
      <c r="H427" s="135">
        <v>2962.62</v>
      </c>
      <c r="I427" s="49">
        <v>1481.31</v>
      </c>
      <c r="J427" s="49">
        <v>917.29</v>
      </c>
      <c r="K427" s="136">
        <v>564.02</v>
      </c>
      <c r="L427" s="44" t="str">
        <f>VLOOKUP(E427,'ML Look up'!$A$2:$B$1922,2,FALSE)</f>
        <v>FGD</v>
      </c>
    </row>
    <row r="428" spans="1:12" s="55" customFormat="1">
      <c r="A428" s="53" t="s">
        <v>20</v>
      </c>
      <c r="B428" s="53" t="s">
        <v>21</v>
      </c>
      <c r="C428" s="53" t="s">
        <v>40</v>
      </c>
      <c r="D428" s="53" t="s">
        <v>26</v>
      </c>
      <c r="E428" s="56">
        <v>41875426</v>
      </c>
      <c r="F428" s="54" t="s">
        <v>358</v>
      </c>
      <c r="G428" s="53" t="s">
        <v>24</v>
      </c>
      <c r="H428" s="135">
        <v>31927.279999999999</v>
      </c>
      <c r="I428" s="49">
        <v>15963.64</v>
      </c>
      <c r="J428" s="49">
        <v>9885.3700000000008</v>
      </c>
      <c r="K428" s="136">
        <v>6078.2699999999986</v>
      </c>
      <c r="L428" s="44" t="str">
        <f>VLOOKUP(E428,'ML Look up'!$A$2:$B$1922,2,FALSE)</f>
        <v>ASH</v>
      </c>
    </row>
    <row r="429" spans="1:12" s="55" customFormat="1">
      <c r="A429" s="53" t="s">
        <v>20</v>
      </c>
      <c r="B429" s="53" t="s">
        <v>21</v>
      </c>
      <c r="C429" s="53" t="s">
        <v>40</v>
      </c>
      <c r="D429" s="53" t="s">
        <v>26</v>
      </c>
      <c r="E429" s="56">
        <v>41880464</v>
      </c>
      <c r="F429" s="54" t="s">
        <v>365</v>
      </c>
      <c r="G429" s="53" t="s">
        <v>24</v>
      </c>
      <c r="H429" s="135">
        <v>-851.85</v>
      </c>
      <c r="I429" s="49">
        <v>-425.92500000000001</v>
      </c>
      <c r="J429" s="49">
        <v>-263.75</v>
      </c>
      <c r="K429" s="136">
        <v>-162.17500000000001</v>
      </c>
      <c r="L429" s="44" t="str">
        <f>VLOOKUP(E429,'ML Look up'!$A$2:$B$1922,2,FALSE)</f>
        <v>PRECIP</v>
      </c>
    </row>
    <row r="430" spans="1:12" s="55" customFormat="1">
      <c r="A430" s="53" t="s">
        <v>20</v>
      </c>
      <c r="B430" s="53" t="s">
        <v>21</v>
      </c>
      <c r="C430" s="53" t="s">
        <v>40</v>
      </c>
      <c r="D430" s="53" t="s">
        <v>26</v>
      </c>
      <c r="E430" s="56">
        <v>41882104</v>
      </c>
      <c r="F430" s="54" t="s">
        <v>358</v>
      </c>
      <c r="G430" s="53" t="s">
        <v>24</v>
      </c>
      <c r="H430" s="135">
        <v>3310.13</v>
      </c>
      <c r="I430" s="49">
        <v>1655.0650000000001</v>
      </c>
      <c r="J430" s="49">
        <v>1024.8900000000001</v>
      </c>
      <c r="K430" s="136">
        <v>630.17499999999995</v>
      </c>
      <c r="L430" s="44" t="str">
        <f>VLOOKUP(E430,'ML Look up'!$A$2:$B$1922,2,FALSE)</f>
        <v>FGD</v>
      </c>
    </row>
    <row r="431" spans="1:12" s="55" customFormat="1">
      <c r="A431" s="53" t="s">
        <v>20</v>
      </c>
      <c r="B431" s="53" t="s">
        <v>21</v>
      </c>
      <c r="C431" s="53" t="s">
        <v>40</v>
      </c>
      <c r="D431" s="53" t="s">
        <v>26</v>
      </c>
      <c r="E431" s="56">
        <v>41883643</v>
      </c>
      <c r="F431" s="54" t="s">
        <v>358</v>
      </c>
      <c r="G431" s="53" t="s">
        <v>24</v>
      </c>
      <c r="H431" s="135">
        <v>1320.78</v>
      </c>
      <c r="I431" s="49">
        <v>660.39</v>
      </c>
      <c r="J431" s="49">
        <v>408.94</v>
      </c>
      <c r="K431" s="136">
        <v>251.45</v>
      </c>
      <c r="L431" s="44" t="str">
        <f>VLOOKUP(E431,'ML Look up'!$A$2:$B$1922,2,FALSE)</f>
        <v>LDFL</v>
      </c>
    </row>
    <row r="432" spans="1:12" s="55" customFormat="1">
      <c r="A432" s="53" t="s">
        <v>20</v>
      </c>
      <c r="B432" s="53" t="s">
        <v>21</v>
      </c>
      <c r="C432" s="53" t="s">
        <v>40</v>
      </c>
      <c r="D432" s="53" t="s">
        <v>26</v>
      </c>
      <c r="E432" s="56">
        <v>41886704</v>
      </c>
      <c r="F432" s="54" t="s">
        <v>366</v>
      </c>
      <c r="G432" s="53" t="s">
        <v>24</v>
      </c>
      <c r="H432" s="135">
        <v>98962.52</v>
      </c>
      <c r="I432" s="49">
        <v>49481.26</v>
      </c>
      <c r="J432" s="49">
        <v>30640.91</v>
      </c>
      <c r="K432" s="136">
        <v>18840.350000000002</v>
      </c>
      <c r="L432" s="44" t="str">
        <f>VLOOKUP(E432,'ML Look up'!$A$2:$B$1922,2,FALSE)</f>
        <v>FGD</v>
      </c>
    </row>
    <row r="433" spans="1:12" s="55" customFormat="1">
      <c r="A433" s="53" t="s">
        <v>20</v>
      </c>
      <c r="B433" s="53" t="s">
        <v>21</v>
      </c>
      <c r="C433" s="53" t="s">
        <v>40</v>
      </c>
      <c r="D433" s="53" t="s">
        <v>26</v>
      </c>
      <c r="E433" s="56">
        <v>41887060</v>
      </c>
      <c r="F433" s="54" t="s">
        <v>359</v>
      </c>
      <c r="G433" s="53" t="s">
        <v>24</v>
      </c>
      <c r="H433" s="135">
        <v>3277.59</v>
      </c>
      <c r="I433" s="49">
        <v>1638.7950000000001</v>
      </c>
      <c r="J433" s="49">
        <v>1014.81</v>
      </c>
      <c r="K433" s="136">
        <v>623.98500000000013</v>
      </c>
      <c r="L433" s="44" t="str">
        <f>VLOOKUP(E433,'ML Look up'!$A$2:$B$1922,2,FALSE)</f>
        <v>ASH</v>
      </c>
    </row>
    <row r="434" spans="1:12" s="55" customFormat="1">
      <c r="A434" s="53" t="s">
        <v>20</v>
      </c>
      <c r="B434" s="53" t="s">
        <v>21</v>
      </c>
      <c r="C434" s="53" t="s">
        <v>40</v>
      </c>
      <c r="D434" s="53" t="s">
        <v>26</v>
      </c>
      <c r="E434" s="56">
        <v>41888192</v>
      </c>
      <c r="F434" s="54" t="s">
        <v>359</v>
      </c>
      <c r="G434" s="53" t="s">
        <v>24</v>
      </c>
      <c r="H434" s="135">
        <v>3988.63</v>
      </c>
      <c r="I434" s="49">
        <v>1994.3150000000001</v>
      </c>
      <c r="J434" s="49">
        <v>1234.96</v>
      </c>
      <c r="K434" s="136">
        <v>759.35500000000002</v>
      </c>
      <c r="L434" s="44" t="str">
        <f>VLOOKUP(E434,'ML Look up'!$A$2:$B$1922,2,FALSE)</f>
        <v>ASH</v>
      </c>
    </row>
    <row r="435" spans="1:12" s="55" customFormat="1">
      <c r="A435" s="53" t="s">
        <v>20</v>
      </c>
      <c r="B435" s="53" t="s">
        <v>21</v>
      </c>
      <c r="C435" s="53" t="s">
        <v>40</v>
      </c>
      <c r="D435" s="53" t="s">
        <v>26</v>
      </c>
      <c r="E435" s="56">
        <v>41888210</v>
      </c>
      <c r="F435" s="54" t="s">
        <v>356</v>
      </c>
      <c r="G435" s="53" t="s">
        <v>24</v>
      </c>
      <c r="H435" s="135">
        <v>220463.15</v>
      </c>
      <c r="I435" s="49">
        <v>110231.575</v>
      </c>
      <c r="J435" s="49">
        <v>68260.09</v>
      </c>
      <c r="K435" s="136">
        <v>41971.485000000001</v>
      </c>
      <c r="L435" s="44" t="str">
        <f>VLOOKUP(E435,'ML Look up'!$A$2:$B$1922,2,FALSE)</f>
        <v>FGD</v>
      </c>
    </row>
    <row r="436" spans="1:12" s="55" customFormat="1">
      <c r="A436" s="53" t="s">
        <v>20</v>
      </c>
      <c r="B436" s="53" t="s">
        <v>21</v>
      </c>
      <c r="C436" s="53" t="s">
        <v>40</v>
      </c>
      <c r="D436" s="53" t="s">
        <v>26</v>
      </c>
      <c r="E436" s="56">
        <v>41894547</v>
      </c>
      <c r="F436" s="54" t="s">
        <v>367</v>
      </c>
      <c r="G436" s="53" t="s">
        <v>24</v>
      </c>
      <c r="H436" s="135">
        <v>3897.83</v>
      </c>
      <c r="I436" s="49">
        <v>1948.915</v>
      </c>
      <c r="J436" s="49">
        <v>1206.8499999999999</v>
      </c>
      <c r="K436" s="136">
        <v>742.06500000000005</v>
      </c>
      <c r="L436" s="44" t="str">
        <f>VLOOKUP(E436,'ML Look up'!$A$2:$B$1922,2,FALSE)</f>
        <v>PRECIP</v>
      </c>
    </row>
    <row r="437" spans="1:12" s="55" customFormat="1">
      <c r="A437" s="53" t="s">
        <v>20</v>
      </c>
      <c r="B437" s="53" t="s">
        <v>21</v>
      </c>
      <c r="C437" s="53" t="s">
        <v>40</v>
      </c>
      <c r="D437" s="53" t="s">
        <v>26</v>
      </c>
      <c r="E437" s="56">
        <v>41895513</v>
      </c>
      <c r="F437" s="54" t="s">
        <v>368</v>
      </c>
      <c r="G437" s="53" t="s">
        <v>24</v>
      </c>
      <c r="H437" s="135">
        <v>101067.58</v>
      </c>
      <c r="I437" s="49">
        <v>50533.79</v>
      </c>
      <c r="J437" s="49">
        <v>31292.68</v>
      </c>
      <c r="K437" s="136">
        <v>19241.11</v>
      </c>
      <c r="L437" s="44" t="str">
        <f>VLOOKUP(E437,'ML Look up'!$A$2:$B$1922,2,FALSE)</f>
        <v>GYPSUM</v>
      </c>
    </row>
    <row r="438" spans="1:12" s="55" customFormat="1">
      <c r="A438" s="53" t="s">
        <v>20</v>
      </c>
      <c r="B438" s="53" t="s">
        <v>21</v>
      </c>
      <c r="C438" s="53" t="s">
        <v>40</v>
      </c>
      <c r="D438" s="53" t="s">
        <v>26</v>
      </c>
      <c r="E438" s="56">
        <v>41895963</v>
      </c>
      <c r="F438" s="54" t="s">
        <v>356</v>
      </c>
      <c r="G438" s="53" t="s">
        <v>24</v>
      </c>
      <c r="H438" s="135">
        <v>16981.419999999998</v>
      </c>
      <c r="I438" s="49">
        <v>8490.7099999999991</v>
      </c>
      <c r="J438" s="49">
        <v>5257.81</v>
      </c>
      <c r="K438" s="136">
        <v>3232.8999999999987</v>
      </c>
      <c r="L438" s="44" t="str">
        <f>VLOOKUP(E438,'ML Look up'!$A$2:$B$1922,2,FALSE)</f>
        <v>FGD</v>
      </c>
    </row>
    <row r="439" spans="1:12" s="55" customFormat="1">
      <c r="A439" s="53" t="s">
        <v>20</v>
      </c>
      <c r="B439" s="53" t="s">
        <v>21</v>
      </c>
      <c r="C439" s="53" t="s">
        <v>40</v>
      </c>
      <c r="D439" s="53" t="s">
        <v>26</v>
      </c>
      <c r="E439" s="56">
        <v>41899831</v>
      </c>
      <c r="F439" s="54" t="s">
        <v>369</v>
      </c>
      <c r="G439" s="53" t="s">
        <v>24</v>
      </c>
      <c r="H439" s="135">
        <v>3616.71</v>
      </c>
      <c r="I439" s="49">
        <v>1808.355</v>
      </c>
      <c r="J439" s="49">
        <v>1119.81</v>
      </c>
      <c r="K439" s="136">
        <v>688.54500000000007</v>
      </c>
      <c r="L439" s="44" t="str">
        <f>VLOOKUP(E439,'ML Look up'!$A$2:$B$1922,2,FALSE)</f>
        <v>CEMS</v>
      </c>
    </row>
    <row r="440" spans="1:12" s="55" customFormat="1">
      <c r="A440" s="53" t="s">
        <v>20</v>
      </c>
      <c r="B440" s="53" t="s">
        <v>21</v>
      </c>
      <c r="C440" s="53" t="s">
        <v>40</v>
      </c>
      <c r="D440" s="53" t="s">
        <v>26</v>
      </c>
      <c r="E440" s="56">
        <v>41899866</v>
      </c>
      <c r="F440" s="54" t="s">
        <v>370</v>
      </c>
      <c r="G440" s="53" t="s">
        <v>24</v>
      </c>
      <c r="H440" s="135">
        <v>17551.68</v>
      </c>
      <c r="I440" s="49">
        <v>8775.84</v>
      </c>
      <c r="J440" s="49">
        <v>5434.37</v>
      </c>
      <c r="K440" s="136">
        <v>3341.4700000000003</v>
      </c>
      <c r="L440" s="44" t="str">
        <f>VLOOKUP(E440,'ML Look up'!$A$2:$B$1922,2,FALSE)</f>
        <v>ASH</v>
      </c>
    </row>
    <row r="441" spans="1:12" s="55" customFormat="1">
      <c r="A441" s="53" t="s">
        <v>20</v>
      </c>
      <c r="B441" s="53" t="s">
        <v>21</v>
      </c>
      <c r="C441" s="53" t="s">
        <v>40</v>
      </c>
      <c r="D441" s="53" t="s">
        <v>26</v>
      </c>
      <c r="E441" s="56">
        <v>41906952</v>
      </c>
      <c r="F441" s="54" t="s">
        <v>358</v>
      </c>
      <c r="G441" s="53" t="s">
        <v>24</v>
      </c>
      <c r="H441" s="135">
        <v>31200.21</v>
      </c>
      <c r="I441" s="49">
        <v>15600.105</v>
      </c>
      <c r="J441" s="49">
        <v>9660.25</v>
      </c>
      <c r="K441" s="136">
        <v>5939.8549999999996</v>
      </c>
      <c r="L441" s="44" t="str">
        <f>VLOOKUP(E441,'ML Look up'!$A$2:$B$1922,2,FALSE)</f>
        <v>ASH</v>
      </c>
    </row>
    <row r="442" spans="1:12" s="55" customFormat="1">
      <c r="A442" s="53" t="s">
        <v>20</v>
      </c>
      <c r="B442" s="53" t="s">
        <v>21</v>
      </c>
      <c r="C442" s="53" t="s">
        <v>40</v>
      </c>
      <c r="D442" s="53" t="s">
        <v>26</v>
      </c>
      <c r="E442" s="56">
        <v>41910437</v>
      </c>
      <c r="F442" s="54" t="s">
        <v>371</v>
      </c>
      <c r="G442" s="53" t="s">
        <v>24</v>
      </c>
      <c r="H442" s="135">
        <v>1766.66</v>
      </c>
      <c r="I442" s="49">
        <v>883.33</v>
      </c>
      <c r="J442" s="49">
        <v>547</v>
      </c>
      <c r="K442" s="136">
        <v>336.33000000000004</v>
      </c>
      <c r="L442" s="44" t="str">
        <f>VLOOKUP(E442,'ML Look up'!$A$2:$B$1922,2,FALSE)</f>
        <v>FGD</v>
      </c>
    </row>
    <row r="443" spans="1:12" s="55" customFormat="1">
      <c r="A443" s="53" t="s">
        <v>20</v>
      </c>
      <c r="B443" s="53" t="s">
        <v>21</v>
      </c>
      <c r="C443" s="53" t="s">
        <v>40</v>
      </c>
      <c r="D443" s="53" t="s">
        <v>26</v>
      </c>
      <c r="E443" s="56">
        <v>41912421</v>
      </c>
      <c r="F443" s="54" t="s">
        <v>356</v>
      </c>
      <c r="G443" s="53" t="s">
        <v>24</v>
      </c>
      <c r="H443" s="135">
        <v>1966.27</v>
      </c>
      <c r="I443" s="49">
        <v>983.13499999999999</v>
      </c>
      <c r="J443" s="49">
        <v>608.79999999999995</v>
      </c>
      <c r="K443" s="136">
        <v>374.33500000000004</v>
      </c>
      <c r="L443" s="44" t="str">
        <f>VLOOKUP(E443,'ML Look up'!$A$2:$B$1922,2,FALSE)</f>
        <v>FGD</v>
      </c>
    </row>
    <row r="444" spans="1:12" s="55" customFormat="1">
      <c r="A444" s="53" t="s">
        <v>20</v>
      </c>
      <c r="B444" s="53" t="s">
        <v>21</v>
      </c>
      <c r="C444" s="53" t="s">
        <v>40</v>
      </c>
      <c r="D444" s="53" t="s">
        <v>26</v>
      </c>
      <c r="E444" s="56">
        <v>41912852</v>
      </c>
      <c r="F444" s="54" t="s">
        <v>359</v>
      </c>
      <c r="G444" s="53" t="s">
        <v>24</v>
      </c>
      <c r="H444" s="135">
        <v>3349.21</v>
      </c>
      <c r="I444" s="49">
        <v>1674.605</v>
      </c>
      <c r="J444" s="49">
        <v>1036.99</v>
      </c>
      <c r="K444" s="136">
        <v>637.61500000000001</v>
      </c>
      <c r="L444" s="44" t="str">
        <f>VLOOKUP(E444,'ML Look up'!$A$2:$B$1922,2,FALSE)</f>
        <v>ASH</v>
      </c>
    </row>
    <row r="445" spans="1:12" s="55" customFormat="1">
      <c r="A445" s="53" t="s">
        <v>20</v>
      </c>
      <c r="B445" s="53" t="s">
        <v>21</v>
      </c>
      <c r="C445" s="53" t="s">
        <v>40</v>
      </c>
      <c r="D445" s="53" t="s">
        <v>26</v>
      </c>
      <c r="E445" s="56">
        <v>41912855</v>
      </c>
      <c r="F445" s="54" t="s">
        <v>359</v>
      </c>
      <c r="G445" s="53" t="s">
        <v>24</v>
      </c>
      <c r="H445" s="135">
        <v>3703.34</v>
      </c>
      <c r="I445" s="49">
        <v>1851.67</v>
      </c>
      <c r="J445" s="49">
        <v>1146.6300000000001</v>
      </c>
      <c r="K445" s="136">
        <v>705.04</v>
      </c>
      <c r="L445" s="44" t="str">
        <f>VLOOKUP(E445,'ML Look up'!$A$2:$B$1922,2,FALSE)</f>
        <v>ASH</v>
      </c>
    </row>
    <row r="446" spans="1:12" s="55" customFormat="1">
      <c r="A446" s="53" t="s">
        <v>20</v>
      </c>
      <c r="B446" s="53" t="s">
        <v>21</v>
      </c>
      <c r="C446" s="53" t="s">
        <v>40</v>
      </c>
      <c r="D446" s="53" t="s">
        <v>26</v>
      </c>
      <c r="E446" s="56">
        <v>41915026</v>
      </c>
      <c r="F446" s="54" t="s">
        <v>366</v>
      </c>
      <c r="G446" s="53" t="s">
        <v>24</v>
      </c>
      <c r="H446" s="135">
        <v>75590.83</v>
      </c>
      <c r="I446" s="49">
        <v>37795.415000000001</v>
      </c>
      <c r="J446" s="49">
        <v>23404.53</v>
      </c>
      <c r="K446" s="136">
        <v>14390.885000000002</v>
      </c>
      <c r="L446" s="44" t="str">
        <f>VLOOKUP(E446,'ML Look up'!$A$2:$B$1922,2,FALSE)</f>
        <v>FGD</v>
      </c>
    </row>
    <row r="447" spans="1:12" s="55" customFormat="1">
      <c r="A447" s="53" t="s">
        <v>20</v>
      </c>
      <c r="B447" s="53" t="s">
        <v>21</v>
      </c>
      <c r="C447" s="53" t="s">
        <v>40</v>
      </c>
      <c r="D447" s="53" t="s">
        <v>26</v>
      </c>
      <c r="E447" s="56">
        <v>41919129</v>
      </c>
      <c r="F447" s="54" t="s">
        <v>372</v>
      </c>
      <c r="G447" s="53" t="s">
        <v>24</v>
      </c>
      <c r="H447" s="135">
        <v>11726.02</v>
      </c>
      <c r="I447" s="49">
        <v>5863.01</v>
      </c>
      <c r="J447" s="49">
        <v>3630.63</v>
      </c>
      <c r="K447" s="136">
        <v>2232.38</v>
      </c>
      <c r="L447" s="44" t="str">
        <f>VLOOKUP(E447,'ML Look up'!$A$2:$B$1922,2,FALSE)</f>
        <v>FGD</v>
      </c>
    </row>
    <row r="448" spans="1:12" s="55" customFormat="1">
      <c r="A448" s="53" t="s">
        <v>20</v>
      </c>
      <c r="B448" s="53" t="s">
        <v>21</v>
      </c>
      <c r="C448" s="53" t="s">
        <v>40</v>
      </c>
      <c r="D448" s="53" t="s">
        <v>26</v>
      </c>
      <c r="E448" s="56">
        <v>41921683</v>
      </c>
      <c r="F448" s="54" t="s">
        <v>356</v>
      </c>
      <c r="G448" s="53" t="s">
        <v>24</v>
      </c>
      <c r="H448" s="135">
        <v>28997.51</v>
      </c>
      <c r="I448" s="49">
        <v>14498.754999999999</v>
      </c>
      <c r="J448" s="49">
        <v>8978.25</v>
      </c>
      <c r="K448" s="136">
        <v>5520.5049999999992</v>
      </c>
      <c r="L448" s="44" t="str">
        <f>VLOOKUP(E448,'ML Look up'!$A$2:$B$1922,2,FALSE)</f>
        <v>FGD</v>
      </c>
    </row>
    <row r="449" spans="1:12" s="55" customFormat="1">
      <c r="A449" s="53" t="s">
        <v>20</v>
      </c>
      <c r="B449" s="53" t="s">
        <v>21</v>
      </c>
      <c r="C449" s="53" t="s">
        <v>40</v>
      </c>
      <c r="D449" s="53" t="s">
        <v>26</v>
      </c>
      <c r="E449" s="56">
        <v>41922473</v>
      </c>
      <c r="F449" s="54" t="s">
        <v>356</v>
      </c>
      <c r="G449" s="53" t="s">
        <v>24</v>
      </c>
      <c r="H449" s="135">
        <v>5091.18</v>
      </c>
      <c r="I449" s="49">
        <v>2545.59</v>
      </c>
      <c r="J449" s="49">
        <v>1576.34</v>
      </c>
      <c r="K449" s="136">
        <v>969.25000000000023</v>
      </c>
      <c r="L449" s="44" t="str">
        <f>VLOOKUP(E449,'ML Look up'!$A$2:$B$1922,2,FALSE)</f>
        <v>FGD</v>
      </c>
    </row>
    <row r="450" spans="1:12" s="55" customFormat="1">
      <c r="A450" s="53" t="s">
        <v>20</v>
      </c>
      <c r="B450" s="53" t="s">
        <v>21</v>
      </c>
      <c r="C450" s="53" t="s">
        <v>40</v>
      </c>
      <c r="D450" s="53" t="s">
        <v>26</v>
      </c>
      <c r="E450" s="56">
        <v>41923985</v>
      </c>
      <c r="F450" s="54" t="s">
        <v>371</v>
      </c>
      <c r="G450" s="53" t="s">
        <v>24</v>
      </c>
      <c r="H450" s="135">
        <v>28425.27</v>
      </c>
      <c r="I450" s="49">
        <v>14212.635</v>
      </c>
      <c r="J450" s="49">
        <v>8801.07</v>
      </c>
      <c r="K450" s="136">
        <v>5411.5650000000005</v>
      </c>
      <c r="L450" s="44" t="str">
        <f>VLOOKUP(E450,'ML Look up'!$A$2:$B$1922,2,FALSE)</f>
        <v>SCR</v>
      </c>
    </row>
    <row r="451" spans="1:12" s="55" customFormat="1">
      <c r="A451" s="53" t="s">
        <v>20</v>
      </c>
      <c r="B451" s="53" t="s">
        <v>21</v>
      </c>
      <c r="C451" s="53" t="s">
        <v>40</v>
      </c>
      <c r="D451" s="53" t="s">
        <v>26</v>
      </c>
      <c r="E451" s="56">
        <v>41927105</v>
      </c>
      <c r="F451" s="54" t="s">
        <v>354</v>
      </c>
      <c r="G451" s="53" t="s">
        <v>24</v>
      </c>
      <c r="H451" s="135">
        <v>9942.91</v>
      </c>
      <c r="I451" s="49">
        <v>4971.4549999999999</v>
      </c>
      <c r="J451" s="49">
        <v>3078.54</v>
      </c>
      <c r="K451" s="136">
        <v>1892.915</v>
      </c>
      <c r="L451" s="44" t="str">
        <f>VLOOKUP(E451,'ML Look up'!$A$2:$B$1922,2,FALSE)</f>
        <v>SCR</v>
      </c>
    </row>
    <row r="452" spans="1:12" s="55" customFormat="1">
      <c r="A452" s="53" t="s">
        <v>20</v>
      </c>
      <c r="B452" s="53" t="s">
        <v>21</v>
      </c>
      <c r="C452" s="53" t="s">
        <v>40</v>
      </c>
      <c r="D452" s="53" t="s">
        <v>26</v>
      </c>
      <c r="E452" s="56">
        <v>41927207</v>
      </c>
      <c r="F452" s="54" t="s">
        <v>356</v>
      </c>
      <c r="G452" s="53" t="s">
        <v>24</v>
      </c>
      <c r="H452" s="135">
        <v>25726.61</v>
      </c>
      <c r="I452" s="49">
        <v>12863.305</v>
      </c>
      <c r="J452" s="49">
        <v>7965.51</v>
      </c>
      <c r="K452" s="136">
        <v>4897.7950000000001</v>
      </c>
      <c r="L452" s="44" t="str">
        <f>VLOOKUP(E452,'ML Look up'!$A$2:$B$1922,2,FALSE)</f>
        <v>FGD</v>
      </c>
    </row>
    <row r="453" spans="1:12" s="55" customFormat="1">
      <c r="A453" s="53" t="s">
        <v>20</v>
      </c>
      <c r="B453" s="53" t="s">
        <v>21</v>
      </c>
      <c r="C453" s="53" t="s">
        <v>40</v>
      </c>
      <c r="D453" s="53" t="s">
        <v>26</v>
      </c>
      <c r="E453" s="56">
        <v>41931048</v>
      </c>
      <c r="F453" s="54" t="s">
        <v>369</v>
      </c>
      <c r="G453" s="53" t="s">
        <v>24</v>
      </c>
      <c r="H453" s="135">
        <v>3807.92</v>
      </c>
      <c r="I453" s="49">
        <v>1903.96</v>
      </c>
      <c r="J453" s="49">
        <v>1179.01</v>
      </c>
      <c r="K453" s="136">
        <v>724.95</v>
      </c>
      <c r="L453" s="44" t="str">
        <f>VLOOKUP(E453,'ML Look up'!$A$2:$B$1922,2,FALSE)</f>
        <v>FGD</v>
      </c>
    </row>
    <row r="454" spans="1:12" s="55" customFormat="1">
      <c r="A454" s="53" t="s">
        <v>20</v>
      </c>
      <c r="B454" s="53" t="s">
        <v>21</v>
      </c>
      <c r="C454" s="53" t="s">
        <v>40</v>
      </c>
      <c r="D454" s="53" t="s">
        <v>26</v>
      </c>
      <c r="E454" s="56">
        <v>41935455</v>
      </c>
      <c r="F454" s="54" t="s">
        <v>356</v>
      </c>
      <c r="G454" s="53" t="s">
        <v>24</v>
      </c>
      <c r="H454" s="135">
        <v>39335.480000000003</v>
      </c>
      <c r="I454" s="49">
        <v>19667.740000000002</v>
      </c>
      <c r="J454" s="49">
        <v>12179.1</v>
      </c>
      <c r="K454" s="136">
        <v>7488.6400000000012</v>
      </c>
      <c r="L454" s="44" t="str">
        <f>VLOOKUP(E454,'ML Look up'!$A$2:$B$1922,2,FALSE)</f>
        <v>FGD</v>
      </c>
    </row>
    <row r="455" spans="1:12" s="55" customFormat="1">
      <c r="A455" s="53" t="s">
        <v>20</v>
      </c>
      <c r="B455" s="53" t="s">
        <v>21</v>
      </c>
      <c r="C455" s="53" t="s">
        <v>40</v>
      </c>
      <c r="D455" s="53" t="s">
        <v>26</v>
      </c>
      <c r="E455" s="56">
        <v>41936396</v>
      </c>
      <c r="F455" s="54" t="s">
        <v>356</v>
      </c>
      <c r="G455" s="53" t="s">
        <v>24</v>
      </c>
      <c r="H455" s="135">
        <v>20455.310000000001</v>
      </c>
      <c r="I455" s="49">
        <v>10227.655000000001</v>
      </c>
      <c r="J455" s="49">
        <v>6333.4</v>
      </c>
      <c r="K455" s="136">
        <v>3894.255000000001</v>
      </c>
      <c r="L455" s="44" t="str">
        <f>VLOOKUP(E455,'ML Look up'!$A$2:$B$1922,2,FALSE)</f>
        <v>SCR</v>
      </c>
    </row>
    <row r="456" spans="1:12" s="55" customFormat="1">
      <c r="A456" s="53" t="s">
        <v>20</v>
      </c>
      <c r="B456" s="53" t="s">
        <v>21</v>
      </c>
      <c r="C456" s="53" t="s">
        <v>40</v>
      </c>
      <c r="D456" s="53" t="s">
        <v>26</v>
      </c>
      <c r="E456" s="56">
        <v>41937816</v>
      </c>
      <c r="F456" s="54" t="s">
        <v>356</v>
      </c>
      <c r="G456" s="53" t="s">
        <v>24</v>
      </c>
      <c r="H456" s="135">
        <v>2737.57</v>
      </c>
      <c r="I456" s="49">
        <v>1368.7850000000001</v>
      </c>
      <c r="J456" s="49">
        <v>847.61</v>
      </c>
      <c r="K456" s="136">
        <v>521.17500000000007</v>
      </c>
      <c r="L456" s="44" t="str">
        <f>VLOOKUP(E456,'ML Look up'!$A$2:$B$1922,2,FALSE)</f>
        <v>FGD</v>
      </c>
    </row>
    <row r="457" spans="1:12" s="55" customFormat="1">
      <c r="A457" s="53" t="s">
        <v>20</v>
      </c>
      <c r="B457" s="53" t="s">
        <v>21</v>
      </c>
      <c r="C457" s="53" t="s">
        <v>40</v>
      </c>
      <c r="D457" s="53" t="s">
        <v>26</v>
      </c>
      <c r="E457" s="56">
        <v>41938655</v>
      </c>
      <c r="F457" s="54" t="s">
        <v>356</v>
      </c>
      <c r="G457" s="53" t="s">
        <v>24</v>
      </c>
      <c r="H457" s="135">
        <v>22499.84</v>
      </c>
      <c r="I457" s="49">
        <v>11249.92</v>
      </c>
      <c r="J457" s="49">
        <v>6966.43</v>
      </c>
      <c r="K457" s="136">
        <v>4283.49</v>
      </c>
      <c r="L457" s="44" t="str">
        <f>VLOOKUP(E457,'ML Look up'!$A$2:$B$1922,2,FALSE)</f>
        <v>FGD</v>
      </c>
    </row>
    <row r="458" spans="1:12" s="55" customFormat="1">
      <c r="A458" s="53" t="s">
        <v>20</v>
      </c>
      <c r="B458" s="53" t="s">
        <v>21</v>
      </c>
      <c r="C458" s="53" t="s">
        <v>40</v>
      </c>
      <c r="D458" s="53" t="s">
        <v>26</v>
      </c>
      <c r="E458" s="56">
        <v>41940000</v>
      </c>
      <c r="F458" s="54" t="s">
        <v>369</v>
      </c>
      <c r="G458" s="53" t="s">
        <v>24</v>
      </c>
      <c r="H458" s="135">
        <v>13036.57</v>
      </c>
      <c r="I458" s="49">
        <v>6518.2849999999999</v>
      </c>
      <c r="J458" s="49">
        <v>4036.4</v>
      </c>
      <c r="K458" s="136">
        <v>2481.8849999999998</v>
      </c>
      <c r="L458" s="44" t="str">
        <f>VLOOKUP(E458,'ML Look up'!$A$2:$B$1922,2,FALSE)</f>
        <v>CEMS</v>
      </c>
    </row>
    <row r="459" spans="1:12" s="55" customFormat="1">
      <c r="A459" s="53" t="s">
        <v>20</v>
      </c>
      <c r="B459" s="53" t="s">
        <v>21</v>
      </c>
      <c r="C459" s="53" t="s">
        <v>40</v>
      </c>
      <c r="D459" s="53" t="s">
        <v>26</v>
      </c>
      <c r="E459" s="56">
        <v>41940040</v>
      </c>
      <c r="F459" s="54" t="s">
        <v>369</v>
      </c>
      <c r="G459" s="53" t="s">
        <v>24</v>
      </c>
      <c r="H459" s="135">
        <v>13036.57</v>
      </c>
      <c r="I459" s="49">
        <v>6518.2849999999999</v>
      </c>
      <c r="J459" s="49">
        <v>4036.4</v>
      </c>
      <c r="K459" s="136">
        <v>2481.8849999999998</v>
      </c>
      <c r="L459" s="44" t="str">
        <f>VLOOKUP(E459,'ML Look up'!$A$2:$B$1922,2,FALSE)</f>
        <v>CEMS</v>
      </c>
    </row>
    <row r="460" spans="1:12" s="55" customFormat="1">
      <c r="A460" s="53" t="s">
        <v>20</v>
      </c>
      <c r="B460" s="53" t="s">
        <v>21</v>
      </c>
      <c r="C460" s="53" t="s">
        <v>40</v>
      </c>
      <c r="D460" s="53" t="s">
        <v>26</v>
      </c>
      <c r="E460" s="56">
        <v>41940042</v>
      </c>
      <c r="F460" s="54" t="s">
        <v>369</v>
      </c>
      <c r="G460" s="53" t="s">
        <v>24</v>
      </c>
      <c r="H460" s="135">
        <v>13301.71</v>
      </c>
      <c r="I460" s="49">
        <v>6650.8549999999996</v>
      </c>
      <c r="J460" s="49">
        <v>4118.49</v>
      </c>
      <c r="K460" s="136">
        <v>2532.3649999999998</v>
      </c>
      <c r="L460" s="44" t="str">
        <f>VLOOKUP(E460,'ML Look up'!$A$2:$B$1922,2,FALSE)</f>
        <v>CEMS</v>
      </c>
    </row>
    <row r="461" spans="1:12" s="55" customFormat="1">
      <c r="A461" s="53" t="s">
        <v>20</v>
      </c>
      <c r="B461" s="53" t="s">
        <v>21</v>
      </c>
      <c r="C461" s="53" t="s">
        <v>40</v>
      </c>
      <c r="D461" s="53" t="s">
        <v>26</v>
      </c>
      <c r="E461" s="56">
        <v>41944757</v>
      </c>
      <c r="F461" s="54" t="s">
        <v>372</v>
      </c>
      <c r="G461" s="53" t="s">
        <v>24</v>
      </c>
      <c r="H461" s="135">
        <v>49665.49</v>
      </c>
      <c r="I461" s="49">
        <v>24832.744999999999</v>
      </c>
      <c r="J461" s="49">
        <v>15377.49</v>
      </c>
      <c r="K461" s="136">
        <v>9455.2549999999992</v>
      </c>
      <c r="L461" s="44" t="str">
        <f>VLOOKUP(E461,'ML Look up'!$A$2:$B$1922,2,FALSE)</f>
        <v>ASH</v>
      </c>
    </row>
    <row r="462" spans="1:12" s="55" customFormat="1">
      <c r="A462" s="53" t="s">
        <v>20</v>
      </c>
      <c r="B462" s="53" t="s">
        <v>21</v>
      </c>
      <c r="C462" s="53" t="s">
        <v>40</v>
      </c>
      <c r="D462" s="53" t="s">
        <v>26</v>
      </c>
      <c r="E462" s="56">
        <v>41949015</v>
      </c>
      <c r="F462" s="54" t="s">
        <v>358</v>
      </c>
      <c r="G462" s="53" t="s">
        <v>24</v>
      </c>
      <c r="H462" s="135">
        <v>33179.68</v>
      </c>
      <c r="I462" s="49">
        <v>16589.84</v>
      </c>
      <c r="J462" s="49">
        <v>10273.14</v>
      </c>
      <c r="K462" s="136">
        <v>6316.7000000000007</v>
      </c>
      <c r="L462" s="44" t="str">
        <f>VLOOKUP(E462,'ML Look up'!$A$2:$B$1922,2,FALSE)</f>
        <v>ASH</v>
      </c>
    </row>
    <row r="463" spans="1:12" s="55" customFormat="1">
      <c r="A463" s="53" t="s">
        <v>20</v>
      </c>
      <c r="B463" s="53" t="s">
        <v>21</v>
      </c>
      <c r="C463" s="53" t="s">
        <v>40</v>
      </c>
      <c r="D463" s="53" t="s">
        <v>26</v>
      </c>
      <c r="E463" s="56">
        <v>41951050</v>
      </c>
      <c r="F463" s="54" t="s">
        <v>356</v>
      </c>
      <c r="G463" s="53" t="s">
        <v>24</v>
      </c>
      <c r="H463" s="135">
        <v>29060.54</v>
      </c>
      <c r="I463" s="49">
        <v>14530.27</v>
      </c>
      <c r="J463" s="49">
        <v>8997.76</v>
      </c>
      <c r="K463" s="136">
        <v>5532.51</v>
      </c>
      <c r="L463" s="44" t="str">
        <f>VLOOKUP(E463,'ML Look up'!$A$2:$B$1922,2,FALSE)</f>
        <v>FGD</v>
      </c>
    </row>
    <row r="464" spans="1:12" s="55" customFormat="1">
      <c r="A464" s="53" t="s">
        <v>20</v>
      </c>
      <c r="B464" s="53" t="s">
        <v>21</v>
      </c>
      <c r="C464" s="53" t="s">
        <v>40</v>
      </c>
      <c r="D464" s="53" t="s">
        <v>26</v>
      </c>
      <c r="E464" s="56">
        <v>41957860</v>
      </c>
      <c r="F464" s="54" t="s">
        <v>358</v>
      </c>
      <c r="G464" s="53" t="s">
        <v>24</v>
      </c>
      <c r="H464" s="135">
        <v>31320.400000000001</v>
      </c>
      <c r="I464" s="49">
        <v>15660.2</v>
      </c>
      <c r="J464" s="49">
        <v>9697.4599999999991</v>
      </c>
      <c r="K464" s="136">
        <v>5962.7400000000016</v>
      </c>
      <c r="L464" s="44" t="str">
        <f>VLOOKUP(E464,'ML Look up'!$A$2:$B$1922,2,FALSE)</f>
        <v>ASH</v>
      </c>
    </row>
    <row r="465" spans="1:12" s="55" customFormat="1">
      <c r="A465" s="53" t="s">
        <v>20</v>
      </c>
      <c r="B465" s="53" t="s">
        <v>21</v>
      </c>
      <c r="C465" s="53" t="s">
        <v>40</v>
      </c>
      <c r="D465" s="53" t="s">
        <v>26</v>
      </c>
      <c r="E465" s="56">
        <v>41966193</v>
      </c>
      <c r="F465" s="54" t="s">
        <v>358</v>
      </c>
      <c r="G465" s="53" t="s">
        <v>24</v>
      </c>
      <c r="H465" s="135">
        <v>6602.55</v>
      </c>
      <c r="I465" s="49">
        <v>3301.2750000000001</v>
      </c>
      <c r="J465" s="49">
        <v>2044.29</v>
      </c>
      <c r="K465" s="136">
        <v>1256.9850000000001</v>
      </c>
      <c r="L465" s="44" t="str">
        <f>VLOOKUP(E465,'ML Look up'!$A$2:$B$1922,2,FALSE)</f>
        <v>ASH</v>
      </c>
    </row>
    <row r="466" spans="1:12" s="55" customFormat="1">
      <c r="A466" s="53" t="s">
        <v>20</v>
      </c>
      <c r="B466" s="53" t="s">
        <v>21</v>
      </c>
      <c r="C466" s="53" t="s">
        <v>41</v>
      </c>
      <c r="D466" s="53" t="s">
        <v>26</v>
      </c>
      <c r="E466" s="56">
        <v>41578158</v>
      </c>
      <c r="F466" s="54" t="s">
        <v>373</v>
      </c>
      <c r="G466" s="53" t="s">
        <v>24</v>
      </c>
      <c r="H466" s="135">
        <v>105112.17</v>
      </c>
      <c r="I466" s="49">
        <v>52556.084999999999</v>
      </c>
      <c r="J466" s="49">
        <v>13274.13</v>
      </c>
      <c r="K466" s="136">
        <v>39281.955000000002</v>
      </c>
      <c r="L466" s="44" t="str">
        <f>VLOOKUP(E466,'ML Look up'!$A$2:$B$1922,2,FALSE)</f>
        <v>PRECIP</v>
      </c>
    </row>
    <row r="467" spans="1:12" s="55" customFormat="1">
      <c r="A467" s="53" t="s">
        <v>20</v>
      </c>
      <c r="B467" s="53" t="s">
        <v>21</v>
      </c>
      <c r="C467" s="53" t="s">
        <v>41</v>
      </c>
      <c r="D467" s="53" t="s">
        <v>26</v>
      </c>
      <c r="E467" s="56">
        <v>41786764</v>
      </c>
      <c r="F467" s="54" t="s">
        <v>374</v>
      </c>
      <c r="G467" s="53" t="s">
        <v>24</v>
      </c>
      <c r="H467" s="135">
        <v>44771.48</v>
      </c>
      <c r="I467" s="49">
        <v>22385.74</v>
      </c>
      <c r="J467" s="49">
        <v>5653.98</v>
      </c>
      <c r="K467" s="136">
        <v>16731.760000000002</v>
      </c>
      <c r="L467" s="44" t="str">
        <f>VLOOKUP(E467,'ML Look up'!$A$2:$B$1922,2,FALSE)</f>
        <v>CEMS</v>
      </c>
    </row>
    <row r="468" spans="1:12" s="55" customFormat="1">
      <c r="A468" s="53" t="s">
        <v>20</v>
      </c>
      <c r="B468" s="53" t="s">
        <v>21</v>
      </c>
      <c r="C468" s="53" t="s">
        <v>41</v>
      </c>
      <c r="D468" s="53" t="s">
        <v>26</v>
      </c>
      <c r="E468" s="56">
        <v>41827137</v>
      </c>
      <c r="F468" s="54" t="s">
        <v>375</v>
      </c>
      <c r="G468" s="53" t="s">
        <v>24</v>
      </c>
      <c r="H468" s="135">
        <v>153338.09</v>
      </c>
      <c r="I468" s="49">
        <v>76669.044999999998</v>
      </c>
      <c r="J468" s="49">
        <v>19364.36</v>
      </c>
      <c r="K468" s="136">
        <v>57304.684999999998</v>
      </c>
      <c r="L468" s="44" t="str">
        <f>VLOOKUP(E468,'ML Look up'!$A$2:$B$1922,2,FALSE)</f>
        <v>FGD</v>
      </c>
    </row>
    <row r="469" spans="1:12" s="55" customFormat="1">
      <c r="A469" s="53" t="s">
        <v>20</v>
      </c>
      <c r="B469" s="53" t="s">
        <v>21</v>
      </c>
      <c r="C469" s="53" t="s">
        <v>41</v>
      </c>
      <c r="D469" s="53" t="s">
        <v>26</v>
      </c>
      <c r="E469" s="56">
        <v>41827140</v>
      </c>
      <c r="F469" s="54" t="s">
        <v>375</v>
      </c>
      <c r="G469" s="53" t="s">
        <v>24</v>
      </c>
      <c r="H469" s="135">
        <v>156408.10999999999</v>
      </c>
      <c r="I469" s="49">
        <v>78204.054999999993</v>
      </c>
      <c r="J469" s="49">
        <v>19752.05</v>
      </c>
      <c r="K469" s="136">
        <v>58452.00499999999</v>
      </c>
      <c r="L469" s="44" t="str">
        <f>VLOOKUP(E469,'ML Look up'!$A$2:$B$1922,2,FALSE)</f>
        <v>FGD</v>
      </c>
    </row>
    <row r="470" spans="1:12" s="55" customFormat="1">
      <c r="A470" s="53" t="s">
        <v>20</v>
      </c>
      <c r="B470" s="53" t="s">
        <v>21</v>
      </c>
      <c r="C470" s="53" t="s">
        <v>41</v>
      </c>
      <c r="D470" s="53" t="s">
        <v>26</v>
      </c>
      <c r="E470" s="56">
        <v>41827143</v>
      </c>
      <c r="F470" s="54" t="s">
        <v>375</v>
      </c>
      <c r="G470" s="53" t="s">
        <v>24</v>
      </c>
      <c r="H470" s="135">
        <v>160530.15</v>
      </c>
      <c r="I470" s="49">
        <v>80265.074999999997</v>
      </c>
      <c r="J470" s="49">
        <v>20272.61</v>
      </c>
      <c r="K470" s="136">
        <v>59992.464999999997</v>
      </c>
      <c r="L470" s="44" t="str">
        <f>VLOOKUP(E470,'ML Look up'!$A$2:$B$1922,2,FALSE)</f>
        <v>FGD</v>
      </c>
    </row>
    <row r="471" spans="1:12" s="55" customFormat="1">
      <c r="A471" s="53" t="s">
        <v>20</v>
      </c>
      <c r="B471" s="53" t="s">
        <v>21</v>
      </c>
      <c r="C471" s="53" t="s">
        <v>41</v>
      </c>
      <c r="D471" s="53" t="s">
        <v>26</v>
      </c>
      <c r="E471" s="56">
        <v>41827144</v>
      </c>
      <c r="F471" s="54" t="s">
        <v>375</v>
      </c>
      <c r="G471" s="53" t="s">
        <v>24</v>
      </c>
      <c r="H471" s="135">
        <v>157140.10999999999</v>
      </c>
      <c r="I471" s="49">
        <v>78570.054999999993</v>
      </c>
      <c r="J471" s="49">
        <v>19844.5</v>
      </c>
      <c r="K471" s="136">
        <v>58725.554999999993</v>
      </c>
      <c r="L471" s="44" t="str">
        <f>VLOOKUP(E471,'ML Look up'!$A$2:$B$1922,2,FALSE)</f>
        <v>FGD</v>
      </c>
    </row>
    <row r="472" spans="1:12" s="55" customFormat="1">
      <c r="A472" s="53" t="s">
        <v>20</v>
      </c>
      <c r="B472" s="53" t="s">
        <v>21</v>
      </c>
      <c r="C472" s="53" t="s">
        <v>41</v>
      </c>
      <c r="D472" s="53" t="s">
        <v>26</v>
      </c>
      <c r="E472" s="56">
        <v>41827145</v>
      </c>
      <c r="F472" s="54" t="s">
        <v>375</v>
      </c>
      <c r="G472" s="53" t="s">
        <v>24</v>
      </c>
      <c r="H472" s="135">
        <v>169483.21</v>
      </c>
      <c r="I472" s="49">
        <v>84741.604999999996</v>
      </c>
      <c r="J472" s="49">
        <v>21403.25</v>
      </c>
      <c r="K472" s="136">
        <v>63338.354999999996</v>
      </c>
      <c r="L472" s="44" t="str">
        <f>VLOOKUP(E472,'ML Look up'!$A$2:$B$1922,2,FALSE)</f>
        <v>FGD</v>
      </c>
    </row>
    <row r="473" spans="1:12" s="55" customFormat="1">
      <c r="A473" s="53" t="s">
        <v>20</v>
      </c>
      <c r="B473" s="53" t="s">
        <v>21</v>
      </c>
      <c r="C473" s="53" t="s">
        <v>41</v>
      </c>
      <c r="D473" s="53" t="s">
        <v>26</v>
      </c>
      <c r="E473" s="56">
        <v>41842044</v>
      </c>
      <c r="F473" s="54" t="s">
        <v>356</v>
      </c>
      <c r="G473" s="53" t="s">
        <v>24</v>
      </c>
      <c r="H473" s="135">
        <v>2517.79</v>
      </c>
      <c r="I473" s="49">
        <v>1258.895</v>
      </c>
      <c r="J473" s="49">
        <v>317.95999999999998</v>
      </c>
      <c r="K473" s="136">
        <v>940.93499999999995</v>
      </c>
      <c r="L473" s="44" t="str">
        <f>VLOOKUP(E473,'ML Look up'!$A$2:$B$1922,2,FALSE)</f>
        <v>FGD</v>
      </c>
    </row>
    <row r="474" spans="1:12" s="55" customFormat="1">
      <c r="A474" s="53" t="s">
        <v>20</v>
      </c>
      <c r="B474" s="53" t="s">
        <v>21</v>
      </c>
      <c r="C474" s="53" t="s">
        <v>41</v>
      </c>
      <c r="D474" s="53" t="s">
        <v>26</v>
      </c>
      <c r="E474" s="56">
        <v>41880468</v>
      </c>
      <c r="F474" s="54" t="s">
        <v>365</v>
      </c>
      <c r="G474" s="53" t="s">
        <v>24</v>
      </c>
      <c r="H474" s="135">
        <v>113765.79</v>
      </c>
      <c r="I474" s="49">
        <v>56882.894999999997</v>
      </c>
      <c r="J474" s="49">
        <v>14366.95</v>
      </c>
      <c r="K474" s="136">
        <v>42515.944999999992</v>
      </c>
      <c r="L474" s="44" t="str">
        <f>VLOOKUP(E474,'ML Look up'!$A$2:$B$1922,2,FALSE)</f>
        <v>PRECIP</v>
      </c>
    </row>
    <row r="475" spans="1:12" s="55" customFormat="1">
      <c r="A475" s="53" t="s">
        <v>20</v>
      </c>
      <c r="B475" s="53" t="s">
        <v>21</v>
      </c>
      <c r="C475" s="53" t="s">
        <v>41</v>
      </c>
      <c r="D475" s="53" t="s">
        <v>26</v>
      </c>
      <c r="E475" s="56">
        <v>41895961</v>
      </c>
      <c r="F475" s="54" t="s">
        <v>356</v>
      </c>
      <c r="G475" s="53" t="s">
        <v>24</v>
      </c>
      <c r="H475" s="135">
        <v>31386.9</v>
      </c>
      <c r="I475" s="49">
        <v>15693.45</v>
      </c>
      <c r="J475" s="49">
        <v>3963.71</v>
      </c>
      <c r="K475" s="136">
        <v>11729.740000000002</v>
      </c>
      <c r="L475" s="44" t="str">
        <f>VLOOKUP(E475,'ML Look up'!$A$2:$B$1922,2,FALSE)</f>
        <v>FGD</v>
      </c>
    </row>
    <row r="476" spans="1:12" s="55" customFormat="1">
      <c r="A476" s="53" t="s">
        <v>20</v>
      </c>
      <c r="B476" s="53" t="s">
        <v>21</v>
      </c>
      <c r="C476" s="53" t="s">
        <v>41</v>
      </c>
      <c r="D476" s="53" t="s">
        <v>26</v>
      </c>
      <c r="E476" s="56">
        <v>41917246</v>
      </c>
      <c r="F476" s="54" t="s">
        <v>356</v>
      </c>
      <c r="G476" s="53" t="s">
        <v>24</v>
      </c>
      <c r="H476" s="135">
        <v>24.47</v>
      </c>
      <c r="I476" s="49">
        <v>12.234999999999999</v>
      </c>
      <c r="J476" s="49">
        <v>3.09</v>
      </c>
      <c r="K476" s="136">
        <v>9.1449999999999996</v>
      </c>
      <c r="L476" s="44" t="str">
        <f>VLOOKUP(E476,'ML Look up'!$A$2:$B$1922,2,FALSE)</f>
        <v>FGD</v>
      </c>
    </row>
    <row r="477" spans="1:12" s="55" customFormat="1">
      <c r="A477" s="53" t="s">
        <v>20</v>
      </c>
      <c r="B477" s="53" t="s">
        <v>21</v>
      </c>
      <c r="C477" s="53" t="s">
        <v>41</v>
      </c>
      <c r="D477" s="53" t="s">
        <v>26</v>
      </c>
      <c r="E477" s="56">
        <v>41919244</v>
      </c>
      <c r="F477" s="54" t="s">
        <v>376</v>
      </c>
      <c r="G477" s="53" t="s">
        <v>24</v>
      </c>
      <c r="H477" s="135">
        <v>443526.9</v>
      </c>
      <c r="I477" s="49">
        <v>221763.45</v>
      </c>
      <c r="J477" s="49">
        <v>56010.95</v>
      </c>
      <c r="K477" s="136">
        <v>165752.5</v>
      </c>
      <c r="L477" s="44" t="str">
        <f>VLOOKUP(E477,'ML Look up'!$A$2:$B$1922,2,FALSE)</f>
        <v>FGD</v>
      </c>
    </row>
    <row r="478" spans="1:12" s="55" customFormat="1">
      <c r="A478" s="53" t="s">
        <v>20</v>
      </c>
      <c r="B478" s="53" t="s">
        <v>21</v>
      </c>
      <c r="C478" s="53" t="s">
        <v>41</v>
      </c>
      <c r="D478" s="53" t="s">
        <v>26</v>
      </c>
      <c r="E478" s="56">
        <v>41923922</v>
      </c>
      <c r="F478" s="54" t="s">
        <v>377</v>
      </c>
      <c r="G478" s="53" t="s">
        <v>24</v>
      </c>
      <c r="H478" s="135">
        <v>55331.9</v>
      </c>
      <c r="I478" s="49">
        <v>27665.95</v>
      </c>
      <c r="J478" s="49">
        <v>6987.61</v>
      </c>
      <c r="K478" s="136">
        <v>20678.34</v>
      </c>
      <c r="L478" s="44" t="str">
        <f>VLOOKUP(E478,'ML Look up'!$A$2:$B$1922,2,FALSE)</f>
        <v>PRECIP</v>
      </c>
    </row>
    <row r="479" spans="1:12" s="55" customFormat="1">
      <c r="A479" s="53" t="s">
        <v>20</v>
      </c>
      <c r="B479" s="53" t="s">
        <v>21</v>
      </c>
      <c r="C479" s="53" t="s">
        <v>41</v>
      </c>
      <c r="D479" s="53" t="s">
        <v>26</v>
      </c>
      <c r="E479" s="56">
        <v>41923935</v>
      </c>
      <c r="F479" s="54" t="s">
        <v>378</v>
      </c>
      <c r="G479" s="53" t="s">
        <v>24</v>
      </c>
      <c r="H479" s="135">
        <v>56677.120000000003</v>
      </c>
      <c r="I479" s="49">
        <v>28338.560000000001</v>
      </c>
      <c r="J479" s="49">
        <v>7157.49</v>
      </c>
      <c r="K479" s="136">
        <v>21181.07</v>
      </c>
      <c r="L479" s="44" t="str">
        <f>VLOOKUP(E479,'ML Look up'!$A$2:$B$1922,2,FALSE)</f>
        <v>SCR</v>
      </c>
    </row>
    <row r="480" spans="1:12" s="55" customFormat="1">
      <c r="A480" s="53" t="s">
        <v>20</v>
      </c>
      <c r="B480" s="53" t="s">
        <v>21</v>
      </c>
      <c r="C480" s="53" t="s">
        <v>41</v>
      </c>
      <c r="D480" s="53" t="s">
        <v>26</v>
      </c>
      <c r="E480" s="56">
        <v>41924449</v>
      </c>
      <c r="F480" s="54" t="s">
        <v>379</v>
      </c>
      <c r="G480" s="53" t="s">
        <v>24</v>
      </c>
      <c r="H480" s="135">
        <v>2424.44</v>
      </c>
      <c r="I480" s="49">
        <v>1212.22</v>
      </c>
      <c r="J480" s="49">
        <v>306.17</v>
      </c>
      <c r="K480" s="136">
        <v>906.05</v>
      </c>
      <c r="L480" s="44" t="str">
        <f>VLOOKUP(E480,'ML Look up'!$A$2:$B$1922,2,FALSE)</f>
        <v>ASH</v>
      </c>
    </row>
    <row r="481" spans="1:12" s="55" customFormat="1">
      <c r="A481" s="53" t="s">
        <v>20</v>
      </c>
      <c r="B481" s="53" t="s">
        <v>21</v>
      </c>
      <c r="C481" s="53" t="s">
        <v>41</v>
      </c>
      <c r="D481" s="53" t="s">
        <v>26</v>
      </c>
      <c r="E481" s="56">
        <v>41928507</v>
      </c>
      <c r="F481" s="54" t="s">
        <v>356</v>
      </c>
      <c r="G481" s="53" t="s">
        <v>24</v>
      </c>
      <c r="H481" s="135">
        <v>16564.599999999999</v>
      </c>
      <c r="I481" s="49">
        <v>8282.2999999999993</v>
      </c>
      <c r="J481" s="49">
        <v>2091.87</v>
      </c>
      <c r="K481" s="136">
        <v>6190.4299999999994</v>
      </c>
      <c r="L481" s="44" t="str">
        <f>VLOOKUP(E481,'ML Look up'!$A$2:$B$1922,2,FALSE)</f>
        <v>SCR</v>
      </c>
    </row>
    <row r="482" spans="1:12" s="55" customFormat="1">
      <c r="A482" s="53" t="s">
        <v>20</v>
      </c>
      <c r="B482" s="53" t="s">
        <v>21</v>
      </c>
      <c r="C482" s="53" t="s">
        <v>41</v>
      </c>
      <c r="D482" s="53" t="s">
        <v>26</v>
      </c>
      <c r="E482" s="56">
        <v>41930468</v>
      </c>
      <c r="F482" s="54" t="s">
        <v>380</v>
      </c>
      <c r="G482" s="53" t="s">
        <v>24</v>
      </c>
      <c r="H482" s="135">
        <v>26831.8</v>
      </c>
      <c r="I482" s="49">
        <v>13415.9</v>
      </c>
      <c r="J482" s="49">
        <v>3388.46</v>
      </c>
      <c r="K482" s="136">
        <v>10027.439999999999</v>
      </c>
      <c r="L482" s="44" t="str">
        <f>VLOOKUP(E482,'ML Look up'!$A$2:$B$1922,2,FALSE)</f>
        <v>CEMS</v>
      </c>
    </row>
    <row r="483" spans="1:12" s="55" customFormat="1">
      <c r="A483" s="53" t="s">
        <v>20</v>
      </c>
      <c r="B483" s="53" t="s">
        <v>21</v>
      </c>
      <c r="C483" s="53" t="s">
        <v>41</v>
      </c>
      <c r="D483" s="53" t="s">
        <v>26</v>
      </c>
      <c r="E483" s="56">
        <v>41930628</v>
      </c>
      <c r="F483" s="54" t="s">
        <v>380</v>
      </c>
      <c r="G483" s="53" t="s">
        <v>24</v>
      </c>
      <c r="H483" s="135">
        <v>22932.85</v>
      </c>
      <c r="I483" s="49">
        <v>11466.424999999999</v>
      </c>
      <c r="J483" s="49">
        <v>2896.08</v>
      </c>
      <c r="K483" s="136">
        <v>8570.3449999999993</v>
      </c>
      <c r="L483" s="44" t="str">
        <f>VLOOKUP(E483,'ML Look up'!$A$2:$B$1922,2,FALSE)</f>
        <v>CEMS</v>
      </c>
    </row>
    <row r="484" spans="1:12" s="55" customFormat="1">
      <c r="A484" s="53" t="s">
        <v>20</v>
      </c>
      <c r="B484" s="53" t="s">
        <v>21</v>
      </c>
      <c r="C484" s="53" t="s">
        <v>41</v>
      </c>
      <c r="D484" s="53" t="s">
        <v>26</v>
      </c>
      <c r="E484" s="56">
        <v>41931391</v>
      </c>
      <c r="F484" s="54" t="s">
        <v>381</v>
      </c>
      <c r="G484" s="53" t="s">
        <v>24</v>
      </c>
      <c r="H484" s="135">
        <v>74431.8</v>
      </c>
      <c r="I484" s="49">
        <v>37215.9</v>
      </c>
      <c r="J484" s="49">
        <v>9399.65</v>
      </c>
      <c r="K484" s="136">
        <v>27816.25</v>
      </c>
      <c r="L484" s="44" t="str">
        <f>VLOOKUP(E484,'ML Look up'!$A$2:$B$1922,2,FALSE)</f>
        <v>PRECIP</v>
      </c>
    </row>
    <row r="485" spans="1:12" s="55" customFormat="1">
      <c r="A485" s="53" t="s">
        <v>20</v>
      </c>
      <c r="B485" s="53" t="s">
        <v>21</v>
      </c>
      <c r="C485" s="53" t="s">
        <v>41</v>
      </c>
      <c r="D485" s="53" t="s">
        <v>26</v>
      </c>
      <c r="E485" s="56">
        <v>41931403</v>
      </c>
      <c r="F485" s="54" t="s">
        <v>382</v>
      </c>
      <c r="G485" s="53" t="s">
        <v>24</v>
      </c>
      <c r="H485" s="135">
        <v>3987.55</v>
      </c>
      <c r="I485" s="49">
        <v>1993.7750000000001</v>
      </c>
      <c r="J485" s="49">
        <v>503.57</v>
      </c>
      <c r="K485" s="136">
        <v>1490.2050000000002</v>
      </c>
      <c r="L485" s="44" t="str">
        <f>VLOOKUP(E485,'ML Look up'!$A$2:$B$1922,2,FALSE)</f>
        <v>ASH</v>
      </c>
    </row>
    <row r="486" spans="1:12" s="55" customFormat="1">
      <c r="A486" s="53" t="s">
        <v>20</v>
      </c>
      <c r="B486" s="53" t="s">
        <v>21</v>
      </c>
      <c r="C486" s="53" t="s">
        <v>41</v>
      </c>
      <c r="D486" s="53" t="s">
        <v>26</v>
      </c>
      <c r="E486" s="56">
        <v>41933733</v>
      </c>
      <c r="F486" s="54" t="s">
        <v>383</v>
      </c>
      <c r="G486" s="53" t="s">
        <v>24</v>
      </c>
      <c r="H486" s="135">
        <v>2289.1799999999998</v>
      </c>
      <c r="I486" s="49">
        <v>1144.5899999999999</v>
      </c>
      <c r="J486" s="49">
        <v>289.08999999999997</v>
      </c>
      <c r="K486" s="136">
        <v>855.5</v>
      </c>
      <c r="L486" s="44" t="str">
        <f>VLOOKUP(E486,'ML Look up'!$A$2:$B$1922,2,FALSE)</f>
        <v>FGD</v>
      </c>
    </row>
    <row r="487" spans="1:12" s="55" customFormat="1">
      <c r="A487" s="53" t="s">
        <v>20</v>
      </c>
      <c r="B487" s="53" t="s">
        <v>21</v>
      </c>
      <c r="C487" s="53" t="s">
        <v>41</v>
      </c>
      <c r="D487" s="53" t="s">
        <v>26</v>
      </c>
      <c r="E487" s="56">
        <v>41936385</v>
      </c>
      <c r="F487" s="54" t="s">
        <v>359</v>
      </c>
      <c r="G487" s="53" t="s">
        <v>24</v>
      </c>
      <c r="H487" s="135">
        <v>1866.66</v>
      </c>
      <c r="I487" s="49">
        <v>933.33</v>
      </c>
      <c r="J487" s="49">
        <v>235.73</v>
      </c>
      <c r="K487" s="136">
        <v>697.6</v>
      </c>
      <c r="L487" s="44" t="str">
        <f>VLOOKUP(E487,'ML Look up'!$A$2:$B$1922,2,FALSE)</f>
        <v>ASH</v>
      </c>
    </row>
    <row r="488" spans="1:12" s="55" customFormat="1">
      <c r="A488" s="53" t="s">
        <v>20</v>
      </c>
      <c r="B488" s="53" t="s">
        <v>21</v>
      </c>
      <c r="C488" s="53" t="s">
        <v>41</v>
      </c>
      <c r="D488" s="53" t="s">
        <v>26</v>
      </c>
      <c r="E488" s="56">
        <v>41941064</v>
      </c>
      <c r="F488" s="54" t="s">
        <v>384</v>
      </c>
      <c r="G488" s="53" t="s">
        <v>24</v>
      </c>
      <c r="H488" s="135">
        <v>5513.24</v>
      </c>
      <c r="I488" s="49">
        <v>2756.62</v>
      </c>
      <c r="J488" s="49">
        <v>696.24</v>
      </c>
      <c r="K488" s="136">
        <v>2060.38</v>
      </c>
      <c r="L488" s="44" t="str">
        <f>VLOOKUP(E488,'ML Look up'!$A$2:$B$1922,2,FALSE)</f>
        <v>CEMS</v>
      </c>
    </row>
    <row r="489" spans="1:12" s="55" customFormat="1">
      <c r="A489" s="53" t="s">
        <v>20</v>
      </c>
      <c r="B489" s="53" t="s">
        <v>21</v>
      </c>
      <c r="C489" s="53" t="s">
        <v>41</v>
      </c>
      <c r="D489" s="53" t="s">
        <v>26</v>
      </c>
      <c r="E489" s="56">
        <v>41943981</v>
      </c>
      <c r="F489" s="54" t="s">
        <v>377</v>
      </c>
      <c r="G489" s="53" t="s">
        <v>24</v>
      </c>
      <c r="H489" s="135">
        <v>174999.82</v>
      </c>
      <c r="I489" s="49">
        <v>87499.91</v>
      </c>
      <c r="J489" s="49">
        <v>22099.919999999998</v>
      </c>
      <c r="K489" s="136">
        <v>65399.990000000005</v>
      </c>
      <c r="L489" s="44" t="str">
        <f>VLOOKUP(E489,'ML Look up'!$A$2:$B$1922,2,FALSE)</f>
        <v>PRECIP</v>
      </c>
    </row>
    <row r="490" spans="1:12" s="55" customFormat="1">
      <c r="A490" s="53" t="s">
        <v>20</v>
      </c>
      <c r="B490" s="53" t="s">
        <v>21</v>
      </c>
      <c r="C490" s="53" t="s">
        <v>41</v>
      </c>
      <c r="D490" s="53" t="s">
        <v>26</v>
      </c>
      <c r="E490" s="56">
        <v>41944388</v>
      </c>
      <c r="F490" s="54" t="s">
        <v>384</v>
      </c>
      <c r="G490" s="53" t="s">
        <v>24</v>
      </c>
      <c r="H490" s="135">
        <v>13927.1</v>
      </c>
      <c r="I490" s="49">
        <v>6963.55</v>
      </c>
      <c r="J490" s="49">
        <v>1758.79</v>
      </c>
      <c r="K490" s="136">
        <v>5204.76</v>
      </c>
      <c r="L490" s="44" t="str">
        <f>VLOOKUP(E490,'ML Look up'!$A$2:$B$1922,2,FALSE)</f>
        <v>CEMS</v>
      </c>
    </row>
    <row r="491" spans="1:12" s="55" customFormat="1">
      <c r="A491" s="53" t="s">
        <v>20</v>
      </c>
      <c r="B491" s="53" t="s">
        <v>21</v>
      </c>
      <c r="C491" s="53" t="s">
        <v>41</v>
      </c>
      <c r="D491" s="53" t="s">
        <v>26</v>
      </c>
      <c r="E491" s="56">
        <v>41948208</v>
      </c>
      <c r="F491" s="54" t="s">
        <v>367</v>
      </c>
      <c r="G491" s="53" t="s">
        <v>24</v>
      </c>
      <c r="H491" s="135">
        <v>9261.43</v>
      </c>
      <c r="I491" s="49">
        <v>4630.7150000000001</v>
      </c>
      <c r="J491" s="49">
        <v>1169.58</v>
      </c>
      <c r="K491" s="136">
        <v>3461.1350000000002</v>
      </c>
      <c r="L491" s="44" t="str">
        <f>VLOOKUP(E491,'ML Look up'!$A$2:$B$1922,2,FALSE)</f>
        <v>PRECIP</v>
      </c>
    </row>
    <row r="492" spans="1:12" s="55" customFormat="1">
      <c r="A492" s="53" t="s">
        <v>20</v>
      </c>
      <c r="B492" s="53" t="s">
        <v>21</v>
      </c>
      <c r="C492" s="53" t="s">
        <v>41</v>
      </c>
      <c r="D492" s="53" t="s">
        <v>26</v>
      </c>
      <c r="E492" s="56">
        <v>41952932</v>
      </c>
      <c r="F492" s="54" t="s">
        <v>377</v>
      </c>
      <c r="G492" s="53" t="s">
        <v>24</v>
      </c>
      <c r="H492" s="135">
        <v>116610.92</v>
      </c>
      <c r="I492" s="49">
        <v>58305.46</v>
      </c>
      <c r="J492" s="49">
        <v>14726.25</v>
      </c>
      <c r="K492" s="136">
        <v>43579.21</v>
      </c>
      <c r="L492" s="44" t="str">
        <f>VLOOKUP(E492,'ML Look up'!$A$2:$B$1922,2,FALSE)</f>
        <v>PRECIP</v>
      </c>
    </row>
    <row r="493" spans="1:12" s="55" customFormat="1">
      <c r="A493" s="53" t="s">
        <v>20</v>
      </c>
      <c r="B493" s="53" t="s">
        <v>21</v>
      </c>
      <c r="C493" s="53" t="s">
        <v>41</v>
      </c>
      <c r="D493" s="53" t="s">
        <v>26</v>
      </c>
      <c r="E493" s="56">
        <v>41954421</v>
      </c>
      <c r="F493" s="54" t="s">
        <v>378</v>
      </c>
      <c r="G493" s="53" t="s">
        <v>24</v>
      </c>
      <c r="H493" s="135">
        <v>466681.31</v>
      </c>
      <c r="I493" s="49">
        <v>233340.655</v>
      </c>
      <c r="J493" s="49">
        <v>58935.02</v>
      </c>
      <c r="K493" s="136">
        <v>174405.63500000001</v>
      </c>
      <c r="L493" s="44" t="str">
        <f>VLOOKUP(E493,'ML Look up'!$A$2:$B$1922,2,FALSE)</f>
        <v>FGD</v>
      </c>
    </row>
    <row r="494" spans="1:12" s="55" customFormat="1">
      <c r="A494" s="53" t="s">
        <v>20</v>
      </c>
      <c r="B494" s="53" t="s">
        <v>21</v>
      </c>
      <c r="C494" s="53" t="s">
        <v>41</v>
      </c>
      <c r="D494" s="53" t="s">
        <v>26</v>
      </c>
      <c r="E494" s="56">
        <v>41957904</v>
      </c>
      <c r="F494" s="54" t="s">
        <v>385</v>
      </c>
      <c r="G494" s="53" t="s">
        <v>24</v>
      </c>
      <c r="H494" s="135">
        <v>51288.52</v>
      </c>
      <c r="I494" s="49">
        <v>25644.26</v>
      </c>
      <c r="J494" s="49">
        <v>6476.99</v>
      </c>
      <c r="K494" s="136">
        <v>19167.269999999997</v>
      </c>
      <c r="L494" s="44" t="str">
        <f>VLOOKUP(E494,'ML Look up'!$A$2:$B$1922,2,FALSE)</f>
        <v>FGD</v>
      </c>
    </row>
    <row r="495" spans="1:12" s="55" customFormat="1">
      <c r="A495" s="53" t="s">
        <v>20</v>
      </c>
      <c r="B495" s="53" t="s">
        <v>21</v>
      </c>
      <c r="C495" s="53" t="s">
        <v>41</v>
      </c>
      <c r="D495" s="53" t="s">
        <v>26</v>
      </c>
      <c r="E495" s="56">
        <v>41959058</v>
      </c>
      <c r="F495" s="54" t="s">
        <v>353</v>
      </c>
      <c r="G495" s="53" t="s">
        <v>24</v>
      </c>
      <c r="H495" s="135">
        <v>51367.29</v>
      </c>
      <c r="I495" s="49">
        <v>25683.645</v>
      </c>
      <c r="J495" s="49">
        <v>6486.94</v>
      </c>
      <c r="K495" s="136">
        <v>19196.705000000002</v>
      </c>
      <c r="L495" s="44" t="str">
        <f>VLOOKUP(E495,'ML Look up'!$A$2:$B$1922,2,FALSE)</f>
        <v>CEMS</v>
      </c>
    </row>
    <row r="496" spans="1:12" s="55" customFormat="1">
      <c r="A496" s="53" t="s">
        <v>20</v>
      </c>
      <c r="B496" s="53" t="s">
        <v>21</v>
      </c>
      <c r="C496" s="53" t="s">
        <v>41</v>
      </c>
      <c r="D496" s="53" t="s">
        <v>26</v>
      </c>
      <c r="E496" s="56">
        <v>41980644</v>
      </c>
      <c r="F496" s="54" t="s">
        <v>386</v>
      </c>
      <c r="G496" s="53" t="s">
        <v>24</v>
      </c>
      <c r="H496" s="135">
        <v>51687.74</v>
      </c>
      <c r="I496" s="49">
        <v>25843.87</v>
      </c>
      <c r="J496" s="49">
        <v>6527.4</v>
      </c>
      <c r="K496" s="136">
        <v>19316.47</v>
      </c>
      <c r="L496" s="44" t="str">
        <f>VLOOKUP(E496,'ML Look up'!$A$2:$B$1922,2,FALSE)</f>
        <v>ASH</v>
      </c>
    </row>
    <row r="497" spans="1:12" s="55" customFormat="1">
      <c r="A497" s="53" t="s">
        <v>20</v>
      </c>
      <c r="B497" s="53" t="s">
        <v>21</v>
      </c>
      <c r="C497" s="53" t="s">
        <v>41</v>
      </c>
      <c r="D497" s="53" t="s">
        <v>26</v>
      </c>
      <c r="E497" s="56">
        <v>41980655</v>
      </c>
      <c r="F497" s="54" t="s">
        <v>387</v>
      </c>
      <c r="G497" s="53" t="s">
        <v>24</v>
      </c>
      <c r="H497" s="135">
        <v>37557.61</v>
      </c>
      <c r="I497" s="49">
        <v>18778.805</v>
      </c>
      <c r="J497" s="49">
        <v>4742.9799999999996</v>
      </c>
      <c r="K497" s="136">
        <v>14035.825000000001</v>
      </c>
      <c r="L497" s="44" t="str">
        <f>VLOOKUP(E497,'ML Look up'!$A$2:$B$1922,2,FALSE)</f>
        <v>ASH</v>
      </c>
    </row>
    <row r="498" spans="1:12" s="55" customFormat="1">
      <c r="A498" s="53" t="s">
        <v>20</v>
      </c>
      <c r="B498" s="53" t="s">
        <v>21</v>
      </c>
      <c r="C498" s="53" t="s">
        <v>41</v>
      </c>
      <c r="D498" s="53" t="s">
        <v>26</v>
      </c>
      <c r="E498" s="56">
        <v>41980677</v>
      </c>
      <c r="F498" s="54" t="s">
        <v>387</v>
      </c>
      <c r="G498" s="53" t="s">
        <v>24</v>
      </c>
      <c r="H498" s="135">
        <v>32791.760000000002</v>
      </c>
      <c r="I498" s="49">
        <v>16395.88</v>
      </c>
      <c r="J498" s="49">
        <v>4141.12</v>
      </c>
      <c r="K498" s="136">
        <v>12254.760000000002</v>
      </c>
      <c r="L498" s="44" t="str">
        <f>VLOOKUP(E498,'ML Look up'!$A$2:$B$1922,2,FALSE)</f>
        <v>ASH</v>
      </c>
    </row>
    <row r="499" spans="1:12" s="55" customFormat="1">
      <c r="A499" s="53" t="s">
        <v>20</v>
      </c>
      <c r="B499" s="53" t="s">
        <v>21</v>
      </c>
      <c r="C499" s="53" t="s">
        <v>41</v>
      </c>
      <c r="D499" s="53" t="s">
        <v>26</v>
      </c>
      <c r="E499" s="56">
        <v>41980707</v>
      </c>
      <c r="F499" s="54" t="s">
        <v>388</v>
      </c>
      <c r="G499" s="53" t="s">
        <v>24</v>
      </c>
      <c r="H499" s="135">
        <v>7428.52</v>
      </c>
      <c r="I499" s="49">
        <v>3714.26</v>
      </c>
      <c r="J499" s="49">
        <v>938.11</v>
      </c>
      <c r="K499" s="136">
        <v>2776.15</v>
      </c>
      <c r="L499" s="44" t="str">
        <f>VLOOKUP(E499,'ML Look up'!$A$2:$B$1922,2,FALSE)</f>
        <v>CEMS</v>
      </c>
    </row>
    <row r="500" spans="1:12" s="55" customFormat="1">
      <c r="A500" s="53" t="s">
        <v>20</v>
      </c>
      <c r="B500" s="53" t="s">
        <v>21</v>
      </c>
      <c r="C500" s="53" t="s">
        <v>41</v>
      </c>
      <c r="D500" s="53" t="s">
        <v>26</v>
      </c>
      <c r="E500" s="56">
        <v>41981377</v>
      </c>
      <c r="F500" s="54" t="s">
        <v>386</v>
      </c>
      <c r="G500" s="53" t="s">
        <v>24</v>
      </c>
      <c r="H500" s="135">
        <v>3275.99</v>
      </c>
      <c r="I500" s="49">
        <v>1637.9949999999999</v>
      </c>
      <c r="J500" s="49">
        <v>413.71</v>
      </c>
      <c r="K500" s="136">
        <v>1224.2849999999999</v>
      </c>
      <c r="L500" s="44" t="str">
        <f>VLOOKUP(E500,'ML Look up'!$A$2:$B$1922,2,FALSE)</f>
        <v>ASH</v>
      </c>
    </row>
    <row r="501" spans="1:12" s="55" customFormat="1">
      <c r="A501" s="53" t="s">
        <v>20</v>
      </c>
      <c r="B501" s="53" t="s">
        <v>21</v>
      </c>
      <c r="C501" s="53" t="s">
        <v>41</v>
      </c>
      <c r="D501" s="53" t="s">
        <v>26</v>
      </c>
      <c r="E501" s="56">
        <v>41983681</v>
      </c>
      <c r="F501" s="54" t="s">
        <v>386</v>
      </c>
      <c r="G501" s="53" t="s">
        <v>24</v>
      </c>
      <c r="H501" s="135">
        <v>3379.42</v>
      </c>
      <c r="I501" s="49">
        <v>1689.71</v>
      </c>
      <c r="J501" s="49">
        <v>426.77</v>
      </c>
      <c r="K501" s="136">
        <v>1262.94</v>
      </c>
      <c r="L501" s="44" t="str">
        <f>VLOOKUP(E501,'ML Look up'!$A$2:$B$1922,2,FALSE)</f>
        <v>ASH</v>
      </c>
    </row>
    <row r="502" spans="1:12" s="55" customFormat="1">
      <c r="A502" s="53" t="s">
        <v>20</v>
      </c>
      <c r="B502" s="53" t="s">
        <v>21</v>
      </c>
      <c r="C502" s="53" t="s">
        <v>41</v>
      </c>
      <c r="D502" s="53" t="s">
        <v>26</v>
      </c>
      <c r="E502" s="56">
        <v>41985687</v>
      </c>
      <c r="F502" s="54" t="s">
        <v>385</v>
      </c>
      <c r="G502" s="53" t="s">
        <v>24</v>
      </c>
      <c r="H502" s="135">
        <v>13937.49</v>
      </c>
      <c r="I502" s="49">
        <v>6968.7449999999999</v>
      </c>
      <c r="J502" s="49">
        <v>1760.1</v>
      </c>
      <c r="K502" s="136">
        <v>5208.6450000000004</v>
      </c>
      <c r="L502" s="44" t="str">
        <f>VLOOKUP(E502,'ML Look up'!$A$2:$B$1922,2,FALSE)</f>
        <v>FGD</v>
      </c>
    </row>
    <row r="503" spans="1:12" s="55" customFormat="1">
      <c r="A503" s="53" t="s">
        <v>20</v>
      </c>
      <c r="B503" s="53" t="s">
        <v>21</v>
      </c>
      <c r="C503" s="53" t="s">
        <v>41</v>
      </c>
      <c r="D503" s="53" t="s">
        <v>26</v>
      </c>
      <c r="E503" s="56">
        <v>41987243</v>
      </c>
      <c r="F503" s="54" t="s">
        <v>385</v>
      </c>
      <c r="G503" s="53" t="s">
        <v>24</v>
      </c>
      <c r="H503" s="135">
        <v>26151.52</v>
      </c>
      <c r="I503" s="49">
        <v>13075.76</v>
      </c>
      <c r="J503" s="49">
        <v>3302.55</v>
      </c>
      <c r="K503" s="136">
        <v>9773.2099999999991</v>
      </c>
      <c r="L503" s="44" t="str">
        <f>VLOOKUP(E503,'ML Look up'!$A$2:$B$1922,2,FALSE)</f>
        <v>FGD</v>
      </c>
    </row>
    <row r="504" spans="1:12" s="55" customFormat="1">
      <c r="A504" s="53" t="s">
        <v>20</v>
      </c>
      <c r="B504" s="53" t="s">
        <v>21</v>
      </c>
      <c r="C504" s="53" t="s">
        <v>41</v>
      </c>
      <c r="D504" s="53" t="s">
        <v>26</v>
      </c>
      <c r="E504" s="56">
        <v>41987703</v>
      </c>
      <c r="F504" s="54" t="s">
        <v>385</v>
      </c>
      <c r="G504" s="53" t="s">
        <v>24</v>
      </c>
      <c r="H504" s="135">
        <v>1697.63</v>
      </c>
      <c r="I504" s="49">
        <v>848.81500000000005</v>
      </c>
      <c r="J504" s="49">
        <v>214.39</v>
      </c>
      <c r="K504" s="136">
        <v>634.42500000000007</v>
      </c>
      <c r="L504" s="44" t="str">
        <f>VLOOKUP(E504,'ML Look up'!$A$2:$B$1922,2,FALSE)</f>
        <v>FGD</v>
      </c>
    </row>
    <row r="505" spans="1:12" s="55" customFormat="1">
      <c r="A505" s="53" t="s">
        <v>20</v>
      </c>
      <c r="B505" s="53" t="s">
        <v>21</v>
      </c>
      <c r="C505" s="53" t="s">
        <v>41</v>
      </c>
      <c r="D505" s="53" t="s">
        <v>26</v>
      </c>
      <c r="E505" s="56">
        <v>41988908</v>
      </c>
      <c r="F505" s="54" t="s">
        <v>387</v>
      </c>
      <c r="G505" s="53" t="s">
        <v>24</v>
      </c>
      <c r="H505" s="135">
        <v>9439.5499999999993</v>
      </c>
      <c r="I505" s="49">
        <v>4719.7749999999996</v>
      </c>
      <c r="J505" s="49">
        <v>1192.08</v>
      </c>
      <c r="K505" s="136">
        <v>3527.6949999999997</v>
      </c>
      <c r="L505" s="44" t="str">
        <f>VLOOKUP(E505,'ML Look up'!$A$2:$B$1922,2,FALSE)</f>
        <v>ASH</v>
      </c>
    </row>
    <row r="506" spans="1:12" s="55" customFormat="1">
      <c r="A506" s="53" t="s">
        <v>20</v>
      </c>
      <c r="B506" s="53" t="s">
        <v>21</v>
      </c>
      <c r="C506" s="53" t="s">
        <v>41</v>
      </c>
      <c r="D506" s="53" t="s">
        <v>26</v>
      </c>
      <c r="E506" s="56">
        <v>41997758</v>
      </c>
      <c r="F506" s="54" t="s">
        <v>389</v>
      </c>
      <c r="G506" s="53" t="s">
        <v>24</v>
      </c>
      <c r="H506" s="135">
        <v>27460.92</v>
      </c>
      <c r="I506" s="49">
        <v>13730.46</v>
      </c>
      <c r="J506" s="49">
        <v>3467.91</v>
      </c>
      <c r="K506" s="136">
        <v>10262.549999999999</v>
      </c>
      <c r="L506" s="44" t="str">
        <f>VLOOKUP(E506,'ML Look up'!$A$2:$B$1922,2,FALSE)</f>
        <v>PRECIP</v>
      </c>
    </row>
    <row r="507" spans="1:12" s="55" customFormat="1">
      <c r="A507" s="53" t="s">
        <v>20</v>
      </c>
      <c r="B507" s="53" t="s">
        <v>21</v>
      </c>
      <c r="C507" s="53" t="s">
        <v>41</v>
      </c>
      <c r="D507" s="53" t="s">
        <v>26</v>
      </c>
      <c r="E507" s="56">
        <v>41997764</v>
      </c>
      <c r="F507" s="54" t="s">
        <v>389</v>
      </c>
      <c r="G507" s="53" t="s">
        <v>24</v>
      </c>
      <c r="H507" s="135">
        <v>29908.639999999999</v>
      </c>
      <c r="I507" s="49">
        <v>14954.32</v>
      </c>
      <c r="J507" s="49">
        <v>3777.02</v>
      </c>
      <c r="K507" s="136">
        <v>11177.3</v>
      </c>
      <c r="L507" s="44" t="str">
        <f>VLOOKUP(E507,'ML Look up'!$A$2:$B$1922,2,FALSE)</f>
        <v>PRECIP</v>
      </c>
    </row>
    <row r="508" spans="1:12" s="55" customFormat="1">
      <c r="A508" s="53" t="s">
        <v>20</v>
      </c>
      <c r="B508" s="53" t="s">
        <v>21</v>
      </c>
      <c r="C508" s="53" t="s">
        <v>41</v>
      </c>
      <c r="D508" s="53" t="s">
        <v>26</v>
      </c>
      <c r="E508" s="56">
        <v>42000522</v>
      </c>
      <c r="F508" s="54" t="s">
        <v>390</v>
      </c>
      <c r="G508" s="53" t="s">
        <v>24</v>
      </c>
      <c r="H508" s="135">
        <v>24405.71</v>
      </c>
      <c r="I508" s="49">
        <v>12202.855</v>
      </c>
      <c r="J508" s="49">
        <v>3082.08</v>
      </c>
      <c r="K508" s="136">
        <v>9120.7749999999996</v>
      </c>
      <c r="L508" s="44" t="str">
        <f>VLOOKUP(E508,'ML Look up'!$A$2:$B$1922,2,FALSE)</f>
        <v>ASH</v>
      </c>
    </row>
    <row r="509" spans="1:12" s="55" customFormat="1">
      <c r="A509" s="53" t="s">
        <v>20</v>
      </c>
      <c r="B509" s="53" t="s">
        <v>21</v>
      </c>
      <c r="C509" s="53" t="s">
        <v>41</v>
      </c>
      <c r="D509" s="53" t="s">
        <v>26</v>
      </c>
      <c r="E509" s="56">
        <v>42001952</v>
      </c>
      <c r="F509" s="54" t="s">
        <v>385</v>
      </c>
      <c r="G509" s="53" t="s">
        <v>24</v>
      </c>
      <c r="H509" s="135">
        <v>27675.51</v>
      </c>
      <c r="I509" s="49">
        <v>13837.754999999999</v>
      </c>
      <c r="J509" s="49">
        <v>3495.01</v>
      </c>
      <c r="K509" s="136">
        <v>10342.744999999999</v>
      </c>
      <c r="L509" s="44" t="str">
        <f>VLOOKUP(E509,'ML Look up'!$A$2:$B$1922,2,FALSE)</f>
        <v>FGD</v>
      </c>
    </row>
    <row r="510" spans="1:12" s="55" customFormat="1">
      <c r="A510" s="53" t="s">
        <v>20</v>
      </c>
      <c r="B510" s="53" t="s">
        <v>21</v>
      </c>
      <c r="C510" s="53" t="s">
        <v>41</v>
      </c>
      <c r="D510" s="53" t="s">
        <v>26</v>
      </c>
      <c r="E510" s="56">
        <v>42004236</v>
      </c>
      <c r="F510" s="54" t="s">
        <v>386</v>
      </c>
      <c r="G510" s="53" t="s">
        <v>24</v>
      </c>
      <c r="H510" s="135">
        <v>2696.52</v>
      </c>
      <c r="I510" s="49">
        <v>1348.26</v>
      </c>
      <c r="J510" s="49">
        <v>340.53</v>
      </c>
      <c r="K510" s="136">
        <v>1007.73</v>
      </c>
      <c r="L510" s="44" t="str">
        <f>VLOOKUP(E510,'ML Look up'!$A$2:$B$1922,2,FALSE)</f>
        <v>ASH</v>
      </c>
    </row>
    <row r="511" spans="1:12" s="55" customFormat="1">
      <c r="A511" s="53" t="s">
        <v>20</v>
      </c>
      <c r="B511" s="53" t="s">
        <v>21</v>
      </c>
      <c r="C511" s="53" t="s">
        <v>41</v>
      </c>
      <c r="D511" s="53" t="s">
        <v>26</v>
      </c>
      <c r="E511" s="56">
        <v>42004477</v>
      </c>
      <c r="F511" s="54" t="s">
        <v>377</v>
      </c>
      <c r="G511" s="53" t="s">
        <v>24</v>
      </c>
      <c r="H511" s="135">
        <v>54808.75</v>
      </c>
      <c r="I511" s="49">
        <v>27404.375</v>
      </c>
      <c r="J511" s="49">
        <v>6921.54</v>
      </c>
      <c r="K511" s="136">
        <v>20482.834999999999</v>
      </c>
      <c r="L511" s="44" t="str">
        <f>VLOOKUP(E511,'ML Look up'!$A$2:$B$1922,2,FALSE)</f>
        <v>PRECIP</v>
      </c>
    </row>
    <row r="512" spans="1:12" s="55" customFormat="1">
      <c r="A512" s="53" t="s">
        <v>20</v>
      </c>
      <c r="B512" s="53" t="s">
        <v>21</v>
      </c>
      <c r="C512" s="53" t="s">
        <v>41</v>
      </c>
      <c r="D512" s="53" t="s">
        <v>26</v>
      </c>
      <c r="E512" s="56">
        <v>42005011</v>
      </c>
      <c r="F512" s="54" t="s">
        <v>378</v>
      </c>
      <c r="G512" s="53" t="s">
        <v>24</v>
      </c>
      <c r="H512" s="135">
        <v>39294.54</v>
      </c>
      <c r="I512" s="49">
        <v>19647.27</v>
      </c>
      <c r="J512" s="49">
        <v>4962.33</v>
      </c>
      <c r="K512" s="136">
        <v>14684.94</v>
      </c>
      <c r="L512" s="44" t="str">
        <f>VLOOKUP(E512,'ML Look up'!$A$2:$B$1922,2,FALSE)</f>
        <v>FGD</v>
      </c>
    </row>
    <row r="513" spans="1:12" s="55" customFormat="1">
      <c r="A513" s="53" t="s">
        <v>20</v>
      </c>
      <c r="B513" s="53" t="s">
        <v>21</v>
      </c>
      <c r="C513" s="53" t="s">
        <v>41</v>
      </c>
      <c r="D513" s="53" t="s">
        <v>26</v>
      </c>
      <c r="E513" s="56">
        <v>42005018</v>
      </c>
      <c r="F513" s="54" t="s">
        <v>378</v>
      </c>
      <c r="G513" s="53" t="s">
        <v>24</v>
      </c>
      <c r="H513" s="135">
        <v>35284.660000000003</v>
      </c>
      <c r="I513" s="49">
        <v>17642.330000000002</v>
      </c>
      <c r="J513" s="49">
        <v>4455.9399999999996</v>
      </c>
      <c r="K513" s="136">
        <v>13186.390000000003</v>
      </c>
      <c r="L513" s="44" t="str">
        <f>VLOOKUP(E513,'ML Look up'!$A$2:$B$1922,2,FALSE)</f>
        <v>FGD</v>
      </c>
    </row>
    <row r="514" spans="1:12" s="55" customFormat="1">
      <c r="A514" s="53" t="s">
        <v>20</v>
      </c>
      <c r="B514" s="53" t="s">
        <v>21</v>
      </c>
      <c r="C514" s="53" t="s">
        <v>41</v>
      </c>
      <c r="D514" s="53" t="s">
        <v>26</v>
      </c>
      <c r="E514" s="56">
        <v>42005711</v>
      </c>
      <c r="F514" s="54" t="s">
        <v>378</v>
      </c>
      <c r="G514" s="53" t="s">
        <v>24</v>
      </c>
      <c r="H514" s="135">
        <v>8934.98</v>
      </c>
      <c r="I514" s="49">
        <v>4467.49</v>
      </c>
      <c r="J514" s="49">
        <v>1128.3599999999999</v>
      </c>
      <c r="K514" s="136">
        <v>3339.13</v>
      </c>
      <c r="L514" s="44" t="str">
        <f>VLOOKUP(E514,'ML Look up'!$A$2:$B$1922,2,FALSE)</f>
        <v>FGD</v>
      </c>
    </row>
    <row r="515" spans="1:12" s="55" customFormat="1">
      <c r="A515" s="53" t="s">
        <v>20</v>
      </c>
      <c r="B515" s="53" t="s">
        <v>21</v>
      </c>
      <c r="C515" s="53" t="s">
        <v>41</v>
      </c>
      <c r="D515" s="53" t="s">
        <v>26</v>
      </c>
      <c r="E515" s="56">
        <v>42007303</v>
      </c>
      <c r="F515" s="54" t="s">
        <v>386</v>
      </c>
      <c r="G515" s="53" t="s">
        <v>24</v>
      </c>
      <c r="H515" s="135">
        <v>6589.56</v>
      </c>
      <c r="I515" s="49">
        <v>3294.78</v>
      </c>
      <c r="J515" s="49">
        <v>832.16</v>
      </c>
      <c r="K515" s="136">
        <v>2462.6200000000003</v>
      </c>
      <c r="L515" s="44" t="str">
        <f>VLOOKUP(E515,'ML Look up'!$A$2:$B$1922,2,FALSE)</f>
        <v>ASH</v>
      </c>
    </row>
    <row r="516" spans="1:12" s="55" customFormat="1">
      <c r="A516" s="53" t="s">
        <v>20</v>
      </c>
      <c r="B516" s="53" t="s">
        <v>21</v>
      </c>
      <c r="C516" s="53" t="s">
        <v>41</v>
      </c>
      <c r="D516" s="53" t="s">
        <v>26</v>
      </c>
      <c r="E516" s="56">
        <v>42007305</v>
      </c>
      <c r="F516" s="54" t="s">
        <v>386</v>
      </c>
      <c r="G516" s="53" t="s">
        <v>24</v>
      </c>
      <c r="H516" s="135">
        <v>2480.62</v>
      </c>
      <c r="I516" s="49">
        <v>1240.31</v>
      </c>
      <c r="J516" s="49">
        <v>313.27</v>
      </c>
      <c r="K516" s="136">
        <v>927.04</v>
      </c>
      <c r="L516" s="44" t="str">
        <f>VLOOKUP(E516,'ML Look up'!$A$2:$B$1922,2,FALSE)</f>
        <v>ASH</v>
      </c>
    </row>
    <row r="517" spans="1:12" s="55" customFormat="1">
      <c r="A517" s="53" t="s">
        <v>20</v>
      </c>
      <c r="B517" s="53" t="s">
        <v>21</v>
      </c>
      <c r="C517" s="53" t="s">
        <v>41</v>
      </c>
      <c r="D517" s="53" t="s">
        <v>26</v>
      </c>
      <c r="E517" s="56">
        <v>42009848</v>
      </c>
      <c r="F517" s="54" t="s">
        <v>385</v>
      </c>
      <c r="G517" s="53" t="s">
        <v>24</v>
      </c>
      <c r="H517" s="135">
        <v>1982.63</v>
      </c>
      <c r="I517" s="49">
        <v>991.31500000000005</v>
      </c>
      <c r="J517" s="49">
        <v>250.38</v>
      </c>
      <c r="K517" s="136">
        <v>740.93500000000006</v>
      </c>
      <c r="L517" s="44" t="str">
        <f>VLOOKUP(E517,'ML Look up'!$A$2:$B$1922,2,FALSE)</f>
        <v>FGD</v>
      </c>
    </row>
    <row r="518" spans="1:12" s="55" customFormat="1">
      <c r="A518" s="53" t="s">
        <v>20</v>
      </c>
      <c r="B518" s="53" t="s">
        <v>21</v>
      </c>
      <c r="C518" s="53" t="s">
        <v>41</v>
      </c>
      <c r="D518" s="53" t="s">
        <v>26</v>
      </c>
      <c r="E518" s="56">
        <v>42010840</v>
      </c>
      <c r="F518" s="54" t="s">
        <v>391</v>
      </c>
      <c r="G518" s="53" t="s">
        <v>24</v>
      </c>
      <c r="H518" s="135">
        <v>83856.759999999995</v>
      </c>
      <c r="I518" s="49">
        <v>41928.379999999997</v>
      </c>
      <c r="J518" s="49">
        <v>10589.88</v>
      </c>
      <c r="K518" s="136">
        <v>31338.5</v>
      </c>
      <c r="L518" s="44" t="str">
        <f>VLOOKUP(E518,'ML Look up'!$A$2:$B$1922,2,FALSE)</f>
        <v>FGD</v>
      </c>
    </row>
    <row r="519" spans="1:12" s="55" customFormat="1">
      <c r="A519" s="53" t="s">
        <v>20</v>
      </c>
      <c r="B519" s="53" t="s">
        <v>21</v>
      </c>
      <c r="C519" s="53" t="s">
        <v>41</v>
      </c>
      <c r="D519" s="53" t="s">
        <v>26</v>
      </c>
      <c r="E519" s="56">
        <v>42010841</v>
      </c>
      <c r="F519" s="54" t="s">
        <v>392</v>
      </c>
      <c r="G519" s="53" t="s">
        <v>24</v>
      </c>
      <c r="H519" s="135">
        <v>109574.19</v>
      </c>
      <c r="I519" s="49">
        <v>54787.095000000001</v>
      </c>
      <c r="J519" s="49">
        <v>13837.62</v>
      </c>
      <c r="K519" s="136">
        <v>40949.474999999999</v>
      </c>
      <c r="L519" s="44" t="str">
        <f>VLOOKUP(E519,'ML Look up'!$A$2:$B$1922,2,FALSE)</f>
        <v>FGD</v>
      </c>
    </row>
    <row r="520" spans="1:12" s="55" customFormat="1">
      <c r="A520" s="53" t="s">
        <v>20</v>
      </c>
      <c r="B520" s="53" t="s">
        <v>21</v>
      </c>
      <c r="C520" s="53" t="s">
        <v>41</v>
      </c>
      <c r="D520" s="53" t="s">
        <v>26</v>
      </c>
      <c r="E520" s="56">
        <v>42013072</v>
      </c>
      <c r="F520" s="54" t="s">
        <v>387</v>
      </c>
      <c r="G520" s="53" t="s">
        <v>24</v>
      </c>
      <c r="H520" s="135">
        <v>34753.54</v>
      </c>
      <c r="I520" s="49">
        <v>17376.77</v>
      </c>
      <c r="J520" s="49">
        <v>4388.8599999999997</v>
      </c>
      <c r="K520" s="136">
        <v>12987.91</v>
      </c>
      <c r="L520" s="44" t="str">
        <f>VLOOKUP(E520,'ML Look up'!$A$2:$B$1922,2,FALSE)</f>
        <v>ASH</v>
      </c>
    </row>
    <row r="521" spans="1:12" s="55" customFormat="1">
      <c r="A521" s="53" t="s">
        <v>20</v>
      </c>
      <c r="B521" s="53" t="s">
        <v>21</v>
      </c>
      <c r="C521" s="53" t="s">
        <v>41</v>
      </c>
      <c r="D521" s="53" t="s">
        <v>26</v>
      </c>
      <c r="E521" s="56">
        <v>42013182</v>
      </c>
      <c r="F521" s="54" t="s">
        <v>378</v>
      </c>
      <c r="G521" s="53" t="s">
        <v>24</v>
      </c>
      <c r="H521" s="135">
        <v>7362.08</v>
      </c>
      <c r="I521" s="49">
        <v>3681.04</v>
      </c>
      <c r="J521" s="49">
        <v>929.72</v>
      </c>
      <c r="K521" s="136">
        <v>2751.3199999999997</v>
      </c>
      <c r="L521" s="44" t="str">
        <f>VLOOKUP(E521,'ML Look up'!$A$2:$B$1922,2,FALSE)</f>
        <v>FGD</v>
      </c>
    </row>
    <row r="522" spans="1:12" s="55" customFormat="1">
      <c r="A522" s="53" t="s">
        <v>20</v>
      </c>
      <c r="B522" s="53" t="s">
        <v>21</v>
      </c>
      <c r="C522" s="53" t="s">
        <v>41</v>
      </c>
      <c r="D522" s="53" t="s">
        <v>26</v>
      </c>
      <c r="E522" s="56">
        <v>42015269</v>
      </c>
      <c r="F522" s="54" t="s">
        <v>393</v>
      </c>
      <c r="G522" s="53" t="s">
        <v>24</v>
      </c>
      <c r="H522" s="135">
        <v>37234.269999999997</v>
      </c>
      <c r="I522" s="49">
        <v>18617.134999999998</v>
      </c>
      <c r="J522" s="49">
        <v>4702.1400000000003</v>
      </c>
      <c r="K522" s="136">
        <v>13914.994999999999</v>
      </c>
      <c r="L522" s="44" t="str">
        <f>VLOOKUP(E522,'ML Look up'!$A$2:$B$1922,2,FALSE)</f>
        <v>CEMS</v>
      </c>
    </row>
    <row r="523" spans="1:12" s="55" customFormat="1">
      <c r="A523" s="53" t="s">
        <v>20</v>
      </c>
      <c r="B523" s="53" t="s">
        <v>21</v>
      </c>
      <c r="C523" s="53" t="s">
        <v>41</v>
      </c>
      <c r="D523" s="53" t="s">
        <v>26</v>
      </c>
      <c r="E523" s="56">
        <v>42018726</v>
      </c>
      <c r="F523" s="54" t="s">
        <v>394</v>
      </c>
      <c r="G523" s="53" t="s">
        <v>24</v>
      </c>
      <c r="H523" s="135">
        <v>23863.41</v>
      </c>
      <c r="I523" s="49">
        <v>11931.705</v>
      </c>
      <c r="J523" s="49">
        <v>3013.6</v>
      </c>
      <c r="K523" s="136">
        <v>8918.1049999999996</v>
      </c>
      <c r="L523" s="44" t="str">
        <f>VLOOKUP(E523,'ML Look up'!$A$2:$B$1922,2,FALSE)</f>
        <v>PRECIP</v>
      </c>
    </row>
    <row r="524" spans="1:12" s="55" customFormat="1">
      <c r="A524" s="53" t="s">
        <v>20</v>
      </c>
      <c r="B524" s="53" t="s">
        <v>21</v>
      </c>
      <c r="C524" s="53" t="s">
        <v>41</v>
      </c>
      <c r="D524" s="53" t="s">
        <v>26</v>
      </c>
      <c r="E524" s="56">
        <v>42025686</v>
      </c>
      <c r="F524" s="54" t="s">
        <v>390</v>
      </c>
      <c r="G524" s="53" t="s">
        <v>24</v>
      </c>
      <c r="H524" s="135">
        <v>26499.95</v>
      </c>
      <c r="I524" s="49">
        <v>13249.975</v>
      </c>
      <c r="J524" s="49">
        <v>3346.56</v>
      </c>
      <c r="K524" s="136">
        <v>9903.4150000000009</v>
      </c>
      <c r="L524" s="44" t="str">
        <f>VLOOKUP(E524,'ML Look up'!$A$2:$B$1922,2,FALSE)</f>
        <v>ASH</v>
      </c>
    </row>
    <row r="525" spans="1:12" s="55" customFormat="1">
      <c r="A525" s="53" t="s">
        <v>20</v>
      </c>
      <c r="B525" s="53" t="s">
        <v>21</v>
      </c>
      <c r="C525" s="53" t="s">
        <v>41</v>
      </c>
      <c r="D525" s="53" t="s">
        <v>26</v>
      </c>
      <c r="E525" s="56">
        <v>42025779</v>
      </c>
      <c r="F525" s="54" t="s">
        <v>395</v>
      </c>
      <c r="G525" s="53" t="s">
        <v>24</v>
      </c>
      <c r="H525" s="135">
        <v>25175.87</v>
      </c>
      <c r="I525" s="49">
        <v>12587.934999999999</v>
      </c>
      <c r="J525" s="49">
        <v>3179.34</v>
      </c>
      <c r="K525" s="136">
        <v>9408.5949999999993</v>
      </c>
      <c r="L525" s="44" t="str">
        <f>VLOOKUP(E525,'ML Look up'!$A$2:$B$1922,2,FALSE)</f>
        <v>FGD</v>
      </c>
    </row>
    <row r="526" spans="1:12" s="55" customFormat="1">
      <c r="A526" s="53" t="s">
        <v>20</v>
      </c>
      <c r="B526" s="53" t="s">
        <v>21</v>
      </c>
      <c r="C526" s="53" t="s">
        <v>41</v>
      </c>
      <c r="D526" s="53" t="s">
        <v>26</v>
      </c>
      <c r="E526" s="56">
        <v>42032779</v>
      </c>
      <c r="F526" s="54" t="s">
        <v>385</v>
      </c>
      <c r="G526" s="53" t="s">
        <v>24</v>
      </c>
      <c r="H526" s="135">
        <v>1536.74</v>
      </c>
      <c r="I526" s="49">
        <v>768.37</v>
      </c>
      <c r="J526" s="49">
        <v>194.07</v>
      </c>
      <c r="K526" s="136">
        <v>574.29999999999995</v>
      </c>
      <c r="L526" s="44" t="str">
        <f>VLOOKUP(E526,'ML Look up'!$A$2:$B$1922,2,FALSE)</f>
        <v>FGD</v>
      </c>
    </row>
    <row r="527" spans="1:12" s="55" customFormat="1">
      <c r="A527" s="53" t="s">
        <v>20</v>
      </c>
      <c r="B527" s="53" t="s">
        <v>21</v>
      </c>
      <c r="C527" s="53" t="s">
        <v>41</v>
      </c>
      <c r="D527" s="53" t="s">
        <v>26</v>
      </c>
      <c r="E527" s="56">
        <v>42039616</v>
      </c>
      <c r="F527" s="54" t="s">
        <v>396</v>
      </c>
      <c r="G527" s="53" t="s">
        <v>24</v>
      </c>
      <c r="H527" s="135">
        <v>96733.83</v>
      </c>
      <c r="I527" s="49">
        <v>48366.915000000001</v>
      </c>
      <c r="J527" s="49">
        <v>12216.07</v>
      </c>
      <c r="K527" s="136">
        <v>36150.845000000001</v>
      </c>
      <c r="L527" s="44" t="str">
        <f>VLOOKUP(E527,'ML Look up'!$A$2:$B$1922,2,FALSE)</f>
        <v>FGD</v>
      </c>
    </row>
    <row r="528" spans="1:12" s="55" customFormat="1">
      <c r="A528" s="53" t="s">
        <v>20</v>
      </c>
      <c r="B528" s="53" t="s">
        <v>21</v>
      </c>
      <c r="C528" s="53" t="s">
        <v>41</v>
      </c>
      <c r="D528" s="53" t="s">
        <v>26</v>
      </c>
      <c r="E528" s="56">
        <v>42041426</v>
      </c>
      <c r="F528" s="54" t="s">
        <v>397</v>
      </c>
      <c r="G528" s="53" t="s">
        <v>24</v>
      </c>
      <c r="H528" s="135">
        <v>80548.600000000006</v>
      </c>
      <c r="I528" s="49">
        <v>40274.300000000003</v>
      </c>
      <c r="J528" s="49">
        <v>10172.11</v>
      </c>
      <c r="K528" s="136">
        <v>30102.190000000002</v>
      </c>
      <c r="L528" s="44" t="str">
        <f>VLOOKUP(E528,'ML Look up'!$A$2:$B$1922,2,FALSE)</f>
        <v>SCR</v>
      </c>
    </row>
    <row r="529" spans="1:12" s="55" customFormat="1">
      <c r="A529" s="53" t="s">
        <v>20</v>
      </c>
      <c r="B529" s="53" t="s">
        <v>21</v>
      </c>
      <c r="C529" s="53" t="s">
        <v>41</v>
      </c>
      <c r="D529" s="53" t="s">
        <v>26</v>
      </c>
      <c r="E529" s="56">
        <v>42042423</v>
      </c>
      <c r="F529" s="54" t="s">
        <v>398</v>
      </c>
      <c r="G529" s="53" t="s">
        <v>24</v>
      </c>
      <c r="H529" s="135">
        <v>120628.59</v>
      </c>
      <c r="I529" s="49">
        <v>60314.294999999998</v>
      </c>
      <c r="J529" s="49">
        <v>15233.62</v>
      </c>
      <c r="K529" s="136">
        <v>45080.674999999996</v>
      </c>
      <c r="L529" s="44" t="str">
        <f>VLOOKUP(E529,'ML Look up'!$A$2:$B$1922,2,FALSE)</f>
        <v>FGD</v>
      </c>
    </row>
    <row r="530" spans="1:12" s="55" customFormat="1">
      <c r="A530" s="53" t="s">
        <v>20</v>
      </c>
      <c r="B530" s="53" t="s">
        <v>21</v>
      </c>
      <c r="C530" s="53" t="s">
        <v>41</v>
      </c>
      <c r="D530" s="53" t="s">
        <v>26</v>
      </c>
      <c r="E530" s="56">
        <v>42042438</v>
      </c>
      <c r="F530" s="54" t="s">
        <v>398</v>
      </c>
      <c r="G530" s="53" t="s">
        <v>24</v>
      </c>
      <c r="H530" s="135">
        <v>1111852.94</v>
      </c>
      <c r="I530" s="49">
        <v>555926.47</v>
      </c>
      <c r="J530" s="49">
        <v>140410.75</v>
      </c>
      <c r="K530" s="136">
        <v>415515.72</v>
      </c>
      <c r="L530" s="44" t="str">
        <f>VLOOKUP(E530,'ML Look up'!$A$2:$B$1922,2,FALSE)</f>
        <v>FGD</v>
      </c>
    </row>
    <row r="531" spans="1:12" s="55" customFormat="1">
      <c r="A531" s="53" t="s">
        <v>20</v>
      </c>
      <c r="B531" s="53" t="s">
        <v>21</v>
      </c>
      <c r="C531" s="53" t="s">
        <v>41</v>
      </c>
      <c r="D531" s="53" t="s">
        <v>26</v>
      </c>
      <c r="E531" s="56">
        <v>42043306</v>
      </c>
      <c r="F531" s="54" t="s">
        <v>398</v>
      </c>
      <c r="G531" s="53" t="s">
        <v>24</v>
      </c>
      <c r="H531" s="135">
        <v>870618.96</v>
      </c>
      <c r="I531" s="49">
        <v>435309.48</v>
      </c>
      <c r="J531" s="49">
        <v>109946.43</v>
      </c>
      <c r="K531" s="136">
        <v>325363.05</v>
      </c>
      <c r="L531" s="44" t="str">
        <f>VLOOKUP(E531,'ML Look up'!$A$2:$B$1922,2,FALSE)</f>
        <v>FGD</v>
      </c>
    </row>
    <row r="532" spans="1:12" s="55" customFormat="1">
      <c r="A532" s="53" t="s">
        <v>20</v>
      </c>
      <c r="B532" s="53" t="s">
        <v>21</v>
      </c>
      <c r="C532" s="53" t="s">
        <v>41</v>
      </c>
      <c r="D532" s="53" t="s">
        <v>26</v>
      </c>
      <c r="E532" s="56">
        <v>42043985</v>
      </c>
      <c r="F532" s="54" t="s">
        <v>399</v>
      </c>
      <c r="G532" s="53" t="s">
        <v>24</v>
      </c>
      <c r="H532" s="135">
        <v>21980.55</v>
      </c>
      <c r="I532" s="49">
        <v>10990.275</v>
      </c>
      <c r="J532" s="49">
        <v>2775.82</v>
      </c>
      <c r="K532" s="136">
        <v>8214.4549999999999</v>
      </c>
      <c r="L532" s="44" t="str">
        <f>VLOOKUP(E532,'ML Look up'!$A$2:$B$1922,2,FALSE)</f>
        <v>FGD</v>
      </c>
    </row>
    <row r="533" spans="1:12" s="55" customFormat="1">
      <c r="A533" s="53" t="s">
        <v>20</v>
      </c>
      <c r="B533" s="53" t="s">
        <v>21</v>
      </c>
      <c r="C533" s="53" t="s">
        <v>41</v>
      </c>
      <c r="D533" s="53" t="s">
        <v>26</v>
      </c>
      <c r="E533" s="56">
        <v>42043989</v>
      </c>
      <c r="F533" s="54" t="s">
        <v>397</v>
      </c>
      <c r="G533" s="53" t="s">
        <v>24</v>
      </c>
      <c r="H533" s="135">
        <v>30392.02</v>
      </c>
      <c r="I533" s="49">
        <v>15196.01</v>
      </c>
      <c r="J533" s="49">
        <v>3838.07</v>
      </c>
      <c r="K533" s="136">
        <v>11357.94</v>
      </c>
      <c r="L533" s="44" t="str">
        <f>VLOOKUP(E533,'ML Look up'!$A$2:$B$1922,2,FALSE)</f>
        <v>FGD</v>
      </c>
    </row>
    <row r="534" spans="1:12" s="55" customFormat="1">
      <c r="A534" s="53" t="s">
        <v>20</v>
      </c>
      <c r="B534" s="53" t="s">
        <v>21</v>
      </c>
      <c r="C534" s="53" t="s">
        <v>41</v>
      </c>
      <c r="D534" s="53" t="s">
        <v>26</v>
      </c>
      <c r="E534" s="56">
        <v>42044527</v>
      </c>
      <c r="F534" s="54" t="s">
        <v>386</v>
      </c>
      <c r="G534" s="53" t="s">
        <v>24</v>
      </c>
      <c r="H534" s="135">
        <v>1532.75</v>
      </c>
      <c r="I534" s="49">
        <v>766.375</v>
      </c>
      <c r="J534" s="49">
        <v>193.56</v>
      </c>
      <c r="K534" s="136">
        <v>572.81500000000005</v>
      </c>
      <c r="L534" s="44" t="str">
        <f>VLOOKUP(E534,'ML Look up'!$A$2:$B$1922,2,FALSE)</f>
        <v>SCR</v>
      </c>
    </row>
    <row r="535" spans="1:12" s="55" customFormat="1">
      <c r="A535" s="53" t="s">
        <v>20</v>
      </c>
      <c r="B535" s="53" t="s">
        <v>21</v>
      </c>
      <c r="C535" s="53" t="s">
        <v>41</v>
      </c>
      <c r="D535" s="53" t="s">
        <v>26</v>
      </c>
      <c r="E535" s="56">
        <v>42046958</v>
      </c>
      <c r="F535" s="54" t="s">
        <v>400</v>
      </c>
      <c r="G535" s="53" t="s">
        <v>24</v>
      </c>
      <c r="H535" s="135">
        <v>10778.29</v>
      </c>
      <c r="I535" s="49">
        <v>5389.1450000000004</v>
      </c>
      <c r="J535" s="49">
        <v>1361.14</v>
      </c>
      <c r="K535" s="136">
        <v>4028.0050000000001</v>
      </c>
      <c r="L535" s="44" t="str">
        <f>VLOOKUP(E535,'ML Look up'!$A$2:$B$1922,2,FALSE)</f>
        <v>SCR</v>
      </c>
    </row>
    <row r="536" spans="1:12" s="55" customFormat="1">
      <c r="A536" s="53" t="s">
        <v>20</v>
      </c>
      <c r="B536" s="53" t="s">
        <v>21</v>
      </c>
      <c r="C536" s="53" t="s">
        <v>41</v>
      </c>
      <c r="D536" s="53" t="s">
        <v>26</v>
      </c>
      <c r="E536" s="56">
        <v>42047372</v>
      </c>
      <c r="F536" s="54" t="s">
        <v>401</v>
      </c>
      <c r="G536" s="53" t="s">
        <v>24</v>
      </c>
      <c r="H536" s="135">
        <v>151536.51</v>
      </c>
      <c r="I536" s="49">
        <v>75768.255000000005</v>
      </c>
      <c r="J536" s="49">
        <v>19136.84</v>
      </c>
      <c r="K536" s="136">
        <v>56631.415000000008</v>
      </c>
      <c r="L536" s="44" t="str">
        <f>VLOOKUP(E536,'ML Look up'!$A$2:$B$1922,2,FALSE)</f>
        <v>FGD</v>
      </c>
    </row>
    <row r="537" spans="1:12" s="55" customFormat="1">
      <c r="A537" s="53" t="s">
        <v>20</v>
      </c>
      <c r="B537" s="53" t="s">
        <v>21</v>
      </c>
      <c r="C537" s="53" t="s">
        <v>41</v>
      </c>
      <c r="D537" s="53" t="s">
        <v>26</v>
      </c>
      <c r="E537" s="56">
        <v>42047396</v>
      </c>
      <c r="F537" s="54" t="s">
        <v>402</v>
      </c>
      <c r="G537" s="53" t="s">
        <v>24</v>
      </c>
      <c r="H537" s="135">
        <v>242598.21</v>
      </c>
      <c r="I537" s="49">
        <v>121299.105</v>
      </c>
      <c r="J537" s="49">
        <v>30636.6</v>
      </c>
      <c r="K537" s="136">
        <v>90662.505000000005</v>
      </c>
      <c r="L537" s="44" t="str">
        <f>VLOOKUP(E537,'ML Look up'!$A$2:$B$1922,2,FALSE)</f>
        <v>SCR</v>
      </c>
    </row>
    <row r="538" spans="1:12" s="55" customFormat="1">
      <c r="A538" s="53" t="s">
        <v>20</v>
      </c>
      <c r="B538" s="53" t="s">
        <v>21</v>
      </c>
      <c r="C538" s="53" t="s">
        <v>41</v>
      </c>
      <c r="D538" s="53" t="s">
        <v>26</v>
      </c>
      <c r="E538" s="56">
        <v>42055590</v>
      </c>
      <c r="F538" s="54" t="s">
        <v>373</v>
      </c>
      <c r="G538" s="53" t="s">
        <v>24</v>
      </c>
      <c r="H538" s="135">
        <v>142280.04999999999</v>
      </c>
      <c r="I538" s="49">
        <v>71140.024999999994</v>
      </c>
      <c r="J538" s="49">
        <v>17967.89</v>
      </c>
      <c r="K538" s="136">
        <v>53172.134999999995</v>
      </c>
      <c r="L538" s="44" t="str">
        <f>VLOOKUP(E538,'ML Look up'!$A$2:$B$1922,2,FALSE)</f>
        <v>PRECIP</v>
      </c>
    </row>
    <row r="539" spans="1:12" s="55" customFormat="1">
      <c r="A539" s="53" t="s">
        <v>20</v>
      </c>
      <c r="B539" s="53" t="s">
        <v>21</v>
      </c>
      <c r="C539" s="53" t="s">
        <v>41</v>
      </c>
      <c r="D539" s="53" t="s">
        <v>26</v>
      </c>
      <c r="E539" s="56">
        <v>42055592</v>
      </c>
      <c r="F539" s="54" t="s">
        <v>373</v>
      </c>
      <c r="G539" s="53" t="s">
        <v>24</v>
      </c>
      <c r="H539" s="135">
        <v>141015.49</v>
      </c>
      <c r="I539" s="49">
        <v>70507.744999999995</v>
      </c>
      <c r="J539" s="49">
        <v>17808.189999999999</v>
      </c>
      <c r="K539" s="136">
        <v>52699.554999999993</v>
      </c>
      <c r="L539" s="44" t="str">
        <f>VLOOKUP(E539,'ML Look up'!$A$2:$B$1922,2,FALSE)</f>
        <v>PRECIP</v>
      </c>
    </row>
    <row r="540" spans="1:12" s="55" customFormat="1">
      <c r="A540" s="53" t="s">
        <v>20</v>
      </c>
      <c r="B540" s="53" t="s">
        <v>21</v>
      </c>
      <c r="C540" s="53" t="s">
        <v>41</v>
      </c>
      <c r="D540" s="53" t="s">
        <v>26</v>
      </c>
      <c r="E540" s="56">
        <v>42055598</v>
      </c>
      <c r="F540" s="54" t="s">
        <v>373</v>
      </c>
      <c r="G540" s="53" t="s">
        <v>24</v>
      </c>
      <c r="H540" s="135">
        <v>4678.0200000000004</v>
      </c>
      <c r="I540" s="49">
        <v>2339.0100000000002</v>
      </c>
      <c r="J540" s="49">
        <v>590.77</v>
      </c>
      <c r="K540" s="136">
        <v>1748.2400000000002</v>
      </c>
      <c r="L540" s="44" t="str">
        <f>VLOOKUP(E540,'ML Look up'!$A$2:$B$1922,2,FALSE)</f>
        <v>FGD</v>
      </c>
    </row>
    <row r="541" spans="1:12" s="55" customFormat="1">
      <c r="A541" s="53" t="s">
        <v>20</v>
      </c>
      <c r="B541" s="53" t="s">
        <v>21</v>
      </c>
      <c r="C541" s="53" t="s">
        <v>41</v>
      </c>
      <c r="D541" s="53" t="s">
        <v>26</v>
      </c>
      <c r="E541" s="56">
        <v>42055641</v>
      </c>
      <c r="F541" s="54" t="s">
        <v>373</v>
      </c>
      <c r="G541" s="53" t="s">
        <v>24</v>
      </c>
      <c r="H541" s="135">
        <v>3774.82</v>
      </c>
      <c r="I541" s="49">
        <v>1887.41</v>
      </c>
      <c r="J541" s="49">
        <v>476.7</v>
      </c>
      <c r="K541" s="136">
        <v>1410.71</v>
      </c>
      <c r="L541" s="44" t="str">
        <f>VLOOKUP(E541,'ML Look up'!$A$2:$B$1922,2,FALSE)</f>
        <v>FGD</v>
      </c>
    </row>
    <row r="542" spans="1:12" s="55" customFormat="1">
      <c r="A542" s="53" t="s">
        <v>20</v>
      </c>
      <c r="B542" s="53" t="s">
        <v>21</v>
      </c>
      <c r="C542" s="53" t="s">
        <v>41</v>
      </c>
      <c r="D542" s="53" t="s">
        <v>26</v>
      </c>
      <c r="E542" s="56">
        <v>42059885</v>
      </c>
      <c r="F542" s="54" t="s">
        <v>403</v>
      </c>
      <c r="G542" s="53" t="s">
        <v>24</v>
      </c>
      <c r="H542" s="135">
        <v>295544.73</v>
      </c>
      <c r="I542" s="49">
        <v>147772.36499999999</v>
      </c>
      <c r="J542" s="49">
        <v>37322.97</v>
      </c>
      <c r="K542" s="136">
        <v>110449.39499999999</v>
      </c>
      <c r="L542" s="44" t="str">
        <f>VLOOKUP(E542,'ML Look up'!$A$2:$B$1922,2,FALSE)</f>
        <v>FGD</v>
      </c>
    </row>
    <row r="543" spans="1:12" s="55" customFormat="1">
      <c r="A543" s="53" t="s">
        <v>20</v>
      </c>
      <c r="B543" s="53" t="s">
        <v>21</v>
      </c>
      <c r="C543" s="53" t="s">
        <v>41</v>
      </c>
      <c r="D543" s="53" t="s">
        <v>26</v>
      </c>
      <c r="E543" s="56">
        <v>42059888</v>
      </c>
      <c r="F543" s="54" t="s">
        <v>404</v>
      </c>
      <c r="G543" s="53" t="s">
        <v>24</v>
      </c>
      <c r="H543" s="135">
        <v>246400.73</v>
      </c>
      <c r="I543" s="49">
        <v>123200.36500000001</v>
      </c>
      <c r="J543" s="49">
        <v>31116.799999999999</v>
      </c>
      <c r="K543" s="136">
        <v>92083.565000000002</v>
      </c>
      <c r="L543" s="44" t="str">
        <f>VLOOKUP(E543,'ML Look up'!$A$2:$B$1922,2,FALSE)</f>
        <v>FGD</v>
      </c>
    </row>
    <row r="544" spans="1:12" s="55" customFormat="1">
      <c r="A544" s="53" t="s">
        <v>20</v>
      </c>
      <c r="B544" s="53" t="s">
        <v>21</v>
      </c>
      <c r="C544" s="53" t="s">
        <v>41</v>
      </c>
      <c r="D544" s="53" t="s">
        <v>26</v>
      </c>
      <c r="E544" s="56">
        <v>42066664</v>
      </c>
      <c r="F544" s="54" t="s">
        <v>385</v>
      </c>
      <c r="G544" s="53" t="s">
        <v>24</v>
      </c>
      <c r="H544" s="135">
        <v>23429.35</v>
      </c>
      <c r="I544" s="49">
        <v>11714.674999999999</v>
      </c>
      <c r="J544" s="49">
        <v>2958.78</v>
      </c>
      <c r="K544" s="136">
        <v>8755.8949999999986</v>
      </c>
      <c r="L544" s="44" t="str">
        <f>VLOOKUP(E544,'ML Look up'!$A$2:$B$1922,2,FALSE)</f>
        <v>FGD</v>
      </c>
    </row>
    <row r="545" spans="1:12" s="55" customFormat="1">
      <c r="A545" s="53" t="s">
        <v>20</v>
      </c>
      <c r="B545" s="53" t="s">
        <v>21</v>
      </c>
      <c r="C545" s="53" t="s">
        <v>41</v>
      </c>
      <c r="D545" s="53" t="s">
        <v>26</v>
      </c>
      <c r="E545" s="56">
        <v>42069147</v>
      </c>
      <c r="F545" s="54" t="s">
        <v>405</v>
      </c>
      <c r="G545" s="53" t="s">
        <v>24</v>
      </c>
      <c r="H545" s="135">
        <v>57224.12</v>
      </c>
      <c r="I545" s="49">
        <v>28612.06</v>
      </c>
      <c r="J545" s="49">
        <v>7226.57</v>
      </c>
      <c r="K545" s="136">
        <v>21385.49</v>
      </c>
      <c r="L545" s="44" t="str">
        <f>VLOOKUP(E545,'ML Look up'!$A$2:$B$1922,2,FALSE)</f>
        <v>FGD</v>
      </c>
    </row>
    <row r="546" spans="1:12" s="55" customFormat="1">
      <c r="A546" s="53" t="s">
        <v>20</v>
      </c>
      <c r="B546" s="53" t="s">
        <v>21</v>
      </c>
      <c r="C546" s="53" t="s">
        <v>41</v>
      </c>
      <c r="D546" s="53" t="s">
        <v>26</v>
      </c>
      <c r="E546" s="56">
        <v>42071050</v>
      </c>
      <c r="F546" s="54" t="s">
        <v>406</v>
      </c>
      <c r="G546" s="53" t="s">
        <v>24</v>
      </c>
      <c r="H546" s="135">
        <v>42211.23</v>
      </c>
      <c r="I546" s="49">
        <v>21105.615000000002</v>
      </c>
      <c r="J546" s="49">
        <v>5330.66</v>
      </c>
      <c r="K546" s="136">
        <v>15774.955000000002</v>
      </c>
      <c r="L546" s="44" t="str">
        <f>VLOOKUP(E546,'ML Look up'!$A$2:$B$1922,2,FALSE)</f>
        <v>GYPSUM</v>
      </c>
    </row>
    <row r="547" spans="1:12" s="55" customFormat="1">
      <c r="A547" s="53" t="s">
        <v>20</v>
      </c>
      <c r="B547" s="53" t="s">
        <v>21</v>
      </c>
      <c r="C547" s="53" t="s">
        <v>41</v>
      </c>
      <c r="D547" s="53" t="s">
        <v>26</v>
      </c>
      <c r="E547" s="56">
        <v>42072623</v>
      </c>
      <c r="F547" s="54" t="s">
        <v>387</v>
      </c>
      <c r="G547" s="53" t="s">
        <v>24</v>
      </c>
      <c r="H547" s="135">
        <v>8400.6</v>
      </c>
      <c r="I547" s="49">
        <v>4200.3</v>
      </c>
      <c r="J547" s="49">
        <v>1060.8699999999999</v>
      </c>
      <c r="K547" s="136">
        <v>3139.4300000000003</v>
      </c>
      <c r="L547" s="44" t="str">
        <f>VLOOKUP(E547,'ML Look up'!$A$2:$B$1922,2,FALSE)</f>
        <v>ASH</v>
      </c>
    </row>
    <row r="548" spans="1:12" s="55" customFormat="1">
      <c r="A548" s="53" t="s">
        <v>20</v>
      </c>
      <c r="B548" s="53" t="s">
        <v>21</v>
      </c>
      <c r="C548" s="53" t="s">
        <v>41</v>
      </c>
      <c r="D548" s="53" t="s">
        <v>26</v>
      </c>
      <c r="E548" s="56">
        <v>42072629</v>
      </c>
      <c r="F548" s="54" t="s">
        <v>407</v>
      </c>
      <c r="G548" s="53" t="s">
        <v>24</v>
      </c>
      <c r="H548" s="135">
        <v>4547.5</v>
      </c>
      <c r="I548" s="49">
        <v>2273.75</v>
      </c>
      <c r="J548" s="49">
        <v>574.28</v>
      </c>
      <c r="K548" s="136">
        <v>1699.47</v>
      </c>
      <c r="L548" s="44" t="str">
        <f>VLOOKUP(E548,'ML Look up'!$A$2:$B$1922,2,FALSE)</f>
        <v>SCR</v>
      </c>
    </row>
    <row r="549" spans="1:12" s="55" customFormat="1">
      <c r="A549" s="53" t="s">
        <v>20</v>
      </c>
      <c r="B549" s="53" t="s">
        <v>21</v>
      </c>
      <c r="C549" s="53" t="s">
        <v>41</v>
      </c>
      <c r="D549" s="53" t="s">
        <v>26</v>
      </c>
      <c r="E549" s="56">
        <v>42072639</v>
      </c>
      <c r="F549" s="54" t="s">
        <v>390</v>
      </c>
      <c r="G549" s="53" t="s">
        <v>24</v>
      </c>
      <c r="H549" s="135">
        <v>57674.96</v>
      </c>
      <c r="I549" s="49">
        <v>28837.48</v>
      </c>
      <c r="J549" s="49">
        <v>7283.5</v>
      </c>
      <c r="K549" s="136">
        <v>21553.98</v>
      </c>
      <c r="L549" s="44" t="str">
        <f>VLOOKUP(E549,'ML Look up'!$A$2:$B$1922,2,FALSE)</f>
        <v>ASH</v>
      </c>
    </row>
    <row r="550" spans="1:12" s="55" customFormat="1">
      <c r="A550" s="53" t="s">
        <v>20</v>
      </c>
      <c r="B550" s="53" t="s">
        <v>21</v>
      </c>
      <c r="C550" s="53" t="s">
        <v>41</v>
      </c>
      <c r="D550" s="53" t="s">
        <v>26</v>
      </c>
      <c r="E550" s="56">
        <v>42073638</v>
      </c>
      <c r="F550" s="54" t="s">
        <v>385</v>
      </c>
      <c r="G550" s="53" t="s">
        <v>24</v>
      </c>
      <c r="H550" s="135">
        <v>3404.34</v>
      </c>
      <c r="I550" s="49">
        <v>1702.17</v>
      </c>
      <c r="J550" s="49">
        <v>429.92</v>
      </c>
      <c r="K550" s="136">
        <v>1272.25</v>
      </c>
      <c r="L550" s="44" t="str">
        <f>VLOOKUP(E550,'ML Look up'!$A$2:$B$1922,2,FALSE)</f>
        <v>FGD</v>
      </c>
    </row>
    <row r="551" spans="1:12" s="55" customFormat="1">
      <c r="A551" s="53" t="s">
        <v>20</v>
      </c>
      <c r="B551" s="53" t="s">
        <v>21</v>
      </c>
      <c r="C551" s="53" t="s">
        <v>41</v>
      </c>
      <c r="D551" s="53" t="s">
        <v>26</v>
      </c>
      <c r="E551" s="56">
        <v>42082678</v>
      </c>
      <c r="F551" s="54" t="s">
        <v>385</v>
      </c>
      <c r="G551" s="53" t="s">
        <v>24</v>
      </c>
      <c r="H551" s="135">
        <v>13490.82</v>
      </c>
      <c r="I551" s="49">
        <v>6745.41</v>
      </c>
      <c r="J551" s="49">
        <v>1703.69</v>
      </c>
      <c r="K551" s="136">
        <v>5041.7199999999993</v>
      </c>
      <c r="L551" s="44" t="str">
        <f>VLOOKUP(E551,'ML Look up'!$A$2:$B$1922,2,FALSE)</f>
        <v>FGD</v>
      </c>
    </row>
    <row r="552" spans="1:12" s="55" customFormat="1">
      <c r="A552" s="53" t="s">
        <v>20</v>
      </c>
      <c r="B552" s="53" t="s">
        <v>21</v>
      </c>
      <c r="C552" s="53" t="s">
        <v>41</v>
      </c>
      <c r="D552" s="53" t="s">
        <v>26</v>
      </c>
      <c r="E552" s="56">
        <v>42082710</v>
      </c>
      <c r="F552" s="54" t="s">
        <v>386</v>
      </c>
      <c r="G552" s="53" t="s">
        <v>24</v>
      </c>
      <c r="H552" s="135">
        <v>2674.16</v>
      </c>
      <c r="I552" s="49">
        <v>1337.08</v>
      </c>
      <c r="J552" s="49">
        <v>337.71</v>
      </c>
      <c r="K552" s="136">
        <v>999.36999999999989</v>
      </c>
      <c r="L552" s="44" t="str">
        <f>VLOOKUP(E552,'ML Look up'!$A$2:$B$1922,2,FALSE)</f>
        <v>ASH</v>
      </c>
    </row>
    <row r="553" spans="1:12" s="55" customFormat="1">
      <c r="A553" s="53" t="s">
        <v>20</v>
      </c>
      <c r="B553" s="53" t="s">
        <v>21</v>
      </c>
      <c r="C553" s="53" t="s">
        <v>41</v>
      </c>
      <c r="D553" s="53" t="s">
        <v>26</v>
      </c>
      <c r="E553" s="56">
        <v>42082718</v>
      </c>
      <c r="F553" s="54" t="s">
        <v>386</v>
      </c>
      <c r="G553" s="53" t="s">
        <v>24</v>
      </c>
      <c r="H553" s="135">
        <v>3147.74</v>
      </c>
      <c r="I553" s="49">
        <v>1573.87</v>
      </c>
      <c r="J553" s="49">
        <v>397.51</v>
      </c>
      <c r="K553" s="136">
        <v>1176.3599999999999</v>
      </c>
      <c r="L553" s="44" t="str">
        <f>VLOOKUP(E553,'ML Look up'!$A$2:$B$1922,2,FALSE)</f>
        <v>ASH</v>
      </c>
    </row>
    <row r="554" spans="1:12" s="55" customFormat="1">
      <c r="A554" s="53" t="s">
        <v>20</v>
      </c>
      <c r="B554" s="53" t="s">
        <v>21</v>
      </c>
      <c r="C554" s="53" t="s">
        <v>41</v>
      </c>
      <c r="D554" s="53" t="s">
        <v>26</v>
      </c>
      <c r="E554" s="56">
        <v>42086405</v>
      </c>
      <c r="F554" s="54" t="s">
        <v>385</v>
      </c>
      <c r="G554" s="53" t="s">
        <v>24</v>
      </c>
      <c r="H554" s="135">
        <v>18859.61</v>
      </c>
      <c r="I554" s="49">
        <v>9429.8050000000003</v>
      </c>
      <c r="J554" s="49">
        <v>2381.69</v>
      </c>
      <c r="K554" s="136">
        <v>7048.1149999999998</v>
      </c>
      <c r="L554" s="44" t="str">
        <f>VLOOKUP(E554,'ML Look up'!$A$2:$B$1922,2,FALSE)</f>
        <v>SCR</v>
      </c>
    </row>
    <row r="555" spans="1:12" s="55" customFormat="1">
      <c r="A555" s="53" t="s">
        <v>20</v>
      </c>
      <c r="B555" s="53" t="s">
        <v>21</v>
      </c>
      <c r="C555" s="53" t="s">
        <v>41</v>
      </c>
      <c r="D555" s="53" t="s">
        <v>26</v>
      </c>
      <c r="E555" s="56">
        <v>42091251</v>
      </c>
      <c r="F555" s="54" t="s">
        <v>387</v>
      </c>
      <c r="G555" s="53" t="s">
        <v>24</v>
      </c>
      <c r="H555" s="135">
        <v>34564.26</v>
      </c>
      <c r="I555" s="49">
        <v>17282.13</v>
      </c>
      <c r="J555" s="49">
        <v>4364.96</v>
      </c>
      <c r="K555" s="136">
        <v>12917.170000000002</v>
      </c>
      <c r="L555" s="44" t="str">
        <f>VLOOKUP(E555,'ML Look up'!$A$2:$B$1922,2,FALSE)</f>
        <v>ASH</v>
      </c>
    </row>
    <row r="556" spans="1:12" s="55" customFormat="1">
      <c r="A556" s="53" t="s">
        <v>20</v>
      </c>
      <c r="B556" s="53" t="s">
        <v>21</v>
      </c>
      <c r="C556" s="53" t="s">
        <v>41</v>
      </c>
      <c r="D556" s="53" t="s">
        <v>26</v>
      </c>
      <c r="E556" s="56">
        <v>42092522</v>
      </c>
      <c r="F556" s="54" t="s">
        <v>407</v>
      </c>
      <c r="G556" s="53" t="s">
        <v>24</v>
      </c>
      <c r="H556" s="135">
        <v>2254.36</v>
      </c>
      <c r="I556" s="49">
        <v>1127.18</v>
      </c>
      <c r="J556" s="49">
        <v>284.69</v>
      </c>
      <c r="K556" s="136">
        <v>842.49</v>
      </c>
      <c r="L556" s="44" t="str">
        <f>VLOOKUP(E556,'ML Look up'!$A$2:$B$1922,2,FALSE)</f>
        <v>ASH</v>
      </c>
    </row>
    <row r="557" spans="1:12" s="55" customFormat="1">
      <c r="A557" s="53" t="s">
        <v>20</v>
      </c>
      <c r="B557" s="53" t="s">
        <v>21</v>
      </c>
      <c r="C557" s="53" t="s">
        <v>41</v>
      </c>
      <c r="D557" s="53" t="s">
        <v>26</v>
      </c>
      <c r="E557" s="56">
        <v>42093108</v>
      </c>
      <c r="F557" s="54" t="s">
        <v>385</v>
      </c>
      <c r="G557" s="53" t="s">
        <v>24</v>
      </c>
      <c r="H557" s="135">
        <v>18093.310000000001</v>
      </c>
      <c r="I557" s="49">
        <v>9046.6550000000007</v>
      </c>
      <c r="J557" s="49">
        <v>2284.92</v>
      </c>
      <c r="K557" s="136">
        <v>6761.7350000000006</v>
      </c>
      <c r="L557" s="44" t="str">
        <f>VLOOKUP(E557,'ML Look up'!$A$2:$B$1922,2,FALSE)</f>
        <v>FGD</v>
      </c>
    </row>
    <row r="558" spans="1:12" s="55" customFormat="1">
      <c r="A558" s="53" t="s">
        <v>20</v>
      </c>
      <c r="B558" s="53" t="s">
        <v>21</v>
      </c>
      <c r="C558" s="53" t="s">
        <v>41</v>
      </c>
      <c r="D558" s="53" t="s">
        <v>26</v>
      </c>
      <c r="E558" s="56">
        <v>42093236</v>
      </c>
      <c r="F558" s="54" t="s">
        <v>385</v>
      </c>
      <c r="G558" s="53" t="s">
        <v>24</v>
      </c>
      <c r="H558" s="135">
        <v>10846.91</v>
      </c>
      <c r="I558" s="49">
        <v>5423.4549999999999</v>
      </c>
      <c r="J558" s="49">
        <v>1369.81</v>
      </c>
      <c r="K558" s="136">
        <v>4053.645</v>
      </c>
      <c r="L558" s="44" t="str">
        <f>VLOOKUP(E558,'ML Look up'!$A$2:$B$1922,2,FALSE)</f>
        <v>SCR</v>
      </c>
    </row>
    <row r="559" spans="1:12" s="55" customFormat="1">
      <c r="A559" s="53" t="s">
        <v>20</v>
      </c>
      <c r="B559" s="53" t="s">
        <v>21</v>
      </c>
      <c r="C559" s="53" t="s">
        <v>41</v>
      </c>
      <c r="D559" s="53" t="s">
        <v>26</v>
      </c>
      <c r="E559" s="56">
        <v>42102258</v>
      </c>
      <c r="F559" s="54" t="s">
        <v>387</v>
      </c>
      <c r="G559" s="53" t="s">
        <v>24</v>
      </c>
      <c r="H559" s="135">
        <v>33597.21</v>
      </c>
      <c r="I559" s="49">
        <v>16798.605</v>
      </c>
      <c r="J559" s="49">
        <v>4242.84</v>
      </c>
      <c r="K559" s="136">
        <v>12555.764999999999</v>
      </c>
      <c r="L559" s="44" t="str">
        <f>VLOOKUP(E559,'ML Look up'!$A$2:$B$1922,2,FALSE)</f>
        <v>ASH</v>
      </c>
    </row>
    <row r="560" spans="1:12" s="55" customFormat="1">
      <c r="A560" s="53" t="s">
        <v>20</v>
      </c>
      <c r="B560" s="53" t="s">
        <v>21</v>
      </c>
      <c r="C560" s="53" t="s">
        <v>41</v>
      </c>
      <c r="D560" s="53" t="s">
        <v>26</v>
      </c>
      <c r="E560" s="56">
        <v>42103580</v>
      </c>
      <c r="F560" s="54" t="s">
        <v>388</v>
      </c>
      <c r="G560" s="53" t="s">
        <v>24</v>
      </c>
      <c r="H560" s="135">
        <v>3439.91</v>
      </c>
      <c r="I560" s="49">
        <v>1719.9549999999999</v>
      </c>
      <c r="J560" s="49">
        <v>434.41</v>
      </c>
      <c r="K560" s="136">
        <v>1285.5449999999998</v>
      </c>
      <c r="L560" s="44" t="str">
        <f>VLOOKUP(E560,'ML Look up'!$A$2:$B$1922,2,FALSE)</f>
        <v>ASH</v>
      </c>
    </row>
    <row r="561" spans="1:12" s="55" customFormat="1">
      <c r="A561" s="53" t="s">
        <v>20</v>
      </c>
      <c r="B561" s="53" t="s">
        <v>21</v>
      </c>
      <c r="C561" s="53" t="s">
        <v>41</v>
      </c>
      <c r="D561" s="53" t="s">
        <v>26</v>
      </c>
      <c r="E561" s="56">
        <v>42105850</v>
      </c>
      <c r="F561" s="54" t="s">
        <v>386</v>
      </c>
      <c r="G561" s="53" t="s">
        <v>24</v>
      </c>
      <c r="H561" s="135">
        <v>5793.65</v>
      </c>
      <c r="I561" s="49">
        <v>2896.8249999999998</v>
      </c>
      <c r="J561" s="49">
        <v>731.65</v>
      </c>
      <c r="K561" s="136">
        <v>2165.1749999999997</v>
      </c>
      <c r="L561" s="44" t="str">
        <f>VLOOKUP(E561,'ML Look up'!$A$2:$B$1922,2,FALSE)</f>
        <v>ASH</v>
      </c>
    </row>
    <row r="562" spans="1:12" s="55" customFormat="1">
      <c r="A562" s="53" t="s">
        <v>20</v>
      </c>
      <c r="B562" s="53" t="s">
        <v>21</v>
      </c>
      <c r="C562" s="53" t="s">
        <v>41</v>
      </c>
      <c r="D562" s="53" t="s">
        <v>26</v>
      </c>
      <c r="E562" s="56">
        <v>42105859</v>
      </c>
      <c r="F562" s="54" t="s">
        <v>386</v>
      </c>
      <c r="G562" s="53" t="s">
        <v>24</v>
      </c>
      <c r="H562" s="135">
        <v>4274.03</v>
      </c>
      <c r="I562" s="49">
        <v>2137.0149999999999</v>
      </c>
      <c r="J562" s="49">
        <v>539.75</v>
      </c>
      <c r="K562" s="136">
        <v>1597.2649999999999</v>
      </c>
      <c r="L562" s="44" t="str">
        <f>VLOOKUP(E562,'ML Look up'!$A$2:$B$1922,2,FALSE)</f>
        <v>ASH</v>
      </c>
    </row>
    <row r="563" spans="1:12" s="55" customFormat="1">
      <c r="A563" s="53" t="s">
        <v>20</v>
      </c>
      <c r="B563" s="53" t="s">
        <v>21</v>
      </c>
      <c r="C563" s="53" t="s">
        <v>41</v>
      </c>
      <c r="D563" s="53" t="s">
        <v>26</v>
      </c>
      <c r="E563" s="56">
        <v>42105864</v>
      </c>
      <c r="F563" s="54" t="s">
        <v>386</v>
      </c>
      <c r="G563" s="53" t="s">
        <v>24</v>
      </c>
      <c r="H563" s="135">
        <v>3763.48</v>
      </c>
      <c r="I563" s="49">
        <v>1881.74</v>
      </c>
      <c r="J563" s="49">
        <v>475.27</v>
      </c>
      <c r="K563" s="136">
        <v>1406.47</v>
      </c>
      <c r="L563" s="44" t="str">
        <f>VLOOKUP(E563,'ML Look up'!$A$2:$B$1922,2,FALSE)</f>
        <v>ASH</v>
      </c>
    </row>
    <row r="564" spans="1:12" s="55" customFormat="1">
      <c r="A564" s="53" t="s">
        <v>20</v>
      </c>
      <c r="B564" s="53" t="s">
        <v>21</v>
      </c>
      <c r="C564" s="53" t="s">
        <v>41</v>
      </c>
      <c r="D564" s="53" t="s">
        <v>26</v>
      </c>
      <c r="E564" s="56">
        <v>42106263</v>
      </c>
      <c r="F564" s="54" t="s">
        <v>408</v>
      </c>
      <c r="G564" s="53" t="s">
        <v>24</v>
      </c>
      <c r="H564" s="135">
        <v>69130.58</v>
      </c>
      <c r="I564" s="49">
        <v>34565.29</v>
      </c>
      <c r="J564" s="49">
        <v>8730.18</v>
      </c>
      <c r="K564" s="136">
        <v>25835.11</v>
      </c>
      <c r="L564" s="44" t="str">
        <f>VLOOKUP(E564,'ML Look up'!$A$2:$B$1922,2,FALSE)</f>
        <v>DFA</v>
      </c>
    </row>
    <row r="565" spans="1:12" s="55" customFormat="1">
      <c r="A565" s="53" t="s">
        <v>20</v>
      </c>
      <c r="B565" s="53" t="s">
        <v>21</v>
      </c>
      <c r="C565" s="53" t="s">
        <v>41</v>
      </c>
      <c r="D565" s="53" t="s">
        <v>26</v>
      </c>
      <c r="E565" s="56">
        <v>42113197</v>
      </c>
      <c r="F565" s="54" t="s">
        <v>387</v>
      </c>
      <c r="G565" s="53" t="s">
        <v>24</v>
      </c>
      <c r="H565" s="135">
        <v>30209.48</v>
      </c>
      <c r="I565" s="49">
        <v>15104.74</v>
      </c>
      <c r="J565" s="49">
        <v>3815.02</v>
      </c>
      <c r="K565" s="136">
        <v>11289.72</v>
      </c>
      <c r="L565" s="44" t="str">
        <f>VLOOKUP(E565,'ML Look up'!$A$2:$B$1922,2,FALSE)</f>
        <v>ASH</v>
      </c>
    </row>
    <row r="566" spans="1:12" s="55" customFormat="1">
      <c r="A566" s="53" t="s">
        <v>20</v>
      </c>
      <c r="B566" s="53" t="s">
        <v>21</v>
      </c>
      <c r="C566" s="53" t="s">
        <v>41</v>
      </c>
      <c r="D566" s="53" t="s">
        <v>26</v>
      </c>
      <c r="E566" s="56">
        <v>42113633</v>
      </c>
      <c r="F566" s="54" t="s">
        <v>409</v>
      </c>
      <c r="G566" s="53" t="s">
        <v>24</v>
      </c>
      <c r="H566" s="135">
        <v>101113.93</v>
      </c>
      <c r="I566" s="49">
        <v>50556.964999999997</v>
      </c>
      <c r="J566" s="49">
        <v>12769.21</v>
      </c>
      <c r="K566" s="136">
        <v>37787.754999999997</v>
      </c>
      <c r="L566" s="44" t="str">
        <f>VLOOKUP(E566,'ML Look up'!$A$2:$B$1922,2,FALSE)</f>
        <v>PRECIP</v>
      </c>
    </row>
    <row r="567" spans="1:12" s="55" customFormat="1">
      <c r="A567" s="53" t="s">
        <v>20</v>
      </c>
      <c r="B567" s="53" t="s">
        <v>21</v>
      </c>
      <c r="C567" s="53" t="s">
        <v>41</v>
      </c>
      <c r="D567" s="53" t="s">
        <v>26</v>
      </c>
      <c r="E567" s="56">
        <v>42121511</v>
      </c>
      <c r="F567" s="54" t="s">
        <v>385</v>
      </c>
      <c r="G567" s="53" t="s">
        <v>24</v>
      </c>
      <c r="H567" s="135">
        <v>66301.72</v>
      </c>
      <c r="I567" s="49">
        <v>33150.86</v>
      </c>
      <c r="J567" s="49">
        <v>8372.94</v>
      </c>
      <c r="K567" s="136">
        <v>24777.919999999998</v>
      </c>
      <c r="L567" s="44" t="str">
        <f>VLOOKUP(E567,'ML Look up'!$A$2:$B$1922,2,FALSE)</f>
        <v>FGD</v>
      </c>
    </row>
    <row r="568" spans="1:12" s="55" customFormat="1">
      <c r="A568" s="53" t="s">
        <v>20</v>
      </c>
      <c r="B568" s="53" t="s">
        <v>21</v>
      </c>
      <c r="C568" s="53" t="s">
        <v>41</v>
      </c>
      <c r="D568" s="53" t="s">
        <v>26</v>
      </c>
      <c r="E568" s="56">
        <v>42126235</v>
      </c>
      <c r="F568" s="54" t="s">
        <v>385</v>
      </c>
      <c r="G568" s="53" t="s">
        <v>24</v>
      </c>
      <c r="H568" s="135">
        <v>-1415.21</v>
      </c>
      <c r="I568" s="49">
        <v>-707.60500000000002</v>
      </c>
      <c r="J568" s="49">
        <v>-178.72</v>
      </c>
      <c r="K568" s="136">
        <v>-528.88499999999999</v>
      </c>
      <c r="L568" s="44" t="str">
        <f>VLOOKUP(E568,'ML Look up'!$A$2:$B$1922,2,FALSE)</f>
        <v>FGD</v>
      </c>
    </row>
    <row r="569" spans="1:12" s="55" customFormat="1">
      <c r="A569" s="53" t="s">
        <v>20</v>
      </c>
      <c r="B569" s="53" t="s">
        <v>21</v>
      </c>
      <c r="C569" s="53" t="s">
        <v>41</v>
      </c>
      <c r="D569" s="53" t="s">
        <v>26</v>
      </c>
      <c r="E569" s="56">
        <v>42130894</v>
      </c>
      <c r="F569" s="54" t="s">
        <v>385</v>
      </c>
      <c r="G569" s="53" t="s">
        <v>24</v>
      </c>
      <c r="H569" s="135">
        <v>11336.69</v>
      </c>
      <c r="I569" s="49">
        <v>5668.3450000000003</v>
      </c>
      <c r="J569" s="49">
        <v>1431.66</v>
      </c>
      <c r="K569" s="136">
        <v>4236.6850000000004</v>
      </c>
      <c r="L569" s="44" t="str">
        <f>VLOOKUP(E569,'ML Look up'!$A$2:$B$1922,2,FALSE)</f>
        <v>FGD</v>
      </c>
    </row>
    <row r="570" spans="1:12" s="55" customFormat="1">
      <c r="A570" s="53" t="s">
        <v>20</v>
      </c>
      <c r="B570" s="53" t="s">
        <v>21</v>
      </c>
      <c r="C570" s="53" t="s">
        <v>41</v>
      </c>
      <c r="D570" s="53" t="s">
        <v>26</v>
      </c>
      <c r="E570" s="56">
        <v>42132170</v>
      </c>
      <c r="F570" s="54" t="s">
        <v>410</v>
      </c>
      <c r="G570" s="53" t="s">
        <v>24</v>
      </c>
      <c r="H570" s="135">
        <v>63921.64</v>
      </c>
      <c r="I570" s="49">
        <v>31960.82</v>
      </c>
      <c r="J570" s="49">
        <v>8072.37</v>
      </c>
      <c r="K570" s="136">
        <v>23888.45</v>
      </c>
      <c r="L570" s="44" t="str">
        <f>VLOOKUP(E570,'ML Look up'!$A$2:$B$1922,2,FALSE)</f>
        <v>FGD</v>
      </c>
    </row>
    <row r="571" spans="1:12" s="55" customFormat="1">
      <c r="A571" s="53" t="s">
        <v>20</v>
      </c>
      <c r="B571" s="53" t="s">
        <v>21</v>
      </c>
      <c r="C571" s="53" t="s">
        <v>41</v>
      </c>
      <c r="D571" s="53" t="s">
        <v>26</v>
      </c>
      <c r="E571" s="56">
        <v>42133790</v>
      </c>
      <c r="F571" s="54" t="s">
        <v>389</v>
      </c>
      <c r="G571" s="53" t="s">
        <v>24</v>
      </c>
      <c r="H571" s="135">
        <v>11189.93</v>
      </c>
      <c r="I571" s="49">
        <v>5594.9650000000001</v>
      </c>
      <c r="J571" s="49">
        <v>1413.12</v>
      </c>
      <c r="K571" s="136">
        <v>4181.8450000000003</v>
      </c>
      <c r="L571" s="44" t="str">
        <f>VLOOKUP(E571,'ML Look up'!$A$2:$B$1922,2,FALSE)</f>
        <v>PRECIP</v>
      </c>
    </row>
    <row r="572" spans="1:12" s="55" customFormat="1">
      <c r="A572" s="53" t="s">
        <v>20</v>
      </c>
      <c r="B572" s="53" t="s">
        <v>21</v>
      </c>
      <c r="C572" s="53" t="s">
        <v>41</v>
      </c>
      <c r="D572" s="53" t="s">
        <v>26</v>
      </c>
      <c r="E572" s="56">
        <v>42133798</v>
      </c>
      <c r="F572" s="54" t="s">
        <v>389</v>
      </c>
      <c r="G572" s="53" t="s">
        <v>24</v>
      </c>
      <c r="H572" s="135">
        <v>1190.74</v>
      </c>
      <c r="I572" s="49">
        <v>595.37</v>
      </c>
      <c r="J572" s="49">
        <v>150.37</v>
      </c>
      <c r="K572" s="136">
        <v>445</v>
      </c>
      <c r="L572" s="44" t="str">
        <f>VLOOKUP(E572,'ML Look up'!$A$2:$B$1922,2,FALSE)</f>
        <v>PRECIP</v>
      </c>
    </row>
    <row r="573" spans="1:12" s="55" customFormat="1">
      <c r="A573" s="53" t="s">
        <v>20</v>
      </c>
      <c r="B573" s="53" t="s">
        <v>21</v>
      </c>
      <c r="C573" s="53" t="s">
        <v>41</v>
      </c>
      <c r="D573" s="53" t="s">
        <v>26</v>
      </c>
      <c r="E573" s="56">
        <v>42133848</v>
      </c>
      <c r="F573" s="54" t="s">
        <v>407</v>
      </c>
      <c r="G573" s="53" t="s">
        <v>24</v>
      </c>
      <c r="H573" s="135">
        <v>37109</v>
      </c>
      <c r="I573" s="49">
        <v>18554.5</v>
      </c>
      <c r="J573" s="49">
        <v>4686.32</v>
      </c>
      <c r="K573" s="136">
        <v>13868.18</v>
      </c>
      <c r="L573" s="44" t="str">
        <f>VLOOKUP(E573,'ML Look up'!$A$2:$B$1922,2,FALSE)</f>
        <v>FGD</v>
      </c>
    </row>
    <row r="574" spans="1:12" s="55" customFormat="1">
      <c r="A574" s="53" t="s">
        <v>20</v>
      </c>
      <c r="B574" s="53" t="s">
        <v>21</v>
      </c>
      <c r="C574" s="53" t="s">
        <v>41</v>
      </c>
      <c r="D574" s="53" t="s">
        <v>26</v>
      </c>
      <c r="E574" s="56">
        <v>42137647</v>
      </c>
      <c r="F574" s="54" t="s">
        <v>390</v>
      </c>
      <c r="G574" s="53" t="s">
        <v>24</v>
      </c>
      <c r="H574" s="135">
        <v>53487.08</v>
      </c>
      <c r="I574" s="49">
        <v>26743.54</v>
      </c>
      <c r="J574" s="49">
        <v>6754.64</v>
      </c>
      <c r="K574" s="136">
        <v>19988.900000000001</v>
      </c>
      <c r="L574" s="44" t="str">
        <f>VLOOKUP(E574,'ML Look up'!$A$2:$B$1922,2,FALSE)</f>
        <v>ASH</v>
      </c>
    </row>
    <row r="575" spans="1:12" s="55" customFormat="1">
      <c r="A575" s="53" t="s">
        <v>20</v>
      </c>
      <c r="B575" s="53" t="s">
        <v>21</v>
      </c>
      <c r="C575" s="53" t="s">
        <v>41</v>
      </c>
      <c r="D575" s="53" t="s">
        <v>26</v>
      </c>
      <c r="E575" s="56">
        <v>42138852</v>
      </c>
      <c r="F575" s="54" t="s">
        <v>386</v>
      </c>
      <c r="G575" s="53" t="s">
        <v>24</v>
      </c>
      <c r="H575" s="135">
        <v>12000</v>
      </c>
      <c r="I575" s="49">
        <v>6000</v>
      </c>
      <c r="J575" s="49">
        <v>1515.42</v>
      </c>
      <c r="K575" s="136">
        <v>4484.58</v>
      </c>
      <c r="L575" s="44" t="str">
        <f>VLOOKUP(E575,'ML Look up'!$A$2:$B$1922,2,FALSE)</f>
        <v>PRECIP</v>
      </c>
    </row>
    <row r="576" spans="1:12" s="55" customFormat="1">
      <c r="A576" s="53" t="s">
        <v>20</v>
      </c>
      <c r="B576" s="53" t="s">
        <v>21</v>
      </c>
      <c r="C576" s="53" t="s">
        <v>41</v>
      </c>
      <c r="D576" s="53" t="s">
        <v>26</v>
      </c>
      <c r="E576" s="56">
        <v>42145255</v>
      </c>
      <c r="F576" s="54" t="s">
        <v>387</v>
      </c>
      <c r="G576" s="53" t="s">
        <v>24</v>
      </c>
      <c r="H576" s="135">
        <v>27741.73</v>
      </c>
      <c r="I576" s="49">
        <v>13870.865</v>
      </c>
      <c r="J576" s="49">
        <v>3503.37</v>
      </c>
      <c r="K576" s="136">
        <v>10367.494999999999</v>
      </c>
      <c r="L576" s="44" t="str">
        <f>VLOOKUP(E576,'ML Look up'!$A$2:$B$1922,2,FALSE)</f>
        <v>ASH</v>
      </c>
    </row>
    <row r="577" spans="1:12" s="55" customFormat="1">
      <c r="A577" s="53" t="s">
        <v>20</v>
      </c>
      <c r="B577" s="53" t="s">
        <v>21</v>
      </c>
      <c r="C577" s="53" t="s">
        <v>41</v>
      </c>
      <c r="D577" s="53" t="s">
        <v>26</v>
      </c>
      <c r="E577" s="56">
        <v>42146688</v>
      </c>
      <c r="F577" s="54" t="s">
        <v>401</v>
      </c>
      <c r="G577" s="53" t="s">
        <v>24</v>
      </c>
      <c r="H577" s="135">
        <v>45173.120000000003</v>
      </c>
      <c r="I577" s="49">
        <v>22586.560000000001</v>
      </c>
      <c r="J577" s="49">
        <v>5704.7</v>
      </c>
      <c r="K577" s="136">
        <v>16881.86</v>
      </c>
      <c r="L577" s="44" t="str">
        <f>VLOOKUP(E577,'ML Look up'!$A$2:$B$1922,2,FALSE)</f>
        <v>FGD</v>
      </c>
    </row>
    <row r="578" spans="1:12" s="55" customFormat="1">
      <c r="A578" s="53" t="s">
        <v>20</v>
      </c>
      <c r="B578" s="53" t="s">
        <v>21</v>
      </c>
      <c r="C578" s="53" t="s">
        <v>41</v>
      </c>
      <c r="D578" s="53" t="s">
        <v>26</v>
      </c>
      <c r="E578" s="56" t="s">
        <v>76</v>
      </c>
      <c r="F578" s="54" t="s">
        <v>411</v>
      </c>
      <c r="G578" s="53" t="s">
        <v>24</v>
      </c>
      <c r="H578" s="135">
        <v>2963591.2</v>
      </c>
      <c r="I578" s="49">
        <v>1481795.6</v>
      </c>
      <c r="J578" s="49">
        <v>374258.18</v>
      </c>
      <c r="K578" s="136">
        <v>1107537.4200000002</v>
      </c>
      <c r="L578" s="44" t="str">
        <f>VLOOKUP(E578,'ML Look up'!$A$2:$B$1922,2,FALSE)</f>
        <v>PRECIP</v>
      </c>
    </row>
    <row r="579" spans="1:12" s="55" customFormat="1">
      <c r="A579" s="53" t="s">
        <v>20</v>
      </c>
      <c r="B579" s="53" t="s">
        <v>21</v>
      </c>
      <c r="C579" s="53" t="s">
        <v>31</v>
      </c>
      <c r="D579" s="53" t="s">
        <v>37</v>
      </c>
      <c r="E579" s="56" t="s">
        <v>57</v>
      </c>
      <c r="F579" s="54" t="s">
        <v>244</v>
      </c>
      <c r="G579" s="53" t="s">
        <v>24</v>
      </c>
      <c r="H579" s="135">
        <v>1371.6</v>
      </c>
      <c r="I579" s="49">
        <v>685.8</v>
      </c>
      <c r="J579" s="49">
        <v>0</v>
      </c>
      <c r="K579" s="136">
        <v>685.8</v>
      </c>
      <c r="L579" s="44" t="str">
        <f>VLOOKUP(E579,'ML Look up'!$A$2:$B$1922,2,FALSE)</f>
        <v>LDFL</v>
      </c>
    </row>
    <row r="580" spans="1:12" s="55" customFormat="1">
      <c r="A580" s="53" t="s">
        <v>20</v>
      </c>
      <c r="B580" s="53" t="s">
        <v>21</v>
      </c>
      <c r="C580" s="53" t="s">
        <v>36</v>
      </c>
      <c r="D580" s="53" t="s">
        <v>37</v>
      </c>
      <c r="E580" s="56">
        <v>41418102</v>
      </c>
      <c r="F580" s="54" t="s">
        <v>285</v>
      </c>
      <c r="G580" s="53" t="s">
        <v>24</v>
      </c>
      <c r="H580" s="135">
        <v>2356.81</v>
      </c>
      <c r="I580" s="49">
        <v>1178.405</v>
      </c>
      <c r="J580" s="49">
        <v>0</v>
      </c>
      <c r="K580" s="136">
        <v>1178.405</v>
      </c>
      <c r="L580" s="44" t="str">
        <f>VLOOKUP(E580,'ML Look up'!$A$2:$B$1922,2,FALSE)</f>
        <v>ASH</v>
      </c>
    </row>
    <row r="581" spans="1:12" s="55" customFormat="1">
      <c r="A581" s="53" t="s">
        <v>20</v>
      </c>
      <c r="B581" s="53" t="s">
        <v>21</v>
      </c>
      <c r="C581" s="53" t="s">
        <v>36</v>
      </c>
      <c r="D581" s="53" t="s">
        <v>37</v>
      </c>
      <c r="E581" s="56">
        <v>41418113</v>
      </c>
      <c r="F581" s="54" t="s">
        <v>285</v>
      </c>
      <c r="G581" s="53" t="s">
        <v>24</v>
      </c>
      <c r="H581" s="135">
        <v>2658.43</v>
      </c>
      <c r="I581" s="49">
        <v>1329.2149999999999</v>
      </c>
      <c r="J581" s="49">
        <v>0</v>
      </c>
      <c r="K581" s="136">
        <v>1329.2149999999999</v>
      </c>
      <c r="L581" s="44" t="str">
        <f>VLOOKUP(E581,'ML Look up'!$A$2:$B$1922,2,FALSE)</f>
        <v>ASH</v>
      </c>
    </row>
    <row r="582" spans="1:12" s="55" customFormat="1">
      <c r="A582" s="53" t="s">
        <v>20</v>
      </c>
      <c r="B582" s="53" t="s">
        <v>21</v>
      </c>
      <c r="C582" s="53" t="s">
        <v>38</v>
      </c>
      <c r="D582" s="53" t="s">
        <v>37</v>
      </c>
      <c r="E582" s="56">
        <v>41444744</v>
      </c>
      <c r="F582" s="54" t="s">
        <v>308</v>
      </c>
      <c r="G582" s="53" t="s">
        <v>24</v>
      </c>
      <c r="H582" s="135">
        <v>7216.91</v>
      </c>
      <c r="I582" s="49">
        <v>3608.4549999999999</v>
      </c>
      <c r="J582" s="49">
        <v>0</v>
      </c>
      <c r="K582" s="136">
        <v>3608.4549999999999</v>
      </c>
      <c r="L582" s="44" t="str">
        <f>VLOOKUP(E582,'ML Look up'!$A$2:$B$1922,2,FALSE)</f>
        <v>ASH</v>
      </c>
    </row>
    <row r="583" spans="1:12" s="55" customFormat="1">
      <c r="A583" s="53" t="s">
        <v>20</v>
      </c>
      <c r="B583" s="53" t="s">
        <v>21</v>
      </c>
      <c r="C583" s="53" t="s">
        <v>38</v>
      </c>
      <c r="D583" s="53" t="s">
        <v>37</v>
      </c>
      <c r="E583" s="56">
        <v>41445476</v>
      </c>
      <c r="F583" s="54" t="s">
        <v>309</v>
      </c>
      <c r="G583" s="53" t="s">
        <v>24</v>
      </c>
      <c r="H583" s="135">
        <v>1925.24</v>
      </c>
      <c r="I583" s="49">
        <v>962.62</v>
      </c>
      <c r="J583" s="49">
        <v>0</v>
      </c>
      <c r="K583" s="136">
        <v>962.62</v>
      </c>
      <c r="L583" s="44" t="str">
        <f>VLOOKUP(E583,'ML Look up'!$A$2:$B$1922,2,FALSE)</f>
        <v>ASH</v>
      </c>
    </row>
    <row r="584" spans="1:12" s="55" customFormat="1">
      <c r="A584" s="53" t="s">
        <v>20</v>
      </c>
      <c r="B584" s="53" t="s">
        <v>21</v>
      </c>
      <c r="C584" s="53" t="s">
        <v>41</v>
      </c>
      <c r="D584" s="53" t="s">
        <v>37</v>
      </c>
      <c r="E584" s="56">
        <v>42054752</v>
      </c>
      <c r="F584" s="54" t="s">
        <v>386</v>
      </c>
      <c r="G584" s="53" t="s">
        <v>24</v>
      </c>
      <c r="H584" s="135">
        <v>6320.54</v>
      </c>
      <c r="I584" s="49">
        <v>3160.27</v>
      </c>
      <c r="J584" s="49">
        <v>901.26</v>
      </c>
      <c r="K584" s="136">
        <v>2259.0100000000002</v>
      </c>
      <c r="L584" s="44" t="str">
        <f>VLOOKUP(E584,'ML Look up'!$A$2:$B$1922,2,FALSE)</f>
        <v>PRECIP</v>
      </c>
    </row>
    <row r="585" spans="1:12" s="55" customFormat="1">
      <c r="A585" s="53" t="s">
        <v>20</v>
      </c>
      <c r="B585" s="53" t="s">
        <v>21</v>
      </c>
      <c r="C585" s="53" t="s">
        <v>41</v>
      </c>
      <c r="D585" s="53" t="s">
        <v>37</v>
      </c>
      <c r="E585" s="56">
        <v>42145241</v>
      </c>
      <c r="F585" s="54" t="s">
        <v>386</v>
      </c>
      <c r="G585" s="53" t="s">
        <v>24</v>
      </c>
      <c r="H585" s="135">
        <v>1403.53</v>
      </c>
      <c r="I585" s="49">
        <v>701.76499999999999</v>
      </c>
      <c r="J585" s="49">
        <v>200.13</v>
      </c>
      <c r="K585" s="136">
        <v>501.63499999999999</v>
      </c>
      <c r="L585" s="44" t="str">
        <f>VLOOKUP(E585,'ML Look up'!$A$2:$B$1922,2,FALSE)</f>
        <v>ASH</v>
      </c>
    </row>
    <row r="586" spans="1:12" s="55" customFormat="1">
      <c r="A586" s="53" t="s">
        <v>20</v>
      </c>
      <c r="B586" s="53" t="s">
        <v>21</v>
      </c>
      <c r="C586" s="53" t="s">
        <v>22</v>
      </c>
      <c r="D586" s="53" t="s">
        <v>23</v>
      </c>
      <c r="E586" s="56">
        <v>40107326</v>
      </c>
      <c r="F586" s="54" t="s">
        <v>412</v>
      </c>
      <c r="G586" s="53" t="s">
        <v>24</v>
      </c>
      <c r="H586" s="135">
        <v>18885.13</v>
      </c>
      <c r="I586" s="49">
        <v>9442.5650000000005</v>
      </c>
      <c r="J586" s="49">
        <v>5854.86</v>
      </c>
      <c r="K586" s="136">
        <v>3587.7050000000008</v>
      </c>
      <c r="L586" s="44" t="str">
        <f>VLOOKUP(E586,'ML Look up'!$A$2:$B$1922,2,FALSE)</f>
        <v>ASH</v>
      </c>
    </row>
    <row r="587" spans="1:12" s="55" customFormat="1">
      <c r="A587" s="53" t="s">
        <v>20</v>
      </c>
      <c r="B587" s="53" t="s">
        <v>21</v>
      </c>
      <c r="C587" s="53" t="s">
        <v>22</v>
      </c>
      <c r="D587" s="53" t="s">
        <v>23</v>
      </c>
      <c r="E587" s="56">
        <v>40132300</v>
      </c>
      <c r="F587" s="54" t="s">
        <v>216</v>
      </c>
      <c r="G587" s="53" t="s">
        <v>24</v>
      </c>
      <c r="H587" s="135">
        <v>24943.97</v>
      </c>
      <c r="I587" s="49">
        <v>12471.985000000001</v>
      </c>
      <c r="J587" s="49">
        <v>7733.26</v>
      </c>
      <c r="K587" s="136">
        <v>4738.7250000000004</v>
      </c>
      <c r="L587" s="44" t="str">
        <f>VLOOKUP(E587,'ML Look up'!$A$2:$B$1922,2,FALSE)</f>
        <v>ASH</v>
      </c>
    </row>
    <row r="588" spans="1:12" s="55" customFormat="1">
      <c r="A588" s="53" t="s">
        <v>20</v>
      </c>
      <c r="B588" s="53" t="s">
        <v>21</v>
      </c>
      <c r="C588" s="53" t="s">
        <v>25</v>
      </c>
      <c r="D588" s="53" t="s">
        <v>23</v>
      </c>
      <c r="E588" s="56">
        <v>40132276</v>
      </c>
      <c r="F588" s="54" t="s">
        <v>217</v>
      </c>
      <c r="G588" s="53" t="s">
        <v>24</v>
      </c>
      <c r="H588" s="135">
        <v>17179.240000000002</v>
      </c>
      <c r="I588" s="49">
        <v>8589.6200000000008</v>
      </c>
      <c r="J588" s="49">
        <v>4983.72</v>
      </c>
      <c r="K588" s="136">
        <v>3605.9000000000005</v>
      </c>
      <c r="L588" s="44" t="str">
        <f>VLOOKUP(E588,'ML Look up'!$A$2:$B$1922,2,FALSE)</f>
        <v>ASH</v>
      </c>
    </row>
    <row r="589" spans="1:12" s="55" customFormat="1">
      <c r="A589" s="53" t="s">
        <v>20</v>
      </c>
      <c r="B589" s="53" t="s">
        <v>21</v>
      </c>
      <c r="C589" s="53" t="s">
        <v>25</v>
      </c>
      <c r="D589" s="53" t="s">
        <v>23</v>
      </c>
      <c r="E589" s="56">
        <v>40285166</v>
      </c>
      <c r="F589" s="54" t="s">
        <v>216</v>
      </c>
      <c r="G589" s="53" t="s">
        <v>24</v>
      </c>
      <c r="H589" s="135">
        <v>23225.26</v>
      </c>
      <c r="I589" s="49">
        <v>11612.63</v>
      </c>
      <c r="J589" s="49">
        <v>6737.68</v>
      </c>
      <c r="K589" s="136">
        <v>4874.9499999999989</v>
      </c>
      <c r="L589" s="44" t="str">
        <f>VLOOKUP(E589,'ML Look up'!$A$2:$B$1922,2,FALSE)</f>
        <v>ASH</v>
      </c>
    </row>
    <row r="590" spans="1:12" s="55" customFormat="1">
      <c r="A590" s="53" t="s">
        <v>20</v>
      </c>
      <c r="B590" s="53" t="s">
        <v>21</v>
      </c>
      <c r="C590" s="53" t="s">
        <v>28</v>
      </c>
      <c r="D590" s="53" t="s">
        <v>23</v>
      </c>
      <c r="E590" s="56">
        <v>40371499</v>
      </c>
      <c r="F590" s="54" t="s">
        <v>221</v>
      </c>
      <c r="G590" s="53" t="s">
        <v>24</v>
      </c>
      <c r="H590" s="135">
        <v>3629.73</v>
      </c>
      <c r="I590" s="49">
        <v>1814.865</v>
      </c>
      <c r="J590" s="49">
        <v>999.45</v>
      </c>
      <c r="K590" s="136">
        <v>815.41499999999996</v>
      </c>
      <c r="L590" s="44" t="str">
        <f>VLOOKUP(E590,'ML Look up'!$A$2:$B$1922,2,FALSE)</f>
        <v>BURN VAL</v>
      </c>
    </row>
    <row r="591" spans="1:12" s="55" customFormat="1">
      <c r="A591" s="53" t="s">
        <v>20</v>
      </c>
      <c r="B591" s="53" t="s">
        <v>21</v>
      </c>
      <c r="C591" s="53" t="s">
        <v>28</v>
      </c>
      <c r="D591" s="53" t="s">
        <v>23</v>
      </c>
      <c r="E591" s="56">
        <v>40371499</v>
      </c>
      <c r="F591" s="54" t="s">
        <v>221</v>
      </c>
      <c r="G591" s="53" t="s">
        <v>24</v>
      </c>
      <c r="H591" s="135">
        <v>2532.38</v>
      </c>
      <c r="I591" s="49">
        <v>1266.19</v>
      </c>
      <c r="J591" s="49">
        <v>697.29</v>
      </c>
      <c r="K591" s="136">
        <v>568.90000000000009</v>
      </c>
      <c r="L591" s="44" t="str">
        <f>VLOOKUP(E591,'ML Look up'!$A$2:$B$1922,2,FALSE)</f>
        <v>BURN VAL</v>
      </c>
    </row>
    <row r="592" spans="1:12" s="55" customFormat="1">
      <c r="A592" s="53" t="s">
        <v>20</v>
      </c>
      <c r="B592" s="53" t="s">
        <v>21</v>
      </c>
      <c r="C592" s="53" t="s">
        <v>28</v>
      </c>
      <c r="D592" s="53" t="s">
        <v>23</v>
      </c>
      <c r="E592" s="56">
        <v>40413846</v>
      </c>
      <c r="F592" s="54" t="s">
        <v>221</v>
      </c>
      <c r="G592" s="53" t="s">
        <v>24</v>
      </c>
      <c r="H592" s="135">
        <v>13173.63</v>
      </c>
      <c r="I592" s="49">
        <v>6586.8149999999996</v>
      </c>
      <c r="J592" s="49">
        <v>3627.36</v>
      </c>
      <c r="K592" s="136">
        <v>2959.4549999999995</v>
      </c>
      <c r="L592" s="44" t="str">
        <f>VLOOKUP(E592,'ML Look up'!$A$2:$B$1922,2,FALSE)</f>
        <v>COAL BLEND</v>
      </c>
    </row>
    <row r="593" spans="1:12" s="55" customFormat="1">
      <c r="A593" s="53" t="s">
        <v>20</v>
      </c>
      <c r="B593" s="53" t="s">
        <v>21</v>
      </c>
      <c r="C593" s="53" t="s">
        <v>29</v>
      </c>
      <c r="D593" s="53" t="s">
        <v>23</v>
      </c>
      <c r="E593" s="56">
        <v>40132271</v>
      </c>
      <c r="F593" s="54" t="s">
        <v>217</v>
      </c>
      <c r="G593" s="53" t="s">
        <v>24</v>
      </c>
      <c r="H593" s="135">
        <v>160780.04999999999</v>
      </c>
      <c r="I593" s="49">
        <v>80390.024999999994</v>
      </c>
      <c r="J593" s="49">
        <v>37782.36</v>
      </c>
      <c r="K593" s="136">
        <v>42607.664999999994</v>
      </c>
      <c r="L593" s="44" t="str">
        <f>VLOOKUP(E593,'ML Look up'!$A$2:$B$1922,2,FALSE)</f>
        <v>ASH</v>
      </c>
    </row>
    <row r="594" spans="1:12" s="55" customFormat="1">
      <c r="A594" s="53" t="s">
        <v>20</v>
      </c>
      <c r="B594" s="53" t="s">
        <v>21</v>
      </c>
      <c r="C594" s="53" t="s">
        <v>29</v>
      </c>
      <c r="D594" s="53" t="s">
        <v>23</v>
      </c>
      <c r="E594" s="56">
        <v>40668888</v>
      </c>
      <c r="F594" s="54" t="s">
        <v>235</v>
      </c>
      <c r="G594" s="53" t="s">
        <v>24</v>
      </c>
      <c r="H594" s="135">
        <v>381929.63</v>
      </c>
      <c r="I594" s="49">
        <v>190964.815</v>
      </c>
      <c r="J594" s="49">
        <v>89751.2</v>
      </c>
      <c r="K594" s="136">
        <v>101213.61500000001</v>
      </c>
      <c r="L594" s="44" t="str">
        <f>VLOOKUP(E594,'ML Look up'!$A$2:$B$1922,2,FALSE)</f>
        <v>CEMS</v>
      </c>
    </row>
    <row r="595" spans="1:12" s="55" customFormat="1">
      <c r="A595" s="53" t="s">
        <v>20</v>
      </c>
      <c r="B595" s="53" t="s">
        <v>21</v>
      </c>
      <c r="C595" s="53" t="s">
        <v>29</v>
      </c>
      <c r="D595" s="53" t="s">
        <v>23</v>
      </c>
      <c r="E595" s="56">
        <v>40668888</v>
      </c>
      <c r="F595" s="54" t="s">
        <v>235</v>
      </c>
      <c r="G595" s="53" t="s">
        <v>24</v>
      </c>
      <c r="H595" s="135">
        <v>86956.57</v>
      </c>
      <c r="I595" s="49">
        <v>43478.285000000003</v>
      </c>
      <c r="J595" s="49">
        <v>20434.28</v>
      </c>
      <c r="K595" s="136">
        <v>23044.005000000005</v>
      </c>
      <c r="L595" s="44" t="str">
        <f>VLOOKUP(E595,'ML Look up'!$A$2:$B$1922,2,FALSE)</f>
        <v>CEMS</v>
      </c>
    </row>
    <row r="596" spans="1:12" s="55" customFormat="1">
      <c r="A596" s="53" t="s">
        <v>20</v>
      </c>
      <c r="B596" s="53" t="s">
        <v>21</v>
      </c>
      <c r="C596" s="53" t="s">
        <v>31</v>
      </c>
      <c r="D596" s="53" t="s">
        <v>23</v>
      </c>
      <c r="E596" s="56">
        <v>40668804</v>
      </c>
      <c r="F596" s="54" t="s">
        <v>413</v>
      </c>
      <c r="G596" s="53" t="s">
        <v>24</v>
      </c>
      <c r="H596" s="135">
        <v>151343.29999999999</v>
      </c>
      <c r="I596" s="49">
        <v>75671.649999999994</v>
      </c>
      <c r="J596" s="49">
        <v>0</v>
      </c>
      <c r="K596" s="136">
        <v>75671.649999999994</v>
      </c>
      <c r="L596" s="44" t="str">
        <f>VLOOKUP(E596,'ML Look up'!$A$2:$B$1922,2,FALSE)</f>
        <v>BURN VAL</v>
      </c>
    </row>
    <row r="597" spans="1:12" s="55" customFormat="1">
      <c r="A597" s="53" t="s">
        <v>20</v>
      </c>
      <c r="B597" s="53" t="s">
        <v>21</v>
      </c>
      <c r="C597" s="53" t="s">
        <v>31</v>
      </c>
      <c r="D597" s="53" t="s">
        <v>23</v>
      </c>
      <c r="E597" s="56">
        <v>40753779</v>
      </c>
      <c r="F597" s="54" t="s">
        <v>239</v>
      </c>
      <c r="G597" s="53" t="s">
        <v>24</v>
      </c>
      <c r="H597" s="135">
        <v>2156.85</v>
      </c>
      <c r="I597" s="49">
        <v>1078.425</v>
      </c>
      <c r="J597" s="49">
        <v>0</v>
      </c>
      <c r="K597" s="136">
        <v>1078.425</v>
      </c>
      <c r="L597" s="44" t="str">
        <f>VLOOKUP(E597,'ML Look up'!$A$2:$B$1922,2,FALSE)</f>
        <v>BURN VAL</v>
      </c>
    </row>
    <row r="598" spans="1:12" s="55" customFormat="1">
      <c r="A598" s="53" t="s">
        <v>20</v>
      </c>
      <c r="B598" s="53" t="s">
        <v>21</v>
      </c>
      <c r="C598" s="53" t="s">
        <v>31</v>
      </c>
      <c r="D598" s="53" t="s">
        <v>23</v>
      </c>
      <c r="E598" s="56">
        <v>40809507</v>
      </c>
      <c r="F598" s="54" t="s">
        <v>414</v>
      </c>
      <c r="G598" s="53" t="s">
        <v>24</v>
      </c>
      <c r="H598" s="135">
        <v>1832.73</v>
      </c>
      <c r="I598" s="49">
        <v>916.36500000000001</v>
      </c>
      <c r="J598" s="49">
        <v>0</v>
      </c>
      <c r="K598" s="136">
        <v>916.36500000000001</v>
      </c>
      <c r="L598" s="44" t="str">
        <f>VLOOKUP(E598,'ML Look up'!$A$2:$B$1922,2,FALSE)</f>
        <v>ASH</v>
      </c>
    </row>
    <row r="599" spans="1:12" s="55" customFormat="1">
      <c r="A599" s="53" t="s">
        <v>20</v>
      </c>
      <c r="B599" s="53" t="s">
        <v>21</v>
      </c>
      <c r="C599" s="53" t="s">
        <v>32</v>
      </c>
      <c r="D599" s="53" t="s">
        <v>23</v>
      </c>
      <c r="E599" s="56">
        <v>41029406</v>
      </c>
      <c r="F599" s="54" t="s">
        <v>256</v>
      </c>
      <c r="G599" s="53" t="s">
        <v>24</v>
      </c>
      <c r="H599" s="135">
        <v>4286.7700000000004</v>
      </c>
      <c r="I599" s="49">
        <v>2143.3850000000002</v>
      </c>
      <c r="J599" s="49">
        <v>0</v>
      </c>
      <c r="K599" s="136">
        <v>2143.3850000000002</v>
      </c>
      <c r="L599" s="44" t="str">
        <f>VLOOKUP(E599,'ML Look up'!$A$2:$B$1922,2,FALSE)</f>
        <v>PRECIP</v>
      </c>
    </row>
    <row r="600" spans="1:12" s="55" customFormat="1">
      <c r="A600" s="53" t="s">
        <v>20</v>
      </c>
      <c r="B600" s="53" t="s">
        <v>21</v>
      </c>
      <c r="C600" s="53" t="s">
        <v>36</v>
      </c>
      <c r="D600" s="53" t="s">
        <v>23</v>
      </c>
      <c r="E600" s="56">
        <v>41317270</v>
      </c>
      <c r="F600" s="54" t="s">
        <v>292</v>
      </c>
      <c r="G600" s="53" t="s">
        <v>24</v>
      </c>
      <c r="H600" s="135">
        <v>5167.84</v>
      </c>
      <c r="I600" s="49">
        <v>2583.92</v>
      </c>
      <c r="J600" s="49">
        <v>916.09</v>
      </c>
      <c r="K600" s="136">
        <v>1667.83</v>
      </c>
      <c r="L600" s="44" t="str">
        <f>VLOOKUP(E600,'ML Look up'!$A$2:$B$1922,2,FALSE)</f>
        <v>PRECIP</v>
      </c>
    </row>
    <row r="601" spans="1:12" s="55" customFormat="1">
      <c r="A601" s="53" t="s">
        <v>20</v>
      </c>
      <c r="B601" s="53" t="s">
        <v>21</v>
      </c>
      <c r="C601" s="53" t="s">
        <v>36</v>
      </c>
      <c r="D601" s="53" t="s">
        <v>23</v>
      </c>
      <c r="E601" s="56">
        <v>41363017</v>
      </c>
      <c r="F601" s="54" t="s">
        <v>415</v>
      </c>
      <c r="G601" s="53" t="s">
        <v>24</v>
      </c>
      <c r="H601" s="135">
        <v>55171.59</v>
      </c>
      <c r="I601" s="49">
        <v>27585.794999999998</v>
      </c>
      <c r="J601" s="49">
        <v>9780.11</v>
      </c>
      <c r="K601" s="136">
        <v>17805.684999999998</v>
      </c>
      <c r="L601" s="44" t="str">
        <f>VLOOKUP(E601,'ML Look up'!$A$2:$B$1922,2,FALSE)</f>
        <v>DFA</v>
      </c>
    </row>
    <row r="602" spans="1:12" s="55" customFormat="1">
      <c r="A602" s="53" t="s">
        <v>20</v>
      </c>
      <c r="B602" s="53" t="s">
        <v>21</v>
      </c>
      <c r="C602" s="53" t="s">
        <v>38</v>
      </c>
      <c r="D602" s="53" t="s">
        <v>23</v>
      </c>
      <c r="E602" s="56">
        <v>41588033</v>
      </c>
      <c r="F602" s="54" t="s">
        <v>416</v>
      </c>
      <c r="G602" s="53" t="s">
        <v>24</v>
      </c>
      <c r="H602" s="135">
        <v>4120.93</v>
      </c>
      <c r="I602" s="49">
        <v>2060.4650000000001</v>
      </c>
      <c r="J602" s="49">
        <v>675.64</v>
      </c>
      <c r="K602" s="136">
        <v>1384.8250000000003</v>
      </c>
      <c r="L602" s="44" t="str">
        <f>VLOOKUP(E602,'ML Look up'!$A$2:$B$1922,2,FALSE)</f>
        <v>DFA</v>
      </c>
    </row>
    <row r="603" spans="1:12" s="55" customFormat="1">
      <c r="A603" s="53" t="s">
        <v>20</v>
      </c>
      <c r="B603" s="53" t="s">
        <v>21</v>
      </c>
      <c r="C603" s="53" t="s">
        <v>38</v>
      </c>
      <c r="D603" s="53" t="s">
        <v>23</v>
      </c>
      <c r="E603" s="56">
        <v>41600454</v>
      </c>
      <c r="F603" s="54" t="s">
        <v>321</v>
      </c>
      <c r="G603" s="53" t="s">
        <v>24</v>
      </c>
      <c r="H603" s="135">
        <v>5972.27</v>
      </c>
      <c r="I603" s="49">
        <v>2986.1350000000002</v>
      </c>
      <c r="J603" s="49">
        <v>979.17</v>
      </c>
      <c r="K603" s="136">
        <v>2006.9650000000001</v>
      </c>
      <c r="L603" s="44" t="str">
        <f>VLOOKUP(E603,'ML Look up'!$A$2:$B$1922,2,FALSE)</f>
        <v>PRECIP</v>
      </c>
    </row>
    <row r="604" spans="1:12" s="55" customFormat="1">
      <c r="A604" s="53" t="s">
        <v>20</v>
      </c>
      <c r="B604" s="53" t="s">
        <v>21</v>
      </c>
      <c r="C604" s="53" t="s">
        <v>38</v>
      </c>
      <c r="D604" s="53" t="s">
        <v>23</v>
      </c>
      <c r="E604" s="56" t="s">
        <v>72</v>
      </c>
      <c r="F604" s="54" t="s">
        <v>417</v>
      </c>
      <c r="G604" s="53" t="s">
        <v>24</v>
      </c>
      <c r="H604" s="135">
        <v>1530830.73</v>
      </c>
      <c r="I604" s="49">
        <v>765415.36499999999</v>
      </c>
      <c r="J604" s="49">
        <v>250984.13</v>
      </c>
      <c r="K604" s="136">
        <v>514431.23499999999</v>
      </c>
      <c r="L604" s="44" t="str">
        <f>VLOOKUP(E604,'ML Look up'!$A$2:$B$1922,2,FALSE)</f>
        <v>MERCURY</v>
      </c>
    </row>
    <row r="605" spans="1:12" s="55" customFormat="1">
      <c r="A605" s="53" t="s">
        <v>20</v>
      </c>
      <c r="B605" s="53" t="s">
        <v>21</v>
      </c>
      <c r="C605" s="53" t="s">
        <v>38</v>
      </c>
      <c r="D605" s="53" t="s">
        <v>23</v>
      </c>
      <c r="E605" s="56" t="s">
        <v>73</v>
      </c>
      <c r="F605" s="54" t="s">
        <v>417</v>
      </c>
      <c r="G605" s="53" t="s">
        <v>24</v>
      </c>
      <c r="H605" s="135">
        <v>499070.59</v>
      </c>
      <c r="I605" s="49">
        <v>249535.29500000001</v>
      </c>
      <c r="J605" s="49">
        <v>81824.070000000007</v>
      </c>
      <c r="K605" s="136">
        <v>167711.22500000001</v>
      </c>
      <c r="L605" s="44" t="str">
        <f>VLOOKUP(E605,'ML Look up'!$A$2:$B$1922,2,FALSE)</f>
        <v>MERCURY</v>
      </c>
    </row>
    <row r="606" spans="1:12" s="55" customFormat="1">
      <c r="A606" s="53" t="s">
        <v>20</v>
      </c>
      <c r="B606" s="53" t="s">
        <v>21</v>
      </c>
      <c r="C606" s="53" t="s">
        <v>39</v>
      </c>
      <c r="D606" s="53" t="s">
        <v>23</v>
      </c>
      <c r="E606" s="56">
        <v>41550341</v>
      </c>
      <c r="F606" s="54" t="s">
        <v>418</v>
      </c>
      <c r="G606" s="53" t="s">
        <v>24</v>
      </c>
      <c r="H606" s="135">
        <v>362812.37</v>
      </c>
      <c r="I606" s="49">
        <v>181406.185</v>
      </c>
      <c r="J606" s="49">
        <v>56824.13</v>
      </c>
      <c r="K606" s="136">
        <v>124582.05499999999</v>
      </c>
      <c r="L606" s="44" t="str">
        <f>VLOOKUP(E606,'ML Look up'!$A$2:$B$1922,2,FALSE)</f>
        <v>DFA</v>
      </c>
    </row>
    <row r="607" spans="1:12" s="55" customFormat="1">
      <c r="A607" s="53" t="s">
        <v>20</v>
      </c>
      <c r="B607" s="53" t="s">
        <v>21</v>
      </c>
      <c r="C607" s="53" t="s">
        <v>39</v>
      </c>
      <c r="D607" s="53" t="s">
        <v>23</v>
      </c>
      <c r="E607" s="56">
        <v>41768460</v>
      </c>
      <c r="F607" s="54" t="s">
        <v>419</v>
      </c>
      <c r="G607" s="53" t="s">
        <v>24</v>
      </c>
      <c r="H607" s="135">
        <v>7523.65</v>
      </c>
      <c r="I607" s="49">
        <v>3761.8249999999998</v>
      </c>
      <c r="J607" s="49">
        <v>1178.3599999999999</v>
      </c>
      <c r="K607" s="136">
        <v>2583.4650000000001</v>
      </c>
      <c r="L607" s="44" t="str">
        <f>VLOOKUP(E607,'ML Look up'!$A$2:$B$1922,2,FALSE)</f>
        <v>PRECIP</v>
      </c>
    </row>
    <row r="608" spans="1:12" s="55" customFormat="1">
      <c r="A608" s="53" t="s">
        <v>20</v>
      </c>
      <c r="B608" s="53" t="s">
        <v>21</v>
      </c>
      <c r="C608" s="53" t="s">
        <v>39</v>
      </c>
      <c r="D608" s="53" t="s">
        <v>23</v>
      </c>
      <c r="E608" s="56" t="s">
        <v>74</v>
      </c>
      <c r="F608" s="54" t="s">
        <v>420</v>
      </c>
      <c r="G608" s="53" t="s">
        <v>24</v>
      </c>
      <c r="H608" s="135">
        <v>1205674.58</v>
      </c>
      <c r="I608" s="49">
        <v>602837.29</v>
      </c>
      <c r="J608" s="49">
        <v>188834.27</v>
      </c>
      <c r="K608" s="136">
        <v>414003.02</v>
      </c>
      <c r="L608" s="44" t="str">
        <f>VLOOKUP(E608,'ML Look up'!$A$2:$B$1922,2,FALSE)</f>
        <v>MERCURY</v>
      </c>
    </row>
    <row r="609" spans="1:12" s="55" customFormat="1">
      <c r="A609" s="53" t="s">
        <v>20</v>
      </c>
      <c r="B609" s="53" t="s">
        <v>21</v>
      </c>
      <c r="C609" s="53" t="s">
        <v>40</v>
      </c>
      <c r="D609" s="53" t="s">
        <v>23</v>
      </c>
      <c r="E609" s="56">
        <v>41931044</v>
      </c>
      <c r="F609" s="54" t="s">
        <v>365</v>
      </c>
      <c r="G609" s="53" t="s">
        <v>24</v>
      </c>
      <c r="H609" s="135">
        <v>34258.67</v>
      </c>
      <c r="I609" s="49">
        <v>17129.334999999999</v>
      </c>
      <c r="J609" s="49">
        <v>4783.3100000000004</v>
      </c>
      <c r="K609" s="136">
        <v>12346.024999999998</v>
      </c>
      <c r="L609" s="44" t="str">
        <f>VLOOKUP(E609,'ML Look up'!$A$2:$B$1922,2,FALSE)</f>
        <v>DFA</v>
      </c>
    </row>
    <row r="610" spans="1:12" s="55" customFormat="1">
      <c r="A610" s="53" t="s">
        <v>20</v>
      </c>
      <c r="B610" s="53" t="s">
        <v>21</v>
      </c>
      <c r="C610" s="53" t="s">
        <v>41</v>
      </c>
      <c r="D610" s="53" t="s">
        <v>23</v>
      </c>
      <c r="E610" s="56">
        <v>41978849</v>
      </c>
      <c r="F610" s="54" t="s">
        <v>385</v>
      </c>
      <c r="G610" s="53" t="s">
        <v>24</v>
      </c>
      <c r="H610" s="135">
        <v>25815.87</v>
      </c>
      <c r="I610" s="49">
        <v>12907.934999999999</v>
      </c>
      <c r="J610" s="49">
        <v>3348.1</v>
      </c>
      <c r="K610" s="136">
        <v>9559.8349999999991</v>
      </c>
      <c r="L610" s="44" t="str">
        <f>VLOOKUP(E610,'ML Look up'!$A$2:$B$1922,2,FALSE)</f>
        <v>FGD</v>
      </c>
    </row>
    <row r="611" spans="1:12" s="55" customFormat="1">
      <c r="A611" s="53" t="s">
        <v>20</v>
      </c>
      <c r="B611" s="53" t="s">
        <v>21</v>
      </c>
      <c r="C611" s="53" t="s">
        <v>41</v>
      </c>
      <c r="D611" s="53" t="s">
        <v>23</v>
      </c>
      <c r="E611" s="56">
        <v>42040130</v>
      </c>
      <c r="F611" s="54" t="s">
        <v>387</v>
      </c>
      <c r="G611" s="53" t="s">
        <v>24</v>
      </c>
      <c r="H611" s="135">
        <v>19231.36</v>
      </c>
      <c r="I611" s="49">
        <v>9615.68</v>
      </c>
      <c r="J611" s="49">
        <v>2494.14</v>
      </c>
      <c r="K611" s="136">
        <v>7121.5400000000009</v>
      </c>
      <c r="L611" s="44" t="str">
        <f>VLOOKUP(E611,'ML Look up'!$A$2:$B$1922,2,FALSE)</f>
        <v>ASH</v>
      </c>
    </row>
    <row r="612" spans="1:12" s="55" customFormat="1" ht="13.5" thickBot="1">
      <c r="A612" s="53" t="s">
        <v>20</v>
      </c>
      <c r="B612" s="53" t="s">
        <v>21</v>
      </c>
      <c r="C612" s="53" t="s">
        <v>41</v>
      </c>
      <c r="D612" s="53" t="s">
        <v>23</v>
      </c>
      <c r="E612" s="56">
        <v>42125704</v>
      </c>
      <c r="F612" s="54" t="s">
        <v>390</v>
      </c>
      <c r="G612" s="53" t="s">
        <v>24</v>
      </c>
      <c r="H612" s="135">
        <v>6728.04</v>
      </c>
      <c r="I612" s="137">
        <v>3364.02</v>
      </c>
      <c r="J612" s="137">
        <v>872.57</v>
      </c>
      <c r="K612" s="138">
        <v>2491.4499999999998</v>
      </c>
      <c r="L612" s="44" t="str">
        <f>VLOOKUP(E612,'ML Look up'!$A$2:$B$1922,2,FALSE)</f>
        <v>PRECIP</v>
      </c>
    </row>
    <row r="613" spans="1:12" s="55" customFormat="1">
      <c r="A613" s="53" t="s">
        <v>42</v>
      </c>
      <c r="B613" s="53" t="s">
        <v>21</v>
      </c>
      <c r="C613" s="53" t="s">
        <v>43</v>
      </c>
      <c r="D613" s="53" t="s">
        <v>26</v>
      </c>
      <c r="E613" s="56">
        <v>41894478</v>
      </c>
      <c r="F613" s="54" t="s">
        <v>422</v>
      </c>
      <c r="G613" s="53" t="s">
        <v>24</v>
      </c>
      <c r="H613" s="135">
        <v>1435679.33</v>
      </c>
      <c r="I613" s="49">
        <v>1435679.33</v>
      </c>
      <c r="J613" s="49">
        <v>346677.05</v>
      </c>
      <c r="K613" s="139">
        <v>1089002.28</v>
      </c>
      <c r="L613" s="44" t="str">
        <f>VLOOKUP(E613,'ML Look up'!$A$2:$B$1922,2,FALSE)</f>
        <v>SCR</v>
      </c>
    </row>
    <row r="614" spans="1:12" s="55" customFormat="1">
      <c r="A614" s="53" t="s">
        <v>42</v>
      </c>
      <c r="B614" s="53" t="s">
        <v>21</v>
      </c>
      <c r="C614" s="53" t="s">
        <v>43</v>
      </c>
      <c r="D614" s="53" t="s">
        <v>26</v>
      </c>
      <c r="E614" s="56">
        <v>42160246</v>
      </c>
      <c r="F614" s="54" t="s">
        <v>423</v>
      </c>
      <c r="G614" s="53" t="s">
        <v>24</v>
      </c>
      <c r="H614" s="135">
        <v>1713.43</v>
      </c>
      <c r="I614" s="49">
        <v>1713.43</v>
      </c>
      <c r="J614" s="49">
        <v>413.75</v>
      </c>
      <c r="K614" s="136">
        <v>1299.68</v>
      </c>
      <c r="L614" s="44" t="str">
        <f>VLOOKUP(E614,'ML Look up'!$A$2:$B$1922,2,FALSE)</f>
        <v>PRECIP</v>
      </c>
    </row>
    <row r="615" spans="1:12" s="55" customFormat="1">
      <c r="A615" s="53" t="s">
        <v>42</v>
      </c>
      <c r="B615" s="53" t="s">
        <v>21</v>
      </c>
      <c r="C615" s="53" t="s">
        <v>43</v>
      </c>
      <c r="D615" s="53" t="s">
        <v>26</v>
      </c>
      <c r="E615" s="56">
        <v>42161129</v>
      </c>
      <c r="F615" s="54" t="s">
        <v>424</v>
      </c>
      <c r="G615" s="53" t="s">
        <v>24</v>
      </c>
      <c r="H615" s="135">
        <v>275411.03999999998</v>
      </c>
      <c r="I615" s="49">
        <v>275411.03999999998</v>
      </c>
      <c r="J615" s="49">
        <v>66504.19</v>
      </c>
      <c r="K615" s="136">
        <v>208906.84999999998</v>
      </c>
      <c r="L615" s="44" t="str">
        <f>VLOOKUP(E615,'ML Look up'!$A$2:$B$1922,2,FALSE)</f>
        <v>FGD</v>
      </c>
    </row>
    <row r="616" spans="1:12" s="55" customFormat="1">
      <c r="A616" s="53" t="s">
        <v>42</v>
      </c>
      <c r="B616" s="53" t="s">
        <v>21</v>
      </c>
      <c r="C616" s="53" t="s">
        <v>43</v>
      </c>
      <c r="D616" s="53" t="s">
        <v>26</v>
      </c>
      <c r="E616" s="56">
        <v>42161434</v>
      </c>
      <c r="F616" s="54" t="s">
        <v>425</v>
      </c>
      <c r="G616" s="53" t="s">
        <v>24</v>
      </c>
      <c r="H616" s="135">
        <v>16417.32</v>
      </c>
      <c r="I616" s="49">
        <v>16417.32</v>
      </c>
      <c r="J616" s="49">
        <v>3964.33</v>
      </c>
      <c r="K616" s="136">
        <v>12452.99</v>
      </c>
      <c r="L616" s="44" t="str">
        <f>VLOOKUP(E616,'ML Look up'!$A$2:$B$1922,2,FALSE)</f>
        <v>PRECIP</v>
      </c>
    </row>
    <row r="617" spans="1:12" s="55" customFormat="1">
      <c r="A617" s="53" t="s">
        <v>42</v>
      </c>
      <c r="B617" s="53" t="s">
        <v>21</v>
      </c>
      <c r="C617" s="53" t="s">
        <v>43</v>
      </c>
      <c r="D617" s="53" t="s">
        <v>26</v>
      </c>
      <c r="E617" s="56">
        <v>42161529</v>
      </c>
      <c r="F617" s="54" t="s">
        <v>425</v>
      </c>
      <c r="G617" s="53" t="s">
        <v>24</v>
      </c>
      <c r="H617" s="135">
        <v>16492.939999999999</v>
      </c>
      <c r="I617" s="49">
        <v>16492.939999999999</v>
      </c>
      <c r="J617" s="49">
        <v>3982.59</v>
      </c>
      <c r="K617" s="136">
        <v>12510.349999999999</v>
      </c>
      <c r="L617" s="44" t="str">
        <f>VLOOKUP(E617,'ML Look up'!$A$2:$B$1922,2,FALSE)</f>
        <v>PRECIP</v>
      </c>
    </row>
    <row r="618" spans="1:12" s="55" customFormat="1">
      <c r="A618" s="53" t="s">
        <v>42</v>
      </c>
      <c r="B618" s="53" t="s">
        <v>21</v>
      </c>
      <c r="C618" s="53" t="s">
        <v>43</v>
      </c>
      <c r="D618" s="53" t="s">
        <v>26</v>
      </c>
      <c r="E618" s="56">
        <v>42161649</v>
      </c>
      <c r="F618" s="54" t="s">
        <v>423</v>
      </c>
      <c r="G618" s="53" t="s">
        <v>24</v>
      </c>
      <c r="H618" s="135">
        <v>5610.7</v>
      </c>
      <c r="I618" s="49">
        <v>5610.7</v>
      </c>
      <c r="J618" s="49">
        <v>1354.83</v>
      </c>
      <c r="K618" s="136">
        <v>4255.87</v>
      </c>
      <c r="L618" s="44" t="str">
        <f>VLOOKUP(E618,'ML Look up'!$A$2:$B$1922,2,FALSE)</f>
        <v>FGD</v>
      </c>
    </row>
    <row r="619" spans="1:12" s="55" customFormat="1">
      <c r="A619" s="53" t="s">
        <v>42</v>
      </c>
      <c r="B619" s="53" t="s">
        <v>21</v>
      </c>
      <c r="C619" s="53" t="s">
        <v>43</v>
      </c>
      <c r="D619" s="53" t="s">
        <v>26</v>
      </c>
      <c r="E619" s="56">
        <v>42162404</v>
      </c>
      <c r="F619" s="54" t="s">
        <v>426</v>
      </c>
      <c r="G619" s="53" t="s">
        <v>24</v>
      </c>
      <c r="H619" s="135">
        <v>23115.58</v>
      </c>
      <c r="I619" s="49">
        <v>23115.58</v>
      </c>
      <c r="J619" s="49">
        <v>5581.78</v>
      </c>
      <c r="K619" s="136">
        <v>17533.800000000003</v>
      </c>
      <c r="L619" s="44" t="str">
        <f>VLOOKUP(E619,'ML Look up'!$A$2:$B$1922,2,FALSE)</f>
        <v>ASH</v>
      </c>
    </row>
    <row r="620" spans="1:12" s="55" customFormat="1">
      <c r="A620" s="53" t="s">
        <v>42</v>
      </c>
      <c r="B620" s="53" t="s">
        <v>21</v>
      </c>
      <c r="C620" s="53" t="s">
        <v>43</v>
      </c>
      <c r="D620" s="53" t="s">
        <v>26</v>
      </c>
      <c r="E620" s="56">
        <v>42162662</v>
      </c>
      <c r="F620" s="54" t="s">
        <v>427</v>
      </c>
      <c r="G620" s="53" t="s">
        <v>24</v>
      </c>
      <c r="H620" s="135">
        <v>48966.2</v>
      </c>
      <c r="I620" s="49">
        <v>48966.2</v>
      </c>
      <c r="J620" s="49">
        <v>11823.99</v>
      </c>
      <c r="K620" s="136">
        <v>37142.21</v>
      </c>
      <c r="L620" s="44" t="str">
        <f>VLOOKUP(E620,'ML Look up'!$A$2:$B$1922,2,FALSE)</f>
        <v>GYPSUM</v>
      </c>
    </row>
    <row r="621" spans="1:12" s="55" customFormat="1">
      <c r="A621" s="53" t="s">
        <v>42</v>
      </c>
      <c r="B621" s="53" t="s">
        <v>21</v>
      </c>
      <c r="C621" s="53" t="s">
        <v>43</v>
      </c>
      <c r="D621" s="53" t="s">
        <v>26</v>
      </c>
      <c r="E621" s="56">
        <v>42164860</v>
      </c>
      <c r="F621" s="54" t="s">
        <v>428</v>
      </c>
      <c r="G621" s="53" t="s">
        <v>24</v>
      </c>
      <c r="H621" s="135">
        <v>6699.1</v>
      </c>
      <c r="I621" s="49">
        <v>6699.1</v>
      </c>
      <c r="J621" s="49">
        <v>1617.65</v>
      </c>
      <c r="K621" s="136">
        <v>5081.4500000000007</v>
      </c>
      <c r="L621" s="44" t="str">
        <f>VLOOKUP(E621,'ML Look up'!$A$2:$B$1922,2,FALSE)</f>
        <v>FGD</v>
      </c>
    </row>
    <row r="622" spans="1:12" s="55" customFormat="1">
      <c r="A622" s="53" t="s">
        <v>42</v>
      </c>
      <c r="B622" s="53" t="s">
        <v>21</v>
      </c>
      <c r="C622" s="53" t="s">
        <v>43</v>
      </c>
      <c r="D622" s="53" t="s">
        <v>26</v>
      </c>
      <c r="E622" s="56">
        <v>42165752</v>
      </c>
      <c r="F622" s="54" t="s">
        <v>428</v>
      </c>
      <c r="G622" s="53" t="s">
        <v>24</v>
      </c>
      <c r="H622" s="135">
        <v>3233.97</v>
      </c>
      <c r="I622" s="49">
        <v>3233.97</v>
      </c>
      <c r="J622" s="49">
        <v>780.91</v>
      </c>
      <c r="K622" s="136">
        <v>2453.06</v>
      </c>
      <c r="L622" s="44" t="str">
        <f>VLOOKUP(E622,'ML Look up'!$A$2:$B$1922,2,FALSE)</f>
        <v>FGD</v>
      </c>
    </row>
    <row r="623" spans="1:12" s="55" customFormat="1">
      <c r="A623" s="53" t="s">
        <v>42</v>
      </c>
      <c r="B623" s="53" t="s">
        <v>21</v>
      </c>
      <c r="C623" s="53" t="s">
        <v>43</v>
      </c>
      <c r="D623" s="53" t="s">
        <v>26</v>
      </c>
      <c r="E623" s="56">
        <v>42166055</v>
      </c>
      <c r="F623" s="54" t="s">
        <v>425</v>
      </c>
      <c r="G623" s="53" t="s">
        <v>24</v>
      </c>
      <c r="H623" s="135">
        <v>-12565.73</v>
      </c>
      <c r="I623" s="49">
        <v>-12565.73</v>
      </c>
      <c r="J623" s="49">
        <v>-3034.28</v>
      </c>
      <c r="K623" s="136">
        <v>-9531.4499999999989</v>
      </c>
      <c r="L623" s="44" t="str">
        <f>VLOOKUP(E623,'ML Look up'!$A$2:$B$1922,2,FALSE)</f>
        <v>SCR</v>
      </c>
    </row>
    <row r="624" spans="1:12" s="55" customFormat="1">
      <c r="A624" s="53" t="s">
        <v>42</v>
      </c>
      <c r="B624" s="53" t="s">
        <v>21</v>
      </c>
      <c r="C624" s="53" t="s">
        <v>43</v>
      </c>
      <c r="D624" s="53" t="s">
        <v>26</v>
      </c>
      <c r="E624" s="56">
        <v>42167779</v>
      </c>
      <c r="F624" s="54" t="s">
        <v>425</v>
      </c>
      <c r="G624" s="53" t="s">
        <v>24</v>
      </c>
      <c r="H624" s="135">
        <v>-67789.990000000005</v>
      </c>
      <c r="I624" s="49">
        <v>-67789.990000000005</v>
      </c>
      <c r="J624" s="49">
        <v>-16369.42</v>
      </c>
      <c r="K624" s="136">
        <v>-51420.570000000007</v>
      </c>
      <c r="L624" s="44" t="str">
        <f>VLOOKUP(E624,'ML Look up'!$A$2:$B$1922,2,FALSE)</f>
        <v>ASH</v>
      </c>
    </row>
    <row r="625" spans="1:12" s="55" customFormat="1">
      <c r="A625" s="53" t="s">
        <v>42</v>
      </c>
      <c r="B625" s="53" t="s">
        <v>21</v>
      </c>
      <c r="C625" s="53" t="s">
        <v>43</v>
      </c>
      <c r="D625" s="53" t="s">
        <v>26</v>
      </c>
      <c r="E625" s="56">
        <v>42167848</v>
      </c>
      <c r="F625" s="54" t="s">
        <v>428</v>
      </c>
      <c r="G625" s="53" t="s">
        <v>24</v>
      </c>
      <c r="H625" s="135">
        <v>1513.77</v>
      </c>
      <c r="I625" s="49">
        <v>1513.77</v>
      </c>
      <c r="J625" s="49">
        <v>365.53</v>
      </c>
      <c r="K625" s="136">
        <v>1148.24</v>
      </c>
      <c r="L625" s="44" t="str">
        <f>VLOOKUP(E625,'ML Look up'!$A$2:$B$1922,2,FALSE)</f>
        <v>SCR</v>
      </c>
    </row>
    <row r="626" spans="1:12" s="55" customFormat="1">
      <c r="A626" s="53" t="s">
        <v>42</v>
      </c>
      <c r="B626" s="53" t="s">
        <v>21</v>
      </c>
      <c r="C626" s="53" t="s">
        <v>43</v>
      </c>
      <c r="D626" s="53" t="s">
        <v>26</v>
      </c>
      <c r="E626" s="56">
        <v>42168965</v>
      </c>
      <c r="F626" s="54" t="s">
        <v>425</v>
      </c>
      <c r="G626" s="53" t="s">
        <v>24</v>
      </c>
      <c r="H626" s="135">
        <v>25006.63</v>
      </c>
      <c r="I626" s="49">
        <v>25006.63</v>
      </c>
      <c r="J626" s="49">
        <v>6038.41</v>
      </c>
      <c r="K626" s="136">
        <v>18968.22</v>
      </c>
      <c r="L626" s="44" t="str">
        <f>VLOOKUP(E626,'ML Look up'!$A$2:$B$1922,2,FALSE)</f>
        <v>FGD</v>
      </c>
    </row>
    <row r="627" spans="1:12" s="55" customFormat="1">
      <c r="A627" s="53" t="s">
        <v>42</v>
      </c>
      <c r="B627" s="53" t="s">
        <v>21</v>
      </c>
      <c r="C627" s="53" t="s">
        <v>43</v>
      </c>
      <c r="D627" s="53" t="s">
        <v>26</v>
      </c>
      <c r="E627" s="56">
        <v>42169153</v>
      </c>
      <c r="F627" s="54" t="s">
        <v>425</v>
      </c>
      <c r="G627" s="53" t="s">
        <v>24</v>
      </c>
      <c r="H627" s="135">
        <v>17151.88</v>
      </c>
      <c r="I627" s="49">
        <v>17151.88</v>
      </c>
      <c r="J627" s="49">
        <v>4141.71</v>
      </c>
      <c r="K627" s="136">
        <v>13010.170000000002</v>
      </c>
      <c r="L627" s="44" t="str">
        <f>VLOOKUP(E627,'ML Look up'!$A$2:$B$1922,2,FALSE)</f>
        <v>PRECIP</v>
      </c>
    </row>
    <row r="628" spans="1:12" s="55" customFormat="1">
      <c r="A628" s="53" t="s">
        <v>42</v>
      </c>
      <c r="B628" s="53" t="s">
        <v>21</v>
      </c>
      <c r="C628" s="53" t="s">
        <v>43</v>
      </c>
      <c r="D628" s="53" t="s">
        <v>26</v>
      </c>
      <c r="E628" s="56">
        <v>42169179</v>
      </c>
      <c r="F628" s="54" t="s">
        <v>429</v>
      </c>
      <c r="G628" s="53" t="s">
        <v>24</v>
      </c>
      <c r="H628" s="135">
        <v>1591.32</v>
      </c>
      <c r="I628" s="49">
        <v>1591.32</v>
      </c>
      <c r="J628" s="49">
        <v>384.26</v>
      </c>
      <c r="K628" s="136">
        <v>1207.06</v>
      </c>
      <c r="L628" s="44" t="str">
        <f>VLOOKUP(E628,'ML Look up'!$A$2:$B$1922,2,FALSE)</f>
        <v>ASH</v>
      </c>
    </row>
    <row r="629" spans="1:12" s="55" customFormat="1">
      <c r="A629" s="53" t="s">
        <v>42</v>
      </c>
      <c r="B629" s="53" t="s">
        <v>21</v>
      </c>
      <c r="C629" s="53" t="s">
        <v>43</v>
      </c>
      <c r="D629" s="53" t="s">
        <v>26</v>
      </c>
      <c r="E629" s="56">
        <v>42171789</v>
      </c>
      <c r="F629" s="54" t="s">
        <v>429</v>
      </c>
      <c r="G629" s="53" t="s">
        <v>24</v>
      </c>
      <c r="H629" s="135">
        <v>343.5</v>
      </c>
      <c r="I629" s="49">
        <v>343.5</v>
      </c>
      <c r="J629" s="49">
        <v>82.95</v>
      </c>
      <c r="K629" s="136">
        <v>260.55</v>
      </c>
      <c r="L629" s="44" t="str">
        <f>VLOOKUP(E629,'ML Look up'!$A$2:$B$1922,2,FALSE)</f>
        <v>PRECIP</v>
      </c>
    </row>
    <row r="630" spans="1:12" s="55" customFormat="1">
      <c r="A630" s="53" t="s">
        <v>42</v>
      </c>
      <c r="B630" s="53" t="s">
        <v>21</v>
      </c>
      <c r="C630" s="53" t="s">
        <v>43</v>
      </c>
      <c r="D630" s="53" t="s">
        <v>26</v>
      </c>
      <c r="E630" s="56">
        <v>42171825</v>
      </c>
      <c r="F630" s="54" t="s">
        <v>428</v>
      </c>
      <c r="G630" s="53" t="s">
        <v>24</v>
      </c>
      <c r="H630" s="135">
        <v>38098.120000000003</v>
      </c>
      <c r="I630" s="49">
        <v>38098.120000000003</v>
      </c>
      <c r="J630" s="49">
        <v>9199.65</v>
      </c>
      <c r="K630" s="136">
        <v>28898.47</v>
      </c>
      <c r="L630" s="44" t="str">
        <f>VLOOKUP(E630,'ML Look up'!$A$2:$B$1922,2,FALSE)</f>
        <v>FGD</v>
      </c>
    </row>
    <row r="631" spans="1:12" s="55" customFormat="1">
      <c r="A631" s="53" t="s">
        <v>42</v>
      </c>
      <c r="B631" s="53" t="s">
        <v>21</v>
      </c>
      <c r="C631" s="53" t="s">
        <v>43</v>
      </c>
      <c r="D631" s="53" t="s">
        <v>26</v>
      </c>
      <c r="E631" s="56">
        <v>42171835</v>
      </c>
      <c r="F631" s="54" t="s">
        <v>428</v>
      </c>
      <c r="G631" s="53" t="s">
        <v>24</v>
      </c>
      <c r="H631" s="135">
        <v>2967.99</v>
      </c>
      <c r="I631" s="49">
        <v>2967.99</v>
      </c>
      <c r="J631" s="49">
        <v>716.69</v>
      </c>
      <c r="K631" s="136">
        <v>2251.2999999999997</v>
      </c>
      <c r="L631" s="44" t="str">
        <f>VLOOKUP(E631,'ML Look up'!$A$2:$B$1922,2,FALSE)</f>
        <v>FGD</v>
      </c>
    </row>
    <row r="632" spans="1:12" s="55" customFormat="1">
      <c r="A632" s="53" t="s">
        <v>42</v>
      </c>
      <c r="B632" s="53" t="s">
        <v>21</v>
      </c>
      <c r="C632" s="53" t="s">
        <v>43</v>
      </c>
      <c r="D632" s="53" t="s">
        <v>26</v>
      </c>
      <c r="E632" s="56">
        <v>42171846</v>
      </c>
      <c r="F632" s="54" t="s">
        <v>428</v>
      </c>
      <c r="G632" s="53" t="s">
        <v>24</v>
      </c>
      <c r="H632" s="135">
        <v>21596.17</v>
      </c>
      <c r="I632" s="49">
        <v>21596.17</v>
      </c>
      <c r="J632" s="49">
        <v>5214.88</v>
      </c>
      <c r="K632" s="136">
        <v>16381.289999999997</v>
      </c>
      <c r="L632" s="44" t="str">
        <f>VLOOKUP(E632,'ML Look up'!$A$2:$B$1922,2,FALSE)</f>
        <v>FGD</v>
      </c>
    </row>
    <row r="633" spans="1:12" s="55" customFormat="1">
      <c r="A633" s="53" t="s">
        <v>42</v>
      </c>
      <c r="B633" s="53" t="s">
        <v>21</v>
      </c>
      <c r="C633" s="53" t="s">
        <v>43</v>
      </c>
      <c r="D633" s="53" t="s">
        <v>26</v>
      </c>
      <c r="E633" s="56">
        <v>42172310</v>
      </c>
      <c r="F633" s="54" t="s">
        <v>428</v>
      </c>
      <c r="G633" s="53" t="s">
        <v>24</v>
      </c>
      <c r="H633" s="135">
        <v>2991.68</v>
      </c>
      <c r="I633" s="49">
        <v>2991.68</v>
      </c>
      <c r="J633" s="49">
        <v>722.41</v>
      </c>
      <c r="K633" s="136">
        <v>2269.27</v>
      </c>
      <c r="L633" s="44" t="str">
        <f>VLOOKUP(E633,'ML Look up'!$A$2:$B$1922,2,FALSE)</f>
        <v>FGD</v>
      </c>
    </row>
    <row r="634" spans="1:12" s="55" customFormat="1">
      <c r="A634" s="53" t="s">
        <v>42</v>
      </c>
      <c r="B634" s="53" t="s">
        <v>21</v>
      </c>
      <c r="C634" s="53" t="s">
        <v>43</v>
      </c>
      <c r="D634" s="53" t="s">
        <v>26</v>
      </c>
      <c r="E634" s="56">
        <v>42172808</v>
      </c>
      <c r="F634" s="54" t="s">
        <v>428</v>
      </c>
      <c r="G634" s="53" t="s">
        <v>24</v>
      </c>
      <c r="H634" s="135">
        <v>5355.85</v>
      </c>
      <c r="I634" s="49">
        <v>5355.85</v>
      </c>
      <c r="J634" s="49">
        <v>1293.29</v>
      </c>
      <c r="K634" s="136">
        <v>4062.5600000000004</v>
      </c>
      <c r="L634" s="44" t="str">
        <f>VLOOKUP(E634,'ML Look up'!$A$2:$B$1922,2,FALSE)</f>
        <v>SCR</v>
      </c>
    </row>
    <row r="635" spans="1:12" s="55" customFormat="1">
      <c r="A635" s="53" t="s">
        <v>42</v>
      </c>
      <c r="B635" s="53" t="s">
        <v>21</v>
      </c>
      <c r="C635" s="53" t="s">
        <v>43</v>
      </c>
      <c r="D635" s="53" t="s">
        <v>26</v>
      </c>
      <c r="E635" s="56">
        <v>42175362</v>
      </c>
      <c r="F635" s="54" t="s">
        <v>428</v>
      </c>
      <c r="G635" s="53" t="s">
        <v>24</v>
      </c>
      <c r="H635" s="135">
        <v>4832.95</v>
      </c>
      <c r="I635" s="49">
        <v>4832.95</v>
      </c>
      <c r="J635" s="49">
        <v>1167.02</v>
      </c>
      <c r="K635" s="136">
        <v>3665.93</v>
      </c>
      <c r="L635" s="44" t="str">
        <f>VLOOKUP(E635,'ML Look up'!$A$2:$B$1922,2,FALSE)</f>
        <v>SCR</v>
      </c>
    </row>
    <row r="636" spans="1:12" s="55" customFormat="1">
      <c r="A636" s="53" t="s">
        <v>42</v>
      </c>
      <c r="B636" s="53" t="s">
        <v>21</v>
      </c>
      <c r="C636" s="53" t="s">
        <v>43</v>
      </c>
      <c r="D636" s="53" t="s">
        <v>26</v>
      </c>
      <c r="E636" s="56">
        <v>42178148</v>
      </c>
      <c r="F636" s="54" t="s">
        <v>429</v>
      </c>
      <c r="G636" s="53" t="s">
        <v>24</v>
      </c>
      <c r="H636" s="135">
        <v>1520.76</v>
      </c>
      <c r="I636" s="49">
        <v>1520.76</v>
      </c>
      <c r="J636" s="49">
        <v>367.22</v>
      </c>
      <c r="K636" s="136">
        <v>1153.54</v>
      </c>
      <c r="L636" s="44" t="str">
        <f>VLOOKUP(E636,'ML Look up'!$A$2:$B$1922,2,FALSE)</f>
        <v>FGD</v>
      </c>
    </row>
    <row r="637" spans="1:12" s="55" customFormat="1">
      <c r="A637" s="53" t="s">
        <v>42</v>
      </c>
      <c r="B637" s="53" t="s">
        <v>21</v>
      </c>
      <c r="C637" s="53" t="s">
        <v>43</v>
      </c>
      <c r="D637" s="53" t="s">
        <v>26</v>
      </c>
      <c r="E637" s="56">
        <v>42179129</v>
      </c>
      <c r="F637" s="54" t="s">
        <v>428</v>
      </c>
      <c r="G637" s="53" t="s">
        <v>24</v>
      </c>
      <c r="H637" s="135">
        <v>1734.84</v>
      </c>
      <c r="I637" s="49">
        <v>1734.84</v>
      </c>
      <c r="J637" s="49">
        <v>418.92</v>
      </c>
      <c r="K637" s="136">
        <v>1315.9199999999998</v>
      </c>
      <c r="L637" s="44" t="str">
        <f>VLOOKUP(E637,'ML Look up'!$A$2:$B$1922,2,FALSE)</f>
        <v>FGD</v>
      </c>
    </row>
    <row r="638" spans="1:12" s="55" customFormat="1">
      <c r="A638" s="53" t="s">
        <v>42</v>
      </c>
      <c r="B638" s="53" t="s">
        <v>21</v>
      </c>
      <c r="C638" s="53" t="s">
        <v>43</v>
      </c>
      <c r="D638" s="53" t="s">
        <v>26</v>
      </c>
      <c r="E638" s="56">
        <v>42179942</v>
      </c>
      <c r="F638" s="54" t="s">
        <v>428</v>
      </c>
      <c r="G638" s="53" t="s">
        <v>24</v>
      </c>
      <c r="H638" s="135">
        <v>10502.02</v>
      </c>
      <c r="I638" s="49">
        <v>10502.02</v>
      </c>
      <c r="J638" s="49">
        <v>2535.9499999999998</v>
      </c>
      <c r="K638" s="136">
        <v>7966.0700000000006</v>
      </c>
      <c r="L638" s="44" t="str">
        <f>VLOOKUP(E638,'ML Look up'!$A$2:$B$1922,2,FALSE)</f>
        <v>SCR</v>
      </c>
    </row>
    <row r="639" spans="1:12" s="55" customFormat="1">
      <c r="A639" s="53" t="s">
        <v>42</v>
      </c>
      <c r="B639" s="53" t="s">
        <v>21</v>
      </c>
      <c r="C639" s="53" t="s">
        <v>43</v>
      </c>
      <c r="D639" s="53" t="s">
        <v>26</v>
      </c>
      <c r="E639" s="56">
        <v>42182860</v>
      </c>
      <c r="F639" s="54" t="s">
        <v>425</v>
      </c>
      <c r="G639" s="53" t="s">
        <v>24</v>
      </c>
      <c r="H639" s="135">
        <v>43558.13</v>
      </c>
      <c r="I639" s="49">
        <v>43558.13</v>
      </c>
      <c r="J639" s="49">
        <v>10518.09</v>
      </c>
      <c r="K639" s="136">
        <v>33040.039999999994</v>
      </c>
      <c r="L639" s="44" t="str">
        <f>VLOOKUP(E639,'ML Look up'!$A$2:$B$1922,2,FALSE)</f>
        <v>FGD</v>
      </c>
    </row>
    <row r="640" spans="1:12" s="55" customFormat="1">
      <c r="A640" s="53" t="s">
        <v>42</v>
      </c>
      <c r="B640" s="53" t="s">
        <v>21</v>
      </c>
      <c r="C640" s="53" t="s">
        <v>43</v>
      </c>
      <c r="D640" s="53" t="s">
        <v>26</v>
      </c>
      <c r="E640" s="56">
        <v>42188076</v>
      </c>
      <c r="F640" s="54" t="s">
        <v>425</v>
      </c>
      <c r="G640" s="53" t="s">
        <v>24</v>
      </c>
      <c r="H640" s="135">
        <v>5401.81</v>
      </c>
      <c r="I640" s="49">
        <v>5401.81</v>
      </c>
      <c r="J640" s="49">
        <v>1304.3900000000001</v>
      </c>
      <c r="K640" s="136">
        <v>4097.42</v>
      </c>
      <c r="L640" s="44" t="str">
        <f>VLOOKUP(E640,'ML Look up'!$A$2:$B$1922,2,FALSE)</f>
        <v>PRECIP</v>
      </c>
    </row>
    <row r="641" spans="1:12" s="55" customFormat="1">
      <c r="A641" s="53" t="s">
        <v>42</v>
      </c>
      <c r="B641" s="53" t="s">
        <v>21</v>
      </c>
      <c r="C641" s="53" t="s">
        <v>43</v>
      </c>
      <c r="D641" s="53" t="s">
        <v>26</v>
      </c>
      <c r="E641" s="56">
        <v>42188969</v>
      </c>
      <c r="F641" s="54" t="s">
        <v>427</v>
      </c>
      <c r="G641" s="53" t="s">
        <v>24</v>
      </c>
      <c r="H641" s="135">
        <v>1313.11</v>
      </c>
      <c r="I641" s="49">
        <v>1313.11</v>
      </c>
      <c r="J641" s="49">
        <v>317.08</v>
      </c>
      <c r="K641" s="136">
        <v>996.03</v>
      </c>
      <c r="L641" s="44" t="str">
        <f>VLOOKUP(E641,'ML Look up'!$A$2:$B$1922,2,FALSE)</f>
        <v>GYPSUM</v>
      </c>
    </row>
    <row r="642" spans="1:12" s="55" customFormat="1">
      <c r="A642" s="53" t="s">
        <v>42</v>
      </c>
      <c r="B642" s="53" t="s">
        <v>21</v>
      </c>
      <c r="C642" s="53" t="s">
        <v>43</v>
      </c>
      <c r="D642" s="53" t="s">
        <v>26</v>
      </c>
      <c r="E642" s="56">
        <v>42190153</v>
      </c>
      <c r="F642" s="54" t="s">
        <v>428</v>
      </c>
      <c r="G642" s="53" t="s">
        <v>24</v>
      </c>
      <c r="H642" s="135">
        <v>6542.33</v>
      </c>
      <c r="I642" s="49">
        <v>6542.33</v>
      </c>
      <c r="J642" s="49">
        <v>1579.79</v>
      </c>
      <c r="K642" s="136">
        <v>4962.54</v>
      </c>
      <c r="L642" s="44" t="str">
        <f>VLOOKUP(E642,'ML Look up'!$A$2:$B$1922,2,FALSE)</f>
        <v>FGD</v>
      </c>
    </row>
    <row r="643" spans="1:12" s="55" customFormat="1">
      <c r="A643" s="53" t="s">
        <v>42</v>
      </c>
      <c r="B643" s="53" t="s">
        <v>21</v>
      </c>
      <c r="C643" s="53" t="s">
        <v>43</v>
      </c>
      <c r="D643" s="53" t="s">
        <v>26</v>
      </c>
      <c r="E643" s="56">
        <v>42190417</v>
      </c>
      <c r="F643" s="54" t="s">
        <v>430</v>
      </c>
      <c r="G643" s="53" t="s">
        <v>24</v>
      </c>
      <c r="H643" s="135">
        <v>10357.83</v>
      </c>
      <c r="I643" s="49">
        <v>10357.83</v>
      </c>
      <c r="J643" s="49">
        <v>2501.13</v>
      </c>
      <c r="K643" s="136">
        <v>7856.7</v>
      </c>
      <c r="L643" s="44" t="str">
        <f>VLOOKUP(E643,'ML Look up'!$A$2:$B$1922,2,FALSE)</f>
        <v>PRECIP</v>
      </c>
    </row>
    <row r="644" spans="1:12" s="55" customFormat="1">
      <c r="A644" s="53" t="s">
        <v>42</v>
      </c>
      <c r="B644" s="53" t="s">
        <v>21</v>
      </c>
      <c r="C644" s="53" t="s">
        <v>43</v>
      </c>
      <c r="D644" s="53" t="s">
        <v>26</v>
      </c>
      <c r="E644" s="56">
        <v>42190546</v>
      </c>
      <c r="F644" s="54" t="s">
        <v>428</v>
      </c>
      <c r="G644" s="53" t="s">
        <v>24</v>
      </c>
      <c r="H644" s="135">
        <v>11948.96</v>
      </c>
      <c r="I644" s="49">
        <v>11948.96</v>
      </c>
      <c r="J644" s="49">
        <v>2885.35</v>
      </c>
      <c r="K644" s="136">
        <v>9063.6099999999988</v>
      </c>
      <c r="L644" s="44" t="str">
        <f>VLOOKUP(E644,'ML Look up'!$A$2:$B$1922,2,FALSE)</f>
        <v>FGD</v>
      </c>
    </row>
    <row r="645" spans="1:12" s="55" customFormat="1">
      <c r="A645" s="53" t="s">
        <v>42</v>
      </c>
      <c r="B645" s="53" t="s">
        <v>21</v>
      </c>
      <c r="C645" s="53" t="s">
        <v>43</v>
      </c>
      <c r="D645" s="53" t="s">
        <v>26</v>
      </c>
      <c r="E645" s="56">
        <v>42193666</v>
      </c>
      <c r="F645" s="54" t="s">
        <v>427</v>
      </c>
      <c r="G645" s="53" t="s">
        <v>24</v>
      </c>
      <c r="H645" s="135">
        <v>23685.34</v>
      </c>
      <c r="I645" s="49">
        <v>23685.34</v>
      </c>
      <c r="J645" s="49">
        <v>5719.36</v>
      </c>
      <c r="K645" s="136">
        <v>17965.98</v>
      </c>
      <c r="L645" s="44" t="str">
        <f>VLOOKUP(E645,'ML Look up'!$A$2:$B$1922,2,FALSE)</f>
        <v>GYPSUM</v>
      </c>
    </row>
    <row r="646" spans="1:12" s="55" customFormat="1">
      <c r="A646" s="53" t="s">
        <v>42</v>
      </c>
      <c r="B646" s="53" t="s">
        <v>21</v>
      </c>
      <c r="C646" s="53" t="s">
        <v>43</v>
      </c>
      <c r="D646" s="53" t="s">
        <v>26</v>
      </c>
      <c r="E646" s="56">
        <v>42193673</v>
      </c>
      <c r="F646" s="54" t="s">
        <v>427</v>
      </c>
      <c r="G646" s="53" t="s">
        <v>24</v>
      </c>
      <c r="H646" s="135">
        <v>42295.17</v>
      </c>
      <c r="I646" s="49">
        <v>42295.17</v>
      </c>
      <c r="J646" s="49">
        <v>10213.120000000001</v>
      </c>
      <c r="K646" s="136">
        <v>32082.049999999996</v>
      </c>
      <c r="L646" s="44" t="str">
        <f>VLOOKUP(E646,'ML Look up'!$A$2:$B$1922,2,FALSE)</f>
        <v>GYPSUM</v>
      </c>
    </row>
    <row r="647" spans="1:12" s="55" customFormat="1">
      <c r="A647" s="53" t="s">
        <v>42</v>
      </c>
      <c r="B647" s="53" t="s">
        <v>21</v>
      </c>
      <c r="C647" s="53" t="s">
        <v>43</v>
      </c>
      <c r="D647" s="53" t="s">
        <v>26</v>
      </c>
      <c r="E647" s="56">
        <v>42193706</v>
      </c>
      <c r="F647" s="54" t="s">
        <v>426</v>
      </c>
      <c r="G647" s="53" t="s">
        <v>24</v>
      </c>
      <c r="H647" s="135">
        <v>3000.54</v>
      </c>
      <c r="I647" s="49">
        <v>3000.54</v>
      </c>
      <c r="J647" s="49">
        <v>724.55</v>
      </c>
      <c r="K647" s="136">
        <v>2275.9899999999998</v>
      </c>
      <c r="L647" s="44" t="str">
        <f>VLOOKUP(E647,'ML Look up'!$A$2:$B$1922,2,FALSE)</f>
        <v>ASH</v>
      </c>
    </row>
    <row r="648" spans="1:12" s="55" customFormat="1">
      <c r="A648" s="53" t="s">
        <v>42</v>
      </c>
      <c r="B648" s="53" t="s">
        <v>21</v>
      </c>
      <c r="C648" s="53" t="s">
        <v>43</v>
      </c>
      <c r="D648" s="53" t="s">
        <v>26</v>
      </c>
      <c r="E648" s="56">
        <v>42196193</v>
      </c>
      <c r="F648" s="54" t="s">
        <v>429</v>
      </c>
      <c r="G648" s="53" t="s">
        <v>24</v>
      </c>
      <c r="H648" s="135">
        <v>1493</v>
      </c>
      <c r="I648" s="49">
        <v>1493</v>
      </c>
      <c r="J648" s="49">
        <v>360.52</v>
      </c>
      <c r="K648" s="136">
        <v>1132.48</v>
      </c>
      <c r="L648" s="44" t="str">
        <f>VLOOKUP(E648,'ML Look up'!$A$2:$B$1922,2,FALSE)</f>
        <v>ASH</v>
      </c>
    </row>
    <row r="649" spans="1:12" s="55" customFormat="1">
      <c r="A649" s="53" t="s">
        <v>42</v>
      </c>
      <c r="B649" s="53" t="s">
        <v>21</v>
      </c>
      <c r="C649" s="53" t="s">
        <v>43</v>
      </c>
      <c r="D649" s="53" t="s">
        <v>26</v>
      </c>
      <c r="E649" s="56">
        <v>42196606</v>
      </c>
      <c r="F649" s="54" t="s">
        <v>431</v>
      </c>
      <c r="G649" s="53" t="s">
        <v>24</v>
      </c>
      <c r="H649" s="135">
        <v>3416.37</v>
      </c>
      <c r="I649" s="49">
        <v>3416.37</v>
      </c>
      <c r="J649" s="49">
        <v>824.96</v>
      </c>
      <c r="K649" s="136">
        <v>2591.41</v>
      </c>
      <c r="L649" s="44" t="str">
        <f>VLOOKUP(E649,'ML Look up'!$A$2:$B$1922,2,FALSE)</f>
        <v>ASH</v>
      </c>
    </row>
    <row r="650" spans="1:12" s="55" customFormat="1">
      <c r="A650" s="53" t="s">
        <v>42</v>
      </c>
      <c r="B650" s="53" t="s">
        <v>21</v>
      </c>
      <c r="C650" s="53" t="s">
        <v>43</v>
      </c>
      <c r="D650" s="53" t="s">
        <v>26</v>
      </c>
      <c r="E650" s="56">
        <v>42202583</v>
      </c>
      <c r="F650" s="54" t="s">
        <v>426</v>
      </c>
      <c r="G650" s="53" t="s">
        <v>24</v>
      </c>
      <c r="H650" s="135">
        <v>12114.85</v>
      </c>
      <c r="I650" s="49">
        <v>12114.85</v>
      </c>
      <c r="J650" s="49">
        <v>2925.4</v>
      </c>
      <c r="K650" s="136">
        <v>9189.4500000000007</v>
      </c>
      <c r="L650" s="44" t="str">
        <f>VLOOKUP(E650,'ML Look up'!$A$2:$B$1922,2,FALSE)</f>
        <v>ASH</v>
      </c>
    </row>
    <row r="651" spans="1:12" s="55" customFormat="1">
      <c r="A651" s="53" t="s">
        <v>42</v>
      </c>
      <c r="B651" s="53" t="s">
        <v>21</v>
      </c>
      <c r="C651" s="53" t="s">
        <v>43</v>
      </c>
      <c r="D651" s="53" t="s">
        <v>26</v>
      </c>
      <c r="E651" s="56">
        <v>42206963</v>
      </c>
      <c r="F651" s="54" t="s">
        <v>428</v>
      </c>
      <c r="G651" s="53" t="s">
        <v>24</v>
      </c>
      <c r="H651" s="135">
        <v>1485.94</v>
      </c>
      <c r="I651" s="49">
        <v>1485.94</v>
      </c>
      <c r="J651" s="49">
        <v>358.81</v>
      </c>
      <c r="K651" s="136">
        <v>1127.1300000000001</v>
      </c>
      <c r="L651" s="44" t="str">
        <f>VLOOKUP(E651,'ML Look up'!$A$2:$B$1922,2,FALSE)</f>
        <v>FGD</v>
      </c>
    </row>
    <row r="652" spans="1:12" s="55" customFormat="1">
      <c r="A652" s="53" t="s">
        <v>42</v>
      </c>
      <c r="B652" s="53" t="s">
        <v>21</v>
      </c>
      <c r="C652" s="53" t="s">
        <v>43</v>
      </c>
      <c r="D652" s="53" t="s">
        <v>26</v>
      </c>
      <c r="E652" s="56">
        <v>42216435</v>
      </c>
      <c r="F652" s="54" t="s">
        <v>423</v>
      </c>
      <c r="G652" s="53" t="s">
        <v>24</v>
      </c>
      <c r="H652" s="135">
        <v>3824.37</v>
      </c>
      <c r="I652" s="49">
        <v>3824.37</v>
      </c>
      <c r="J652" s="49">
        <v>923.48</v>
      </c>
      <c r="K652" s="136">
        <v>2900.89</v>
      </c>
      <c r="L652" s="44" t="str">
        <f>VLOOKUP(E652,'ML Look up'!$A$2:$B$1922,2,FALSE)</f>
        <v>FGD</v>
      </c>
    </row>
    <row r="653" spans="1:12" s="55" customFormat="1">
      <c r="A653" s="53" t="s">
        <v>42</v>
      </c>
      <c r="B653" s="53" t="s">
        <v>21</v>
      </c>
      <c r="C653" s="53" t="s">
        <v>43</v>
      </c>
      <c r="D653" s="53" t="s">
        <v>26</v>
      </c>
      <c r="E653" s="56">
        <v>42216491</v>
      </c>
      <c r="F653" s="54" t="s">
        <v>428</v>
      </c>
      <c r="G653" s="53" t="s">
        <v>24</v>
      </c>
      <c r="H653" s="135">
        <v>12345.42</v>
      </c>
      <c r="I653" s="49">
        <v>12345.42</v>
      </c>
      <c r="J653" s="49">
        <v>2981.08</v>
      </c>
      <c r="K653" s="136">
        <v>9364.34</v>
      </c>
      <c r="L653" s="44" t="str">
        <f>VLOOKUP(E653,'ML Look up'!$A$2:$B$1922,2,FALSE)</f>
        <v>FGD</v>
      </c>
    </row>
    <row r="654" spans="1:12" s="55" customFormat="1">
      <c r="A654" s="53" t="s">
        <v>42</v>
      </c>
      <c r="B654" s="53" t="s">
        <v>21</v>
      </c>
      <c r="C654" s="53" t="s">
        <v>43</v>
      </c>
      <c r="D654" s="53" t="s">
        <v>26</v>
      </c>
      <c r="E654" s="56">
        <v>42218110</v>
      </c>
      <c r="F654" s="54" t="s">
        <v>429</v>
      </c>
      <c r="G654" s="53" t="s">
        <v>24</v>
      </c>
      <c r="H654" s="135">
        <v>5477.78</v>
      </c>
      <c r="I654" s="49">
        <v>5477.78</v>
      </c>
      <c r="J654" s="49">
        <v>1322.73</v>
      </c>
      <c r="K654" s="136">
        <v>4155.0499999999993</v>
      </c>
      <c r="L654" s="44" t="str">
        <f>VLOOKUP(E654,'ML Look up'!$A$2:$B$1922,2,FALSE)</f>
        <v>PRECIP</v>
      </c>
    </row>
    <row r="655" spans="1:12" s="55" customFormat="1">
      <c r="A655" s="53" t="s">
        <v>42</v>
      </c>
      <c r="B655" s="53" t="s">
        <v>21</v>
      </c>
      <c r="C655" s="53" t="s">
        <v>43</v>
      </c>
      <c r="D655" s="53" t="s">
        <v>26</v>
      </c>
      <c r="E655" s="56">
        <v>42218790</v>
      </c>
      <c r="F655" s="54" t="s">
        <v>428</v>
      </c>
      <c r="G655" s="53" t="s">
        <v>24</v>
      </c>
      <c r="H655" s="135">
        <v>1491.7</v>
      </c>
      <c r="I655" s="49">
        <v>1491.7</v>
      </c>
      <c r="J655" s="49">
        <v>360.2</v>
      </c>
      <c r="K655" s="136">
        <v>1131.5</v>
      </c>
      <c r="L655" s="44" t="str">
        <f>VLOOKUP(E655,'ML Look up'!$A$2:$B$1922,2,FALSE)</f>
        <v>FGD</v>
      </c>
    </row>
    <row r="656" spans="1:12" s="55" customFormat="1">
      <c r="A656" s="53" t="s">
        <v>42</v>
      </c>
      <c r="B656" s="53" t="s">
        <v>21</v>
      </c>
      <c r="C656" s="53" t="s">
        <v>43</v>
      </c>
      <c r="D656" s="53" t="s">
        <v>26</v>
      </c>
      <c r="E656" s="56">
        <v>42220336</v>
      </c>
      <c r="F656" s="54" t="s">
        <v>426</v>
      </c>
      <c r="G656" s="53" t="s">
        <v>24</v>
      </c>
      <c r="H656" s="135">
        <v>5675.83</v>
      </c>
      <c r="I656" s="49">
        <v>5675.83</v>
      </c>
      <c r="J656" s="49">
        <v>1370.56</v>
      </c>
      <c r="K656" s="136">
        <v>4305.2700000000004</v>
      </c>
      <c r="L656" s="44" t="str">
        <f>VLOOKUP(E656,'ML Look up'!$A$2:$B$1922,2,FALSE)</f>
        <v>SCR</v>
      </c>
    </row>
    <row r="657" spans="1:12" s="55" customFormat="1">
      <c r="A657" s="53" t="s">
        <v>42</v>
      </c>
      <c r="B657" s="53" t="s">
        <v>21</v>
      </c>
      <c r="C657" s="53" t="s">
        <v>43</v>
      </c>
      <c r="D657" s="53" t="s">
        <v>26</v>
      </c>
      <c r="E657" s="56">
        <v>42221625</v>
      </c>
      <c r="F657" s="54" t="s">
        <v>431</v>
      </c>
      <c r="G657" s="53" t="s">
        <v>24</v>
      </c>
      <c r="H657" s="135">
        <v>49644.56</v>
      </c>
      <c r="I657" s="49">
        <v>49644.56</v>
      </c>
      <c r="J657" s="49">
        <v>11987.8</v>
      </c>
      <c r="K657" s="136">
        <v>37656.759999999995</v>
      </c>
      <c r="L657" s="44" t="str">
        <f>VLOOKUP(E657,'ML Look up'!$A$2:$B$1922,2,FALSE)</f>
        <v>PRECIP</v>
      </c>
    </row>
    <row r="658" spans="1:12" s="55" customFormat="1">
      <c r="A658" s="53" t="s">
        <v>42</v>
      </c>
      <c r="B658" s="53" t="s">
        <v>21</v>
      </c>
      <c r="C658" s="53" t="s">
        <v>43</v>
      </c>
      <c r="D658" s="53" t="s">
        <v>26</v>
      </c>
      <c r="E658" s="56">
        <v>42222029</v>
      </c>
      <c r="F658" s="54" t="s">
        <v>428</v>
      </c>
      <c r="G658" s="53" t="s">
        <v>24</v>
      </c>
      <c r="H658" s="135">
        <v>29024.85</v>
      </c>
      <c r="I658" s="49">
        <v>29024.85</v>
      </c>
      <c r="J658" s="49">
        <v>7008.7</v>
      </c>
      <c r="K658" s="136">
        <v>22016.149999999998</v>
      </c>
      <c r="L658" s="44" t="str">
        <f>VLOOKUP(E658,'ML Look up'!$A$2:$B$1922,2,FALSE)</f>
        <v>FGD</v>
      </c>
    </row>
    <row r="659" spans="1:12" s="55" customFormat="1">
      <c r="A659" s="53" t="s">
        <v>42</v>
      </c>
      <c r="B659" s="53" t="s">
        <v>21</v>
      </c>
      <c r="C659" s="53" t="s">
        <v>43</v>
      </c>
      <c r="D659" s="53" t="s">
        <v>26</v>
      </c>
      <c r="E659" s="56">
        <v>42222764</v>
      </c>
      <c r="F659" s="54" t="s">
        <v>429</v>
      </c>
      <c r="G659" s="53" t="s">
        <v>24</v>
      </c>
      <c r="H659" s="135">
        <v>2131.38</v>
      </c>
      <c r="I659" s="49">
        <v>2131.38</v>
      </c>
      <c r="J659" s="49">
        <v>514.66999999999996</v>
      </c>
      <c r="K659" s="136">
        <v>1616.71</v>
      </c>
      <c r="L659" s="44" t="str">
        <f>VLOOKUP(E659,'ML Look up'!$A$2:$B$1922,2,FALSE)</f>
        <v>PRECIP</v>
      </c>
    </row>
    <row r="660" spans="1:12" s="55" customFormat="1">
      <c r="A660" s="53" t="s">
        <v>42</v>
      </c>
      <c r="B660" s="53" t="s">
        <v>21</v>
      </c>
      <c r="C660" s="53" t="s">
        <v>43</v>
      </c>
      <c r="D660" s="53" t="s">
        <v>26</v>
      </c>
      <c r="E660" s="56">
        <v>42223932</v>
      </c>
      <c r="F660" s="54" t="s">
        <v>429</v>
      </c>
      <c r="G660" s="53" t="s">
        <v>24</v>
      </c>
      <c r="H660" s="135">
        <v>2490.91</v>
      </c>
      <c r="I660" s="49">
        <v>2490.91</v>
      </c>
      <c r="J660" s="49">
        <v>601.49</v>
      </c>
      <c r="K660" s="136">
        <v>1889.4199999999998</v>
      </c>
      <c r="L660" s="44" t="str">
        <f>VLOOKUP(E660,'ML Look up'!$A$2:$B$1922,2,FALSE)</f>
        <v>ASH</v>
      </c>
    </row>
    <row r="661" spans="1:12" s="55" customFormat="1">
      <c r="A661" s="53" t="s">
        <v>42</v>
      </c>
      <c r="B661" s="53" t="s">
        <v>21</v>
      </c>
      <c r="C661" s="53" t="s">
        <v>43</v>
      </c>
      <c r="D661" s="53" t="s">
        <v>26</v>
      </c>
      <c r="E661" s="56">
        <v>42224425</v>
      </c>
      <c r="F661" s="54" t="s">
        <v>429</v>
      </c>
      <c r="G661" s="53" t="s">
        <v>24</v>
      </c>
      <c r="H661" s="135">
        <v>688.41</v>
      </c>
      <c r="I661" s="49">
        <v>688.41</v>
      </c>
      <c r="J661" s="49">
        <v>166.23</v>
      </c>
      <c r="K661" s="136">
        <v>522.17999999999995</v>
      </c>
      <c r="L661" s="44" t="str">
        <f>VLOOKUP(E661,'ML Look up'!$A$2:$B$1922,2,FALSE)</f>
        <v>PRECIP</v>
      </c>
    </row>
    <row r="662" spans="1:12" s="55" customFormat="1">
      <c r="A662" s="53" t="s">
        <v>42</v>
      </c>
      <c r="B662" s="53" t="s">
        <v>21</v>
      </c>
      <c r="C662" s="53" t="s">
        <v>43</v>
      </c>
      <c r="D662" s="53" t="s">
        <v>26</v>
      </c>
      <c r="E662" s="56">
        <v>42225598</v>
      </c>
      <c r="F662" s="54" t="s">
        <v>432</v>
      </c>
      <c r="G662" s="53" t="s">
        <v>24</v>
      </c>
      <c r="H662" s="135">
        <v>4383.32</v>
      </c>
      <c r="I662" s="49">
        <v>4383.32</v>
      </c>
      <c r="J662" s="49">
        <v>1058.45</v>
      </c>
      <c r="K662" s="136">
        <v>3324.87</v>
      </c>
      <c r="L662" s="44" t="str">
        <f>VLOOKUP(E662,'ML Look up'!$A$2:$B$1922,2,FALSE)</f>
        <v>ASH</v>
      </c>
    </row>
    <row r="663" spans="1:12" s="55" customFormat="1">
      <c r="A663" s="53" t="s">
        <v>42</v>
      </c>
      <c r="B663" s="53" t="s">
        <v>21</v>
      </c>
      <c r="C663" s="53" t="s">
        <v>43</v>
      </c>
      <c r="D663" s="53" t="s">
        <v>26</v>
      </c>
      <c r="E663" s="56">
        <v>42230162</v>
      </c>
      <c r="F663" s="54" t="s">
        <v>432</v>
      </c>
      <c r="G663" s="53" t="s">
        <v>24</v>
      </c>
      <c r="H663" s="135">
        <v>24944.29</v>
      </c>
      <c r="I663" s="49">
        <v>24944.29</v>
      </c>
      <c r="J663" s="49">
        <v>6023.36</v>
      </c>
      <c r="K663" s="136">
        <v>18920.93</v>
      </c>
      <c r="L663" s="44" t="str">
        <f>VLOOKUP(E663,'ML Look up'!$A$2:$B$1922,2,FALSE)</f>
        <v>ASH</v>
      </c>
    </row>
    <row r="664" spans="1:12" s="55" customFormat="1">
      <c r="A664" s="53" t="s">
        <v>42</v>
      </c>
      <c r="B664" s="53" t="s">
        <v>21</v>
      </c>
      <c r="C664" s="53" t="s">
        <v>43</v>
      </c>
      <c r="D664" s="53" t="s">
        <v>26</v>
      </c>
      <c r="E664" s="56">
        <v>42230260</v>
      </c>
      <c r="F664" s="54" t="s">
        <v>429</v>
      </c>
      <c r="G664" s="53" t="s">
        <v>24</v>
      </c>
      <c r="H664" s="135">
        <v>1396.76</v>
      </c>
      <c r="I664" s="49">
        <v>1396.76</v>
      </c>
      <c r="J664" s="49">
        <v>337.28</v>
      </c>
      <c r="K664" s="136">
        <v>1059.48</v>
      </c>
      <c r="L664" s="44" t="str">
        <f>VLOOKUP(E664,'ML Look up'!$A$2:$B$1922,2,FALSE)</f>
        <v>PRECIP</v>
      </c>
    </row>
    <row r="665" spans="1:12" s="55" customFormat="1">
      <c r="A665" s="53" t="s">
        <v>42</v>
      </c>
      <c r="B665" s="53" t="s">
        <v>21</v>
      </c>
      <c r="C665" s="53" t="s">
        <v>43</v>
      </c>
      <c r="D665" s="53" t="s">
        <v>26</v>
      </c>
      <c r="E665" s="56">
        <v>42230264</v>
      </c>
      <c r="F665" s="54" t="s">
        <v>429</v>
      </c>
      <c r="G665" s="53" t="s">
        <v>24</v>
      </c>
      <c r="H665" s="135">
        <v>2320.46</v>
      </c>
      <c r="I665" s="49">
        <v>2320.46</v>
      </c>
      <c r="J665" s="49">
        <v>560.33000000000004</v>
      </c>
      <c r="K665" s="136">
        <v>1760.13</v>
      </c>
      <c r="L665" s="44" t="str">
        <f>VLOOKUP(E665,'ML Look up'!$A$2:$B$1922,2,FALSE)</f>
        <v>PRECIP</v>
      </c>
    </row>
    <row r="666" spans="1:12" s="55" customFormat="1">
      <c r="A666" s="53" t="s">
        <v>42</v>
      </c>
      <c r="B666" s="53" t="s">
        <v>21</v>
      </c>
      <c r="C666" s="53" t="s">
        <v>43</v>
      </c>
      <c r="D666" s="53" t="s">
        <v>26</v>
      </c>
      <c r="E666" s="56">
        <v>42231601</v>
      </c>
      <c r="F666" s="54" t="s">
        <v>428</v>
      </c>
      <c r="G666" s="53" t="s">
        <v>24</v>
      </c>
      <c r="H666" s="135">
        <v>2905.76</v>
      </c>
      <c r="I666" s="49">
        <v>2905.76</v>
      </c>
      <c r="J666" s="49">
        <v>701.66</v>
      </c>
      <c r="K666" s="136">
        <v>2204.1000000000004</v>
      </c>
      <c r="L666" s="44" t="str">
        <f>VLOOKUP(E666,'ML Look up'!$A$2:$B$1922,2,FALSE)</f>
        <v>FGD</v>
      </c>
    </row>
    <row r="667" spans="1:12" s="55" customFormat="1">
      <c r="A667" s="53" t="s">
        <v>42</v>
      </c>
      <c r="B667" s="53" t="s">
        <v>21</v>
      </c>
      <c r="C667" s="53" t="s">
        <v>43</v>
      </c>
      <c r="D667" s="53" t="s">
        <v>26</v>
      </c>
      <c r="E667" s="56">
        <v>42232103</v>
      </c>
      <c r="F667" s="54" t="s">
        <v>433</v>
      </c>
      <c r="G667" s="53" t="s">
        <v>24</v>
      </c>
      <c r="H667" s="135">
        <v>21448.39</v>
      </c>
      <c r="I667" s="49">
        <v>21448.39</v>
      </c>
      <c r="J667" s="49">
        <v>5179.2</v>
      </c>
      <c r="K667" s="136">
        <v>16269.189999999999</v>
      </c>
      <c r="L667" s="44" t="str">
        <f>VLOOKUP(E667,'ML Look up'!$A$2:$B$1922,2,FALSE)</f>
        <v>ASH</v>
      </c>
    </row>
    <row r="668" spans="1:12" s="55" customFormat="1">
      <c r="A668" s="53" t="s">
        <v>42</v>
      </c>
      <c r="B668" s="53" t="s">
        <v>21</v>
      </c>
      <c r="C668" s="53" t="s">
        <v>43</v>
      </c>
      <c r="D668" s="53" t="s">
        <v>26</v>
      </c>
      <c r="E668" s="56">
        <v>42235594</v>
      </c>
      <c r="F668" s="54" t="s">
        <v>426</v>
      </c>
      <c r="G668" s="53" t="s">
        <v>24</v>
      </c>
      <c r="H668" s="135">
        <v>6607.02</v>
      </c>
      <c r="I668" s="49">
        <v>6607.02</v>
      </c>
      <c r="J668" s="49">
        <v>1595.41</v>
      </c>
      <c r="K668" s="136">
        <v>5011.6100000000006</v>
      </c>
      <c r="L668" s="44" t="str">
        <f>VLOOKUP(E668,'ML Look up'!$A$2:$B$1922,2,FALSE)</f>
        <v>ASH</v>
      </c>
    </row>
    <row r="669" spans="1:12" s="55" customFormat="1">
      <c r="A669" s="53" t="s">
        <v>42</v>
      </c>
      <c r="B669" s="53" t="s">
        <v>21</v>
      </c>
      <c r="C669" s="53" t="s">
        <v>43</v>
      </c>
      <c r="D669" s="53" t="s">
        <v>26</v>
      </c>
      <c r="E669" s="56">
        <v>42236748</v>
      </c>
      <c r="F669" s="54" t="s">
        <v>428</v>
      </c>
      <c r="G669" s="53" t="s">
        <v>24</v>
      </c>
      <c r="H669" s="135">
        <v>3029.8</v>
      </c>
      <c r="I669" s="49">
        <v>3029.8</v>
      </c>
      <c r="J669" s="49">
        <v>731.61</v>
      </c>
      <c r="K669" s="136">
        <v>2298.19</v>
      </c>
      <c r="L669" s="44" t="str">
        <f>VLOOKUP(E669,'ML Look up'!$A$2:$B$1922,2,FALSE)</f>
        <v>FGD</v>
      </c>
    </row>
    <row r="670" spans="1:12" s="55" customFormat="1">
      <c r="A670" s="53" t="s">
        <v>42</v>
      </c>
      <c r="B670" s="53" t="s">
        <v>21</v>
      </c>
      <c r="C670" s="53" t="s">
        <v>43</v>
      </c>
      <c r="D670" s="53" t="s">
        <v>26</v>
      </c>
      <c r="E670" s="56">
        <v>42240050</v>
      </c>
      <c r="F670" s="54" t="s">
        <v>423</v>
      </c>
      <c r="G670" s="53" t="s">
        <v>24</v>
      </c>
      <c r="H670" s="135">
        <v>23562.959999999999</v>
      </c>
      <c r="I670" s="49">
        <v>23562.959999999999</v>
      </c>
      <c r="J670" s="49">
        <v>5689.81</v>
      </c>
      <c r="K670" s="136">
        <v>17873.149999999998</v>
      </c>
      <c r="L670" s="44" t="str">
        <f>VLOOKUP(E670,'ML Look up'!$A$2:$B$1922,2,FALSE)</f>
        <v>ASH</v>
      </c>
    </row>
    <row r="671" spans="1:12" s="55" customFormat="1">
      <c r="A671" s="53" t="s">
        <v>42</v>
      </c>
      <c r="B671" s="53" t="s">
        <v>21</v>
      </c>
      <c r="C671" s="53" t="s">
        <v>43</v>
      </c>
      <c r="D671" s="53" t="s">
        <v>26</v>
      </c>
      <c r="E671" s="56">
        <v>42240109</v>
      </c>
      <c r="F671" s="54" t="s">
        <v>429</v>
      </c>
      <c r="G671" s="53" t="s">
        <v>24</v>
      </c>
      <c r="H671" s="135">
        <v>1397.43</v>
      </c>
      <c r="I671" s="49">
        <v>1397.43</v>
      </c>
      <c r="J671" s="49">
        <v>337.44</v>
      </c>
      <c r="K671" s="136">
        <v>1059.99</v>
      </c>
      <c r="L671" s="44" t="str">
        <f>VLOOKUP(E671,'ML Look up'!$A$2:$B$1922,2,FALSE)</f>
        <v>ASH</v>
      </c>
    </row>
    <row r="672" spans="1:12" s="55" customFormat="1">
      <c r="A672" s="53" t="s">
        <v>42</v>
      </c>
      <c r="B672" s="53" t="s">
        <v>21</v>
      </c>
      <c r="C672" s="53" t="s">
        <v>43</v>
      </c>
      <c r="D672" s="53" t="s">
        <v>26</v>
      </c>
      <c r="E672" s="56">
        <v>42244302</v>
      </c>
      <c r="F672" s="54" t="s">
        <v>426</v>
      </c>
      <c r="G672" s="53" t="s">
        <v>24</v>
      </c>
      <c r="H672" s="135">
        <v>10861.72</v>
      </c>
      <c r="I672" s="49">
        <v>10861.72</v>
      </c>
      <c r="J672" s="49">
        <v>2622.81</v>
      </c>
      <c r="K672" s="136">
        <v>8238.91</v>
      </c>
      <c r="L672" s="44" t="str">
        <f>VLOOKUP(E672,'ML Look up'!$A$2:$B$1922,2,FALSE)</f>
        <v>FGD</v>
      </c>
    </row>
    <row r="673" spans="1:12" s="55" customFormat="1">
      <c r="A673" s="53" t="s">
        <v>42</v>
      </c>
      <c r="B673" s="53" t="s">
        <v>21</v>
      </c>
      <c r="C673" s="53" t="s">
        <v>43</v>
      </c>
      <c r="D673" s="53" t="s">
        <v>26</v>
      </c>
      <c r="E673" s="56">
        <v>42244892</v>
      </c>
      <c r="F673" s="54" t="s">
        <v>429</v>
      </c>
      <c r="G673" s="53" t="s">
        <v>24</v>
      </c>
      <c r="H673" s="135">
        <v>1478.79</v>
      </c>
      <c r="I673" s="49">
        <v>1478.79</v>
      </c>
      <c r="J673" s="49">
        <v>357.09</v>
      </c>
      <c r="K673" s="136">
        <v>1121.7</v>
      </c>
      <c r="L673" s="44" t="str">
        <f>VLOOKUP(E673,'ML Look up'!$A$2:$B$1922,2,FALSE)</f>
        <v>ASH</v>
      </c>
    </row>
    <row r="674" spans="1:12" s="55" customFormat="1">
      <c r="A674" s="53" t="s">
        <v>42</v>
      </c>
      <c r="B674" s="53" t="s">
        <v>21</v>
      </c>
      <c r="C674" s="53" t="s">
        <v>43</v>
      </c>
      <c r="D674" s="53" t="s">
        <v>26</v>
      </c>
      <c r="E674" s="56">
        <v>42250242</v>
      </c>
      <c r="F674" s="54" t="s">
        <v>429</v>
      </c>
      <c r="G674" s="53" t="s">
        <v>24</v>
      </c>
      <c r="H674" s="135">
        <v>2196.9499999999998</v>
      </c>
      <c r="I674" s="49">
        <v>2196.9499999999998</v>
      </c>
      <c r="J674" s="49">
        <v>530.5</v>
      </c>
      <c r="K674" s="136">
        <v>1666.4499999999998</v>
      </c>
      <c r="L674" s="44" t="str">
        <f>VLOOKUP(E674,'ML Look up'!$A$2:$B$1922,2,FALSE)</f>
        <v>FGD</v>
      </c>
    </row>
    <row r="675" spans="1:12" s="55" customFormat="1">
      <c r="A675" s="53" t="s">
        <v>42</v>
      </c>
      <c r="B675" s="53" t="s">
        <v>21</v>
      </c>
      <c r="C675" s="53" t="s">
        <v>43</v>
      </c>
      <c r="D675" s="53" t="s">
        <v>26</v>
      </c>
      <c r="E675" s="56">
        <v>42254146</v>
      </c>
      <c r="F675" s="54" t="s">
        <v>429</v>
      </c>
      <c r="G675" s="53" t="s">
        <v>24</v>
      </c>
      <c r="H675" s="135">
        <v>6424.7</v>
      </c>
      <c r="I675" s="49">
        <v>6424.7</v>
      </c>
      <c r="J675" s="49">
        <v>1551.39</v>
      </c>
      <c r="K675" s="136">
        <v>4873.3099999999995</v>
      </c>
      <c r="L675" s="44" t="str">
        <f>VLOOKUP(E675,'ML Look up'!$A$2:$B$1922,2,FALSE)</f>
        <v>FGD</v>
      </c>
    </row>
    <row r="676" spans="1:12" s="55" customFormat="1">
      <c r="A676" s="53" t="s">
        <v>42</v>
      </c>
      <c r="B676" s="53" t="s">
        <v>21</v>
      </c>
      <c r="C676" s="53" t="s">
        <v>43</v>
      </c>
      <c r="D676" s="53" t="s">
        <v>26</v>
      </c>
      <c r="E676" s="56">
        <v>42254651</v>
      </c>
      <c r="F676" s="54" t="s">
        <v>428</v>
      </c>
      <c r="G676" s="53" t="s">
        <v>24</v>
      </c>
      <c r="H676" s="135">
        <v>2282.48</v>
      </c>
      <c r="I676" s="49">
        <v>2282.48</v>
      </c>
      <c r="J676" s="49">
        <v>551.16</v>
      </c>
      <c r="K676" s="136">
        <v>1731.3200000000002</v>
      </c>
      <c r="L676" s="44" t="str">
        <f>VLOOKUP(E676,'ML Look up'!$A$2:$B$1922,2,FALSE)</f>
        <v>FGD</v>
      </c>
    </row>
    <row r="677" spans="1:12" s="55" customFormat="1">
      <c r="A677" s="53" t="s">
        <v>42</v>
      </c>
      <c r="B677" s="53" t="s">
        <v>21</v>
      </c>
      <c r="C677" s="53" t="s">
        <v>43</v>
      </c>
      <c r="D677" s="53" t="s">
        <v>26</v>
      </c>
      <c r="E677" s="56">
        <v>42258764</v>
      </c>
      <c r="F677" s="54" t="s">
        <v>429</v>
      </c>
      <c r="G677" s="53" t="s">
        <v>24</v>
      </c>
      <c r="H677" s="135">
        <v>3451.38</v>
      </c>
      <c r="I677" s="49">
        <v>3451.38</v>
      </c>
      <c r="J677" s="49">
        <v>833.41</v>
      </c>
      <c r="K677" s="136">
        <v>2617.9700000000003</v>
      </c>
      <c r="L677" s="44" t="str">
        <f>VLOOKUP(E677,'ML Look up'!$A$2:$B$1922,2,FALSE)</f>
        <v>FGD</v>
      </c>
    </row>
    <row r="678" spans="1:12" s="55" customFormat="1">
      <c r="A678" s="53" t="s">
        <v>42</v>
      </c>
      <c r="B678" s="53" t="s">
        <v>21</v>
      </c>
      <c r="C678" s="53" t="s">
        <v>43</v>
      </c>
      <c r="D678" s="53" t="s">
        <v>26</v>
      </c>
      <c r="E678" s="56">
        <v>42258796</v>
      </c>
      <c r="F678" s="54" t="s">
        <v>426</v>
      </c>
      <c r="G678" s="53" t="s">
        <v>24</v>
      </c>
      <c r="H678" s="135">
        <v>5823.53</v>
      </c>
      <c r="I678" s="49">
        <v>5823.53</v>
      </c>
      <c r="J678" s="49">
        <v>1406.22</v>
      </c>
      <c r="K678" s="136">
        <v>4417.3099999999995</v>
      </c>
      <c r="L678" s="44" t="str">
        <f>VLOOKUP(E678,'ML Look up'!$A$2:$B$1922,2,FALSE)</f>
        <v>ASH</v>
      </c>
    </row>
    <row r="679" spans="1:12" s="55" customFormat="1">
      <c r="A679" s="53" t="s">
        <v>42</v>
      </c>
      <c r="B679" s="53" t="s">
        <v>21</v>
      </c>
      <c r="C679" s="53" t="s">
        <v>43</v>
      </c>
      <c r="D679" s="53" t="s">
        <v>26</v>
      </c>
      <c r="E679" s="56">
        <v>42260044</v>
      </c>
      <c r="F679" s="54" t="s">
        <v>423</v>
      </c>
      <c r="G679" s="53" t="s">
        <v>24</v>
      </c>
      <c r="H679" s="135">
        <v>1616.59</v>
      </c>
      <c r="I679" s="49">
        <v>1616.59</v>
      </c>
      <c r="J679" s="49">
        <v>390.36</v>
      </c>
      <c r="K679" s="136">
        <v>1226.23</v>
      </c>
      <c r="L679" s="44" t="str">
        <f>VLOOKUP(E679,'ML Look up'!$A$2:$B$1922,2,FALSE)</f>
        <v>CEMS</v>
      </c>
    </row>
    <row r="680" spans="1:12" s="55" customFormat="1">
      <c r="A680" s="53" t="s">
        <v>42</v>
      </c>
      <c r="B680" s="53" t="s">
        <v>21</v>
      </c>
      <c r="C680" s="53" t="s">
        <v>43</v>
      </c>
      <c r="D680" s="53" t="s">
        <v>26</v>
      </c>
      <c r="E680" s="56">
        <v>42260046</v>
      </c>
      <c r="F680" s="54" t="s">
        <v>428</v>
      </c>
      <c r="G680" s="53" t="s">
        <v>24</v>
      </c>
      <c r="H680" s="135">
        <v>2636.55</v>
      </c>
      <c r="I680" s="49">
        <v>2636.55</v>
      </c>
      <c r="J680" s="49">
        <v>636.65</v>
      </c>
      <c r="K680" s="136">
        <v>1999.9</v>
      </c>
      <c r="L680" s="44" t="str">
        <f>VLOOKUP(E680,'ML Look up'!$A$2:$B$1922,2,FALSE)</f>
        <v>SCR</v>
      </c>
    </row>
    <row r="681" spans="1:12" s="55" customFormat="1">
      <c r="A681" s="53" t="s">
        <v>42</v>
      </c>
      <c r="B681" s="53" t="s">
        <v>21</v>
      </c>
      <c r="C681" s="53" t="s">
        <v>43</v>
      </c>
      <c r="D681" s="53" t="s">
        <v>26</v>
      </c>
      <c r="E681" s="56">
        <v>42261186</v>
      </c>
      <c r="F681" s="54" t="s">
        <v>428</v>
      </c>
      <c r="G681" s="53" t="s">
        <v>24</v>
      </c>
      <c r="H681" s="135">
        <v>6458.17</v>
      </c>
      <c r="I681" s="49">
        <v>6458.17</v>
      </c>
      <c r="J681" s="49">
        <v>1559.47</v>
      </c>
      <c r="K681" s="136">
        <v>4898.7</v>
      </c>
      <c r="L681" s="44" t="str">
        <f>VLOOKUP(E681,'ML Look up'!$A$2:$B$1922,2,FALSE)</f>
        <v>SCR</v>
      </c>
    </row>
    <row r="682" spans="1:12" s="55" customFormat="1">
      <c r="A682" s="53" t="s">
        <v>42</v>
      </c>
      <c r="B682" s="53" t="s">
        <v>21</v>
      </c>
      <c r="C682" s="53" t="s">
        <v>43</v>
      </c>
      <c r="D682" s="53" t="s">
        <v>26</v>
      </c>
      <c r="E682" s="56">
        <v>42271915</v>
      </c>
      <c r="F682" s="54" t="s">
        <v>429</v>
      </c>
      <c r="G682" s="53" t="s">
        <v>24</v>
      </c>
      <c r="H682" s="135">
        <v>3404.43</v>
      </c>
      <c r="I682" s="49">
        <v>3404.43</v>
      </c>
      <c r="J682" s="49">
        <v>822.08</v>
      </c>
      <c r="K682" s="136">
        <v>2582.35</v>
      </c>
      <c r="L682" s="44" t="str">
        <f>VLOOKUP(E682,'ML Look up'!$A$2:$B$1922,2,FALSE)</f>
        <v>SCR</v>
      </c>
    </row>
    <row r="683" spans="1:12" s="55" customFormat="1">
      <c r="A683" s="53" t="s">
        <v>42</v>
      </c>
      <c r="B683" s="53" t="s">
        <v>21</v>
      </c>
      <c r="C683" s="53" t="s">
        <v>43</v>
      </c>
      <c r="D683" s="53" t="s">
        <v>26</v>
      </c>
      <c r="E683" s="56">
        <v>42272224</v>
      </c>
      <c r="F683" s="54" t="s">
        <v>428</v>
      </c>
      <c r="G683" s="53" t="s">
        <v>24</v>
      </c>
      <c r="H683" s="135">
        <v>12546.14</v>
      </c>
      <c r="I683" s="49">
        <v>12546.14</v>
      </c>
      <c r="J683" s="49">
        <v>3029.55</v>
      </c>
      <c r="K683" s="136">
        <v>9516.59</v>
      </c>
      <c r="L683" s="44" t="str">
        <f>VLOOKUP(E683,'ML Look up'!$A$2:$B$1922,2,FALSE)</f>
        <v>FGD</v>
      </c>
    </row>
    <row r="684" spans="1:12" s="55" customFormat="1">
      <c r="A684" s="53" t="s">
        <v>42</v>
      </c>
      <c r="B684" s="53" t="s">
        <v>21</v>
      </c>
      <c r="C684" s="53" t="s">
        <v>43</v>
      </c>
      <c r="D684" s="53" t="s">
        <v>26</v>
      </c>
      <c r="E684" s="56">
        <v>42272313</v>
      </c>
      <c r="F684" s="54" t="s">
        <v>427</v>
      </c>
      <c r="G684" s="53" t="s">
        <v>24</v>
      </c>
      <c r="H684" s="135">
        <v>27906.33</v>
      </c>
      <c r="I684" s="49">
        <v>27906.33</v>
      </c>
      <c r="J684" s="49">
        <v>6738.61</v>
      </c>
      <c r="K684" s="136">
        <v>21167.72</v>
      </c>
      <c r="L684" s="44" t="str">
        <f>VLOOKUP(E684,'ML Look up'!$A$2:$B$1922,2,FALSE)</f>
        <v>GYPSUM</v>
      </c>
    </row>
    <row r="685" spans="1:12" s="55" customFormat="1">
      <c r="A685" s="53" t="s">
        <v>42</v>
      </c>
      <c r="B685" s="53" t="s">
        <v>21</v>
      </c>
      <c r="C685" s="53" t="s">
        <v>43</v>
      </c>
      <c r="D685" s="53" t="s">
        <v>26</v>
      </c>
      <c r="E685" s="56">
        <v>42272702</v>
      </c>
      <c r="F685" s="54" t="s">
        <v>428</v>
      </c>
      <c r="G685" s="53" t="s">
        <v>24</v>
      </c>
      <c r="H685" s="135">
        <v>2684.47</v>
      </c>
      <c r="I685" s="49">
        <v>2684.47</v>
      </c>
      <c r="J685" s="49">
        <v>648.23</v>
      </c>
      <c r="K685" s="136">
        <v>2036.2399999999998</v>
      </c>
      <c r="L685" s="44" t="str">
        <f>VLOOKUP(E685,'ML Look up'!$A$2:$B$1922,2,FALSE)</f>
        <v>FGD</v>
      </c>
    </row>
    <row r="686" spans="1:12" s="55" customFormat="1">
      <c r="A686" s="53" t="s">
        <v>42</v>
      </c>
      <c r="B686" s="53" t="s">
        <v>21</v>
      </c>
      <c r="C686" s="53" t="s">
        <v>43</v>
      </c>
      <c r="D686" s="53" t="s">
        <v>26</v>
      </c>
      <c r="E686" s="56">
        <v>42273725</v>
      </c>
      <c r="F686" s="54" t="s">
        <v>429</v>
      </c>
      <c r="G686" s="53" t="s">
        <v>24</v>
      </c>
      <c r="H686" s="135">
        <v>2810.03</v>
      </c>
      <c r="I686" s="49">
        <v>2810.03</v>
      </c>
      <c r="J686" s="49">
        <v>678.54</v>
      </c>
      <c r="K686" s="136">
        <v>2131.4900000000002</v>
      </c>
      <c r="L686" s="44" t="str">
        <f>VLOOKUP(E686,'ML Look up'!$A$2:$B$1922,2,FALSE)</f>
        <v>FGD</v>
      </c>
    </row>
    <row r="687" spans="1:12" s="55" customFormat="1">
      <c r="A687" s="53" t="s">
        <v>42</v>
      </c>
      <c r="B687" s="53" t="s">
        <v>21</v>
      </c>
      <c r="C687" s="53" t="s">
        <v>43</v>
      </c>
      <c r="D687" s="53" t="s">
        <v>26</v>
      </c>
      <c r="E687" s="56">
        <v>42277536</v>
      </c>
      <c r="F687" s="54" t="s">
        <v>428</v>
      </c>
      <c r="G687" s="53" t="s">
        <v>24</v>
      </c>
      <c r="H687" s="135">
        <v>48608.24</v>
      </c>
      <c r="I687" s="49">
        <v>48608.24</v>
      </c>
      <c r="J687" s="49">
        <v>11737.55</v>
      </c>
      <c r="K687" s="136">
        <v>36870.69</v>
      </c>
      <c r="L687" s="44" t="str">
        <f>VLOOKUP(E687,'ML Look up'!$A$2:$B$1922,2,FALSE)</f>
        <v>FGD</v>
      </c>
    </row>
    <row r="688" spans="1:12" s="55" customFormat="1">
      <c r="A688" s="53" t="s">
        <v>42</v>
      </c>
      <c r="B688" s="53" t="s">
        <v>21</v>
      </c>
      <c r="C688" s="53" t="s">
        <v>43</v>
      </c>
      <c r="D688" s="53" t="s">
        <v>26</v>
      </c>
      <c r="E688" s="56">
        <v>42280219</v>
      </c>
      <c r="F688" s="54" t="s">
        <v>423</v>
      </c>
      <c r="G688" s="53" t="s">
        <v>24</v>
      </c>
      <c r="H688" s="135">
        <v>1481.31</v>
      </c>
      <c r="I688" s="49">
        <v>1481.31</v>
      </c>
      <c r="J688" s="49">
        <v>357.7</v>
      </c>
      <c r="K688" s="136">
        <v>1123.6099999999999</v>
      </c>
      <c r="L688" s="44" t="str">
        <f>VLOOKUP(E688,'ML Look up'!$A$2:$B$1922,2,FALSE)</f>
        <v>PRECIP</v>
      </c>
    </row>
    <row r="689" spans="1:12" s="55" customFormat="1">
      <c r="A689" s="53" t="s">
        <v>42</v>
      </c>
      <c r="B689" s="53" t="s">
        <v>21</v>
      </c>
      <c r="C689" s="53" t="s">
        <v>43</v>
      </c>
      <c r="D689" s="53" t="s">
        <v>26</v>
      </c>
      <c r="E689" s="56">
        <v>42280789</v>
      </c>
      <c r="F689" s="54" t="s">
        <v>434</v>
      </c>
      <c r="G689" s="53" t="s">
        <v>24</v>
      </c>
      <c r="H689" s="135">
        <v>18809.47</v>
      </c>
      <c r="I689" s="49">
        <v>18809.47</v>
      </c>
      <c r="J689" s="49">
        <v>4541.97</v>
      </c>
      <c r="K689" s="136">
        <v>14267.5</v>
      </c>
      <c r="L689" s="44" t="str">
        <f>VLOOKUP(E689,'ML Look up'!$A$2:$B$1922,2,FALSE)</f>
        <v>ESP Upgrade</v>
      </c>
    </row>
    <row r="690" spans="1:12" s="55" customFormat="1">
      <c r="A690" s="53" t="s">
        <v>42</v>
      </c>
      <c r="B690" s="53" t="s">
        <v>21</v>
      </c>
      <c r="C690" s="53" t="s">
        <v>43</v>
      </c>
      <c r="D690" s="53" t="s">
        <v>26</v>
      </c>
      <c r="E690" s="56">
        <v>42282612</v>
      </c>
      <c r="F690" s="54" t="s">
        <v>429</v>
      </c>
      <c r="G690" s="53" t="s">
        <v>24</v>
      </c>
      <c r="H690" s="135">
        <v>2363.15</v>
      </c>
      <c r="I690" s="49">
        <v>2363.15</v>
      </c>
      <c r="J690" s="49">
        <v>570.64</v>
      </c>
      <c r="K690" s="136">
        <v>1792.5100000000002</v>
      </c>
      <c r="L690" s="44" t="str">
        <f>VLOOKUP(E690,'ML Look up'!$A$2:$B$1922,2,FALSE)</f>
        <v>PRECIP</v>
      </c>
    </row>
    <row r="691" spans="1:12" s="55" customFormat="1">
      <c r="A691" s="53" t="s">
        <v>42</v>
      </c>
      <c r="B691" s="53" t="s">
        <v>21</v>
      </c>
      <c r="C691" s="53" t="s">
        <v>43</v>
      </c>
      <c r="D691" s="53" t="s">
        <v>26</v>
      </c>
      <c r="E691" s="56">
        <v>42283334</v>
      </c>
      <c r="F691" s="54" t="s">
        <v>428</v>
      </c>
      <c r="G691" s="53" t="s">
        <v>24</v>
      </c>
      <c r="H691" s="135">
        <v>1252.03</v>
      </c>
      <c r="I691" s="49">
        <v>1252.03</v>
      </c>
      <c r="J691" s="49">
        <v>302.33</v>
      </c>
      <c r="K691" s="136">
        <v>949.7</v>
      </c>
      <c r="L691" s="44" t="str">
        <f>VLOOKUP(E691,'ML Look up'!$A$2:$B$1922,2,FALSE)</f>
        <v>FGD</v>
      </c>
    </row>
    <row r="692" spans="1:12" s="55" customFormat="1">
      <c r="A692" s="53" t="s">
        <v>42</v>
      </c>
      <c r="B692" s="53" t="s">
        <v>21</v>
      </c>
      <c r="C692" s="53" t="s">
        <v>43</v>
      </c>
      <c r="D692" s="53" t="s">
        <v>26</v>
      </c>
      <c r="E692" s="56">
        <v>42283337</v>
      </c>
      <c r="F692" s="54" t="s">
        <v>424</v>
      </c>
      <c r="G692" s="53" t="s">
        <v>24</v>
      </c>
      <c r="H692" s="135">
        <v>127422.96</v>
      </c>
      <c r="I692" s="49">
        <v>127422.96</v>
      </c>
      <c r="J692" s="49">
        <v>30769.14</v>
      </c>
      <c r="K692" s="136">
        <v>96653.82</v>
      </c>
      <c r="L692" s="44" t="str">
        <f>VLOOKUP(E692,'ML Look up'!$A$2:$B$1922,2,FALSE)</f>
        <v>FGD</v>
      </c>
    </row>
    <row r="693" spans="1:12" s="55" customFormat="1">
      <c r="A693" s="53" t="s">
        <v>42</v>
      </c>
      <c r="B693" s="53" t="s">
        <v>21</v>
      </c>
      <c r="C693" s="53" t="s">
        <v>43</v>
      </c>
      <c r="D693" s="53" t="s">
        <v>26</v>
      </c>
      <c r="E693" s="56">
        <v>42287303</v>
      </c>
      <c r="F693" s="54" t="s">
        <v>428</v>
      </c>
      <c r="G693" s="53" t="s">
        <v>24</v>
      </c>
      <c r="H693" s="135">
        <v>1492.78</v>
      </c>
      <c r="I693" s="49">
        <v>1492.78</v>
      </c>
      <c r="J693" s="49">
        <v>360.47</v>
      </c>
      <c r="K693" s="136">
        <v>1132.31</v>
      </c>
      <c r="L693" s="44" t="str">
        <f>VLOOKUP(E693,'ML Look up'!$A$2:$B$1922,2,FALSE)</f>
        <v>FGD</v>
      </c>
    </row>
    <row r="694" spans="1:12" s="55" customFormat="1">
      <c r="A694" s="53" t="s">
        <v>42</v>
      </c>
      <c r="B694" s="53" t="s">
        <v>21</v>
      </c>
      <c r="C694" s="53" t="s">
        <v>43</v>
      </c>
      <c r="D694" s="53" t="s">
        <v>26</v>
      </c>
      <c r="E694" s="56">
        <v>42287626</v>
      </c>
      <c r="F694" s="54" t="s">
        <v>435</v>
      </c>
      <c r="G694" s="53" t="s">
        <v>24</v>
      </c>
      <c r="H694" s="135">
        <v>1304.23</v>
      </c>
      <c r="I694" s="49">
        <v>1304.23</v>
      </c>
      <c r="J694" s="49">
        <v>314.94</v>
      </c>
      <c r="K694" s="136">
        <v>989.29</v>
      </c>
      <c r="L694" s="44" t="str">
        <f>VLOOKUP(E694,'ML Look up'!$A$2:$B$1922,2,FALSE)</f>
        <v>PRECIP</v>
      </c>
    </row>
    <row r="695" spans="1:12" s="55" customFormat="1">
      <c r="A695" s="53" t="s">
        <v>42</v>
      </c>
      <c r="B695" s="53" t="s">
        <v>21</v>
      </c>
      <c r="C695" s="53" t="s">
        <v>43</v>
      </c>
      <c r="D695" s="53" t="s">
        <v>26</v>
      </c>
      <c r="E695" s="56">
        <v>42292793</v>
      </c>
      <c r="F695" s="54" t="s">
        <v>436</v>
      </c>
      <c r="G695" s="53" t="s">
        <v>24</v>
      </c>
      <c r="H695" s="135">
        <v>1551.21</v>
      </c>
      <c r="I695" s="49">
        <v>1551.21</v>
      </c>
      <c r="J695" s="49">
        <v>374.57</v>
      </c>
      <c r="K695" s="136">
        <v>1176.6400000000001</v>
      </c>
      <c r="L695" s="44" t="str">
        <f>VLOOKUP(E695,'ML Look up'!$A$2:$B$1922,2,FALSE)</f>
        <v>ASH</v>
      </c>
    </row>
    <row r="696" spans="1:12" s="55" customFormat="1">
      <c r="A696" s="53" t="s">
        <v>42</v>
      </c>
      <c r="B696" s="53" t="s">
        <v>21</v>
      </c>
      <c r="C696" s="53" t="s">
        <v>43</v>
      </c>
      <c r="D696" s="53" t="s">
        <v>26</v>
      </c>
      <c r="E696" s="56">
        <v>42292799</v>
      </c>
      <c r="F696" s="54" t="s">
        <v>436</v>
      </c>
      <c r="G696" s="53" t="s">
        <v>24</v>
      </c>
      <c r="H696" s="135">
        <v>1658.72</v>
      </c>
      <c r="I696" s="49">
        <v>1658.72</v>
      </c>
      <c r="J696" s="49">
        <v>400.54</v>
      </c>
      <c r="K696" s="136">
        <v>1258.18</v>
      </c>
      <c r="L696" s="44" t="str">
        <f>VLOOKUP(E696,'ML Look up'!$A$2:$B$1922,2,FALSE)</f>
        <v>ASH</v>
      </c>
    </row>
    <row r="697" spans="1:12" s="55" customFormat="1">
      <c r="A697" s="53" t="s">
        <v>42</v>
      </c>
      <c r="B697" s="53" t="s">
        <v>21</v>
      </c>
      <c r="C697" s="53" t="s">
        <v>43</v>
      </c>
      <c r="D697" s="53" t="s">
        <v>26</v>
      </c>
      <c r="E697" s="56">
        <v>42293120</v>
      </c>
      <c r="F697" s="54" t="s">
        <v>428</v>
      </c>
      <c r="G697" s="53" t="s">
        <v>24</v>
      </c>
      <c r="H697" s="135">
        <v>2906.29</v>
      </c>
      <c r="I697" s="49">
        <v>2906.29</v>
      </c>
      <c r="J697" s="49">
        <v>701.79</v>
      </c>
      <c r="K697" s="136">
        <v>2204.5</v>
      </c>
      <c r="L697" s="44" t="str">
        <f>VLOOKUP(E697,'ML Look up'!$A$2:$B$1922,2,FALSE)</f>
        <v>FGD</v>
      </c>
    </row>
    <row r="698" spans="1:12" s="55" customFormat="1">
      <c r="A698" s="53" t="s">
        <v>42</v>
      </c>
      <c r="B698" s="53" t="s">
        <v>21</v>
      </c>
      <c r="C698" s="53" t="s">
        <v>43</v>
      </c>
      <c r="D698" s="53" t="s">
        <v>26</v>
      </c>
      <c r="E698" s="56">
        <v>42293167</v>
      </c>
      <c r="F698" s="54" t="s">
        <v>428</v>
      </c>
      <c r="G698" s="53" t="s">
        <v>24</v>
      </c>
      <c r="H698" s="135">
        <v>-17422.8</v>
      </c>
      <c r="I698" s="49">
        <v>-17422.8</v>
      </c>
      <c r="J698" s="49">
        <v>-4207.13</v>
      </c>
      <c r="K698" s="136">
        <v>-13215.669999999998</v>
      </c>
      <c r="L698" s="44" t="str">
        <f>VLOOKUP(E698,'ML Look up'!$A$2:$B$1922,2,FALSE)</f>
        <v>FGD</v>
      </c>
    </row>
    <row r="699" spans="1:12" s="55" customFormat="1">
      <c r="A699" s="53" t="s">
        <v>42</v>
      </c>
      <c r="B699" s="53" t="s">
        <v>21</v>
      </c>
      <c r="C699" s="53" t="s">
        <v>43</v>
      </c>
      <c r="D699" s="53" t="s">
        <v>26</v>
      </c>
      <c r="E699" s="56">
        <v>42293413</v>
      </c>
      <c r="F699" s="54" t="s">
        <v>436</v>
      </c>
      <c r="G699" s="53" t="s">
        <v>24</v>
      </c>
      <c r="H699" s="135">
        <v>1639.51</v>
      </c>
      <c r="I699" s="49">
        <v>1639.51</v>
      </c>
      <c r="J699" s="49">
        <v>395.9</v>
      </c>
      <c r="K699" s="136">
        <v>1243.6100000000001</v>
      </c>
      <c r="L699" s="44" t="str">
        <f>VLOOKUP(E699,'ML Look up'!$A$2:$B$1922,2,FALSE)</f>
        <v>ASH</v>
      </c>
    </row>
    <row r="700" spans="1:12" s="55" customFormat="1">
      <c r="A700" s="53" t="s">
        <v>42</v>
      </c>
      <c r="B700" s="53" t="s">
        <v>21</v>
      </c>
      <c r="C700" s="53" t="s">
        <v>43</v>
      </c>
      <c r="D700" s="53" t="s">
        <v>26</v>
      </c>
      <c r="E700" s="56">
        <v>42293475</v>
      </c>
      <c r="F700" s="54" t="s">
        <v>428</v>
      </c>
      <c r="G700" s="53" t="s">
        <v>24</v>
      </c>
      <c r="H700" s="135">
        <v>1550.26</v>
      </c>
      <c r="I700" s="49">
        <v>1550.26</v>
      </c>
      <c r="J700" s="49">
        <v>374.35</v>
      </c>
      <c r="K700" s="136">
        <v>1175.9099999999999</v>
      </c>
      <c r="L700" s="44" t="str">
        <f>VLOOKUP(E700,'ML Look up'!$A$2:$B$1922,2,FALSE)</f>
        <v>FGD</v>
      </c>
    </row>
    <row r="701" spans="1:12" s="55" customFormat="1">
      <c r="A701" s="53" t="s">
        <v>42</v>
      </c>
      <c r="B701" s="53" t="s">
        <v>21</v>
      </c>
      <c r="C701" s="53" t="s">
        <v>43</v>
      </c>
      <c r="D701" s="53" t="s">
        <v>26</v>
      </c>
      <c r="E701" s="56">
        <v>42298583</v>
      </c>
      <c r="F701" s="54" t="s">
        <v>426</v>
      </c>
      <c r="G701" s="53" t="s">
        <v>24</v>
      </c>
      <c r="H701" s="135">
        <v>2295.73</v>
      </c>
      <c r="I701" s="49">
        <v>2295.73</v>
      </c>
      <c r="J701" s="49">
        <v>554.36</v>
      </c>
      <c r="K701" s="136">
        <v>1741.37</v>
      </c>
      <c r="L701" s="44" t="str">
        <f>VLOOKUP(E701,'ML Look up'!$A$2:$B$1922,2,FALSE)</f>
        <v>FGD</v>
      </c>
    </row>
    <row r="702" spans="1:12" s="55" customFormat="1">
      <c r="A702" s="53" t="s">
        <v>42</v>
      </c>
      <c r="B702" s="53" t="s">
        <v>21</v>
      </c>
      <c r="C702" s="53" t="s">
        <v>43</v>
      </c>
      <c r="D702" s="53" t="s">
        <v>26</v>
      </c>
      <c r="E702" s="56">
        <v>42300162</v>
      </c>
      <c r="F702" s="54" t="s">
        <v>428</v>
      </c>
      <c r="G702" s="53" t="s">
        <v>24</v>
      </c>
      <c r="H702" s="135">
        <v>6958.22</v>
      </c>
      <c r="I702" s="49">
        <v>6958.22</v>
      </c>
      <c r="J702" s="49">
        <v>1680.22</v>
      </c>
      <c r="K702" s="136">
        <v>5278</v>
      </c>
      <c r="L702" s="44" t="str">
        <f>VLOOKUP(E702,'ML Look up'!$A$2:$B$1922,2,FALSE)</f>
        <v>FGD</v>
      </c>
    </row>
    <row r="703" spans="1:12" s="55" customFormat="1">
      <c r="A703" s="53" t="s">
        <v>42</v>
      </c>
      <c r="B703" s="53" t="s">
        <v>21</v>
      </c>
      <c r="C703" s="53" t="s">
        <v>43</v>
      </c>
      <c r="D703" s="53" t="s">
        <v>26</v>
      </c>
      <c r="E703" s="56">
        <v>42301340</v>
      </c>
      <c r="F703" s="54" t="s">
        <v>437</v>
      </c>
      <c r="G703" s="53" t="s">
        <v>24</v>
      </c>
      <c r="H703" s="135">
        <v>84962.240000000005</v>
      </c>
      <c r="I703" s="49">
        <v>84962.240000000005</v>
      </c>
      <c r="J703" s="49">
        <v>20516.04</v>
      </c>
      <c r="K703" s="136">
        <v>64446.200000000004</v>
      </c>
      <c r="L703" s="44" t="str">
        <f>VLOOKUP(E703,'ML Look up'!$A$2:$B$1922,2,FALSE)</f>
        <v>ESP Upgrade</v>
      </c>
    </row>
    <row r="704" spans="1:12" s="55" customFormat="1">
      <c r="A704" s="53" t="s">
        <v>42</v>
      </c>
      <c r="B704" s="53" t="s">
        <v>21</v>
      </c>
      <c r="C704" s="53" t="s">
        <v>43</v>
      </c>
      <c r="D704" s="53" t="s">
        <v>26</v>
      </c>
      <c r="E704" s="56">
        <v>42312484</v>
      </c>
      <c r="F704" s="54" t="s">
        <v>428</v>
      </c>
      <c r="G704" s="53" t="s">
        <v>24</v>
      </c>
      <c r="H704" s="135">
        <v>2815.96</v>
      </c>
      <c r="I704" s="49">
        <v>2815.96</v>
      </c>
      <c r="J704" s="49">
        <v>679.98</v>
      </c>
      <c r="K704" s="136">
        <v>2135.98</v>
      </c>
      <c r="L704" s="44" t="str">
        <f>VLOOKUP(E704,'ML Look up'!$A$2:$B$1922,2,FALSE)</f>
        <v>FGD</v>
      </c>
    </row>
    <row r="705" spans="1:12" s="55" customFormat="1">
      <c r="A705" s="53" t="s">
        <v>42</v>
      </c>
      <c r="B705" s="53" t="s">
        <v>21</v>
      </c>
      <c r="C705" s="53" t="s">
        <v>43</v>
      </c>
      <c r="D705" s="53" t="s">
        <v>26</v>
      </c>
      <c r="E705" s="56">
        <v>42314933</v>
      </c>
      <c r="F705" s="54" t="s">
        <v>435</v>
      </c>
      <c r="G705" s="53" t="s">
        <v>24</v>
      </c>
      <c r="H705" s="135">
        <v>992.08</v>
      </c>
      <c r="I705" s="49">
        <v>992.08</v>
      </c>
      <c r="J705" s="49">
        <v>239.56</v>
      </c>
      <c r="K705" s="136">
        <v>752.52</v>
      </c>
      <c r="L705" s="44" t="str">
        <f>VLOOKUP(E705,'ML Look up'!$A$2:$B$1922,2,FALSE)</f>
        <v>PRECIP</v>
      </c>
    </row>
    <row r="706" spans="1:12" s="55" customFormat="1">
      <c r="A706" s="53" t="s">
        <v>42</v>
      </c>
      <c r="B706" s="53" t="s">
        <v>21</v>
      </c>
      <c r="C706" s="53" t="s">
        <v>43</v>
      </c>
      <c r="D706" s="53" t="s">
        <v>26</v>
      </c>
      <c r="E706" s="56">
        <v>42320396</v>
      </c>
      <c r="F706" s="54" t="s">
        <v>429</v>
      </c>
      <c r="G706" s="53" t="s">
        <v>24</v>
      </c>
      <c r="H706" s="135">
        <v>3915.66</v>
      </c>
      <c r="I706" s="49">
        <v>3915.66</v>
      </c>
      <c r="J706" s="49">
        <v>945.52</v>
      </c>
      <c r="K706" s="136">
        <v>2970.14</v>
      </c>
      <c r="L706" s="44" t="str">
        <f>VLOOKUP(E706,'ML Look up'!$A$2:$B$1922,2,FALSE)</f>
        <v>SCR</v>
      </c>
    </row>
    <row r="707" spans="1:12" s="55" customFormat="1">
      <c r="A707" s="53" t="s">
        <v>42</v>
      </c>
      <c r="B707" s="53" t="s">
        <v>21</v>
      </c>
      <c r="C707" s="53" t="s">
        <v>43</v>
      </c>
      <c r="D707" s="53" t="s">
        <v>26</v>
      </c>
      <c r="E707" s="56">
        <v>42320706</v>
      </c>
      <c r="F707" s="54" t="s">
        <v>426</v>
      </c>
      <c r="G707" s="53" t="s">
        <v>24</v>
      </c>
      <c r="H707" s="135">
        <v>7003.19</v>
      </c>
      <c r="I707" s="49">
        <v>7003.19</v>
      </c>
      <c r="J707" s="49">
        <v>1691.08</v>
      </c>
      <c r="K707" s="136">
        <v>5312.11</v>
      </c>
      <c r="L707" s="44" t="str">
        <f>VLOOKUP(E707,'ML Look up'!$A$2:$B$1922,2,FALSE)</f>
        <v>DFA</v>
      </c>
    </row>
    <row r="708" spans="1:12" s="55" customFormat="1">
      <c r="A708" s="53" t="s">
        <v>42</v>
      </c>
      <c r="B708" s="53" t="s">
        <v>21</v>
      </c>
      <c r="C708" s="53" t="s">
        <v>44</v>
      </c>
      <c r="D708" s="53" t="s">
        <v>26</v>
      </c>
      <c r="E708" s="56">
        <v>42174421</v>
      </c>
      <c r="F708" s="54" t="s">
        <v>438</v>
      </c>
      <c r="G708" s="53" t="s">
        <v>24</v>
      </c>
      <c r="H708" s="135">
        <v>34205.29</v>
      </c>
      <c r="I708" s="49">
        <v>34205.29</v>
      </c>
      <c r="J708" s="49">
        <v>7720.05</v>
      </c>
      <c r="K708" s="136">
        <v>26485.24</v>
      </c>
      <c r="L708" s="44" t="str">
        <f>VLOOKUP(E708,'ML Look up'!$A$2:$B$1922,2,FALSE)</f>
        <v>FGD</v>
      </c>
    </row>
    <row r="709" spans="1:12" s="55" customFormat="1">
      <c r="A709" s="53" t="s">
        <v>42</v>
      </c>
      <c r="B709" s="53" t="s">
        <v>21</v>
      </c>
      <c r="C709" s="53" t="s">
        <v>44</v>
      </c>
      <c r="D709" s="53" t="s">
        <v>26</v>
      </c>
      <c r="E709" s="56">
        <v>42174424</v>
      </c>
      <c r="F709" s="54" t="s">
        <v>438</v>
      </c>
      <c r="G709" s="53" t="s">
        <v>24</v>
      </c>
      <c r="H709" s="135">
        <v>55669.06</v>
      </c>
      <c r="I709" s="49">
        <v>55669.06</v>
      </c>
      <c r="J709" s="49">
        <v>12564.36</v>
      </c>
      <c r="K709" s="136">
        <v>43104.7</v>
      </c>
      <c r="L709" s="44" t="str">
        <f>VLOOKUP(E709,'ML Look up'!$A$2:$B$1922,2,FALSE)</f>
        <v>FGD</v>
      </c>
    </row>
    <row r="710" spans="1:12" s="55" customFormat="1">
      <c r="A710" s="53" t="s">
        <v>42</v>
      </c>
      <c r="B710" s="53" t="s">
        <v>21</v>
      </c>
      <c r="C710" s="53" t="s">
        <v>44</v>
      </c>
      <c r="D710" s="53" t="s">
        <v>26</v>
      </c>
      <c r="E710" s="56">
        <v>42174427</v>
      </c>
      <c r="F710" s="54" t="s">
        <v>438</v>
      </c>
      <c r="G710" s="53" t="s">
        <v>24</v>
      </c>
      <c r="H710" s="135">
        <v>16289.45</v>
      </c>
      <c r="I710" s="49">
        <v>16289.45</v>
      </c>
      <c r="J710" s="49">
        <v>3676.49</v>
      </c>
      <c r="K710" s="136">
        <v>12612.960000000001</v>
      </c>
      <c r="L710" s="44" t="str">
        <f>VLOOKUP(E710,'ML Look up'!$A$2:$B$1922,2,FALSE)</f>
        <v>PRECIP</v>
      </c>
    </row>
    <row r="711" spans="1:12" s="55" customFormat="1">
      <c r="A711" s="53" t="s">
        <v>42</v>
      </c>
      <c r="B711" s="53" t="s">
        <v>21</v>
      </c>
      <c r="C711" s="53" t="s">
        <v>44</v>
      </c>
      <c r="D711" s="53" t="s">
        <v>26</v>
      </c>
      <c r="E711" s="56">
        <v>42174434</v>
      </c>
      <c r="F711" s="54" t="s">
        <v>438</v>
      </c>
      <c r="G711" s="53" t="s">
        <v>24</v>
      </c>
      <c r="H711" s="135">
        <v>53237.3</v>
      </c>
      <c r="I711" s="49">
        <v>53237.3</v>
      </c>
      <c r="J711" s="49">
        <v>12015.52</v>
      </c>
      <c r="K711" s="136">
        <v>41221.78</v>
      </c>
      <c r="L711" s="44" t="str">
        <f>VLOOKUP(E711,'ML Look up'!$A$2:$B$1922,2,FALSE)</f>
        <v>PRECIP</v>
      </c>
    </row>
    <row r="712" spans="1:12" s="55" customFormat="1">
      <c r="A712" s="53" t="s">
        <v>42</v>
      </c>
      <c r="B712" s="53" t="s">
        <v>21</v>
      </c>
      <c r="C712" s="53" t="s">
        <v>44</v>
      </c>
      <c r="D712" s="53" t="s">
        <v>26</v>
      </c>
      <c r="E712" s="56">
        <v>42211076</v>
      </c>
      <c r="F712" s="54" t="s">
        <v>439</v>
      </c>
      <c r="G712" s="53" t="s">
        <v>24</v>
      </c>
      <c r="H712" s="135">
        <v>99698.61</v>
      </c>
      <c r="I712" s="49">
        <v>99698.61</v>
      </c>
      <c r="J712" s="49">
        <v>22501.72</v>
      </c>
      <c r="K712" s="136">
        <v>77196.89</v>
      </c>
      <c r="L712" s="44" t="str">
        <f>VLOOKUP(E712,'ML Look up'!$A$2:$B$1922,2,FALSE)</f>
        <v>FGD</v>
      </c>
    </row>
    <row r="713" spans="1:12" s="55" customFormat="1">
      <c r="A713" s="53" t="s">
        <v>42</v>
      </c>
      <c r="B713" s="53" t="s">
        <v>21</v>
      </c>
      <c r="C713" s="53" t="s">
        <v>44</v>
      </c>
      <c r="D713" s="53" t="s">
        <v>26</v>
      </c>
      <c r="E713" s="56">
        <v>42230170</v>
      </c>
      <c r="F713" s="54" t="s">
        <v>440</v>
      </c>
      <c r="G713" s="53" t="s">
        <v>24</v>
      </c>
      <c r="H713" s="135">
        <v>99900.38</v>
      </c>
      <c r="I713" s="49">
        <v>99900.38</v>
      </c>
      <c r="J713" s="49">
        <v>22547.26</v>
      </c>
      <c r="K713" s="136">
        <v>77353.12000000001</v>
      </c>
      <c r="L713" s="44" t="str">
        <f>VLOOKUP(E713,'ML Look up'!$A$2:$B$1922,2,FALSE)</f>
        <v>PRECIP</v>
      </c>
    </row>
    <row r="714" spans="1:12" s="55" customFormat="1">
      <c r="A714" s="53" t="s">
        <v>42</v>
      </c>
      <c r="B714" s="53" t="s">
        <v>21</v>
      </c>
      <c r="C714" s="53" t="s">
        <v>44</v>
      </c>
      <c r="D714" s="53" t="s">
        <v>26</v>
      </c>
      <c r="E714" s="56">
        <v>42232378</v>
      </c>
      <c r="F714" s="54" t="s">
        <v>441</v>
      </c>
      <c r="G714" s="53" t="s">
        <v>24</v>
      </c>
      <c r="H714" s="135">
        <v>17750.509999999998</v>
      </c>
      <c r="I714" s="49">
        <v>17750.509999999998</v>
      </c>
      <c r="J714" s="49">
        <v>4006.24</v>
      </c>
      <c r="K714" s="136">
        <v>13744.269999999999</v>
      </c>
      <c r="L714" s="44" t="str">
        <f>VLOOKUP(E714,'ML Look up'!$A$2:$B$1922,2,FALSE)</f>
        <v>ASH</v>
      </c>
    </row>
    <row r="715" spans="1:12" s="55" customFormat="1">
      <c r="A715" s="53" t="s">
        <v>42</v>
      </c>
      <c r="B715" s="53" t="s">
        <v>21</v>
      </c>
      <c r="C715" s="53" t="s">
        <v>44</v>
      </c>
      <c r="D715" s="53" t="s">
        <v>26</v>
      </c>
      <c r="E715" s="56">
        <v>42235466</v>
      </c>
      <c r="F715" s="54" t="s">
        <v>428</v>
      </c>
      <c r="G715" s="53" t="s">
        <v>24</v>
      </c>
      <c r="H715" s="135">
        <v>2252.83</v>
      </c>
      <c r="I715" s="49">
        <v>2252.83</v>
      </c>
      <c r="J715" s="49">
        <v>508.46</v>
      </c>
      <c r="K715" s="136">
        <v>1744.37</v>
      </c>
      <c r="L715" s="44" t="str">
        <f>VLOOKUP(E715,'ML Look up'!$A$2:$B$1922,2,FALSE)</f>
        <v>ASH</v>
      </c>
    </row>
    <row r="716" spans="1:12" s="55" customFormat="1">
      <c r="A716" s="53" t="s">
        <v>42</v>
      </c>
      <c r="B716" s="53" t="s">
        <v>21</v>
      </c>
      <c r="C716" s="53" t="s">
        <v>44</v>
      </c>
      <c r="D716" s="53" t="s">
        <v>26</v>
      </c>
      <c r="E716" s="56">
        <v>42244895</v>
      </c>
      <c r="F716" s="54" t="s">
        <v>442</v>
      </c>
      <c r="G716" s="53" t="s">
        <v>24</v>
      </c>
      <c r="H716" s="135">
        <v>3967.23</v>
      </c>
      <c r="I716" s="49">
        <v>3967.23</v>
      </c>
      <c r="J716" s="49">
        <v>895.39</v>
      </c>
      <c r="K716" s="136">
        <v>3071.84</v>
      </c>
      <c r="L716" s="44" t="str">
        <f>VLOOKUP(E716,'ML Look up'!$A$2:$B$1922,2,FALSE)</f>
        <v>FGD</v>
      </c>
    </row>
    <row r="717" spans="1:12" s="55" customFormat="1">
      <c r="A717" s="53" t="s">
        <v>42</v>
      </c>
      <c r="B717" s="53" t="s">
        <v>21</v>
      </c>
      <c r="C717" s="53" t="s">
        <v>44</v>
      </c>
      <c r="D717" s="53" t="s">
        <v>26</v>
      </c>
      <c r="E717" s="56">
        <v>42264127</v>
      </c>
      <c r="F717" s="54" t="s">
        <v>442</v>
      </c>
      <c r="G717" s="53" t="s">
        <v>24</v>
      </c>
      <c r="H717" s="135">
        <v>106745.38</v>
      </c>
      <c r="I717" s="49">
        <v>106745.38</v>
      </c>
      <c r="J717" s="49">
        <v>24092.16</v>
      </c>
      <c r="K717" s="136">
        <v>82653.22</v>
      </c>
      <c r="L717" s="44" t="str">
        <f>VLOOKUP(E717,'ML Look up'!$A$2:$B$1922,2,FALSE)</f>
        <v>FGD</v>
      </c>
    </row>
    <row r="718" spans="1:12" s="55" customFormat="1">
      <c r="A718" s="53" t="s">
        <v>42</v>
      </c>
      <c r="B718" s="53" t="s">
        <v>21</v>
      </c>
      <c r="C718" s="53" t="s">
        <v>44</v>
      </c>
      <c r="D718" s="53" t="s">
        <v>26</v>
      </c>
      <c r="E718" s="56">
        <v>42264531</v>
      </c>
      <c r="F718" s="54" t="s">
        <v>443</v>
      </c>
      <c r="G718" s="53" t="s">
        <v>24</v>
      </c>
      <c r="H718" s="135">
        <v>114821.07</v>
      </c>
      <c r="I718" s="49">
        <v>114821.07</v>
      </c>
      <c r="J718" s="49">
        <v>25914.82</v>
      </c>
      <c r="K718" s="136">
        <v>88906.25</v>
      </c>
      <c r="L718" s="44" t="str">
        <f>VLOOKUP(E718,'ML Look up'!$A$2:$B$1922,2,FALSE)</f>
        <v>FGD</v>
      </c>
    </row>
    <row r="719" spans="1:12" s="55" customFormat="1">
      <c r="A719" s="53" t="s">
        <v>42</v>
      </c>
      <c r="B719" s="53" t="s">
        <v>21</v>
      </c>
      <c r="C719" s="53" t="s">
        <v>44</v>
      </c>
      <c r="D719" s="53" t="s">
        <v>26</v>
      </c>
      <c r="E719" s="56">
        <v>42266532</v>
      </c>
      <c r="F719" s="54" t="s">
        <v>444</v>
      </c>
      <c r="G719" s="53" t="s">
        <v>24</v>
      </c>
      <c r="H719" s="135">
        <v>32935.56</v>
      </c>
      <c r="I719" s="49">
        <v>32935.56</v>
      </c>
      <c r="J719" s="49">
        <v>7433.47</v>
      </c>
      <c r="K719" s="136">
        <v>25502.089999999997</v>
      </c>
      <c r="L719" s="44" t="str">
        <f>VLOOKUP(E719,'ML Look up'!$A$2:$B$1922,2,FALSE)</f>
        <v>DFA</v>
      </c>
    </row>
    <row r="720" spans="1:12" s="55" customFormat="1">
      <c r="A720" s="53" t="s">
        <v>42</v>
      </c>
      <c r="B720" s="53" t="s">
        <v>21</v>
      </c>
      <c r="C720" s="53" t="s">
        <v>44</v>
      </c>
      <c r="D720" s="53" t="s">
        <v>26</v>
      </c>
      <c r="E720" s="56">
        <v>42268306</v>
      </c>
      <c r="F720" s="54" t="s">
        <v>445</v>
      </c>
      <c r="G720" s="53" t="s">
        <v>24</v>
      </c>
      <c r="H720" s="135">
        <v>95506.11</v>
      </c>
      <c r="I720" s="49">
        <v>95506.11</v>
      </c>
      <c r="J720" s="49">
        <v>21555.48</v>
      </c>
      <c r="K720" s="136">
        <v>73950.63</v>
      </c>
      <c r="L720" s="44" t="str">
        <f>VLOOKUP(E720,'ML Look up'!$A$2:$B$1922,2,FALSE)</f>
        <v>SCR</v>
      </c>
    </row>
    <row r="721" spans="1:12" s="55" customFormat="1">
      <c r="A721" s="53" t="s">
        <v>42</v>
      </c>
      <c r="B721" s="53" t="s">
        <v>21</v>
      </c>
      <c r="C721" s="53" t="s">
        <v>44</v>
      </c>
      <c r="D721" s="53" t="s">
        <v>26</v>
      </c>
      <c r="E721" s="56">
        <v>42273738</v>
      </c>
      <c r="F721" s="54" t="s">
        <v>446</v>
      </c>
      <c r="G721" s="53" t="s">
        <v>24</v>
      </c>
      <c r="H721" s="135">
        <v>249449.37</v>
      </c>
      <c r="I721" s="49">
        <v>249449.37</v>
      </c>
      <c r="J721" s="49">
        <v>56300.08</v>
      </c>
      <c r="K721" s="136">
        <v>193149.28999999998</v>
      </c>
      <c r="L721" s="44" t="str">
        <f>VLOOKUP(E721,'ML Look up'!$A$2:$B$1922,2,FALSE)</f>
        <v>FGD</v>
      </c>
    </row>
    <row r="722" spans="1:12" s="55" customFormat="1">
      <c r="A722" s="53" t="s">
        <v>42</v>
      </c>
      <c r="B722" s="53" t="s">
        <v>21</v>
      </c>
      <c r="C722" s="53" t="s">
        <v>44</v>
      </c>
      <c r="D722" s="53" t="s">
        <v>26</v>
      </c>
      <c r="E722" s="56">
        <v>42276639</v>
      </c>
      <c r="F722" s="54" t="s">
        <v>443</v>
      </c>
      <c r="G722" s="53" t="s">
        <v>24</v>
      </c>
      <c r="H722" s="135">
        <v>119921.36</v>
      </c>
      <c r="I722" s="49">
        <v>119921.36</v>
      </c>
      <c r="J722" s="49">
        <v>27065.94</v>
      </c>
      <c r="K722" s="136">
        <v>92855.42</v>
      </c>
      <c r="L722" s="44" t="str">
        <f>VLOOKUP(E722,'ML Look up'!$A$2:$B$1922,2,FALSE)</f>
        <v>FGD</v>
      </c>
    </row>
    <row r="723" spans="1:12" s="55" customFormat="1">
      <c r="A723" s="53" t="s">
        <v>42</v>
      </c>
      <c r="B723" s="53" t="s">
        <v>21</v>
      </c>
      <c r="C723" s="53" t="s">
        <v>44</v>
      </c>
      <c r="D723" s="53" t="s">
        <v>26</v>
      </c>
      <c r="E723" s="56">
        <v>42280881</v>
      </c>
      <c r="F723" s="54" t="s">
        <v>428</v>
      </c>
      <c r="G723" s="53" t="s">
        <v>24</v>
      </c>
      <c r="H723" s="135">
        <v>2740.61</v>
      </c>
      <c r="I723" s="49">
        <v>2740.61</v>
      </c>
      <c r="J723" s="49">
        <v>618.54999999999995</v>
      </c>
      <c r="K723" s="136">
        <v>2122.0600000000004</v>
      </c>
      <c r="L723" s="44" t="str">
        <f>VLOOKUP(E723,'ML Look up'!$A$2:$B$1922,2,FALSE)</f>
        <v>FGD</v>
      </c>
    </row>
    <row r="724" spans="1:12" s="55" customFormat="1">
      <c r="A724" s="53" t="s">
        <v>42</v>
      </c>
      <c r="B724" s="53" t="s">
        <v>21</v>
      </c>
      <c r="C724" s="53" t="s">
        <v>44</v>
      </c>
      <c r="D724" s="53" t="s">
        <v>26</v>
      </c>
      <c r="E724" s="56">
        <v>42287326</v>
      </c>
      <c r="F724" s="54" t="s">
        <v>447</v>
      </c>
      <c r="G724" s="53" t="s">
        <v>24</v>
      </c>
      <c r="H724" s="135">
        <v>1325.28</v>
      </c>
      <c r="I724" s="49">
        <v>1325.28</v>
      </c>
      <c r="J724" s="49">
        <v>299.11</v>
      </c>
      <c r="K724" s="136">
        <v>1026.17</v>
      </c>
      <c r="L724" s="44" t="str">
        <f>VLOOKUP(E724,'ML Look up'!$A$2:$B$1922,2,FALSE)</f>
        <v>ESP Upgrade</v>
      </c>
    </row>
    <row r="725" spans="1:12" s="55" customFormat="1">
      <c r="A725" s="53" t="s">
        <v>42</v>
      </c>
      <c r="B725" s="53" t="s">
        <v>21</v>
      </c>
      <c r="C725" s="53" t="s">
        <v>44</v>
      </c>
      <c r="D725" s="53" t="s">
        <v>26</v>
      </c>
      <c r="E725" s="56">
        <v>42294436</v>
      </c>
      <c r="F725" s="54" t="s">
        <v>426</v>
      </c>
      <c r="G725" s="53" t="s">
        <v>24</v>
      </c>
      <c r="H725" s="135">
        <v>16839.36</v>
      </c>
      <c r="I725" s="49">
        <v>16839.36</v>
      </c>
      <c r="J725" s="49">
        <v>3800.6</v>
      </c>
      <c r="K725" s="136">
        <v>13038.76</v>
      </c>
      <c r="L725" s="44" t="str">
        <f>VLOOKUP(E725,'ML Look up'!$A$2:$B$1922,2,FALSE)</f>
        <v>ASH</v>
      </c>
    </row>
    <row r="726" spans="1:12" s="55" customFormat="1">
      <c r="A726" s="53" t="s">
        <v>42</v>
      </c>
      <c r="B726" s="53" t="s">
        <v>21</v>
      </c>
      <c r="C726" s="53" t="s">
        <v>44</v>
      </c>
      <c r="D726" s="53" t="s">
        <v>26</v>
      </c>
      <c r="E726" s="56">
        <v>42296729</v>
      </c>
      <c r="F726" s="54" t="s">
        <v>428</v>
      </c>
      <c r="G726" s="53" t="s">
        <v>24</v>
      </c>
      <c r="H726" s="135">
        <v>4320.5200000000004</v>
      </c>
      <c r="I726" s="49">
        <v>4320.5200000000004</v>
      </c>
      <c r="J726" s="49">
        <v>975.13</v>
      </c>
      <c r="K726" s="136">
        <v>3345.3900000000003</v>
      </c>
      <c r="L726" s="44" t="str">
        <f>VLOOKUP(E726,'ML Look up'!$A$2:$B$1922,2,FALSE)</f>
        <v>FGD</v>
      </c>
    </row>
    <row r="727" spans="1:12" s="55" customFormat="1">
      <c r="A727" s="53" t="s">
        <v>42</v>
      </c>
      <c r="B727" s="53" t="s">
        <v>21</v>
      </c>
      <c r="C727" s="53" t="s">
        <v>44</v>
      </c>
      <c r="D727" s="53" t="s">
        <v>26</v>
      </c>
      <c r="E727" s="56">
        <v>42299672</v>
      </c>
      <c r="F727" s="54" t="s">
        <v>448</v>
      </c>
      <c r="G727" s="53" t="s">
        <v>24</v>
      </c>
      <c r="H727" s="135">
        <v>111535.61</v>
      </c>
      <c r="I727" s="49">
        <v>111535.61</v>
      </c>
      <c r="J727" s="49">
        <v>25173.3</v>
      </c>
      <c r="K727" s="136">
        <v>86362.31</v>
      </c>
      <c r="L727" s="44" t="str">
        <f>VLOOKUP(E727,'ML Look up'!$A$2:$B$1922,2,FALSE)</f>
        <v>ESP Upgrade</v>
      </c>
    </row>
    <row r="728" spans="1:12" s="55" customFormat="1">
      <c r="A728" s="53" t="s">
        <v>42</v>
      </c>
      <c r="B728" s="53" t="s">
        <v>21</v>
      </c>
      <c r="C728" s="53" t="s">
        <v>44</v>
      </c>
      <c r="D728" s="53" t="s">
        <v>26</v>
      </c>
      <c r="E728" s="56">
        <v>42299680</v>
      </c>
      <c r="F728" s="54" t="s">
        <v>448</v>
      </c>
      <c r="G728" s="53" t="s">
        <v>24</v>
      </c>
      <c r="H728" s="135">
        <v>83880.070000000007</v>
      </c>
      <c r="I728" s="49">
        <v>83880.070000000007</v>
      </c>
      <c r="J728" s="49">
        <v>18931.509999999998</v>
      </c>
      <c r="K728" s="136">
        <v>64948.560000000012</v>
      </c>
      <c r="L728" s="44" t="str">
        <f>VLOOKUP(E728,'ML Look up'!$A$2:$B$1922,2,FALSE)</f>
        <v>ESP Upgrade</v>
      </c>
    </row>
    <row r="729" spans="1:12" s="55" customFormat="1">
      <c r="A729" s="53" t="s">
        <v>42</v>
      </c>
      <c r="B729" s="53" t="s">
        <v>21</v>
      </c>
      <c r="C729" s="53" t="s">
        <v>44</v>
      </c>
      <c r="D729" s="53" t="s">
        <v>26</v>
      </c>
      <c r="E729" s="56">
        <v>42314379</v>
      </c>
      <c r="F729" s="54" t="s">
        <v>449</v>
      </c>
      <c r="G729" s="53" t="s">
        <v>24</v>
      </c>
      <c r="H729" s="135">
        <v>7503.57</v>
      </c>
      <c r="I729" s="49">
        <v>7503.57</v>
      </c>
      <c r="J729" s="49">
        <v>1693.54</v>
      </c>
      <c r="K729" s="136">
        <v>5810.03</v>
      </c>
      <c r="L729" s="44" t="str">
        <f>VLOOKUP(E729,'ML Look up'!$A$2:$B$1922,2,FALSE)</f>
        <v>ESP Upgrade</v>
      </c>
    </row>
    <row r="730" spans="1:12" s="55" customFormat="1">
      <c r="A730" s="53" t="s">
        <v>42</v>
      </c>
      <c r="B730" s="53" t="s">
        <v>21</v>
      </c>
      <c r="C730" s="53" t="s">
        <v>44</v>
      </c>
      <c r="D730" s="53" t="s">
        <v>26</v>
      </c>
      <c r="E730" s="56">
        <v>42315471</v>
      </c>
      <c r="F730" s="54" t="s">
        <v>450</v>
      </c>
      <c r="G730" s="53" t="s">
        <v>24</v>
      </c>
      <c r="H730" s="135">
        <v>4002.76</v>
      </c>
      <c r="I730" s="49">
        <v>4002.76</v>
      </c>
      <c r="J730" s="49">
        <v>903.41</v>
      </c>
      <c r="K730" s="136">
        <v>3099.3500000000004</v>
      </c>
      <c r="L730" s="44" t="str">
        <f>VLOOKUP(E730,'ML Look up'!$A$2:$B$1922,2,FALSE)</f>
        <v>ASH</v>
      </c>
    </row>
    <row r="731" spans="1:12" s="55" customFormat="1">
      <c r="A731" s="53" t="s">
        <v>42</v>
      </c>
      <c r="B731" s="53" t="s">
        <v>21</v>
      </c>
      <c r="C731" s="53" t="s">
        <v>44</v>
      </c>
      <c r="D731" s="53" t="s">
        <v>26</v>
      </c>
      <c r="E731" s="56">
        <v>42319158</v>
      </c>
      <c r="F731" s="54" t="s">
        <v>428</v>
      </c>
      <c r="G731" s="53" t="s">
        <v>24</v>
      </c>
      <c r="H731" s="135">
        <v>4023.38</v>
      </c>
      <c r="I731" s="49">
        <v>4023.38</v>
      </c>
      <c r="J731" s="49">
        <v>908.07</v>
      </c>
      <c r="K731" s="136">
        <v>3115.31</v>
      </c>
      <c r="L731" s="44" t="str">
        <f>VLOOKUP(E731,'ML Look up'!$A$2:$B$1922,2,FALSE)</f>
        <v>FGD</v>
      </c>
    </row>
    <row r="732" spans="1:12" s="55" customFormat="1">
      <c r="A732" s="53" t="s">
        <v>42</v>
      </c>
      <c r="B732" s="53" t="s">
        <v>21</v>
      </c>
      <c r="C732" s="53" t="s">
        <v>44</v>
      </c>
      <c r="D732" s="53" t="s">
        <v>26</v>
      </c>
      <c r="E732" s="56">
        <v>42328993</v>
      </c>
      <c r="F732" s="54" t="s">
        <v>451</v>
      </c>
      <c r="G732" s="53" t="s">
        <v>24</v>
      </c>
      <c r="H732" s="135">
        <v>2564.06</v>
      </c>
      <c r="I732" s="49">
        <v>2564.06</v>
      </c>
      <c r="J732" s="49">
        <v>578.70000000000005</v>
      </c>
      <c r="K732" s="136">
        <v>1985.36</v>
      </c>
      <c r="L732" s="44" t="str">
        <f>VLOOKUP(E732,'ML Look up'!$A$2:$B$1922,2,FALSE)</f>
        <v>FGD</v>
      </c>
    </row>
    <row r="733" spans="1:12" s="55" customFormat="1">
      <c r="A733" s="53" t="s">
        <v>42</v>
      </c>
      <c r="B733" s="53" t="s">
        <v>21</v>
      </c>
      <c r="C733" s="53" t="s">
        <v>44</v>
      </c>
      <c r="D733" s="53" t="s">
        <v>26</v>
      </c>
      <c r="E733" s="56">
        <v>42334854</v>
      </c>
      <c r="F733" s="54" t="s">
        <v>451</v>
      </c>
      <c r="G733" s="53" t="s">
        <v>24</v>
      </c>
      <c r="H733" s="135">
        <v>1479.44</v>
      </c>
      <c r="I733" s="49">
        <v>1479.44</v>
      </c>
      <c r="J733" s="49">
        <v>333.91</v>
      </c>
      <c r="K733" s="136">
        <v>1145.53</v>
      </c>
      <c r="L733" s="44" t="str">
        <f>VLOOKUP(E733,'ML Look up'!$A$2:$B$1922,2,FALSE)</f>
        <v>ESP Upgrade</v>
      </c>
    </row>
    <row r="734" spans="1:12" s="55" customFormat="1">
      <c r="A734" s="53" t="s">
        <v>42</v>
      </c>
      <c r="B734" s="53" t="s">
        <v>21</v>
      </c>
      <c r="C734" s="53" t="s">
        <v>44</v>
      </c>
      <c r="D734" s="53" t="s">
        <v>26</v>
      </c>
      <c r="E734" s="56">
        <v>42335209</v>
      </c>
      <c r="F734" s="54" t="s">
        <v>452</v>
      </c>
      <c r="G734" s="53" t="s">
        <v>24</v>
      </c>
      <c r="H734" s="135">
        <v>15398.16</v>
      </c>
      <c r="I734" s="49">
        <v>15398.16</v>
      </c>
      <c r="J734" s="49">
        <v>3475.32</v>
      </c>
      <c r="K734" s="136">
        <v>11922.84</v>
      </c>
      <c r="L734" s="44" t="str">
        <f>VLOOKUP(E734,'ML Look up'!$A$2:$B$1922,2,FALSE)</f>
        <v>FGD</v>
      </c>
    </row>
    <row r="735" spans="1:12" s="55" customFormat="1">
      <c r="A735" s="53" t="s">
        <v>42</v>
      </c>
      <c r="B735" s="53" t="s">
        <v>21</v>
      </c>
      <c r="C735" s="53" t="s">
        <v>44</v>
      </c>
      <c r="D735" s="53" t="s">
        <v>26</v>
      </c>
      <c r="E735" s="56">
        <v>42335243</v>
      </c>
      <c r="F735" s="54" t="s">
        <v>453</v>
      </c>
      <c r="G735" s="53" t="s">
        <v>24</v>
      </c>
      <c r="H735" s="135">
        <v>4424.08</v>
      </c>
      <c r="I735" s="49">
        <v>4424.08</v>
      </c>
      <c r="J735" s="49">
        <v>998.5</v>
      </c>
      <c r="K735" s="136">
        <v>3425.58</v>
      </c>
      <c r="L735" s="44" t="str">
        <f>VLOOKUP(E735,'ML Look up'!$A$2:$B$1922,2,FALSE)</f>
        <v>ASH</v>
      </c>
    </row>
    <row r="736" spans="1:12" s="55" customFormat="1">
      <c r="A736" s="53" t="s">
        <v>42</v>
      </c>
      <c r="B736" s="53" t="s">
        <v>21</v>
      </c>
      <c r="C736" s="53" t="s">
        <v>44</v>
      </c>
      <c r="D736" s="53" t="s">
        <v>26</v>
      </c>
      <c r="E736" s="56">
        <v>42336301</v>
      </c>
      <c r="F736" s="54" t="s">
        <v>451</v>
      </c>
      <c r="G736" s="53" t="s">
        <v>24</v>
      </c>
      <c r="H736" s="135">
        <v>12612.52</v>
      </c>
      <c r="I736" s="49">
        <v>12612.52</v>
      </c>
      <c r="J736" s="49">
        <v>2846.61</v>
      </c>
      <c r="K736" s="136">
        <v>9765.91</v>
      </c>
      <c r="L736" s="44" t="str">
        <f>VLOOKUP(E736,'ML Look up'!$A$2:$B$1922,2,FALSE)</f>
        <v>SCR</v>
      </c>
    </row>
    <row r="737" spans="1:12" s="55" customFormat="1">
      <c r="A737" s="53" t="s">
        <v>42</v>
      </c>
      <c r="B737" s="53" t="s">
        <v>21</v>
      </c>
      <c r="C737" s="53" t="s">
        <v>44</v>
      </c>
      <c r="D737" s="53" t="s">
        <v>26</v>
      </c>
      <c r="E737" s="56">
        <v>42346620</v>
      </c>
      <c r="F737" s="54" t="s">
        <v>454</v>
      </c>
      <c r="G737" s="53" t="s">
        <v>24</v>
      </c>
      <c r="H737" s="135">
        <v>11822.37</v>
      </c>
      <c r="I737" s="49">
        <v>11822.37</v>
      </c>
      <c r="J737" s="49">
        <v>2668.28</v>
      </c>
      <c r="K737" s="136">
        <v>9154.09</v>
      </c>
      <c r="L737" s="44" t="str">
        <f>VLOOKUP(E737,'ML Look up'!$A$2:$B$1922,2,FALSE)</f>
        <v>FGD</v>
      </c>
    </row>
    <row r="738" spans="1:12" s="55" customFormat="1">
      <c r="A738" s="53" t="s">
        <v>42</v>
      </c>
      <c r="B738" s="53" t="s">
        <v>21</v>
      </c>
      <c r="C738" s="53" t="s">
        <v>44</v>
      </c>
      <c r="D738" s="53" t="s">
        <v>26</v>
      </c>
      <c r="E738" s="56">
        <v>42346625</v>
      </c>
      <c r="F738" s="54" t="s">
        <v>454</v>
      </c>
      <c r="G738" s="53" t="s">
        <v>24</v>
      </c>
      <c r="H738" s="135">
        <v>7630.37</v>
      </c>
      <c r="I738" s="49">
        <v>7630.37</v>
      </c>
      <c r="J738" s="49">
        <v>1722.15</v>
      </c>
      <c r="K738" s="136">
        <v>5908.2199999999993</v>
      </c>
      <c r="L738" s="44" t="str">
        <f>VLOOKUP(E738,'ML Look up'!$A$2:$B$1922,2,FALSE)</f>
        <v>FGD</v>
      </c>
    </row>
    <row r="739" spans="1:12" s="55" customFormat="1">
      <c r="A739" s="53" t="s">
        <v>42</v>
      </c>
      <c r="B739" s="53" t="s">
        <v>21</v>
      </c>
      <c r="C739" s="53" t="s">
        <v>44</v>
      </c>
      <c r="D739" s="53" t="s">
        <v>26</v>
      </c>
      <c r="E739" s="56">
        <v>42349223</v>
      </c>
      <c r="F739" s="54" t="s">
        <v>455</v>
      </c>
      <c r="G739" s="53" t="s">
        <v>24</v>
      </c>
      <c r="H739" s="135">
        <v>189564.5</v>
      </c>
      <c r="I739" s="49">
        <v>189564.5</v>
      </c>
      <c r="J739" s="49">
        <v>42784.22</v>
      </c>
      <c r="K739" s="136">
        <v>146780.28</v>
      </c>
      <c r="L739" s="44" t="str">
        <f>VLOOKUP(E739,'ML Look up'!$A$2:$B$1922,2,FALSE)</f>
        <v>ESP Upgrade</v>
      </c>
    </row>
    <row r="740" spans="1:12" s="55" customFormat="1">
      <c r="A740" s="53" t="s">
        <v>42</v>
      </c>
      <c r="B740" s="53" t="s">
        <v>21</v>
      </c>
      <c r="C740" s="53" t="s">
        <v>44</v>
      </c>
      <c r="D740" s="53" t="s">
        <v>26</v>
      </c>
      <c r="E740" s="56">
        <v>42349229</v>
      </c>
      <c r="F740" s="54" t="s">
        <v>455</v>
      </c>
      <c r="G740" s="53" t="s">
        <v>24</v>
      </c>
      <c r="H740" s="135">
        <v>180334.52</v>
      </c>
      <c r="I740" s="49">
        <v>180334.52</v>
      </c>
      <c r="J740" s="49">
        <v>40701.03</v>
      </c>
      <c r="K740" s="136">
        <v>139633.49</v>
      </c>
      <c r="L740" s="44" t="str">
        <f>VLOOKUP(E740,'ML Look up'!$A$2:$B$1922,2,FALSE)</f>
        <v>ESP Upgrade</v>
      </c>
    </row>
    <row r="741" spans="1:12" s="55" customFormat="1">
      <c r="A741" s="53" t="s">
        <v>42</v>
      </c>
      <c r="B741" s="53" t="s">
        <v>21</v>
      </c>
      <c r="C741" s="53" t="s">
        <v>44</v>
      </c>
      <c r="D741" s="53" t="s">
        <v>26</v>
      </c>
      <c r="E741" s="56">
        <v>42349235</v>
      </c>
      <c r="F741" s="54" t="s">
        <v>438</v>
      </c>
      <c r="G741" s="53" t="s">
        <v>24</v>
      </c>
      <c r="H741" s="135">
        <v>1254.78</v>
      </c>
      <c r="I741" s="49">
        <v>1254.78</v>
      </c>
      <c r="J741" s="49">
        <v>283.2</v>
      </c>
      <c r="K741" s="136">
        <v>971.57999999999993</v>
      </c>
      <c r="L741" s="44" t="str">
        <f>VLOOKUP(E741,'ML Look up'!$A$2:$B$1922,2,FALSE)</f>
        <v>ESP Upgrade</v>
      </c>
    </row>
    <row r="742" spans="1:12" s="55" customFormat="1">
      <c r="A742" s="53" t="s">
        <v>42</v>
      </c>
      <c r="B742" s="53" t="s">
        <v>21</v>
      </c>
      <c r="C742" s="53" t="s">
        <v>44</v>
      </c>
      <c r="D742" s="53" t="s">
        <v>26</v>
      </c>
      <c r="E742" s="56">
        <v>42349236</v>
      </c>
      <c r="F742" s="54" t="s">
        <v>438</v>
      </c>
      <c r="G742" s="53" t="s">
        <v>24</v>
      </c>
      <c r="H742" s="135">
        <v>31003.94</v>
      </c>
      <c r="I742" s="49">
        <v>31003.94</v>
      </c>
      <c r="J742" s="49">
        <v>6997.51</v>
      </c>
      <c r="K742" s="136">
        <v>24006.43</v>
      </c>
      <c r="L742" s="44" t="str">
        <f>VLOOKUP(E742,'ML Look up'!$A$2:$B$1922,2,FALSE)</f>
        <v>ESP Upgrade</v>
      </c>
    </row>
    <row r="743" spans="1:12" s="55" customFormat="1">
      <c r="A743" s="53" t="s">
        <v>42</v>
      </c>
      <c r="B743" s="53" t="s">
        <v>21</v>
      </c>
      <c r="C743" s="53" t="s">
        <v>44</v>
      </c>
      <c r="D743" s="53" t="s">
        <v>26</v>
      </c>
      <c r="E743" s="56">
        <v>42349533</v>
      </c>
      <c r="F743" s="54" t="s">
        <v>456</v>
      </c>
      <c r="G743" s="53" t="s">
        <v>24</v>
      </c>
      <c r="H743" s="135">
        <v>6962.5</v>
      </c>
      <c r="I743" s="49">
        <v>6962.5</v>
      </c>
      <c r="J743" s="49">
        <v>1571.42</v>
      </c>
      <c r="K743" s="136">
        <v>5391.08</v>
      </c>
      <c r="L743" s="44" t="str">
        <f>VLOOKUP(E743,'ML Look up'!$A$2:$B$1922,2,FALSE)</f>
        <v>GYPSUM</v>
      </c>
    </row>
    <row r="744" spans="1:12" s="55" customFormat="1">
      <c r="A744" s="53" t="s">
        <v>42</v>
      </c>
      <c r="B744" s="53" t="s">
        <v>21</v>
      </c>
      <c r="C744" s="53" t="s">
        <v>44</v>
      </c>
      <c r="D744" s="53" t="s">
        <v>26</v>
      </c>
      <c r="E744" s="56">
        <v>42350784</v>
      </c>
      <c r="F744" s="54" t="s">
        <v>457</v>
      </c>
      <c r="G744" s="53" t="s">
        <v>24</v>
      </c>
      <c r="H744" s="135">
        <v>2248</v>
      </c>
      <c r="I744" s="49">
        <v>2248</v>
      </c>
      <c r="J744" s="49">
        <v>507.37</v>
      </c>
      <c r="K744" s="136">
        <v>1740.63</v>
      </c>
      <c r="L744" s="44" t="str">
        <f>VLOOKUP(E744,'ML Look up'!$A$2:$B$1922,2,FALSE)</f>
        <v>ASH</v>
      </c>
    </row>
    <row r="745" spans="1:12" s="55" customFormat="1">
      <c r="A745" s="53" t="s">
        <v>42</v>
      </c>
      <c r="B745" s="53" t="s">
        <v>21</v>
      </c>
      <c r="C745" s="53" t="s">
        <v>44</v>
      </c>
      <c r="D745" s="53" t="s">
        <v>26</v>
      </c>
      <c r="E745" s="56">
        <v>42356361</v>
      </c>
      <c r="F745" s="54" t="s">
        <v>451</v>
      </c>
      <c r="G745" s="53" t="s">
        <v>24</v>
      </c>
      <c r="H745" s="135">
        <v>4435.4799999999996</v>
      </c>
      <c r="I745" s="49">
        <v>4435.4799999999996</v>
      </c>
      <c r="J745" s="49">
        <v>1001.08</v>
      </c>
      <c r="K745" s="136">
        <v>3434.3999999999996</v>
      </c>
      <c r="L745" s="44" t="str">
        <f>VLOOKUP(E745,'ML Look up'!$A$2:$B$1922,2,FALSE)</f>
        <v>FGD</v>
      </c>
    </row>
    <row r="746" spans="1:12" s="55" customFormat="1">
      <c r="A746" s="53" t="s">
        <v>42</v>
      </c>
      <c r="B746" s="53" t="s">
        <v>21</v>
      </c>
      <c r="C746" s="53" t="s">
        <v>44</v>
      </c>
      <c r="D746" s="53" t="s">
        <v>26</v>
      </c>
      <c r="E746" s="56">
        <v>42356872</v>
      </c>
      <c r="F746" s="54" t="s">
        <v>439</v>
      </c>
      <c r="G746" s="53" t="s">
        <v>24</v>
      </c>
      <c r="H746" s="135">
        <v>-240.26</v>
      </c>
      <c r="I746" s="49">
        <v>-240.26</v>
      </c>
      <c r="J746" s="49">
        <v>-54.23</v>
      </c>
      <c r="K746" s="136">
        <v>-186.03</v>
      </c>
      <c r="L746" s="44" t="str">
        <f>VLOOKUP(E746,'ML Look up'!$A$2:$B$1922,2,FALSE)</f>
        <v>ESP Upgrade</v>
      </c>
    </row>
    <row r="747" spans="1:12" s="55" customFormat="1">
      <c r="A747" s="53" t="s">
        <v>42</v>
      </c>
      <c r="B747" s="53" t="s">
        <v>21</v>
      </c>
      <c r="C747" s="53" t="s">
        <v>44</v>
      </c>
      <c r="D747" s="53" t="s">
        <v>26</v>
      </c>
      <c r="E747" s="56">
        <v>42361093</v>
      </c>
      <c r="F747" s="54" t="s">
        <v>451</v>
      </c>
      <c r="G747" s="53" t="s">
        <v>24</v>
      </c>
      <c r="H747" s="135">
        <v>4201.74</v>
      </c>
      <c r="I747" s="49">
        <v>4201.74</v>
      </c>
      <c r="J747" s="49">
        <v>948.32</v>
      </c>
      <c r="K747" s="136">
        <v>3253.4199999999996</v>
      </c>
      <c r="L747" s="44" t="str">
        <f>VLOOKUP(E747,'ML Look up'!$A$2:$B$1922,2,FALSE)</f>
        <v>FGD</v>
      </c>
    </row>
    <row r="748" spans="1:12" s="55" customFormat="1">
      <c r="A748" s="53" t="s">
        <v>42</v>
      </c>
      <c r="B748" s="53" t="s">
        <v>21</v>
      </c>
      <c r="C748" s="53" t="s">
        <v>44</v>
      </c>
      <c r="D748" s="53" t="s">
        <v>26</v>
      </c>
      <c r="E748" s="56">
        <v>42386633</v>
      </c>
      <c r="F748" s="54" t="s">
        <v>451</v>
      </c>
      <c r="G748" s="53" t="s">
        <v>24</v>
      </c>
      <c r="H748" s="135">
        <v>5700.58</v>
      </c>
      <c r="I748" s="49">
        <v>5700.58</v>
      </c>
      <c r="J748" s="49">
        <v>1286.6099999999999</v>
      </c>
      <c r="K748" s="136">
        <v>4413.97</v>
      </c>
      <c r="L748" s="44" t="str">
        <f>VLOOKUP(E748,'ML Look up'!$A$2:$B$1922,2,FALSE)</f>
        <v>FGD</v>
      </c>
    </row>
    <row r="749" spans="1:12" s="55" customFormat="1">
      <c r="A749" s="53" t="s">
        <v>42</v>
      </c>
      <c r="B749" s="53" t="s">
        <v>21</v>
      </c>
      <c r="C749" s="53" t="s">
        <v>44</v>
      </c>
      <c r="D749" s="53" t="s">
        <v>26</v>
      </c>
      <c r="E749" s="56">
        <v>42386785</v>
      </c>
      <c r="F749" s="54" t="s">
        <v>451</v>
      </c>
      <c r="G749" s="53" t="s">
        <v>24</v>
      </c>
      <c r="H749" s="135">
        <v>582.49</v>
      </c>
      <c r="I749" s="49">
        <v>582.49</v>
      </c>
      <c r="J749" s="49">
        <v>131.47</v>
      </c>
      <c r="K749" s="136">
        <v>451.02</v>
      </c>
      <c r="L749" s="44" t="str">
        <f>VLOOKUP(E749,'ML Look up'!$A$2:$B$1922,2,FALSE)</f>
        <v>FGD</v>
      </c>
    </row>
    <row r="750" spans="1:12" s="55" customFormat="1">
      <c r="A750" s="53" t="s">
        <v>42</v>
      </c>
      <c r="B750" s="53" t="s">
        <v>21</v>
      </c>
      <c r="C750" s="53" t="s">
        <v>44</v>
      </c>
      <c r="D750" s="53" t="s">
        <v>26</v>
      </c>
      <c r="E750" s="56">
        <v>42393129</v>
      </c>
      <c r="F750" s="54" t="s">
        <v>451</v>
      </c>
      <c r="G750" s="53" t="s">
        <v>24</v>
      </c>
      <c r="H750" s="135">
        <v>945.25</v>
      </c>
      <c r="I750" s="49">
        <v>945.25</v>
      </c>
      <c r="J750" s="49">
        <v>213.34</v>
      </c>
      <c r="K750" s="136">
        <v>731.91</v>
      </c>
      <c r="L750" s="44" t="str">
        <f>VLOOKUP(E750,'ML Look up'!$A$2:$B$1922,2,FALSE)</f>
        <v>FGD</v>
      </c>
    </row>
    <row r="751" spans="1:12" s="55" customFormat="1">
      <c r="A751" s="53" t="s">
        <v>42</v>
      </c>
      <c r="B751" s="53" t="s">
        <v>21</v>
      </c>
      <c r="C751" s="53" t="s">
        <v>44</v>
      </c>
      <c r="D751" s="53" t="s">
        <v>26</v>
      </c>
      <c r="E751" s="56">
        <v>42406396</v>
      </c>
      <c r="F751" s="54" t="s">
        <v>458</v>
      </c>
      <c r="G751" s="53" t="s">
        <v>24</v>
      </c>
      <c r="H751" s="135">
        <v>107448.4</v>
      </c>
      <c r="I751" s="49">
        <v>107448.4</v>
      </c>
      <c r="J751" s="49">
        <v>24250.83</v>
      </c>
      <c r="K751" s="136">
        <v>83197.569999999992</v>
      </c>
      <c r="L751" s="44" t="str">
        <f>VLOOKUP(E751,'ML Look up'!$A$2:$B$1922,2,FALSE)</f>
        <v>LNB MOD</v>
      </c>
    </row>
    <row r="752" spans="1:12" s="55" customFormat="1">
      <c r="A752" s="53" t="s">
        <v>42</v>
      </c>
      <c r="B752" s="53" t="s">
        <v>21</v>
      </c>
      <c r="C752" s="53" t="s">
        <v>44</v>
      </c>
      <c r="D752" s="53" t="s">
        <v>26</v>
      </c>
      <c r="E752" s="56">
        <v>42406517</v>
      </c>
      <c r="F752" s="54" t="s">
        <v>458</v>
      </c>
      <c r="G752" s="53" t="s">
        <v>24</v>
      </c>
      <c r="H752" s="135">
        <v>83237.36</v>
      </c>
      <c r="I752" s="49">
        <v>83237.36</v>
      </c>
      <c r="J752" s="49">
        <v>18786.46</v>
      </c>
      <c r="K752" s="136">
        <v>64450.9</v>
      </c>
      <c r="L752" s="44" t="str">
        <f>VLOOKUP(E752,'ML Look up'!$A$2:$B$1922,2,FALSE)</f>
        <v>LNB MOD</v>
      </c>
    </row>
    <row r="753" spans="1:12" s="55" customFormat="1">
      <c r="A753" s="53" t="s">
        <v>42</v>
      </c>
      <c r="B753" s="53" t="s">
        <v>21</v>
      </c>
      <c r="C753" s="53" t="s">
        <v>44</v>
      </c>
      <c r="D753" s="53" t="s">
        <v>26</v>
      </c>
      <c r="E753" s="56">
        <v>42406524</v>
      </c>
      <c r="F753" s="54" t="s">
        <v>458</v>
      </c>
      <c r="G753" s="53" t="s">
        <v>24</v>
      </c>
      <c r="H753" s="135">
        <v>72718.58</v>
      </c>
      <c r="I753" s="49">
        <v>72718.58</v>
      </c>
      <c r="J753" s="49">
        <v>16412.39</v>
      </c>
      <c r="K753" s="136">
        <v>56306.19</v>
      </c>
      <c r="L753" s="44" t="str">
        <f>VLOOKUP(E753,'ML Look up'!$A$2:$B$1922,2,FALSE)</f>
        <v>LNB MOD</v>
      </c>
    </row>
    <row r="754" spans="1:12" s="55" customFormat="1">
      <c r="A754" s="53" t="s">
        <v>42</v>
      </c>
      <c r="B754" s="53" t="s">
        <v>21</v>
      </c>
      <c r="C754" s="53" t="s">
        <v>44</v>
      </c>
      <c r="D754" s="53" t="s">
        <v>26</v>
      </c>
      <c r="E754" s="56">
        <v>42413526</v>
      </c>
      <c r="F754" s="54" t="s">
        <v>451</v>
      </c>
      <c r="G754" s="53" t="s">
        <v>24</v>
      </c>
      <c r="H754" s="135">
        <v>1305.05</v>
      </c>
      <c r="I754" s="49">
        <v>1305.05</v>
      </c>
      <c r="J754" s="49">
        <v>294.55</v>
      </c>
      <c r="K754" s="136">
        <v>1010.5</v>
      </c>
      <c r="L754" s="44" t="str">
        <f>VLOOKUP(E754,'ML Look up'!$A$2:$B$1922,2,FALSE)</f>
        <v>FGD</v>
      </c>
    </row>
    <row r="755" spans="1:12" s="55" customFormat="1">
      <c r="A755" s="53" t="s">
        <v>42</v>
      </c>
      <c r="B755" s="53" t="s">
        <v>21</v>
      </c>
      <c r="C755" s="53" t="s">
        <v>44</v>
      </c>
      <c r="D755" s="53" t="s">
        <v>26</v>
      </c>
      <c r="E755" s="56">
        <v>42415022</v>
      </c>
      <c r="F755" s="54" t="s">
        <v>459</v>
      </c>
      <c r="G755" s="53" t="s">
        <v>24</v>
      </c>
      <c r="H755" s="135">
        <v>71646.28</v>
      </c>
      <c r="I755" s="49">
        <v>71646.28</v>
      </c>
      <c r="J755" s="49">
        <v>16170.38</v>
      </c>
      <c r="K755" s="136">
        <v>55475.9</v>
      </c>
      <c r="L755" s="44" t="str">
        <f>VLOOKUP(E755,'ML Look up'!$A$2:$B$1922,2,FALSE)</f>
        <v>ESP Upgrade</v>
      </c>
    </row>
    <row r="756" spans="1:12" s="55" customFormat="1">
      <c r="A756" s="53" t="s">
        <v>42</v>
      </c>
      <c r="B756" s="53" t="s">
        <v>21</v>
      </c>
      <c r="C756" s="53" t="s">
        <v>44</v>
      </c>
      <c r="D756" s="53" t="s">
        <v>26</v>
      </c>
      <c r="E756" s="56">
        <v>42415024</v>
      </c>
      <c r="F756" s="54" t="s">
        <v>459</v>
      </c>
      <c r="G756" s="53" t="s">
        <v>24</v>
      </c>
      <c r="H756" s="135">
        <v>75301.84</v>
      </c>
      <c r="I756" s="49">
        <v>75301.84</v>
      </c>
      <c r="J756" s="49">
        <v>16995.43</v>
      </c>
      <c r="K756" s="136">
        <v>58306.409999999996</v>
      </c>
      <c r="L756" s="44" t="str">
        <f>VLOOKUP(E756,'ML Look up'!$A$2:$B$1922,2,FALSE)</f>
        <v>ESP Upgrade</v>
      </c>
    </row>
    <row r="757" spans="1:12" s="55" customFormat="1">
      <c r="A757" s="53" t="s">
        <v>42</v>
      </c>
      <c r="B757" s="53" t="s">
        <v>21</v>
      </c>
      <c r="C757" s="53" t="s">
        <v>44</v>
      </c>
      <c r="D757" s="53" t="s">
        <v>26</v>
      </c>
      <c r="E757" s="56">
        <v>42419633</v>
      </c>
      <c r="F757" s="54" t="s">
        <v>457</v>
      </c>
      <c r="G757" s="53" t="s">
        <v>24</v>
      </c>
      <c r="H757" s="135">
        <v>4392.33</v>
      </c>
      <c r="I757" s="49">
        <v>4392.33</v>
      </c>
      <c r="J757" s="49">
        <v>991.34</v>
      </c>
      <c r="K757" s="136">
        <v>3400.99</v>
      </c>
      <c r="L757" s="44" t="str">
        <f>VLOOKUP(E757,'ML Look up'!$A$2:$B$1922,2,FALSE)</f>
        <v>ESP Upgrade</v>
      </c>
    </row>
    <row r="758" spans="1:12" s="55" customFormat="1">
      <c r="A758" s="53" t="s">
        <v>42</v>
      </c>
      <c r="B758" s="53" t="s">
        <v>21</v>
      </c>
      <c r="C758" s="53" t="s">
        <v>44</v>
      </c>
      <c r="D758" s="53" t="s">
        <v>26</v>
      </c>
      <c r="E758" s="56">
        <v>42433332</v>
      </c>
      <c r="F758" s="54" t="s">
        <v>451</v>
      </c>
      <c r="G758" s="53" t="s">
        <v>24</v>
      </c>
      <c r="H758" s="135">
        <v>13187.71</v>
      </c>
      <c r="I758" s="49">
        <v>13187.71</v>
      </c>
      <c r="J758" s="49">
        <v>2976.43</v>
      </c>
      <c r="K758" s="136">
        <v>10211.279999999999</v>
      </c>
      <c r="L758" s="44" t="str">
        <f>VLOOKUP(E758,'ML Look up'!$A$2:$B$1922,2,FALSE)</f>
        <v>FGD</v>
      </c>
    </row>
    <row r="759" spans="1:12" s="55" customFormat="1">
      <c r="A759" s="53" t="s">
        <v>42</v>
      </c>
      <c r="B759" s="53" t="s">
        <v>21</v>
      </c>
      <c r="C759" s="53" t="s">
        <v>44</v>
      </c>
      <c r="D759" s="53" t="s">
        <v>26</v>
      </c>
      <c r="E759" s="56">
        <v>42438168</v>
      </c>
      <c r="F759" s="54" t="s">
        <v>457</v>
      </c>
      <c r="G759" s="53" t="s">
        <v>24</v>
      </c>
      <c r="H759" s="135">
        <v>5749.82</v>
      </c>
      <c r="I759" s="49">
        <v>5749.82</v>
      </c>
      <c r="J759" s="49">
        <v>1297.72</v>
      </c>
      <c r="K759" s="136">
        <v>4452.0999999999995</v>
      </c>
      <c r="L759" s="44" t="str">
        <f>VLOOKUP(E759,'ML Look up'!$A$2:$B$1922,2,FALSE)</f>
        <v>SCR</v>
      </c>
    </row>
    <row r="760" spans="1:12" s="55" customFormat="1">
      <c r="A760" s="53" t="s">
        <v>42</v>
      </c>
      <c r="B760" s="53" t="s">
        <v>21</v>
      </c>
      <c r="C760" s="53" t="s">
        <v>44</v>
      </c>
      <c r="D760" s="53" t="s">
        <v>26</v>
      </c>
      <c r="E760" s="56">
        <v>42441549</v>
      </c>
      <c r="F760" s="54" t="s">
        <v>459</v>
      </c>
      <c r="G760" s="53" t="s">
        <v>24</v>
      </c>
      <c r="H760" s="135">
        <v>29354.59</v>
      </c>
      <c r="I760" s="49">
        <v>29354.59</v>
      </c>
      <c r="J760" s="49">
        <v>6625.25</v>
      </c>
      <c r="K760" s="136">
        <v>22729.34</v>
      </c>
      <c r="L760" s="44" t="str">
        <f>VLOOKUP(E760,'ML Look up'!$A$2:$B$1922,2,FALSE)</f>
        <v>ESP Upgrade</v>
      </c>
    </row>
    <row r="761" spans="1:12" s="55" customFormat="1">
      <c r="A761" s="53" t="s">
        <v>42</v>
      </c>
      <c r="B761" s="53" t="s">
        <v>21</v>
      </c>
      <c r="C761" s="53" t="s">
        <v>44</v>
      </c>
      <c r="D761" s="53" t="s">
        <v>26</v>
      </c>
      <c r="E761" s="56">
        <v>42446603</v>
      </c>
      <c r="F761" s="54" t="s">
        <v>457</v>
      </c>
      <c r="G761" s="53" t="s">
        <v>24</v>
      </c>
      <c r="H761" s="135">
        <v>1819.53</v>
      </c>
      <c r="I761" s="49">
        <v>1819.53</v>
      </c>
      <c r="J761" s="49">
        <v>410.66</v>
      </c>
      <c r="K761" s="136">
        <v>1408.87</v>
      </c>
      <c r="L761" s="44" t="str">
        <f>VLOOKUP(E761,'ML Look up'!$A$2:$B$1922,2,FALSE)</f>
        <v>ASH</v>
      </c>
    </row>
    <row r="762" spans="1:12" s="55" customFormat="1">
      <c r="A762" s="53" t="s">
        <v>42</v>
      </c>
      <c r="B762" s="53" t="s">
        <v>21</v>
      </c>
      <c r="C762" s="53" t="s">
        <v>44</v>
      </c>
      <c r="D762" s="53" t="s">
        <v>26</v>
      </c>
      <c r="E762" s="56">
        <v>42453340</v>
      </c>
      <c r="F762" s="54" t="s">
        <v>460</v>
      </c>
      <c r="G762" s="53" t="s">
        <v>24</v>
      </c>
      <c r="H762" s="135">
        <v>28669.54</v>
      </c>
      <c r="I762" s="49">
        <v>28669.54</v>
      </c>
      <c r="J762" s="49">
        <v>6470.64</v>
      </c>
      <c r="K762" s="136">
        <v>22198.9</v>
      </c>
      <c r="L762" s="44" t="str">
        <f>VLOOKUP(E762,'ML Look up'!$A$2:$B$1922,2,FALSE)</f>
        <v>FGD</v>
      </c>
    </row>
    <row r="763" spans="1:12" s="55" customFormat="1">
      <c r="A763" s="53" t="s">
        <v>42</v>
      </c>
      <c r="B763" s="53" t="s">
        <v>21</v>
      </c>
      <c r="C763" s="53" t="s">
        <v>44</v>
      </c>
      <c r="D763" s="53" t="s">
        <v>26</v>
      </c>
      <c r="E763" s="56">
        <v>42467777</v>
      </c>
      <c r="F763" s="54" t="s">
        <v>457</v>
      </c>
      <c r="G763" s="53" t="s">
        <v>24</v>
      </c>
      <c r="H763" s="135">
        <v>1153.9000000000001</v>
      </c>
      <c r="I763" s="49">
        <v>1153.9000000000001</v>
      </c>
      <c r="J763" s="49">
        <v>260.43</v>
      </c>
      <c r="K763" s="136">
        <v>893.47</v>
      </c>
      <c r="L763" s="44" t="str">
        <f>VLOOKUP(E763,'ML Look up'!$A$2:$B$1922,2,FALSE)</f>
        <v>FGD</v>
      </c>
    </row>
    <row r="764" spans="1:12" s="55" customFormat="1">
      <c r="A764" s="53" t="s">
        <v>42</v>
      </c>
      <c r="B764" s="53" t="s">
        <v>21</v>
      </c>
      <c r="C764" s="53" t="s">
        <v>44</v>
      </c>
      <c r="D764" s="53" t="s">
        <v>26</v>
      </c>
      <c r="E764" s="56">
        <v>42480300</v>
      </c>
      <c r="F764" s="54" t="s">
        <v>461</v>
      </c>
      <c r="G764" s="53" t="s">
        <v>24</v>
      </c>
      <c r="H764" s="135">
        <v>24769.06</v>
      </c>
      <c r="I764" s="49">
        <v>24769.06</v>
      </c>
      <c r="J764" s="49">
        <v>5590.31</v>
      </c>
      <c r="K764" s="136">
        <v>19178.75</v>
      </c>
      <c r="L764" s="44" t="str">
        <f>VLOOKUP(E764,'ML Look up'!$A$2:$B$1922,2,FALSE)</f>
        <v>FGD</v>
      </c>
    </row>
    <row r="765" spans="1:12" s="55" customFormat="1">
      <c r="A765" s="53" t="s">
        <v>42</v>
      </c>
      <c r="B765" s="53" t="s">
        <v>21</v>
      </c>
      <c r="C765" s="53" t="s">
        <v>44</v>
      </c>
      <c r="D765" s="53" t="s">
        <v>26</v>
      </c>
      <c r="E765" s="56" t="s">
        <v>137</v>
      </c>
      <c r="F765" s="54" t="s">
        <v>462</v>
      </c>
      <c r="G765" s="53" t="s">
        <v>24</v>
      </c>
      <c r="H765" s="135">
        <v>175349.33</v>
      </c>
      <c r="I765" s="49">
        <v>175349.33</v>
      </c>
      <c r="J765" s="49">
        <v>39575.89</v>
      </c>
      <c r="K765" s="136">
        <v>135773.44</v>
      </c>
      <c r="L765" s="44" t="str">
        <f>VLOOKUP(E765,'ML Look up'!$A$2:$B$1922,2,FALSE)</f>
        <v>MERCURY</v>
      </c>
    </row>
    <row r="766" spans="1:12" s="55" customFormat="1">
      <c r="A766" s="53" t="s">
        <v>42</v>
      </c>
      <c r="B766" s="53" t="s">
        <v>21</v>
      </c>
      <c r="C766" s="53" t="s">
        <v>44</v>
      </c>
      <c r="D766" s="53" t="s">
        <v>26</v>
      </c>
      <c r="E766" s="56" t="s">
        <v>148</v>
      </c>
      <c r="F766" s="54" t="s">
        <v>462</v>
      </c>
      <c r="G766" s="53" t="s">
        <v>24</v>
      </c>
      <c r="H766" s="135">
        <v>186224.33</v>
      </c>
      <c r="I766" s="49">
        <v>186224.33</v>
      </c>
      <c r="J766" s="49">
        <v>42030.35</v>
      </c>
      <c r="K766" s="136">
        <v>144193.97999999998</v>
      </c>
      <c r="L766" s="44" t="str">
        <f>VLOOKUP(E766,'ML Look up'!$A$2:$B$1922,2,FALSE)</f>
        <v>Mercury</v>
      </c>
    </row>
    <row r="767" spans="1:12" s="55" customFormat="1">
      <c r="A767" s="53" t="s">
        <v>42</v>
      </c>
      <c r="B767" s="53" t="s">
        <v>21</v>
      </c>
      <c r="C767" s="53" t="s">
        <v>44</v>
      </c>
      <c r="D767" s="53" t="s">
        <v>26</v>
      </c>
      <c r="E767" s="56" t="s">
        <v>143</v>
      </c>
      <c r="F767" s="54" t="s">
        <v>463</v>
      </c>
      <c r="G767" s="53" t="s">
        <v>24</v>
      </c>
      <c r="H767" s="135">
        <v>1607749.7</v>
      </c>
      <c r="I767" s="49">
        <v>1607749.7</v>
      </c>
      <c r="J767" s="49">
        <v>362864.94</v>
      </c>
      <c r="K767" s="136">
        <v>1244884.76</v>
      </c>
      <c r="L767" s="44" t="str">
        <f>VLOOKUP(E767,'ML Look up'!$A$2:$B$1922,2,FALSE)</f>
        <v>ESP Upgrade</v>
      </c>
    </row>
    <row r="768" spans="1:12" s="55" customFormat="1">
      <c r="A768" s="53" t="s">
        <v>42</v>
      </c>
      <c r="B768" s="53" t="s">
        <v>21</v>
      </c>
      <c r="C768" s="53" t="s">
        <v>44</v>
      </c>
      <c r="D768" s="53" t="s">
        <v>26</v>
      </c>
      <c r="E768" s="56" t="s">
        <v>149</v>
      </c>
      <c r="F768" s="54" t="s">
        <v>462</v>
      </c>
      <c r="G768" s="53" t="s">
        <v>24</v>
      </c>
      <c r="H768" s="135">
        <v>96474.77</v>
      </c>
      <c r="I768" s="49">
        <v>96474.77</v>
      </c>
      <c r="J768" s="49">
        <v>21774.11</v>
      </c>
      <c r="K768" s="136">
        <v>74700.66</v>
      </c>
      <c r="L768" s="44" t="str">
        <f>VLOOKUP(E768,'ML Look up'!$A$2:$B$1922,2,FALSE)</f>
        <v>Mercury</v>
      </c>
    </row>
    <row r="769" spans="1:12" s="55" customFormat="1">
      <c r="A769" s="53" t="s">
        <v>42</v>
      </c>
      <c r="B769" s="53" t="s">
        <v>21</v>
      </c>
      <c r="C769" s="53" t="s">
        <v>44</v>
      </c>
      <c r="D769" s="53" t="s">
        <v>26</v>
      </c>
      <c r="E769" s="56" t="s">
        <v>150</v>
      </c>
      <c r="F769" s="54" t="s">
        <v>462</v>
      </c>
      <c r="G769" s="53" t="s">
        <v>24</v>
      </c>
      <c r="H769" s="135">
        <v>96892.44</v>
      </c>
      <c r="I769" s="49">
        <v>96892.44</v>
      </c>
      <c r="J769" s="49">
        <v>21868.37</v>
      </c>
      <c r="K769" s="136">
        <v>75024.070000000007</v>
      </c>
      <c r="L769" s="44" t="str">
        <f>VLOOKUP(E769,'ML Look up'!$A$2:$B$1922,2,FALSE)</f>
        <v>Mercury</v>
      </c>
    </row>
    <row r="770" spans="1:12" s="55" customFormat="1">
      <c r="A770" s="53" t="s">
        <v>42</v>
      </c>
      <c r="B770" s="53" t="s">
        <v>21</v>
      </c>
      <c r="C770" s="53" t="s">
        <v>155</v>
      </c>
      <c r="D770" s="53" t="s">
        <v>26</v>
      </c>
      <c r="E770" s="56">
        <v>42163185</v>
      </c>
      <c r="F770" s="54" t="s">
        <v>425</v>
      </c>
      <c r="G770" s="53" t="s">
        <v>24</v>
      </c>
      <c r="H770" s="135">
        <v>2250.1999999999998</v>
      </c>
      <c r="I770" s="49">
        <v>2250.1999999999998</v>
      </c>
      <c r="J770" s="49">
        <v>1367.12</v>
      </c>
      <c r="K770" s="136">
        <v>883.07999999999993</v>
      </c>
      <c r="L770" s="44" t="str">
        <f>VLOOKUP(E770,'ML Look up'!$A$2:$B$1922,2,FALSE)</f>
        <v>FGD</v>
      </c>
    </row>
    <row r="771" spans="1:12" s="55" customFormat="1">
      <c r="A771" s="53" t="s">
        <v>42</v>
      </c>
      <c r="B771" s="53" t="s">
        <v>21</v>
      </c>
      <c r="C771" s="53" t="s">
        <v>155</v>
      </c>
      <c r="D771" s="53" t="s">
        <v>26</v>
      </c>
      <c r="E771" s="56">
        <v>42181540</v>
      </c>
      <c r="F771" s="54" t="s">
        <v>464</v>
      </c>
      <c r="G771" s="53" t="s">
        <v>24</v>
      </c>
      <c r="H771" s="135">
        <v>1180276.69</v>
      </c>
      <c r="I771" s="49">
        <v>1180276.69</v>
      </c>
      <c r="J771" s="49">
        <v>717081.97</v>
      </c>
      <c r="K771" s="136">
        <v>463194.72</v>
      </c>
      <c r="L771" s="44" t="str">
        <f>VLOOKUP(E771,'ML Look up'!$A$2:$B$1922,2,FALSE)</f>
        <v>SCR</v>
      </c>
    </row>
    <row r="772" spans="1:12" s="55" customFormat="1">
      <c r="A772" s="53" t="s">
        <v>42</v>
      </c>
      <c r="B772" s="53" t="s">
        <v>21</v>
      </c>
      <c r="C772" s="53" t="s">
        <v>155</v>
      </c>
      <c r="D772" s="53" t="s">
        <v>26</v>
      </c>
      <c r="E772" s="56">
        <v>42330815</v>
      </c>
      <c r="F772" s="54" t="s">
        <v>451</v>
      </c>
      <c r="G772" s="53" t="s">
        <v>24</v>
      </c>
      <c r="H772" s="135">
        <v>-19.03</v>
      </c>
      <c r="I772" s="49">
        <v>-19.03</v>
      </c>
      <c r="J772" s="49">
        <v>-11.56</v>
      </c>
      <c r="K772" s="136">
        <v>-7.4700000000000006</v>
      </c>
      <c r="L772" s="44" t="str">
        <f>VLOOKUP(E772,'ML Look up'!$A$2:$B$1922,2,FALSE)</f>
        <v>FGD</v>
      </c>
    </row>
    <row r="773" spans="1:12" s="55" customFormat="1">
      <c r="A773" s="53" t="s">
        <v>42</v>
      </c>
      <c r="B773" s="53" t="s">
        <v>21</v>
      </c>
      <c r="C773" s="53" t="s">
        <v>155</v>
      </c>
      <c r="D773" s="53" t="s">
        <v>26</v>
      </c>
      <c r="E773" s="56">
        <v>42343102</v>
      </c>
      <c r="F773" s="54" t="s">
        <v>451</v>
      </c>
      <c r="G773" s="53" t="s">
        <v>24</v>
      </c>
      <c r="H773" s="135">
        <v>1519.66</v>
      </c>
      <c r="I773" s="49">
        <v>1519.66</v>
      </c>
      <c r="J773" s="49">
        <v>923.28</v>
      </c>
      <c r="K773" s="136">
        <v>596.38000000000011</v>
      </c>
      <c r="L773" s="44" t="str">
        <f>VLOOKUP(E773,'ML Look up'!$A$2:$B$1922,2,FALSE)</f>
        <v>FGD</v>
      </c>
    </row>
    <row r="774" spans="1:12" s="55" customFormat="1">
      <c r="A774" s="53" t="s">
        <v>42</v>
      </c>
      <c r="B774" s="53" t="s">
        <v>21</v>
      </c>
      <c r="C774" s="53" t="s">
        <v>155</v>
      </c>
      <c r="D774" s="53" t="s">
        <v>26</v>
      </c>
      <c r="E774" s="56">
        <v>42349233</v>
      </c>
      <c r="F774" s="54" t="s">
        <v>438</v>
      </c>
      <c r="G774" s="53" t="s">
        <v>24</v>
      </c>
      <c r="H774" s="135">
        <v>94631.09</v>
      </c>
      <c r="I774" s="49">
        <v>94631.09</v>
      </c>
      <c r="J774" s="49">
        <v>57493.51</v>
      </c>
      <c r="K774" s="136">
        <v>37137.579999999994</v>
      </c>
      <c r="L774" s="44" t="str">
        <f>VLOOKUP(E774,'ML Look up'!$A$2:$B$1922,2,FALSE)</f>
        <v>FGD</v>
      </c>
    </row>
    <row r="775" spans="1:12" s="55" customFormat="1">
      <c r="A775" s="53" t="s">
        <v>42</v>
      </c>
      <c r="B775" s="53" t="s">
        <v>21</v>
      </c>
      <c r="C775" s="53" t="s">
        <v>155</v>
      </c>
      <c r="D775" s="53" t="s">
        <v>26</v>
      </c>
      <c r="E775" s="56">
        <v>42349234</v>
      </c>
      <c r="F775" s="54" t="s">
        <v>438</v>
      </c>
      <c r="G775" s="53" t="s">
        <v>24</v>
      </c>
      <c r="H775" s="135">
        <v>183232.26</v>
      </c>
      <c r="I775" s="49">
        <v>183232.26</v>
      </c>
      <c r="J775" s="49">
        <v>111323.51</v>
      </c>
      <c r="K775" s="136">
        <v>71908.750000000015</v>
      </c>
      <c r="L775" s="44" t="str">
        <f>VLOOKUP(E775,'ML Look up'!$A$2:$B$1922,2,FALSE)</f>
        <v>FGD</v>
      </c>
    </row>
    <row r="776" spans="1:12" s="55" customFormat="1">
      <c r="A776" s="53" t="s">
        <v>42</v>
      </c>
      <c r="B776" s="53" t="s">
        <v>21</v>
      </c>
      <c r="C776" s="53" t="s">
        <v>155</v>
      </c>
      <c r="D776" s="53" t="s">
        <v>26</v>
      </c>
      <c r="E776" s="56">
        <v>42356875</v>
      </c>
      <c r="F776" s="54" t="s">
        <v>428</v>
      </c>
      <c r="G776" s="53" t="s">
        <v>24</v>
      </c>
      <c r="H776" s="135">
        <v>1232.0999999999999</v>
      </c>
      <c r="I776" s="49">
        <v>1232.0999999999999</v>
      </c>
      <c r="J776" s="49">
        <v>748.57</v>
      </c>
      <c r="K776" s="136">
        <v>483.52999999999986</v>
      </c>
      <c r="L776" s="44" t="str">
        <f>VLOOKUP(E776,'ML Look up'!$A$2:$B$1922,2,FALSE)</f>
        <v>FGD</v>
      </c>
    </row>
    <row r="777" spans="1:12" s="55" customFormat="1">
      <c r="A777" s="53" t="s">
        <v>42</v>
      </c>
      <c r="B777" s="53" t="s">
        <v>21</v>
      </c>
      <c r="C777" s="53" t="s">
        <v>155</v>
      </c>
      <c r="D777" s="53" t="s">
        <v>26</v>
      </c>
      <c r="E777" s="56">
        <v>42368064</v>
      </c>
      <c r="F777" s="54" t="s">
        <v>465</v>
      </c>
      <c r="G777" s="53" t="s">
        <v>24</v>
      </c>
      <c r="H777" s="135">
        <v>-3112.14</v>
      </c>
      <c r="I777" s="49">
        <v>-3112.14</v>
      </c>
      <c r="J777" s="49">
        <v>-1890.79</v>
      </c>
      <c r="K777" s="136">
        <v>-1221.3499999999999</v>
      </c>
      <c r="L777" s="44" t="str">
        <f>VLOOKUP(E777,'ML Look up'!$A$2:$B$1922,2,FALSE)</f>
        <v>FGD</v>
      </c>
    </row>
    <row r="778" spans="1:12" s="55" customFormat="1">
      <c r="A778" s="53" t="s">
        <v>42</v>
      </c>
      <c r="B778" s="53" t="s">
        <v>21</v>
      </c>
      <c r="C778" s="53" t="s">
        <v>155</v>
      </c>
      <c r="D778" s="53" t="s">
        <v>26</v>
      </c>
      <c r="E778" s="56">
        <v>42397609</v>
      </c>
      <c r="F778" s="54" t="s">
        <v>428</v>
      </c>
      <c r="G778" s="53" t="s">
        <v>24</v>
      </c>
      <c r="H778" s="135">
        <v>212353.4</v>
      </c>
      <c r="I778" s="49">
        <v>212353.4</v>
      </c>
      <c r="J778" s="49">
        <v>129016.18</v>
      </c>
      <c r="K778" s="136">
        <v>83337.22</v>
      </c>
      <c r="L778" s="44" t="str">
        <f>VLOOKUP(E778,'ML Look up'!$A$2:$B$1922,2,FALSE)</f>
        <v>FGD</v>
      </c>
    </row>
    <row r="779" spans="1:12" s="55" customFormat="1">
      <c r="A779" s="53" t="s">
        <v>42</v>
      </c>
      <c r="B779" s="53" t="s">
        <v>21</v>
      </c>
      <c r="C779" s="53" t="s">
        <v>155</v>
      </c>
      <c r="D779" s="53" t="s">
        <v>26</v>
      </c>
      <c r="E779" s="56">
        <v>42399920</v>
      </c>
      <c r="F779" s="54" t="s">
        <v>457</v>
      </c>
      <c r="G779" s="53" t="s">
        <v>24</v>
      </c>
      <c r="H779" s="135">
        <v>187.35</v>
      </c>
      <c r="I779" s="49">
        <v>187.35</v>
      </c>
      <c r="J779" s="49">
        <v>113.83</v>
      </c>
      <c r="K779" s="136">
        <v>73.52</v>
      </c>
      <c r="L779" s="44" t="str">
        <f>VLOOKUP(E779,'ML Look up'!$A$2:$B$1922,2,FALSE)</f>
        <v>FGD</v>
      </c>
    </row>
    <row r="780" spans="1:12" s="55" customFormat="1">
      <c r="A780" s="53" t="s">
        <v>42</v>
      </c>
      <c r="B780" s="53" t="s">
        <v>21</v>
      </c>
      <c r="C780" s="53" t="s">
        <v>155</v>
      </c>
      <c r="D780" s="53" t="s">
        <v>26</v>
      </c>
      <c r="E780" s="56">
        <v>42478216</v>
      </c>
      <c r="F780" s="54" t="s">
        <v>490</v>
      </c>
      <c r="G780" s="53" t="s">
        <v>24</v>
      </c>
      <c r="H780" s="135">
        <v>140192.12</v>
      </c>
      <c r="I780" s="49">
        <v>140192.12</v>
      </c>
      <c r="J780" s="49">
        <v>85174.3</v>
      </c>
      <c r="K780" s="136">
        <v>55017.819999999992</v>
      </c>
      <c r="L780" s="44" t="str">
        <f>VLOOKUP(E780,'ML Look up'!$A$2:$B$1922,2,FALSE)</f>
        <v>FGD</v>
      </c>
    </row>
    <row r="781" spans="1:12" s="55" customFormat="1">
      <c r="A781" s="53" t="s">
        <v>42</v>
      </c>
      <c r="B781" s="53" t="s">
        <v>21</v>
      </c>
      <c r="C781" s="53" t="s">
        <v>155</v>
      </c>
      <c r="D781" s="53" t="s">
        <v>26</v>
      </c>
      <c r="E781" s="56">
        <v>42487873</v>
      </c>
      <c r="F781" s="54" t="s">
        <v>457</v>
      </c>
      <c r="G781" s="53" t="s">
        <v>24</v>
      </c>
      <c r="H781" s="135">
        <v>1757.14</v>
      </c>
      <c r="I781" s="49">
        <v>1757.14</v>
      </c>
      <c r="J781" s="49">
        <v>1067.56</v>
      </c>
      <c r="K781" s="136">
        <v>689.58000000000015</v>
      </c>
      <c r="L781" s="44" t="str">
        <f>VLOOKUP(E781,'ML Look up'!$A$2:$B$1922,2,FALSE)</f>
        <v>ASH</v>
      </c>
    </row>
    <row r="782" spans="1:12" s="55" customFormat="1">
      <c r="A782" s="53" t="s">
        <v>42</v>
      </c>
      <c r="B782" s="53" t="s">
        <v>21</v>
      </c>
      <c r="C782" s="53" t="s">
        <v>155</v>
      </c>
      <c r="D782" s="53" t="s">
        <v>26</v>
      </c>
      <c r="E782" s="56">
        <v>42498483</v>
      </c>
      <c r="F782" s="54" t="s">
        <v>466</v>
      </c>
      <c r="G782" s="53" t="s">
        <v>24</v>
      </c>
      <c r="H782" s="135">
        <v>-209.2</v>
      </c>
      <c r="I782" s="49">
        <v>-209.2</v>
      </c>
      <c r="J782" s="49">
        <v>-127.1</v>
      </c>
      <c r="K782" s="136">
        <v>-82.1</v>
      </c>
      <c r="L782" s="44" t="str">
        <f>VLOOKUP(E782,'ML Look up'!$A$2:$B$1922,2,FALSE)</f>
        <v>FGD</v>
      </c>
    </row>
    <row r="783" spans="1:12" s="55" customFormat="1">
      <c r="A783" s="53" t="s">
        <v>42</v>
      </c>
      <c r="B783" s="53" t="s">
        <v>21</v>
      </c>
      <c r="C783" s="53" t="s">
        <v>155</v>
      </c>
      <c r="D783" s="53" t="s">
        <v>26</v>
      </c>
      <c r="E783" s="56">
        <v>42499331</v>
      </c>
      <c r="F783" s="54" t="s">
        <v>466</v>
      </c>
      <c r="G783" s="53" t="s">
        <v>24</v>
      </c>
      <c r="H783" s="135">
        <v>13231.95</v>
      </c>
      <c r="I783" s="49">
        <v>13231.95</v>
      </c>
      <c r="J783" s="49">
        <v>8039.13</v>
      </c>
      <c r="K783" s="136">
        <v>5192.8200000000006</v>
      </c>
      <c r="L783" s="44" t="str">
        <f>VLOOKUP(E783,'ML Look up'!$A$2:$B$1922,2,FALSE)</f>
        <v>FGD</v>
      </c>
    </row>
    <row r="784" spans="1:12" s="55" customFormat="1">
      <c r="A784" s="53" t="s">
        <v>42</v>
      </c>
      <c r="B784" s="53" t="s">
        <v>21</v>
      </c>
      <c r="C784" s="53" t="s">
        <v>155</v>
      </c>
      <c r="D784" s="53" t="s">
        <v>26</v>
      </c>
      <c r="E784" s="56">
        <v>42499337</v>
      </c>
      <c r="F784" s="54" t="s">
        <v>466</v>
      </c>
      <c r="G784" s="53" t="s">
        <v>24</v>
      </c>
      <c r="H784" s="135">
        <v>9894.6200000000008</v>
      </c>
      <c r="I784" s="49">
        <v>9894.6200000000008</v>
      </c>
      <c r="J784" s="49">
        <v>6011.52</v>
      </c>
      <c r="K784" s="136">
        <v>3883.1000000000004</v>
      </c>
      <c r="L784" s="44" t="str">
        <f>VLOOKUP(E784,'ML Look up'!$A$2:$B$1922,2,FALSE)</f>
        <v>SO3</v>
      </c>
    </row>
    <row r="785" spans="1:12" s="55" customFormat="1">
      <c r="A785" s="53" t="s">
        <v>42</v>
      </c>
      <c r="B785" s="53" t="s">
        <v>21</v>
      </c>
      <c r="C785" s="53" t="s">
        <v>155</v>
      </c>
      <c r="D785" s="53" t="s">
        <v>26</v>
      </c>
      <c r="E785" s="56">
        <v>42507845</v>
      </c>
      <c r="F785" s="54" t="s">
        <v>467</v>
      </c>
      <c r="G785" s="53" t="s">
        <v>24</v>
      </c>
      <c r="H785" s="135">
        <v>51560.92</v>
      </c>
      <c r="I785" s="49">
        <v>51560.92</v>
      </c>
      <c r="J785" s="49">
        <v>31326.05</v>
      </c>
      <c r="K785" s="136">
        <v>20234.87</v>
      </c>
      <c r="L785" s="44" t="str">
        <f>VLOOKUP(E785,'ML Look up'!$A$2:$B$1922,2,FALSE)</f>
        <v>FGD</v>
      </c>
    </row>
    <row r="786" spans="1:12" s="55" customFormat="1">
      <c r="A786" s="53" t="s">
        <v>42</v>
      </c>
      <c r="B786" s="53" t="s">
        <v>21</v>
      </c>
      <c r="C786" s="53" t="s">
        <v>155</v>
      </c>
      <c r="D786" s="53" t="s">
        <v>26</v>
      </c>
      <c r="E786" s="56">
        <v>42515320</v>
      </c>
      <c r="F786" s="54" t="s">
        <v>466</v>
      </c>
      <c r="G786" s="53" t="s">
        <v>24</v>
      </c>
      <c r="H786" s="135">
        <v>2837.02</v>
      </c>
      <c r="I786" s="49">
        <v>2837.02</v>
      </c>
      <c r="J786" s="49">
        <v>1723.64</v>
      </c>
      <c r="K786" s="136">
        <v>1113.3799999999999</v>
      </c>
      <c r="L786" s="44" t="str">
        <f>VLOOKUP(E786,'ML Look up'!$A$2:$B$1922,2,FALSE)</f>
        <v>FGD</v>
      </c>
    </row>
    <row r="787" spans="1:12" s="55" customFormat="1">
      <c r="A787" s="53" t="s">
        <v>42</v>
      </c>
      <c r="B787" s="53" t="s">
        <v>21</v>
      </c>
      <c r="C787" s="53" t="s">
        <v>155</v>
      </c>
      <c r="D787" s="53" t="s">
        <v>26</v>
      </c>
      <c r="E787" s="56">
        <v>42522192</v>
      </c>
      <c r="F787" s="54" t="s">
        <v>478</v>
      </c>
      <c r="G787" s="53" t="s">
        <v>24</v>
      </c>
      <c r="H787" s="135">
        <v>9140.3799999999992</v>
      </c>
      <c r="I787" s="49">
        <v>9140.3799999999992</v>
      </c>
      <c r="J787" s="49">
        <v>5553.28</v>
      </c>
      <c r="K787" s="136">
        <v>3587.0999999999995</v>
      </c>
      <c r="L787" s="44" t="str">
        <f>VLOOKUP(E787,'ML Look up'!$A$2:$B$1922,2,FALSE)</f>
        <v>PRECIP</v>
      </c>
    </row>
    <row r="788" spans="1:12" s="55" customFormat="1">
      <c r="A788" s="53" t="s">
        <v>42</v>
      </c>
      <c r="B788" s="53" t="s">
        <v>21</v>
      </c>
      <c r="C788" s="53" t="s">
        <v>155</v>
      </c>
      <c r="D788" s="53" t="s">
        <v>26</v>
      </c>
      <c r="E788" s="56">
        <v>42534827</v>
      </c>
      <c r="F788" s="54" t="s">
        <v>466</v>
      </c>
      <c r="G788" s="53" t="s">
        <v>24</v>
      </c>
      <c r="H788" s="135">
        <v>4745.6000000000004</v>
      </c>
      <c r="I788" s="49">
        <v>4745.6000000000004</v>
      </c>
      <c r="J788" s="49">
        <v>2883.21</v>
      </c>
      <c r="K788" s="136">
        <v>1862.3900000000003</v>
      </c>
      <c r="L788" s="44" t="str">
        <f>VLOOKUP(E788,'ML Look up'!$A$2:$B$1922,2,FALSE)</f>
        <v>FGD</v>
      </c>
    </row>
    <row r="789" spans="1:12" s="55" customFormat="1">
      <c r="A789" s="53" t="s">
        <v>42</v>
      </c>
      <c r="B789" s="53" t="s">
        <v>21</v>
      </c>
      <c r="C789" s="53" t="s">
        <v>155</v>
      </c>
      <c r="D789" s="53" t="s">
        <v>26</v>
      </c>
      <c r="E789" s="56">
        <v>42535820</v>
      </c>
      <c r="F789" s="54" t="s">
        <v>466</v>
      </c>
      <c r="G789" s="53" t="s">
        <v>24</v>
      </c>
      <c r="H789" s="135">
        <v>650.16</v>
      </c>
      <c r="I789" s="49">
        <v>650.16</v>
      </c>
      <c r="J789" s="49">
        <v>395.01</v>
      </c>
      <c r="K789" s="136">
        <v>255.14999999999998</v>
      </c>
      <c r="L789" s="44" t="str">
        <f>VLOOKUP(E789,'ML Look up'!$A$2:$B$1922,2,FALSE)</f>
        <v>SO3</v>
      </c>
    </row>
    <row r="790" spans="1:12" s="55" customFormat="1">
      <c r="A790" s="53" t="s">
        <v>42</v>
      </c>
      <c r="B790" s="53" t="s">
        <v>21</v>
      </c>
      <c r="C790" s="53" t="s">
        <v>155</v>
      </c>
      <c r="D790" s="53" t="s">
        <v>26</v>
      </c>
      <c r="E790" s="56">
        <v>42536818</v>
      </c>
      <c r="F790" s="54" t="s">
        <v>468</v>
      </c>
      <c r="G790" s="53" t="s">
        <v>24</v>
      </c>
      <c r="H790" s="135">
        <v>2083.94</v>
      </c>
      <c r="I790" s="49">
        <v>2083.94</v>
      </c>
      <c r="J790" s="49">
        <v>1266.1099999999999</v>
      </c>
      <c r="K790" s="136">
        <v>817.83000000000015</v>
      </c>
      <c r="L790" s="44" t="str">
        <f>VLOOKUP(E790,'ML Look up'!$A$2:$B$1922,2,FALSE)</f>
        <v>ASH</v>
      </c>
    </row>
    <row r="791" spans="1:12" s="55" customFormat="1">
      <c r="A791" s="53" t="s">
        <v>42</v>
      </c>
      <c r="B791" s="53" t="s">
        <v>21</v>
      </c>
      <c r="C791" s="53" t="s">
        <v>155</v>
      </c>
      <c r="D791" s="53" t="s">
        <v>26</v>
      </c>
      <c r="E791" s="56">
        <v>42537553</v>
      </c>
      <c r="F791" s="54" t="s">
        <v>469</v>
      </c>
      <c r="G791" s="53" t="s">
        <v>24</v>
      </c>
      <c r="H791" s="135">
        <v>1444.27</v>
      </c>
      <c r="I791" s="49">
        <v>1444.27</v>
      </c>
      <c r="J791" s="49">
        <v>877.47</v>
      </c>
      <c r="K791" s="136">
        <v>566.79999999999995</v>
      </c>
      <c r="L791" s="44" t="str">
        <f>VLOOKUP(E791,'ML Look up'!$A$2:$B$1922,2,FALSE)</f>
        <v>ASH</v>
      </c>
    </row>
    <row r="792" spans="1:12" s="55" customFormat="1">
      <c r="A792" s="53" t="s">
        <v>42</v>
      </c>
      <c r="B792" s="53" t="s">
        <v>21</v>
      </c>
      <c r="C792" s="53" t="s">
        <v>155</v>
      </c>
      <c r="D792" s="53" t="s">
        <v>26</v>
      </c>
      <c r="E792" s="56">
        <v>42541275</v>
      </c>
      <c r="F792" s="54" t="s">
        <v>470</v>
      </c>
      <c r="G792" s="53" t="s">
        <v>24</v>
      </c>
      <c r="H792" s="135">
        <v>1549</v>
      </c>
      <c r="I792" s="49">
        <v>1549</v>
      </c>
      <c r="J792" s="49">
        <v>941.1</v>
      </c>
      <c r="K792" s="136">
        <v>607.9</v>
      </c>
      <c r="L792" s="44" t="str">
        <f>VLOOKUP(E792,'ML Look up'!$A$2:$B$1922,2,FALSE)</f>
        <v>SCR</v>
      </c>
    </row>
    <row r="793" spans="1:12" s="55" customFormat="1">
      <c r="A793" s="53" t="s">
        <v>42</v>
      </c>
      <c r="B793" s="53" t="s">
        <v>21</v>
      </c>
      <c r="C793" s="53" t="s">
        <v>155</v>
      </c>
      <c r="D793" s="53" t="s">
        <v>26</v>
      </c>
      <c r="E793" s="56">
        <v>42550262</v>
      </c>
      <c r="F793" s="54" t="s">
        <v>466</v>
      </c>
      <c r="G793" s="53" t="s">
        <v>24</v>
      </c>
      <c r="H793" s="135">
        <v>1527.49</v>
      </c>
      <c r="I793" s="49">
        <v>1527.49</v>
      </c>
      <c r="J793" s="49">
        <v>928.03</v>
      </c>
      <c r="K793" s="136">
        <v>599.46</v>
      </c>
      <c r="L793" s="44" t="str">
        <f>VLOOKUP(E793,'ML Look up'!$A$2:$B$1922,2,FALSE)</f>
        <v>FGD</v>
      </c>
    </row>
    <row r="794" spans="1:12" s="55" customFormat="1">
      <c r="A794" s="53" t="s">
        <v>42</v>
      </c>
      <c r="B794" s="53" t="s">
        <v>21</v>
      </c>
      <c r="C794" s="53" t="s">
        <v>155</v>
      </c>
      <c r="D794" s="53" t="s">
        <v>26</v>
      </c>
      <c r="E794" s="56">
        <v>42583104</v>
      </c>
      <c r="F794" s="54" t="s">
        <v>485</v>
      </c>
      <c r="G794" s="53" t="s">
        <v>24</v>
      </c>
      <c r="H794" s="135">
        <v>40355.78</v>
      </c>
      <c r="I794" s="49">
        <v>40355.78</v>
      </c>
      <c r="J794" s="49">
        <v>24518.32</v>
      </c>
      <c r="K794" s="136">
        <v>15837.46</v>
      </c>
      <c r="L794" s="44" t="str">
        <f>VLOOKUP(E794,'ML Look up'!$A$2:$B$1922,2,FALSE)</f>
        <v>PRECIP</v>
      </c>
    </row>
    <row r="795" spans="1:12" s="55" customFormat="1">
      <c r="A795" s="53" t="s">
        <v>42</v>
      </c>
      <c r="B795" s="53" t="s">
        <v>21</v>
      </c>
      <c r="C795" s="53" t="s">
        <v>155</v>
      </c>
      <c r="D795" s="53" t="s">
        <v>26</v>
      </c>
      <c r="E795" s="56">
        <v>42584018</v>
      </c>
      <c r="F795" s="54" t="s">
        <v>512</v>
      </c>
      <c r="G795" s="53" t="s">
        <v>24</v>
      </c>
      <c r="H795" s="135">
        <v>8047.56</v>
      </c>
      <c r="I795" s="49">
        <v>8047.56</v>
      </c>
      <c r="J795" s="49">
        <v>4889.33</v>
      </c>
      <c r="K795" s="136">
        <v>3158.2300000000005</v>
      </c>
      <c r="L795" s="44" t="str">
        <f>VLOOKUP(E795,'ML Look up'!$A$2:$B$1922,2,FALSE)</f>
        <v>GYPSUM</v>
      </c>
    </row>
    <row r="796" spans="1:12" s="55" customFormat="1">
      <c r="A796" s="53" t="s">
        <v>42</v>
      </c>
      <c r="B796" s="53" t="s">
        <v>21</v>
      </c>
      <c r="C796" s="53" t="s">
        <v>155</v>
      </c>
      <c r="D796" s="53" t="s">
        <v>26</v>
      </c>
      <c r="E796" s="56">
        <v>42586177</v>
      </c>
      <c r="F796" s="54" t="s">
        <v>466</v>
      </c>
      <c r="G796" s="53" t="s">
        <v>24</v>
      </c>
      <c r="H796" s="135">
        <v>1582.64</v>
      </c>
      <c r="I796" s="49">
        <v>1582.64</v>
      </c>
      <c r="J796" s="49">
        <v>961.54</v>
      </c>
      <c r="K796" s="136">
        <v>621.10000000000014</v>
      </c>
      <c r="L796" s="44" t="str">
        <f>VLOOKUP(E796,'ML Look up'!$A$2:$B$1922,2,FALSE)</f>
        <v>FGD</v>
      </c>
    </row>
    <row r="797" spans="1:12" s="55" customFormat="1">
      <c r="A797" s="53" t="s">
        <v>42</v>
      </c>
      <c r="B797" s="53" t="s">
        <v>21</v>
      </c>
      <c r="C797" s="53" t="s">
        <v>155</v>
      </c>
      <c r="D797" s="53" t="s">
        <v>26</v>
      </c>
      <c r="E797" s="56">
        <v>42592006</v>
      </c>
      <c r="F797" s="54" t="s">
        <v>493</v>
      </c>
      <c r="G797" s="53" t="s">
        <v>24</v>
      </c>
      <c r="H797" s="135">
        <v>103801.37</v>
      </c>
      <c r="I797" s="49">
        <v>103801.37</v>
      </c>
      <c r="J797" s="49">
        <v>63064.95</v>
      </c>
      <c r="K797" s="136">
        <v>40736.42</v>
      </c>
      <c r="L797" s="44" t="str">
        <f>VLOOKUP(E797,'ML Look up'!$A$2:$B$1922,2,FALSE)</f>
        <v>PRECIP</v>
      </c>
    </row>
    <row r="798" spans="1:12" s="55" customFormat="1">
      <c r="A798" s="53" t="s">
        <v>42</v>
      </c>
      <c r="B798" s="53" t="s">
        <v>21</v>
      </c>
      <c r="C798" s="53" t="s">
        <v>155</v>
      </c>
      <c r="D798" s="53" t="s">
        <v>26</v>
      </c>
      <c r="E798" s="56">
        <v>42594770</v>
      </c>
      <c r="F798" s="54" t="s">
        <v>466</v>
      </c>
      <c r="G798" s="53" t="s">
        <v>24</v>
      </c>
      <c r="H798" s="135">
        <v>1766.67</v>
      </c>
      <c r="I798" s="49">
        <v>1766.67</v>
      </c>
      <c r="J798" s="49">
        <v>1073.3499999999999</v>
      </c>
      <c r="K798" s="136">
        <v>693.32000000000016</v>
      </c>
      <c r="L798" s="44" t="str">
        <f>VLOOKUP(E798,'ML Look up'!$A$2:$B$1922,2,FALSE)</f>
        <v>FGD</v>
      </c>
    </row>
    <row r="799" spans="1:12" s="55" customFormat="1">
      <c r="A799" s="53" t="s">
        <v>42</v>
      </c>
      <c r="B799" s="53" t="s">
        <v>21</v>
      </c>
      <c r="C799" s="53" t="s">
        <v>155</v>
      </c>
      <c r="D799" s="53" t="s">
        <v>26</v>
      </c>
      <c r="E799" s="56">
        <v>42595985</v>
      </c>
      <c r="F799" s="54" t="s">
        <v>466</v>
      </c>
      <c r="G799" s="53" t="s">
        <v>24</v>
      </c>
      <c r="H799" s="135">
        <v>3339.46</v>
      </c>
      <c r="I799" s="49">
        <v>3339.46</v>
      </c>
      <c r="J799" s="49">
        <v>2028.9</v>
      </c>
      <c r="K799" s="136">
        <v>1310.56</v>
      </c>
      <c r="L799" s="44" t="str">
        <f>VLOOKUP(E799,'ML Look up'!$A$2:$B$1922,2,FALSE)</f>
        <v>FGD</v>
      </c>
    </row>
    <row r="800" spans="1:12" s="55" customFormat="1">
      <c r="A800" s="53" t="s">
        <v>42</v>
      </c>
      <c r="B800" s="53" t="s">
        <v>21</v>
      </c>
      <c r="C800" s="53" t="s">
        <v>155</v>
      </c>
      <c r="D800" s="53" t="s">
        <v>26</v>
      </c>
      <c r="E800" s="56">
        <v>42599312</v>
      </c>
      <c r="F800" s="54" t="s">
        <v>466</v>
      </c>
      <c r="G800" s="53" t="s">
        <v>24</v>
      </c>
      <c r="H800" s="135">
        <v>1962.45</v>
      </c>
      <c r="I800" s="49">
        <v>1962.45</v>
      </c>
      <c r="J800" s="49">
        <v>1192.29</v>
      </c>
      <c r="K800" s="136">
        <v>770.16000000000008</v>
      </c>
      <c r="L800" s="44" t="str">
        <f>VLOOKUP(E800,'ML Look up'!$A$2:$B$1922,2,FALSE)</f>
        <v>FGD</v>
      </c>
    </row>
    <row r="801" spans="1:12" s="55" customFormat="1">
      <c r="A801" s="53" t="s">
        <v>42</v>
      </c>
      <c r="B801" s="53" t="s">
        <v>21</v>
      </c>
      <c r="C801" s="53" t="s">
        <v>155</v>
      </c>
      <c r="D801" s="53" t="s">
        <v>26</v>
      </c>
      <c r="E801" s="56">
        <v>42599373</v>
      </c>
      <c r="F801" s="54" t="s">
        <v>494</v>
      </c>
      <c r="G801" s="53" t="s">
        <v>24</v>
      </c>
      <c r="H801" s="135">
        <v>4225.8</v>
      </c>
      <c r="I801" s="49">
        <v>4225.8</v>
      </c>
      <c r="J801" s="49">
        <v>2567.4</v>
      </c>
      <c r="K801" s="136">
        <v>1658.4</v>
      </c>
      <c r="L801" s="44" t="str">
        <f>VLOOKUP(E801,'ML Look up'!$A$2:$B$1922,2,FALSE)</f>
        <v>FGD</v>
      </c>
    </row>
    <row r="802" spans="1:12" s="55" customFormat="1">
      <c r="A802" s="53" t="s">
        <v>42</v>
      </c>
      <c r="B802" s="53" t="s">
        <v>21</v>
      </c>
      <c r="C802" s="53" t="s">
        <v>155</v>
      </c>
      <c r="D802" s="53" t="s">
        <v>26</v>
      </c>
      <c r="E802" s="56">
        <v>42600212</v>
      </c>
      <c r="F802" s="54" t="s">
        <v>489</v>
      </c>
      <c r="G802" s="53" t="s">
        <v>24</v>
      </c>
      <c r="H802" s="135">
        <v>10191.09</v>
      </c>
      <c r="I802" s="49">
        <v>10191.09</v>
      </c>
      <c r="J802" s="49">
        <v>6191.64</v>
      </c>
      <c r="K802" s="136">
        <v>3999.45</v>
      </c>
      <c r="L802" s="44" t="str">
        <f>VLOOKUP(E802,'ML Look up'!$A$2:$B$1922,2,FALSE)</f>
        <v>FGD</v>
      </c>
    </row>
    <row r="803" spans="1:12" s="55" customFormat="1">
      <c r="A803" s="53" t="s">
        <v>42</v>
      </c>
      <c r="B803" s="53" t="s">
        <v>21</v>
      </c>
      <c r="C803" s="53" t="s">
        <v>155</v>
      </c>
      <c r="D803" s="53" t="s">
        <v>26</v>
      </c>
      <c r="E803" s="56">
        <v>42600695</v>
      </c>
      <c r="F803" s="54" t="s">
        <v>488</v>
      </c>
      <c r="G803" s="53" t="s">
        <v>24</v>
      </c>
      <c r="H803" s="135">
        <v>1354.1</v>
      </c>
      <c r="I803" s="49">
        <v>1354.1</v>
      </c>
      <c r="J803" s="49">
        <v>822.69</v>
      </c>
      <c r="K803" s="136">
        <v>531.40999999999985</v>
      </c>
      <c r="L803" s="44" t="str">
        <f>VLOOKUP(E803,'ML Look up'!$A$2:$B$1922,2,FALSE)</f>
        <v>FGD</v>
      </c>
    </row>
    <row r="804" spans="1:12" s="55" customFormat="1">
      <c r="A804" s="53" t="s">
        <v>42</v>
      </c>
      <c r="B804" s="53" t="s">
        <v>21</v>
      </c>
      <c r="C804" s="53" t="s">
        <v>155</v>
      </c>
      <c r="D804" s="53" t="s">
        <v>26</v>
      </c>
      <c r="E804" s="56">
        <v>42604176</v>
      </c>
      <c r="F804" s="54" t="s">
        <v>486</v>
      </c>
      <c r="G804" s="53" t="s">
        <v>24</v>
      </c>
      <c r="H804" s="135">
        <v>15952.61</v>
      </c>
      <c r="I804" s="49">
        <v>15952.61</v>
      </c>
      <c r="J804" s="49">
        <v>9692.07</v>
      </c>
      <c r="K804" s="136">
        <v>6260.5400000000009</v>
      </c>
      <c r="L804" s="44" t="str">
        <f>VLOOKUP(E804,'ML Look up'!$A$2:$B$1922,2,FALSE)</f>
        <v>FGD</v>
      </c>
    </row>
    <row r="805" spans="1:12" s="55" customFormat="1">
      <c r="A805" s="53" t="s">
        <v>42</v>
      </c>
      <c r="B805" s="53" t="s">
        <v>21</v>
      </c>
      <c r="C805" s="53" t="s">
        <v>155</v>
      </c>
      <c r="D805" s="53" t="s">
        <v>26</v>
      </c>
      <c r="E805" s="56">
        <v>42604626</v>
      </c>
      <c r="F805" s="54" t="s">
        <v>479</v>
      </c>
      <c r="G805" s="53" t="s">
        <v>24</v>
      </c>
      <c r="H805" s="135">
        <v>2060.66</v>
      </c>
      <c r="I805" s="49">
        <v>2060.66</v>
      </c>
      <c r="J805" s="49">
        <v>1251.96</v>
      </c>
      <c r="K805" s="136">
        <v>808.69999999999982</v>
      </c>
      <c r="L805" s="44" t="str">
        <f>VLOOKUP(E805,'ML Look up'!$A$2:$B$1922,2,FALSE)</f>
        <v>FGD</v>
      </c>
    </row>
    <row r="806" spans="1:12" s="55" customFormat="1">
      <c r="A806" s="53" t="s">
        <v>42</v>
      </c>
      <c r="B806" s="53" t="s">
        <v>21</v>
      </c>
      <c r="C806" s="53" t="s">
        <v>155</v>
      </c>
      <c r="D806" s="53" t="s">
        <v>26</v>
      </c>
      <c r="E806" s="56">
        <v>42606692</v>
      </c>
      <c r="F806" s="54" t="s">
        <v>480</v>
      </c>
      <c r="G806" s="53" t="s">
        <v>24</v>
      </c>
      <c r="H806" s="135">
        <v>41798.86</v>
      </c>
      <c r="I806" s="49">
        <v>41798.86</v>
      </c>
      <c r="J806" s="49">
        <v>25395.07</v>
      </c>
      <c r="K806" s="136">
        <v>16403.79</v>
      </c>
      <c r="L806" s="44" t="str">
        <f>VLOOKUP(E806,'ML Look up'!$A$2:$B$1922,2,FALSE)</f>
        <v>FGD</v>
      </c>
    </row>
    <row r="807" spans="1:12">
      <c r="A807" s="53" t="s">
        <v>42</v>
      </c>
      <c r="B807" s="53" t="s">
        <v>21</v>
      </c>
      <c r="C807" s="53" t="s">
        <v>155</v>
      </c>
      <c r="D807" s="53" t="s">
        <v>26</v>
      </c>
      <c r="E807" s="56">
        <v>42615895</v>
      </c>
      <c r="F807" s="54" t="s">
        <v>487</v>
      </c>
      <c r="G807" s="53" t="s">
        <v>24</v>
      </c>
      <c r="H807" s="135">
        <v>58840.69</v>
      </c>
      <c r="I807" s="49">
        <v>58840.69</v>
      </c>
      <c r="J807" s="49">
        <v>35748.9</v>
      </c>
      <c r="K807" s="136">
        <v>23091.79</v>
      </c>
      <c r="L807" s="44" t="str">
        <f>VLOOKUP(E807,'ML Look up'!$A$2:$B$1922,2,FALSE)</f>
        <v>FGD</v>
      </c>
    </row>
    <row r="808" spans="1:12">
      <c r="A808" s="53" t="s">
        <v>42</v>
      </c>
      <c r="B808" s="53" t="s">
        <v>21</v>
      </c>
      <c r="C808" s="53" t="s">
        <v>155</v>
      </c>
      <c r="D808" s="53" t="s">
        <v>26</v>
      </c>
      <c r="E808" s="56">
        <v>42616052</v>
      </c>
      <c r="F808" s="54" t="s">
        <v>470</v>
      </c>
      <c r="G808" s="53" t="s">
        <v>24</v>
      </c>
      <c r="H808" s="135">
        <v>2926.78</v>
      </c>
      <c r="I808" s="49">
        <v>2926.78</v>
      </c>
      <c r="J808" s="49">
        <v>1778.18</v>
      </c>
      <c r="K808" s="136">
        <v>1148.6000000000001</v>
      </c>
      <c r="L808" s="44" t="str">
        <f>VLOOKUP(E808,'ML Look up'!$A$2:$B$1922,2,FALSE)</f>
        <v>PRECIP</v>
      </c>
    </row>
    <row r="809" spans="1:12">
      <c r="A809" s="53" t="s">
        <v>42</v>
      </c>
      <c r="B809" s="53" t="s">
        <v>21</v>
      </c>
      <c r="C809" s="53" t="s">
        <v>155</v>
      </c>
      <c r="D809" s="53" t="s">
        <v>26</v>
      </c>
      <c r="E809" s="56">
        <v>42616082</v>
      </c>
      <c r="F809" s="54" t="s">
        <v>470</v>
      </c>
      <c r="G809" s="53" t="s">
        <v>24</v>
      </c>
      <c r="H809" s="135">
        <v>2845.95</v>
      </c>
      <c r="I809" s="49">
        <v>2845.95</v>
      </c>
      <c r="J809" s="49">
        <v>1729.07</v>
      </c>
      <c r="K809" s="136">
        <v>1116.8799999999999</v>
      </c>
      <c r="L809" s="44" t="str">
        <f>VLOOKUP(E809,'ML Look up'!$A$2:$B$1922,2,FALSE)</f>
        <v>PRECIP</v>
      </c>
    </row>
    <row r="810" spans="1:12">
      <c r="A810" s="53" t="s">
        <v>42</v>
      </c>
      <c r="B810" s="53" t="s">
        <v>21</v>
      </c>
      <c r="C810" s="53" t="s">
        <v>155</v>
      </c>
      <c r="D810" s="53" t="s">
        <v>26</v>
      </c>
      <c r="E810" s="56">
        <v>42616537</v>
      </c>
      <c r="F810" s="54" t="s">
        <v>487</v>
      </c>
      <c r="G810" s="53" t="s">
        <v>24</v>
      </c>
      <c r="H810" s="135">
        <v>6023.19</v>
      </c>
      <c r="I810" s="49">
        <v>6023.19</v>
      </c>
      <c r="J810" s="49">
        <v>3659.41</v>
      </c>
      <c r="K810" s="136">
        <v>2363.7799999999997</v>
      </c>
      <c r="L810" s="44" t="str">
        <f>VLOOKUP(E810,'ML Look up'!$A$2:$B$1922,2,FALSE)</f>
        <v>FGD</v>
      </c>
    </row>
    <row r="811" spans="1:12">
      <c r="A811" s="53" t="s">
        <v>42</v>
      </c>
      <c r="B811" s="53" t="s">
        <v>21</v>
      </c>
      <c r="C811" s="53" t="s">
        <v>155</v>
      </c>
      <c r="D811" s="53" t="s">
        <v>26</v>
      </c>
      <c r="E811" s="56">
        <v>42617555</v>
      </c>
      <c r="F811" s="54" t="s">
        <v>495</v>
      </c>
      <c r="G811" s="53" t="s">
        <v>24</v>
      </c>
      <c r="H811" s="135">
        <v>5738.69</v>
      </c>
      <c r="I811" s="49">
        <v>5738.69</v>
      </c>
      <c r="J811" s="49">
        <v>3486.56</v>
      </c>
      <c r="K811" s="136">
        <v>2252.1299999999997</v>
      </c>
      <c r="L811" s="44" t="str">
        <f>VLOOKUP(E811,'ML Look up'!$A$2:$B$1922,2,FALSE)</f>
        <v>FGD</v>
      </c>
    </row>
    <row r="812" spans="1:12">
      <c r="A812" s="53" t="s">
        <v>42</v>
      </c>
      <c r="B812" s="53" t="s">
        <v>21</v>
      </c>
      <c r="C812" s="53" t="s">
        <v>155</v>
      </c>
      <c r="D812" s="53" t="s">
        <v>26</v>
      </c>
      <c r="E812" s="56">
        <v>42625854</v>
      </c>
      <c r="F812" s="54" t="s">
        <v>495</v>
      </c>
      <c r="G812" s="53" t="s">
        <v>24</v>
      </c>
      <c r="H812" s="135">
        <v>26631.64</v>
      </c>
      <c r="I812" s="49">
        <v>26631.64</v>
      </c>
      <c r="J812" s="49">
        <v>16180.16</v>
      </c>
      <c r="K812" s="136">
        <v>10451.48</v>
      </c>
      <c r="L812" s="44" t="str">
        <f>VLOOKUP(E812,'ML Look up'!$A$2:$B$1922,2,FALSE)</f>
        <v>SO3</v>
      </c>
    </row>
    <row r="813" spans="1:12">
      <c r="A813" s="53" t="s">
        <v>42</v>
      </c>
      <c r="B813" s="53" t="s">
        <v>21</v>
      </c>
      <c r="C813" s="53" t="s">
        <v>155</v>
      </c>
      <c r="D813" s="53" t="s">
        <v>26</v>
      </c>
      <c r="E813" s="56">
        <v>42626159</v>
      </c>
      <c r="F813" s="54" t="s">
        <v>466</v>
      </c>
      <c r="G813" s="53" t="s">
        <v>24</v>
      </c>
      <c r="H813" s="135">
        <v>11243.9</v>
      </c>
      <c r="I813" s="49">
        <v>11243.9</v>
      </c>
      <c r="J813" s="49">
        <v>6831.28</v>
      </c>
      <c r="K813" s="136">
        <v>4412.62</v>
      </c>
      <c r="L813" s="44" t="str">
        <f>VLOOKUP(E813,'ML Look up'!$A$2:$B$1922,2,FALSE)</f>
        <v>FGD</v>
      </c>
    </row>
    <row r="814" spans="1:12">
      <c r="A814" s="53" t="s">
        <v>42</v>
      </c>
      <c r="B814" s="53" t="s">
        <v>21</v>
      </c>
      <c r="C814" s="53" t="s">
        <v>155</v>
      </c>
      <c r="D814" s="53" t="s">
        <v>26</v>
      </c>
      <c r="E814" s="56">
        <v>42644086</v>
      </c>
      <c r="F814" s="54" t="s">
        <v>496</v>
      </c>
      <c r="G814" s="53" t="s">
        <v>24</v>
      </c>
      <c r="H814" s="135">
        <v>3355.8</v>
      </c>
      <c r="I814" s="49">
        <v>3355.8</v>
      </c>
      <c r="J814" s="49">
        <v>2038.83</v>
      </c>
      <c r="K814" s="136">
        <v>1316.9700000000003</v>
      </c>
      <c r="L814" s="44" t="str">
        <f>VLOOKUP(E814,'ML Look up'!$A$2:$B$1922,2,FALSE)</f>
        <v>FGD</v>
      </c>
    </row>
    <row r="815" spans="1:12">
      <c r="A815" s="53" t="s">
        <v>42</v>
      </c>
      <c r="B815" s="53" t="s">
        <v>21</v>
      </c>
      <c r="C815" s="53" t="s">
        <v>497</v>
      </c>
      <c r="D815" s="53" t="s">
        <v>26</v>
      </c>
      <c r="E815" s="56">
        <v>42409294</v>
      </c>
      <c r="F815" s="54" t="s">
        <v>456</v>
      </c>
      <c r="G815" s="53" t="s">
        <v>24</v>
      </c>
      <c r="H815" s="135">
        <v>-27.71</v>
      </c>
      <c r="I815" s="49">
        <v>-27.71</v>
      </c>
      <c r="J815" s="49">
        <v>-4.6100000000000003</v>
      </c>
      <c r="K815" s="136">
        <v>-23.1</v>
      </c>
      <c r="L815" s="44" t="str">
        <f>VLOOKUP(E815,'ML Look up'!$A$2:$B$1922,2,FALSE)</f>
        <v>GYPSUM</v>
      </c>
    </row>
    <row r="816" spans="1:12">
      <c r="A816" s="53" t="s">
        <v>42</v>
      </c>
      <c r="B816" s="53" t="s">
        <v>21</v>
      </c>
      <c r="C816" s="53" t="s">
        <v>497</v>
      </c>
      <c r="D816" s="53" t="s">
        <v>26</v>
      </c>
      <c r="E816" s="56">
        <v>42421718</v>
      </c>
      <c r="F816" s="54" t="s">
        <v>461</v>
      </c>
      <c r="G816" s="53" t="s">
        <v>24</v>
      </c>
      <c r="H816" s="135">
        <v>1167.83</v>
      </c>
      <c r="I816" s="49">
        <v>1167.83</v>
      </c>
      <c r="J816" s="49">
        <v>194.11</v>
      </c>
      <c r="K816" s="136">
        <v>973.71999999999991</v>
      </c>
      <c r="L816" s="44" t="str">
        <f>VLOOKUP(E816,'ML Look up'!$A$2:$B$1922,2,FALSE)</f>
        <v>CEMS</v>
      </c>
    </row>
    <row r="817" spans="1:12">
      <c r="A817" s="53" t="s">
        <v>42</v>
      </c>
      <c r="B817" s="53" t="s">
        <v>21</v>
      </c>
      <c r="C817" s="53" t="s">
        <v>497</v>
      </c>
      <c r="D817" s="53" t="s">
        <v>26</v>
      </c>
      <c r="E817" s="56">
        <v>42444638</v>
      </c>
      <c r="F817" s="54" t="s">
        <v>498</v>
      </c>
      <c r="G817" s="53" t="s">
        <v>24</v>
      </c>
      <c r="H817" s="135">
        <v>4894.2299999999996</v>
      </c>
      <c r="I817" s="49">
        <v>4894.2299999999996</v>
      </c>
      <c r="J817" s="49">
        <v>813.5</v>
      </c>
      <c r="K817" s="136">
        <v>4080.7299999999996</v>
      </c>
      <c r="L817" s="44" t="str">
        <f>VLOOKUP(E817,'ML Look up'!$A$2:$B$1922,2,FALSE)</f>
        <v>ASH</v>
      </c>
    </row>
    <row r="818" spans="1:12">
      <c r="A818" s="53" t="s">
        <v>42</v>
      </c>
      <c r="B818" s="53" t="s">
        <v>21</v>
      </c>
      <c r="C818" s="53" t="s">
        <v>497</v>
      </c>
      <c r="D818" s="53" t="s">
        <v>26</v>
      </c>
      <c r="E818" s="56">
        <v>42498902</v>
      </c>
      <c r="F818" s="54" t="s">
        <v>466</v>
      </c>
      <c r="G818" s="53" t="s">
        <v>24</v>
      </c>
      <c r="H818" s="135">
        <v>5781.11</v>
      </c>
      <c r="I818" s="49">
        <v>5781.11</v>
      </c>
      <c r="J818" s="49">
        <v>960.91</v>
      </c>
      <c r="K818" s="136">
        <v>4820.2</v>
      </c>
      <c r="L818" s="44" t="str">
        <f>VLOOKUP(E818,'ML Look up'!$A$2:$B$1922,2,FALSE)</f>
        <v>FGD</v>
      </c>
    </row>
    <row r="819" spans="1:12">
      <c r="A819" s="53" t="s">
        <v>42</v>
      </c>
      <c r="B819" s="53" t="s">
        <v>21</v>
      </c>
      <c r="C819" s="53" t="s">
        <v>497</v>
      </c>
      <c r="D819" s="53" t="s">
        <v>26</v>
      </c>
      <c r="E819" s="56">
        <v>42543785</v>
      </c>
      <c r="F819" s="54" t="s">
        <v>499</v>
      </c>
      <c r="G819" s="53" t="s">
        <v>24</v>
      </c>
      <c r="H819" s="135">
        <v>1034.1099999999999</v>
      </c>
      <c r="I819" s="49">
        <v>1034.1099999999999</v>
      </c>
      <c r="J819" s="49">
        <v>171.89</v>
      </c>
      <c r="K819" s="136">
        <v>862.21999999999991</v>
      </c>
      <c r="L819" s="44" t="str">
        <f>VLOOKUP(E819,'ML Look up'!$A$2:$B$1922,2,FALSE)</f>
        <v>ASH</v>
      </c>
    </row>
    <row r="820" spans="1:12">
      <c r="A820" s="53" t="s">
        <v>42</v>
      </c>
      <c r="B820" s="53" t="s">
        <v>21</v>
      </c>
      <c r="C820" s="53" t="s">
        <v>497</v>
      </c>
      <c r="D820" s="53" t="s">
        <v>26</v>
      </c>
      <c r="E820" s="56">
        <v>42556585</v>
      </c>
      <c r="F820" s="54" t="s">
        <v>466</v>
      </c>
      <c r="G820" s="53" t="s">
        <v>24</v>
      </c>
      <c r="H820" s="135">
        <v>33245.47</v>
      </c>
      <c r="I820" s="49">
        <v>33245.47</v>
      </c>
      <c r="J820" s="49">
        <v>5525.91</v>
      </c>
      <c r="K820" s="136">
        <v>27719.56</v>
      </c>
      <c r="L820" s="44" t="str">
        <f>VLOOKUP(E820,'ML Look up'!$A$2:$B$1922,2,FALSE)</f>
        <v>FGD</v>
      </c>
    </row>
    <row r="821" spans="1:12">
      <c r="A821" s="53" t="s">
        <v>42</v>
      </c>
      <c r="B821" s="53" t="s">
        <v>21</v>
      </c>
      <c r="C821" s="53" t="s">
        <v>497</v>
      </c>
      <c r="D821" s="53" t="s">
        <v>26</v>
      </c>
      <c r="E821" s="56">
        <v>42604150</v>
      </c>
      <c r="F821" s="54" t="s">
        <v>513</v>
      </c>
      <c r="G821" s="53" t="s">
        <v>24</v>
      </c>
      <c r="H821" s="135">
        <v>18867.07</v>
      </c>
      <c r="I821" s="49">
        <v>18867.07</v>
      </c>
      <c r="J821" s="49">
        <v>3136</v>
      </c>
      <c r="K821" s="136">
        <v>15731.07</v>
      </c>
      <c r="L821" s="44" t="str">
        <f>VLOOKUP(E821,'ML Look up'!$A$2:$B$1922,2,FALSE)</f>
        <v>ASH</v>
      </c>
    </row>
    <row r="822" spans="1:12">
      <c r="A822" s="53" t="s">
        <v>42</v>
      </c>
      <c r="B822" s="53" t="s">
        <v>21</v>
      </c>
      <c r="C822" s="53" t="s">
        <v>497</v>
      </c>
      <c r="D822" s="53" t="s">
        <v>26</v>
      </c>
      <c r="E822" s="56">
        <v>42604159</v>
      </c>
      <c r="F822" s="54" t="s">
        <v>514</v>
      </c>
      <c r="G822" s="53" t="s">
        <v>24</v>
      </c>
      <c r="H822" s="135">
        <v>12700.59</v>
      </c>
      <c r="I822" s="49">
        <v>12700.59</v>
      </c>
      <c r="J822" s="49">
        <v>2111.0300000000002</v>
      </c>
      <c r="K822" s="136">
        <v>10589.56</v>
      </c>
      <c r="L822" s="44" t="str">
        <f>VLOOKUP(E822,'ML Look up'!$A$2:$B$1922,2,FALSE)</f>
        <v>ASH</v>
      </c>
    </row>
    <row r="823" spans="1:12">
      <c r="A823" s="53" t="s">
        <v>42</v>
      </c>
      <c r="B823" s="53" t="s">
        <v>21</v>
      </c>
      <c r="C823" s="53" t="s">
        <v>497</v>
      </c>
      <c r="D823" s="53" t="s">
        <v>26</v>
      </c>
      <c r="E823" s="56">
        <v>42617561</v>
      </c>
      <c r="F823" s="54" t="s">
        <v>484</v>
      </c>
      <c r="G823" s="53" t="s">
        <v>24</v>
      </c>
      <c r="H823" s="135">
        <v>4313.53</v>
      </c>
      <c r="I823" s="49">
        <v>4313.53</v>
      </c>
      <c r="J823" s="49">
        <v>716.98</v>
      </c>
      <c r="K823" s="136">
        <v>3596.5499999999997</v>
      </c>
      <c r="L823" s="44" t="str">
        <f>VLOOKUP(E823,'ML Look up'!$A$2:$B$1922,2,FALSE)</f>
        <v>FGD</v>
      </c>
    </row>
    <row r="824" spans="1:12">
      <c r="A824" s="53" t="s">
        <v>42</v>
      </c>
      <c r="B824" s="53" t="s">
        <v>21</v>
      </c>
      <c r="C824" s="53" t="s">
        <v>497</v>
      </c>
      <c r="D824" s="53" t="s">
        <v>26</v>
      </c>
      <c r="E824" s="56">
        <v>42624700</v>
      </c>
      <c r="F824" s="54" t="s">
        <v>515</v>
      </c>
      <c r="G824" s="53" t="s">
        <v>24</v>
      </c>
      <c r="H824" s="135">
        <v>3260.47</v>
      </c>
      <c r="I824" s="49">
        <v>3260.47</v>
      </c>
      <c r="J824" s="49">
        <v>541.94000000000005</v>
      </c>
      <c r="K824" s="136">
        <v>2718.5299999999997</v>
      </c>
      <c r="L824" s="44" t="str">
        <f>VLOOKUP(E824,'ML Look up'!$A$2:$B$1922,2,FALSE)</f>
        <v>ASH</v>
      </c>
    </row>
    <row r="825" spans="1:12">
      <c r="A825" s="53" t="s">
        <v>42</v>
      </c>
      <c r="B825" s="53" t="s">
        <v>21</v>
      </c>
      <c r="C825" s="53" t="s">
        <v>497</v>
      </c>
      <c r="D825" s="53" t="s">
        <v>26</v>
      </c>
      <c r="E825" s="56">
        <v>42624706</v>
      </c>
      <c r="F825" s="54" t="s">
        <v>466</v>
      </c>
      <c r="G825" s="53" t="s">
        <v>24</v>
      </c>
      <c r="H825" s="135">
        <v>3042.89</v>
      </c>
      <c r="I825" s="49">
        <v>3042.89</v>
      </c>
      <c r="J825" s="49">
        <v>505.78</v>
      </c>
      <c r="K825" s="136">
        <v>2537.1099999999997</v>
      </c>
      <c r="L825" s="44" t="str">
        <f>VLOOKUP(E825,'ML Look up'!$A$2:$B$1922,2,FALSE)</f>
        <v>FGD</v>
      </c>
    </row>
    <row r="826" spans="1:12">
      <c r="A826" s="53" t="s">
        <v>42</v>
      </c>
      <c r="B826" s="53" t="s">
        <v>21</v>
      </c>
      <c r="C826" s="53" t="s">
        <v>497</v>
      </c>
      <c r="D826" s="53" t="s">
        <v>26</v>
      </c>
      <c r="E826" s="56">
        <v>42625711</v>
      </c>
      <c r="F826" s="54" t="s">
        <v>487</v>
      </c>
      <c r="G826" s="53" t="s">
        <v>24</v>
      </c>
      <c r="H826" s="135">
        <v>5663.01</v>
      </c>
      <c r="I826" s="49">
        <v>5663.01</v>
      </c>
      <c r="J826" s="49">
        <v>941.28</v>
      </c>
      <c r="K826" s="136">
        <v>4721.7300000000005</v>
      </c>
      <c r="L826" s="44" t="str">
        <f>VLOOKUP(E826,'ML Look up'!$A$2:$B$1922,2,FALSE)</f>
        <v>FGD</v>
      </c>
    </row>
    <row r="827" spans="1:12">
      <c r="A827" s="53" t="s">
        <v>42</v>
      </c>
      <c r="B827" s="53" t="s">
        <v>21</v>
      </c>
      <c r="C827" s="53" t="s">
        <v>497</v>
      </c>
      <c r="D827" s="53" t="s">
        <v>26</v>
      </c>
      <c r="E827" s="56">
        <v>42628091</v>
      </c>
      <c r="F827" s="54" t="s">
        <v>516</v>
      </c>
      <c r="G827" s="53" t="s">
        <v>24</v>
      </c>
      <c r="H827" s="135">
        <v>122498.77</v>
      </c>
      <c r="I827" s="49">
        <v>122498.77</v>
      </c>
      <c r="J827" s="49">
        <v>20361.189999999999</v>
      </c>
      <c r="K827" s="136">
        <v>102137.58</v>
      </c>
      <c r="L827" s="44" t="str">
        <f>VLOOKUP(E827,'ML Look up'!$A$2:$B$1922,2,FALSE)</f>
        <v>FGD</v>
      </c>
    </row>
    <row r="828" spans="1:12">
      <c r="A828" s="53" t="s">
        <v>42</v>
      </c>
      <c r="B828" s="53" t="s">
        <v>21</v>
      </c>
      <c r="C828" s="53" t="s">
        <v>497</v>
      </c>
      <c r="D828" s="53" t="s">
        <v>26</v>
      </c>
      <c r="E828" s="56">
        <v>42628174</v>
      </c>
      <c r="F828" s="54" t="s">
        <v>516</v>
      </c>
      <c r="G828" s="53" t="s">
        <v>24</v>
      </c>
      <c r="H828" s="135">
        <v>209829.68</v>
      </c>
      <c r="I828" s="49">
        <v>209829.68</v>
      </c>
      <c r="J828" s="49">
        <v>34876.94</v>
      </c>
      <c r="K828" s="136">
        <v>174952.74</v>
      </c>
      <c r="L828" s="44" t="str">
        <f>VLOOKUP(E828,'ML Look up'!$A$2:$B$1922,2,FALSE)</f>
        <v>FGD</v>
      </c>
    </row>
    <row r="829" spans="1:12" ht="15.75" customHeight="1">
      <c r="A829" s="53" t="s">
        <v>42</v>
      </c>
      <c r="B829" s="53" t="s">
        <v>21</v>
      </c>
      <c r="C829" s="53" t="s">
        <v>497</v>
      </c>
      <c r="D829" s="53" t="s">
        <v>26</v>
      </c>
      <c r="E829" s="56">
        <v>42635375</v>
      </c>
      <c r="F829" s="54" t="s">
        <v>515</v>
      </c>
      <c r="G829" s="53" t="s">
        <v>24</v>
      </c>
      <c r="H829" s="135">
        <v>19535.919999999998</v>
      </c>
      <c r="I829" s="49">
        <v>19535.919999999998</v>
      </c>
      <c r="J829" s="49">
        <v>3247.17</v>
      </c>
      <c r="K829" s="136">
        <v>16288.749999999998</v>
      </c>
      <c r="L829" s="44" t="str">
        <f>VLOOKUP(E829,'ML Look up'!$A$2:$B$1922,2,FALSE)</f>
        <v>FGD</v>
      </c>
    </row>
    <row r="830" spans="1:12" ht="15.75" customHeight="1">
      <c r="A830" s="53" t="s">
        <v>42</v>
      </c>
      <c r="B830" s="53" t="s">
        <v>21</v>
      </c>
      <c r="C830" s="53" t="s">
        <v>497</v>
      </c>
      <c r="D830" s="53" t="s">
        <v>26</v>
      </c>
      <c r="E830" s="56">
        <v>42635384</v>
      </c>
      <c r="F830" s="54" t="s">
        <v>517</v>
      </c>
      <c r="G830" s="53" t="s">
        <v>24</v>
      </c>
      <c r="H830" s="135">
        <v>4772.28</v>
      </c>
      <c r="I830" s="49">
        <v>4772.28</v>
      </c>
      <c r="J830" s="49">
        <v>793.23</v>
      </c>
      <c r="K830" s="136">
        <v>3979.0499999999997</v>
      </c>
      <c r="L830" s="44" t="str">
        <f>VLOOKUP(E830,'ML Look up'!$A$2:$B$1922,2,FALSE)</f>
        <v>FGD</v>
      </c>
    </row>
    <row r="831" spans="1:12" ht="15.75" customHeight="1">
      <c r="A831" s="53" t="s">
        <v>42</v>
      </c>
      <c r="B831" s="53" t="s">
        <v>21</v>
      </c>
      <c r="C831" s="53" t="s">
        <v>497</v>
      </c>
      <c r="D831" s="53" t="s">
        <v>26</v>
      </c>
      <c r="E831" s="56">
        <v>42638306</v>
      </c>
      <c r="F831" s="54" t="s">
        <v>466</v>
      </c>
      <c r="G831" s="53" t="s">
        <v>24</v>
      </c>
      <c r="H831" s="135">
        <v>6735.13</v>
      </c>
      <c r="I831" s="49">
        <v>6735.13</v>
      </c>
      <c r="J831" s="49">
        <v>1119.48</v>
      </c>
      <c r="K831" s="136">
        <v>5615.65</v>
      </c>
      <c r="L831" s="44" t="str">
        <f>VLOOKUP(E831,'ML Look up'!$A$2:$B$1922,2,FALSE)</f>
        <v>FGD</v>
      </c>
    </row>
    <row r="832" spans="1:12" ht="15.75" customHeight="1">
      <c r="A832" s="53" t="s">
        <v>42</v>
      </c>
      <c r="B832" s="53" t="s">
        <v>21</v>
      </c>
      <c r="C832" s="53" t="s">
        <v>497</v>
      </c>
      <c r="D832" s="53" t="s">
        <v>26</v>
      </c>
      <c r="E832" s="56">
        <v>42639651</v>
      </c>
      <c r="F832" s="54" t="s">
        <v>466</v>
      </c>
      <c r="G832" s="53" t="s">
        <v>24</v>
      </c>
      <c r="H832" s="135">
        <v>13872.7</v>
      </c>
      <c r="I832" s="49">
        <v>13872.7</v>
      </c>
      <c r="J832" s="49">
        <v>2305.86</v>
      </c>
      <c r="K832" s="136">
        <v>11566.84</v>
      </c>
      <c r="L832" s="44" t="str">
        <f>VLOOKUP(E832,'ML Look up'!$A$2:$B$1922,2,FALSE)</f>
        <v>FGD</v>
      </c>
    </row>
    <row r="833" spans="1:12" ht="15.75" customHeight="1">
      <c r="A833" s="53" t="s">
        <v>42</v>
      </c>
      <c r="B833" s="53" t="s">
        <v>21</v>
      </c>
      <c r="C833" s="53" t="s">
        <v>497</v>
      </c>
      <c r="D833" s="53" t="s">
        <v>26</v>
      </c>
      <c r="E833" s="56">
        <v>42646718</v>
      </c>
      <c r="F833" s="54" t="s">
        <v>518</v>
      </c>
      <c r="G833" s="53" t="s">
        <v>24</v>
      </c>
      <c r="H833" s="135">
        <v>11781.46</v>
      </c>
      <c r="I833" s="49">
        <v>11781.46</v>
      </c>
      <c r="J833" s="49">
        <v>1958.26</v>
      </c>
      <c r="K833" s="136">
        <v>9823.1999999999989</v>
      </c>
      <c r="L833" s="44" t="str">
        <f>VLOOKUP(E833,'ML Look up'!$A$2:$B$1922,2,FALSE)</f>
        <v>FGD</v>
      </c>
    </row>
    <row r="834" spans="1:12" ht="15.75" customHeight="1">
      <c r="A834" s="53" t="s">
        <v>42</v>
      </c>
      <c r="B834" s="53" t="s">
        <v>21</v>
      </c>
      <c r="C834" s="53" t="s">
        <v>497</v>
      </c>
      <c r="D834" s="53" t="s">
        <v>26</v>
      </c>
      <c r="E834" s="56">
        <v>42659677</v>
      </c>
      <c r="F834" s="54" t="s">
        <v>518</v>
      </c>
      <c r="G834" s="53" t="s">
        <v>24</v>
      </c>
      <c r="H834" s="135">
        <v>14338.7</v>
      </c>
      <c r="I834" s="49">
        <v>14338.7</v>
      </c>
      <c r="J834" s="49">
        <v>2383.31</v>
      </c>
      <c r="K834" s="136">
        <v>11955.390000000001</v>
      </c>
      <c r="L834" s="44" t="str">
        <f>VLOOKUP(E834,'ML Look up'!$A$2:$B$1922,2,FALSE)</f>
        <v>FGD</v>
      </c>
    </row>
    <row r="835" spans="1:12" ht="15.75" customHeight="1">
      <c r="A835" s="53" t="s">
        <v>42</v>
      </c>
      <c r="B835" s="53" t="s">
        <v>21</v>
      </c>
      <c r="C835" s="53" t="s">
        <v>497</v>
      </c>
      <c r="D835" s="53" t="s">
        <v>26</v>
      </c>
      <c r="E835" s="56">
        <v>42660130</v>
      </c>
      <c r="F835" s="54" t="s">
        <v>519</v>
      </c>
      <c r="G835" s="53" t="s">
        <v>24</v>
      </c>
      <c r="H835" s="135">
        <v>49243.08</v>
      </c>
      <c r="I835" s="49">
        <v>49243.08</v>
      </c>
      <c r="J835" s="49">
        <v>8184.96</v>
      </c>
      <c r="K835" s="136">
        <v>41058.120000000003</v>
      </c>
      <c r="L835" s="44" t="str">
        <f>VLOOKUP(E835,'ML Look up'!$A$2:$B$1922,2,FALSE)</f>
        <v>PRECIP</v>
      </c>
    </row>
    <row r="836" spans="1:12">
      <c r="A836" s="53" t="s">
        <v>42</v>
      </c>
      <c r="B836" s="53" t="s">
        <v>21</v>
      </c>
      <c r="C836" s="53" t="s">
        <v>497</v>
      </c>
      <c r="D836" s="53" t="s">
        <v>26</v>
      </c>
      <c r="E836" s="56">
        <v>42673266</v>
      </c>
      <c r="F836" s="54" t="s">
        <v>520</v>
      </c>
      <c r="G836" s="53" t="s">
        <v>24</v>
      </c>
      <c r="H836" s="135">
        <v>2243.65</v>
      </c>
      <c r="I836" s="49">
        <v>2243.65</v>
      </c>
      <c r="J836" s="49">
        <v>372.93</v>
      </c>
      <c r="K836" s="136">
        <v>1870.72</v>
      </c>
      <c r="L836" s="44" t="str">
        <f>VLOOKUP(E836,'ML Look up'!$A$2:$B$1922,2,FALSE)</f>
        <v>FGD</v>
      </c>
    </row>
    <row r="837" spans="1:12">
      <c r="A837" s="53" t="s">
        <v>42</v>
      </c>
      <c r="B837" s="53" t="s">
        <v>21</v>
      </c>
      <c r="C837" s="53" t="s">
        <v>497</v>
      </c>
      <c r="D837" s="53" t="s">
        <v>26</v>
      </c>
      <c r="E837" s="56">
        <v>42674546</v>
      </c>
      <c r="F837" s="54" t="s">
        <v>521</v>
      </c>
      <c r="G837" s="53" t="s">
        <v>24</v>
      </c>
      <c r="H837" s="135">
        <v>3356.21</v>
      </c>
      <c r="I837" s="49">
        <v>3356.21</v>
      </c>
      <c r="J837" s="49">
        <v>557.85</v>
      </c>
      <c r="K837" s="136">
        <v>2798.36</v>
      </c>
      <c r="L837" s="44" t="str">
        <f>VLOOKUP(E837,'ML Look up'!$A$2:$B$1922,2,FALSE)</f>
        <v>CEMS</v>
      </c>
    </row>
    <row r="838" spans="1:12">
      <c r="A838" s="53" t="s">
        <v>42</v>
      </c>
      <c r="B838" s="53" t="s">
        <v>21</v>
      </c>
      <c r="C838" s="53" t="s">
        <v>497</v>
      </c>
      <c r="D838" s="53" t="s">
        <v>26</v>
      </c>
      <c r="E838" s="56">
        <v>42681212</v>
      </c>
      <c r="F838" s="54" t="s">
        <v>522</v>
      </c>
      <c r="G838" s="53" t="s">
        <v>24</v>
      </c>
      <c r="H838" s="135">
        <v>6794.48</v>
      </c>
      <c r="I838" s="49">
        <v>6794.48</v>
      </c>
      <c r="J838" s="49">
        <v>1129.3499999999999</v>
      </c>
      <c r="K838" s="136">
        <v>5665.1299999999992</v>
      </c>
      <c r="L838" s="44" t="str">
        <f>VLOOKUP(E838,'ML Look up'!$A$2:$B$1922,2,FALSE)</f>
        <v>GYPSUM</v>
      </c>
    </row>
    <row r="839" spans="1:12">
      <c r="A839" s="53" t="s">
        <v>42</v>
      </c>
      <c r="B839" s="53" t="s">
        <v>21</v>
      </c>
      <c r="C839" s="53" t="s">
        <v>497</v>
      </c>
      <c r="D839" s="53" t="s">
        <v>26</v>
      </c>
      <c r="E839" s="56">
        <v>42682675</v>
      </c>
      <c r="F839" s="54" t="s">
        <v>523</v>
      </c>
      <c r="G839" s="53" t="s">
        <v>24</v>
      </c>
      <c r="H839" s="135">
        <v>2603.7399999999998</v>
      </c>
      <c r="I839" s="49">
        <v>2603.7399999999998</v>
      </c>
      <c r="J839" s="49">
        <v>432.78</v>
      </c>
      <c r="K839" s="136">
        <v>2170.96</v>
      </c>
      <c r="L839" s="44" t="str">
        <f>VLOOKUP(E839,'ML Look up'!$A$2:$B$1922,2,FALSE)</f>
        <v>FGD</v>
      </c>
    </row>
    <row r="840" spans="1:12">
      <c r="A840" s="53" t="s">
        <v>42</v>
      </c>
      <c r="B840" s="53" t="s">
        <v>21</v>
      </c>
      <c r="C840" s="53" t="s">
        <v>497</v>
      </c>
      <c r="D840" s="53" t="s">
        <v>26</v>
      </c>
      <c r="E840" s="56">
        <v>42683812</v>
      </c>
      <c r="F840" s="54" t="s">
        <v>524</v>
      </c>
      <c r="G840" s="53" t="s">
        <v>24</v>
      </c>
      <c r="H840" s="135">
        <v>2325.7800000000002</v>
      </c>
      <c r="I840" s="49">
        <v>2325.7800000000002</v>
      </c>
      <c r="J840" s="49">
        <v>386.58</v>
      </c>
      <c r="K840" s="136">
        <v>1939.2000000000003</v>
      </c>
      <c r="L840" s="44" t="str">
        <f>VLOOKUP(E840,'ML Look up'!$A$2:$B$1922,2,FALSE)</f>
        <v>PRECIP</v>
      </c>
    </row>
    <row r="841" spans="1:12">
      <c r="A841" s="53" t="s">
        <v>42</v>
      </c>
      <c r="B841" s="53" t="s">
        <v>21</v>
      </c>
      <c r="C841" s="53" t="s">
        <v>497</v>
      </c>
      <c r="D841" s="53" t="s">
        <v>26</v>
      </c>
      <c r="E841" s="56">
        <v>42684198</v>
      </c>
      <c r="F841" s="54" t="s">
        <v>525</v>
      </c>
      <c r="G841" s="53" t="s">
        <v>24</v>
      </c>
      <c r="H841" s="135">
        <v>40166.39</v>
      </c>
      <c r="I841" s="49">
        <v>40166.39</v>
      </c>
      <c r="J841" s="49">
        <v>6676.28</v>
      </c>
      <c r="K841" s="136">
        <v>33490.11</v>
      </c>
      <c r="L841" s="44" t="str">
        <f>VLOOKUP(E841,'ML Look up'!$A$2:$B$1922,2,FALSE)</f>
        <v>SCR</v>
      </c>
    </row>
    <row r="842" spans="1:12" ht="18.75" customHeight="1">
      <c r="A842" s="53" t="s">
        <v>42</v>
      </c>
      <c r="B842" s="53" t="s">
        <v>21</v>
      </c>
      <c r="C842" s="53" t="s">
        <v>497</v>
      </c>
      <c r="D842" s="53" t="s">
        <v>26</v>
      </c>
      <c r="E842" s="56">
        <v>42684200</v>
      </c>
      <c r="F842" s="54" t="s">
        <v>464</v>
      </c>
      <c r="G842" s="53" t="s">
        <v>24</v>
      </c>
      <c r="H842" s="135">
        <v>32763.26</v>
      </c>
      <c r="I842" s="49">
        <v>32763.26</v>
      </c>
      <c r="J842" s="49">
        <v>5445.76</v>
      </c>
      <c r="K842" s="136">
        <v>27317.5</v>
      </c>
      <c r="L842" s="44" t="str">
        <f>VLOOKUP(E842,'ML Look up'!$A$2:$B$1922,2,FALSE)</f>
        <v>SCR</v>
      </c>
    </row>
    <row r="843" spans="1:12">
      <c r="A843" s="53" t="s">
        <v>42</v>
      </c>
      <c r="B843" s="53" t="s">
        <v>21</v>
      </c>
      <c r="C843" s="53" t="s">
        <v>497</v>
      </c>
      <c r="D843" s="53" t="s">
        <v>26</v>
      </c>
      <c r="E843" s="56">
        <v>42693676</v>
      </c>
      <c r="F843" s="54" t="s">
        <v>521</v>
      </c>
      <c r="G843" s="53" t="s">
        <v>24</v>
      </c>
      <c r="H843" s="135">
        <v>4494.57</v>
      </c>
      <c r="I843" s="49">
        <v>4494.57</v>
      </c>
      <c r="J843" s="49">
        <v>747.07</v>
      </c>
      <c r="K843" s="136">
        <v>3747.4999999999995</v>
      </c>
      <c r="L843" s="44" t="str">
        <f>VLOOKUP(E843,'ML Look up'!$A$2:$B$1922,2,FALSE)</f>
        <v>MERCURY</v>
      </c>
    </row>
    <row r="844" spans="1:12">
      <c r="A844" s="53" t="s">
        <v>42</v>
      </c>
      <c r="B844" s="53" t="s">
        <v>21</v>
      </c>
      <c r="C844" s="53" t="s">
        <v>497</v>
      </c>
      <c r="D844" s="53" t="s">
        <v>26</v>
      </c>
      <c r="E844" s="56">
        <v>42701585</v>
      </c>
      <c r="F844" s="54" t="s">
        <v>523</v>
      </c>
      <c r="G844" s="53" t="s">
        <v>24</v>
      </c>
      <c r="H844" s="135">
        <v>6267.09</v>
      </c>
      <c r="I844" s="49">
        <v>6267.09</v>
      </c>
      <c r="J844" s="49">
        <v>1041.69</v>
      </c>
      <c r="K844" s="136">
        <v>5225.3999999999996</v>
      </c>
      <c r="L844" s="44" t="str">
        <f>VLOOKUP(E844,'ML Look up'!$A$2:$B$1922,2,FALSE)</f>
        <v>FGD</v>
      </c>
    </row>
    <row r="845" spans="1:12">
      <c r="A845" s="53" t="s">
        <v>42</v>
      </c>
      <c r="B845" s="53" t="s">
        <v>21</v>
      </c>
      <c r="C845" s="53" t="s">
        <v>497</v>
      </c>
      <c r="D845" s="53" t="s">
        <v>26</v>
      </c>
      <c r="E845" s="56">
        <v>42702937</v>
      </c>
      <c r="F845" s="54" t="s">
        <v>495</v>
      </c>
      <c r="G845" s="53" t="s">
        <v>24</v>
      </c>
      <c r="H845" s="135">
        <v>1884.33</v>
      </c>
      <c r="I845" s="49">
        <v>1884.33</v>
      </c>
      <c r="J845" s="49">
        <v>313.2</v>
      </c>
      <c r="K845" s="136">
        <v>1571.1299999999999</v>
      </c>
      <c r="L845" s="44" t="str">
        <f>VLOOKUP(E845,'ML Look up'!$A$2:$B$1922,2,FALSE)</f>
        <v>SO3</v>
      </c>
    </row>
    <row r="846" spans="1:12">
      <c r="A846" s="53" t="s">
        <v>42</v>
      </c>
      <c r="B846" s="53" t="s">
        <v>21</v>
      </c>
      <c r="C846" s="53" t="s">
        <v>497</v>
      </c>
      <c r="D846" s="53" t="s">
        <v>26</v>
      </c>
      <c r="E846" s="56">
        <v>42703699</v>
      </c>
      <c r="F846" s="54" t="s">
        <v>495</v>
      </c>
      <c r="G846" s="53" t="s">
        <v>24</v>
      </c>
      <c r="H846" s="135">
        <v>4302.68</v>
      </c>
      <c r="I846" s="49">
        <v>4302.68</v>
      </c>
      <c r="J846" s="49">
        <v>715.17</v>
      </c>
      <c r="K846" s="136">
        <v>3587.51</v>
      </c>
      <c r="L846" s="44" t="str">
        <f>VLOOKUP(E846,'ML Look up'!$A$2:$B$1922,2,FALSE)</f>
        <v>ASH</v>
      </c>
    </row>
    <row r="847" spans="1:12">
      <c r="A847" s="53" t="s">
        <v>42</v>
      </c>
      <c r="B847" s="53" t="s">
        <v>21</v>
      </c>
      <c r="C847" s="53" t="s">
        <v>497</v>
      </c>
      <c r="D847" s="53" t="s">
        <v>26</v>
      </c>
      <c r="E847" s="56">
        <v>42710127</v>
      </c>
      <c r="F847" s="54" t="s">
        <v>523</v>
      </c>
      <c r="G847" s="53" t="s">
        <v>24</v>
      </c>
      <c r="H847" s="135">
        <v>3602.94</v>
      </c>
      <c r="I847" s="49">
        <v>3602.94</v>
      </c>
      <c r="J847" s="49">
        <v>598.86</v>
      </c>
      <c r="K847" s="136">
        <v>3004.08</v>
      </c>
      <c r="L847" s="44" t="str">
        <f>VLOOKUP(E847,'ML Look up'!$A$2:$B$1922,2,FALSE)</f>
        <v>FGD</v>
      </c>
    </row>
    <row r="848" spans="1:12">
      <c r="A848" s="53" t="s">
        <v>42</v>
      </c>
      <c r="B848" s="53" t="s">
        <v>21</v>
      </c>
      <c r="C848" s="53" t="s">
        <v>497</v>
      </c>
      <c r="D848" s="53" t="s">
        <v>26</v>
      </c>
      <c r="E848" s="56">
        <v>42721629</v>
      </c>
      <c r="F848" s="54" t="s">
        <v>523</v>
      </c>
      <c r="G848" s="53" t="s">
        <v>24</v>
      </c>
      <c r="H848" s="135">
        <v>2975.42</v>
      </c>
      <c r="I848" s="49">
        <v>2975.42</v>
      </c>
      <c r="J848" s="49">
        <v>494.56</v>
      </c>
      <c r="K848" s="136">
        <v>2480.86</v>
      </c>
      <c r="L848" s="44" t="str">
        <f>VLOOKUP(E848,'ML Look up'!$A$2:$B$1922,2,FALSE)</f>
        <v>FGD</v>
      </c>
    </row>
    <row r="849" spans="1:12">
      <c r="A849" s="53" t="s">
        <v>42</v>
      </c>
      <c r="B849" s="53" t="s">
        <v>21</v>
      </c>
      <c r="C849" s="53" t="s">
        <v>497</v>
      </c>
      <c r="D849" s="53" t="s">
        <v>26</v>
      </c>
      <c r="E849" s="56">
        <v>42725139</v>
      </c>
      <c r="F849" s="54" t="s">
        <v>526</v>
      </c>
      <c r="G849" s="53" t="s">
        <v>24</v>
      </c>
      <c r="H849" s="135">
        <v>2195.27</v>
      </c>
      <c r="I849" s="49">
        <v>2195.27</v>
      </c>
      <c r="J849" s="49">
        <v>364.89</v>
      </c>
      <c r="K849" s="136">
        <v>1830.38</v>
      </c>
      <c r="L849" s="44" t="str">
        <f>VLOOKUP(E849,'ML Look up'!$A$2:$B$1922,2,FALSE)</f>
        <v>LDFL</v>
      </c>
    </row>
    <row r="850" spans="1:12">
      <c r="A850" s="53" t="s">
        <v>42</v>
      </c>
      <c r="B850" s="53" t="s">
        <v>21</v>
      </c>
      <c r="C850" s="53" t="s">
        <v>497</v>
      </c>
      <c r="D850" s="53" t="s">
        <v>26</v>
      </c>
      <c r="E850" s="56">
        <v>42735025</v>
      </c>
      <c r="F850" s="54" t="s">
        <v>486</v>
      </c>
      <c r="G850" s="53" t="s">
        <v>24</v>
      </c>
      <c r="H850" s="135">
        <v>26758.73</v>
      </c>
      <c r="I850" s="49">
        <v>26758.73</v>
      </c>
      <c r="J850" s="49">
        <v>4447.71</v>
      </c>
      <c r="K850" s="136">
        <v>22311.02</v>
      </c>
      <c r="L850" s="44" t="str">
        <f>VLOOKUP(E850,'ML Look up'!$A$2:$B$1922,2,FALSE)</f>
        <v>FGD</v>
      </c>
    </row>
    <row r="851" spans="1:12">
      <c r="A851" s="53" t="s">
        <v>42</v>
      </c>
      <c r="B851" s="53" t="s">
        <v>21</v>
      </c>
      <c r="C851" s="53" t="s">
        <v>497</v>
      </c>
      <c r="D851" s="53" t="s">
        <v>26</v>
      </c>
      <c r="E851" s="56">
        <v>42736322</v>
      </c>
      <c r="F851" s="54" t="s">
        <v>527</v>
      </c>
      <c r="G851" s="53" t="s">
        <v>24</v>
      </c>
      <c r="H851" s="135">
        <v>13802.67</v>
      </c>
      <c r="I851" s="49">
        <v>13802.67</v>
      </c>
      <c r="J851" s="49">
        <v>2294.2199999999998</v>
      </c>
      <c r="K851" s="136">
        <v>11508.45</v>
      </c>
      <c r="L851" s="44" t="str">
        <f>VLOOKUP(E851,'ML Look up'!$A$2:$B$1922,2,FALSE)</f>
        <v>FGD</v>
      </c>
    </row>
    <row r="852" spans="1:12">
      <c r="A852" s="53" t="s">
        <v>42</v>
      </c>
      <c r="B852" s="53" t="s">
        <v>21</v>
      </c>
      <c r="C852" s="53" t="s">
        <v>497</v>
      </c>
      <c r="D852" s="53" t="s">
        <v>26</v>
      </c>
      <c r="E852" s="56">
        <v>42736785</v>
      </c>
      <c r="F852" s="54" t="s">
        <v>527</v>
      </c>
      <c r="G852" s="53" t="s">
        <v>24</v>
      </c>
      <c r="H852" s="135">
        <v>9352.7800000000007</v>
      </c>
      <c r="I852" s="49">
        <v>9352.7800000000007</v>
      </c>
      <c r="J852" s="49">
        <v>1554.58</v>
      </c>
      <c r="K852" s="136">
        <v>7798.2000000000007</v>
      </c>
      <c r="L852" s="44" t="str">
        <f>VLOOKUP(E852,'ML Look up'!$A$2:$B$1922,2,FALSE)</f>
        <v>FGD</v>
      </c>
    </row>
    <row r="853" spans="1:12">
      <c r="A853" s="53" t="s">
        <v>42</v>
      </c>
      <c r="B853" s="53" t="s">
        <v>21</v>
      </c>
      <c r="C853" s="53" t="s">
        <v>497</v>
      </c>
      <c r="D853" s="53" t="s">
        <v>26</v>
      </c>
      <c r="E853" s="56">
        <v>42737907</v>
      </c>
      <c r="F853" s="54" t="s">
        <v>523</v>
      </c>
      <c r="G853" s="53" t="s">
        <v>24</v>
      </c>
      <c r="H853" s="135">
        <v>6913.14</v>
      </c>
      <c r="I853" s="49">
        <v>6913.14</v>
      </c>
      <c r="J853" s="49">
        <v>1149.07</v>
      </c>
      <c r="K853" s="136">
        <v>5764.0700000000006</v>
      </c>
      <c r="L853" s="44" t="str">
        <f>VLOOKUP(E853,'ML Look up'!$A$2:$B$1922,2,FALSE)</f>
        <v>FGD</v>
      </c>
    </row>
    <row r="854" spans="1:12">
      <c r="A854" s="53" t="s">
        <v>42</v>
      </c>
      <c r="B854" s="53" t="s">
        <v>21</v>
      </c>
      <c r="C854" s="53" t="s">
        <v>497</v>
      </c>
      <c r="D854" s="53" t="s">
        <v>26</v>
      </c>
      <c r="E854" s="56">
        <v>42738969</v>
      </c>
      <c r="F854" s="54" t="s">
        <v>528</v>
      </c>
      <c r="G854" s="53" t="s">
        <v>24</v>
      </c>
      <c r="H854" s="135">
        <v>2099.39</v>
      </c>
      <c r="I854" s="49">
        <v>2099.39</v>
      </c>
      <c r="J854" s="49">
        <v>348.95</v>
      </c>
      <c r="K854" s="136">
        <v>1750.4399999999998</v>
      </c>
      <c r="L854" s="44" t="str">
        <f>VLOOKUP(E854,'ML Look up'!$A$2:$B$1922,2,FALSE)</f>
        <v>FGD</v>
      </c>
    </row>
    <row r="855" spans="1:12">
      <c r="A855" s="53" t="s">
        <v>42</v>
      </c>
      <c r="B855" s="53" t="s">
        <v>21</v>
      </c>
      <c r="C855" s="53" t="s">
        <v>497</v>
      </c>
      <c r="D855" s="53" t="s">
        <v>26</v>
      </c>
      <c r="E855" s="56">
        <v>42739565</v>
      </c>
      <c r="F855" s="54" t="s">
        <v>521</v>
      </c>
      <c r="G855" s="53" t="s">
        <v>24</v>
      </c>
      <c r="H855" s="135">
        <v>61501.9</v>
      </c>
      <c r="I855" s="49">
        <v>61501.9</v>
      </c>
      <c r="J855" s="49">
        <v>10222.57</v>
      </c>
      <c r="K855" s="136">
        <v>51279.33</v>
      </c>
      <c r="L855" s="44" t="str">
        <f>VLOOKUP(E855,'ML Look up'!$A$2:$B$1922,2,FALSE)</f>
        <v>FGD</v>
      </c>
    </row>
    <row r="856" spans="1:12">
      <c r="A856" s="53" t="s">
        <v>42</v>
      </c>
      <c r="B856" s="53" t="s">
        <v>21</v>
      </c>
      <c r="C856" s="53" t="s">
        <v>497</v>
      </c>
      <c r="D856" s="53" t="s">
        <v>26</v>
      </c>
      <c r="E856" s="56">
        <v>42744090</v>
      </c>
      <c r="F856" s="54" t="s">
        <v>523</v>
      </c>
      <c r="G856" s="53" t="s">
        <v>24</v>
      </c>
      <c r="H856" s="135">
        <v>14939.63</v>
      </c>
      <c r="I856" s="49">
        <v>14939.63</v>
      </c>
      <c r="J856" s="49">
        <v>2483.1999999999998</v>
      </c>
      <c r="K856" s="136">
        <v>12456.43</v>
      </c>
      <c r="L856" s="44" t="str">
        <f>VLOOKUP(E856,'ML Look up'!$A$2:$B$1922,2,FALSE)</f>
        <v>FGD</v>
      </c>
    </row>
    <row r="857" spans="1:12">
      <c r="A857" s="53" t="s">
        <v>42</v>
      </c>
      <c r="B857" s="53" t="s">
        <v>21</v>
      </c>
      <c r="C857" s="53" t="s">
        <v>497</v>
      </c>
      <c r="D857" s="53" t="s">
        <v>26</v>
      </c>
      <c r="E857" s="56">
        <v>42757311</v>
      </c>
      <c r="F857" s="54" t="s">
        <v>529</v>
      </c>
      <c r="G857" s="53" t="s">
        <v>24</v>
      </c>
      <c r="H857" s="135">
        <v>1445.36</v>
      </c>
      <c r="I857" s="49">
        <v>1445.36</v>
      </c>
      <c r="J857" s="49">
        <v>240.24</v>
      </c>
      <c r="K857" s="136">
        <v>1205.1199999999999</v>
      </c>
      <c r="L857" s="44" t="str">
        <f>VLOOKUP(E857,'ML Look up'!$A$2:$B$1922,2,FALSE)</f>
        <v>LNB</v>
      </c>
    </row>
    <row r="858" spans="1:12">
      <c r="A858" s="53" t="s">
        <v>42</v>
      </c>
      <c r="B858" s="53" t="s">
        <v>21</v>
      </c>
      <c r="C858" s="53" t="s">
        <v>497</v>
      </c>
      <c r="D858" s="53" t="s">
        <v>26</v>
      </c>
      <c r="E858" s="56">
        <v>42760432</v>
      </c>
      <c r="F858" s="54" t="s">
        <v>530</v>
      </c>
      <c r="G858" s="53" t="s">
        <v>24</v>
      </c>
      <c r="H858" s="135">
        <v>7508.78</v>
      </c>
      <c r="I858" s="49">
        <v>7508.78</v>
      </c>
      <c r="J858" s="49">
        <v>1248.08</v>
      </c>
      <c r="K858" s="136">
        <v>6260.7</v>
      </c>
      <c r="L858" s="44" t="str">
        <f>VLOOKUP(E858,'ML Look up'!$A$2:$B$1922,2,FALSE)</f>
        <v>PRECIP</v>
      </c>
    </row>
    <row r="859" spans="1:12">
      <c r="A859" s="53" t="s">
        <v>42</v>
      </c>
      <c r="B859" s="53" t="s">
        <v>21</v>
      </c>
      <c r="C859" s="53" t="s">
        <v>497</v>
      </c>
      <c r="D859" s="53" t="s">
        <v>26</v>
      </c>
      <c r="E859" s="56">
        <v>42773162</v>
      </c>
      <c r="F859" s="54" t="s">
        <v>520</v>
      </c>
      <c r="G859" s="53" t="s">
        <v>24</v>
      </c>
      <c r="H859" s="135">
        <v>14299.66</v>
      </c>
      <c r="I859" s="49">
        <v>14299.66</v>
      </c>
      <c r="J859" s="49">
        <v>2376.8200000000002</v>
      </c>
      <c r="K859" s="136">
        <v>11922.84</v>
      </c>
      <c r="L859" s="44" t="str">
        <f>VLOOKUP(E859,'ML Look up'!$A$2:$B$1922,2,FALSE)</f>
        <v>ASH</v>
      </c>
    </row>
    <row r="860" spans="1:12">
      <c r="A860" s="53" t="s">
        <v>42</v>
      </c>
      <c r="B860" s="53" t="s">
        <v>21</v>
      </c>
      <c r="C860" s="53" t="s">
        <v>497</v>
      </c>
      <c r="D860" s="53" t="s">
        <v>26</v>
      </c>
      <c r="E860" s="56">
        <v>42773174</v>
      </c>
      <c r="F860" s="54" t="s">
        <v>520</v>
      </c>
      <c r="G860" s="53" t="s">
        <v>24</v>
      </c>
      <c r="H860" s="135">
        <v>15394.09</v>
      </c>
      <c r="I860" s="49">
        <v>15394.09</v>
      </c>
      <c r="J860" s="49">
        <v>2558.7399999999998</v>
      </c>
      <c r="K860" s="136">
        <v>12835.35</v>
      </c>
      <c r="L860" s="44" t="str">
        <f>VLOOKUP(E860,'ML Look up'!$A$2:$B$1922,2,FALSE)</f>
        <v>ASH</v>
      </c>
    </row>
    <row r="861" spans="1:12">
      <c r="A861" s="53" t="s">
        <v>42</v>
      </c>
      <c r="B861" s="53" t="s">
        <v>21</v>
      </c>
      <c r="C861" s="53" t="s">
        <v>531</v>
      </c>
      <c r="D861" s="53" t="s">
        <v>26</v>
      </c>
      <c r="E861" s="56">
        <v>42628190</v>
      </c>
      <c r="F861" s="54" t="s">
        <v>516</v>
      </c>
      <c r="G861" s="53" t="s">
        <v>24</v>
      </c>
      <c r="H861" s="135">
        <v>127895.41</v>
      </c>
      <c r="I861" s="49">
        <v>127895.41</v>
      </c>
      <c r="J861" s="49">
        <v>17610.18</v>
      </c>
      <c r="K861" s="136">
        <v>110285.23000000001</v>
      </c>
      <c r="L861" s="44" t="str">
        <f>VLOOKUP(E861,'ML Look up'!$A$2:$B$1922,2,FALSE)</f>
        <v>FGD</v>
      </c>
    </row>
    <row r="862" spans="1:12">
      <c r="A862" s="53" t="s">
        <v>42</v>
      </c>
      <c r="B862" s="53" t="s">
        <v>21</v>
      </c>
      <c r="C862" s="53" t="s">
        <v>531</v>
      </c>
      <c r="D862" s="53" t="s">
        <v>26</v>
      </c>
      <c r="E862" s="56">
        <v>42628192</v>
      </c>
      <c r="F862" s="54" t="s">
        <v>516</v>
      </c>
      <c r="G862" s="53" t="s">
        <v>24</v>
      </c>
      <c r="H862" s="135">
        <v>102192</v>
      </c>
      <c r="I862" s="49">
        <v>102192</v>
      </c>
      <c r="J862" s="49">
        <v>14071.02</v>
      </c>
      <c r="K862" s="136">
        <v>88120.98</v>
      </c>
      <c r="L862" s="44" t="str">
        <f>VLOOKUP(E862,'ML Look up'!$A$2:$B$1922,2,FALSE)</f>
        <v>FGD</v>
      </c>
    </row>
    <row r="863" spans="1:12">
      <c r="A863" s="53" t="s">
        <v>42</v>
      </c>
      <c r="B863" s="53" t="s">
        <v>21</v>
      </c>
      <c r="C863" s="53" t="s">
        <v>531</v>
      </c>
      <c r="D863" s="53" t="s">
        <v>26</v>
      </c>
      <c r="E863" s="56">
        <v>42634548</v>
      </c>
      <c r="F863" s="54" t="s">
        <v>532</v>
      </c>
      <c r="G863" s="53" t="s">
        <v>24</v>
      </c>
      <c r="H863" s="135">
        <v>57483.05</v>
      </c>
      <c r="I863" s="49">
        <v>57483.05</v>
      </c>
      <c r="J863" s="49">
        <v>7914.96</v>
      </c>
      <c r="K863" s="136">
        <v>49568.090000000004</v>
      </c>
      <c r="L863" s="44" t="str">
        <f>VLOOKUP(E863,'ML Look up'!$A$2:$B$1922,2,FALSE)</f>
        <v>PRECIP</v>
      </c>
    </row>
    <row r="864" spans="1:12">
      <c r="A864" s="53" t="s">
        <v>42</v>
      </c>
      <c r="B864" s="53" t="s">
        <v>21</v>
      </c>
      <c r="C864" s="53" t="s">
        <v>531</v>
      </c>
      <c r="D864" s="53" t="s">
        <v>26</v>
      </c>
      <c r="E864" s="56">
        <v>42677749</v>
      </c>
      <c r="F864" s="54" t="s">
        <v>533</v>
      </c>
      <c r="G864" s="53" t="s">
        <v>24</v>
      </c>
      <c r="H864" s="135">
        <v>92983.94</v>
      </c>
      <c r="I864" s="49">
        <v>92983.94</v>
      </c>
      <c r="J864" s="49">
        <v>12803.15</v>
      </c>
      <c r="K864" s="136">
        <v>80180.790000000008</v>
      </c>
      <c r="L864" s="44" t="str">
        <f>VLOOKUP(E864,'ML Look up'!$A$2:$B$1922,2,FALSE)</f>
        <v>PRECIP</v>
      </c>
    </row>
    <row r="865" spans="1:12">
      <c r="A865" s="53" t="s">
        <v>42</v>
      </c>
      <c r="B865" s="53" t="s">
        <v>21</v>
      </c>
      <c r="C865" s="53" t="s">
        <v>531</v>
      </c>
      <c r="D865" s="53" t="s">
        <v>26</v>
      </c>
      <c r="E865" s="56">
        <v>42680106</v>
      </c>
      <c r="F865" s="54" t="s">
        <v>523</v>
      </c>
      <c r="G865" s="53" t="s">
        <v>24</v>
      </c>
      <c r="H865" s="135">
        <v>8534.2900000000009</v>
      </c>
      <c r="I865" s="49">
        <v>8534.2900000000009</v>
      </c>
      <c r="J865" s="49">
        <v>1175.0999999999999</v>
      </c>
      <c r="K865" s="136">
        <v>7359.1900000000005</v>
      </c>
      <c r="L865" s="44" t="str">
        <f>VLOOKUP(E865,'ML Look up'!$A$2:$B$1922,2,FALSE)</f>
        <v>FGD</v>
      </c>
    </row>
    <row r="866" spans="1:12">
      <c r="A866" s="53" t="s">
        <v>42</v>
      </c>
      <c r="B866" s="53" t="s">
        <v>21</v>
      </c>
      <c r="C866" s="53" t="s">
        <v>531</v>
      </c>
      <c r="D866" s="53" t="s">
        <v>26</v>
      </c>
      <c r="E866" s="56">
        <v>42683845</v>
      </c>
      <c r="F866" s="54" t="s">
        <v>523</v>
      </c>
      <c r="G866" s="53" t="s">
        <v>24</v>
      </c>
      <c r="H866" s="135">
        <v>6132.56</v>
      </c>
      <c r="I866" s="49">
        <v>6132.56</v>
      </c>
      <c r="J866" s="49">
        <v>844.4</v>
      </c>
      <c r="K866" s="136">
        <v>5288.1600000000008</v>
      </c>
      <c r="L866" s="44" t="str">
        <f>VLOOKUP(E866,'ML Look up'!$A$2:$B$1922,2,FALSE)</f>
        <v>FGD</v>
      </c>
    </row>
    <row r="867" spans="1:12">
      <c r="A867" s="53" t="s">
        <v>42</v>
      </c>
      <c r="B867" s="53" t="s">
        <v>21</v>
      </c>
      <c r="C867" s="53" t="s">
        <v>531</v>
      </c>
      <c r="D867" s="53" t="s">
        <v>26</v>
      </c>
      <c r="E867" s="56">
        <v>42720159</v>
      </c>
      <c r="F867" s="54" t="s">
        <v>523</v>
      </c>
      <c r="G867" s="53" t="s">
        <v>24</v>
      </c>
      <c r="H867" s="135">
        <v>9023.39</v>
      </c>
      <c r="I867" s="49">
        <v>9023.39</v>
      </c>
      <c r="J867" s="49">
        <v>1242.45</v>
      </c>
      <c r="K867" s="136">
        <v>7780.94</v>
      </c>
      <c r="L867" s="44" t="str">
        <f>VLOOKUP(E867,'ML Look up'!$A$2:$B$1922,2,FALSE)</f>
        <v>FGD</v>
      </c>
    </row>
    <row r="868" spans="1:12">
      <c r="A868" s="53" t="s">
        <v>42</v>
      </c>
      <c r="B868" s="53" t="s">
        <v>21</v>
      </c>
      <c r="C868" s="53" t="s">
        <v>531</v>
      </c>
      <c r="D868" s="53" t="s">
        <v>26</v>
      </c>
      <c r="E868" s="56">
        <v>42739280</v>
      </c>
      <c r="F868" s="54" t="s">
        <v>534</v>
      </c>
      <c r="G868" s="53" t="s">
        <v>24</v>
      </c>
      <c r="H868" s="135">
        <v>65901.11</v>
      </c>
      <c r="I868" s="49">
        <v>65901.11</v>
      </c>
      <c r="J868" s="49">
        <v>9074.06</v>
      </c>
      <c r="K868" s="136">
        <v>56827.05</v>
      </c>
      <c r="L868" s="44" t="str">
        <f>VLOOKUP(E868,'ML Look up'!$A$2:$B$1922,2,FALSE)</f>
        <v>CEMS</v>
      </c>
    </row>
    <row r="869" spans="1:12">
      <c r="A869" s="53" t="s">
        <v>42</v>
      </c>
      <c r="B869" s="53" t="s">
        <v>21</v>
      </c>
      <c r="C869" s="53" t="s">
        <v>531</v>
      </c>
      <c r="D869" s="53" t="s">
        <v>26</v>
      </c>
      <c r="E869" s="56">
        <v>42761705</v>
      </c>
      <c r="F869" s="54" t="s">
        <v>535</v>
      </c>
      <c r="G869" s="53" t="s">
        <v>24</v>
      </c>
      <c r="H869" s="135">
        <v>1623.24</v>
      </c>
      <c r="I869" s="49">
        <v>1623.24</v>
      </c>
      <c r="J869" s="49">
        <v>223.51</v>
      </c>
      <c r="K869" s="136">
        <v>1399.73</v>
      </c>
      <c r="L869" s="44" t="str">
        <f>VLOOKUP(E869,'ML Look up'!$A$2:$B$1922,2,FALSE)</f>
        <v>ASH</v>
      </c>
    </row>
    <row r="870" spans="1:12">
      <c r="A870" s="53" t="s">
        <v>42</v>
      </c>
      <c r="B870" s="53" t="s">
        <v>21</v>
      </c>
      <c r="C870" s="53" t="s">
        <v>531</v>
      </c>
      <c r="D870" s="53" t="s">
        <v>26</v>
      </c>
      <c r="E870" s="56">
        <v>42763525</v>
      </c>
      <c r="F870" s="54" t="s">
        <v>520</v>
      </c>
      <c r="G870" s="53" t="s">
        <v>24</v>
      </c>
      <c r="H870" s="135">
        <v>1611.36</v>
      </c>
      <c r="I870" s="49">
        <v>1611.36</v>
      </c>
      <c r="J870" s="49">
        <v>221.87</v>
      </c>
      <c r="K870" s="136">
        <v>1389.4899999999998</v>
      </c>
      <c r="L870" s="44" t="str">
        <f>VLOOKUP(E870,'ML Look up'!$A$2:$B$1922,2,FALSE)</f>
        <v>FGD</v>
      </c>
    </row>
    <row r="871" spans="1:12">
      <c r="A871" s="53" t="s">
        <v>42</v>
      </c>
      <c r="B871" s="53" t="s">
        <v>21</v>
      </c>
      <c r="C871" s="53" t="s">
        <v>531</v>
      </c>
      <c r="D871" s="53" t="s">
        <v>26</v>
      </c>
      <c r="E871" s="56">
        <v>42765373</v>
      </c>
      <c r="F871" s="54" t="s">
        <v>523</v>
      </c>
      <c r="G871" s="53" t="s">
        <v>24</v>
      </c>
      <c r="H871" s="135">
        <v>6506.85</v>
      </c>
      <c r="I871" s="49">
        <v>6506.85</v>
      </c>
      <c r="J871" s="49">
        <v>895.94</v>
      </c>
      <c r="K871" s="136">
        <v>5610.91</v>
      </c>
      <c r="L871" s="44" t="str">
        <f>VLOOKUP(E871,'ML Look up'!$A$2:$B$1922,2,FALSE)</f>
        <v>FGD</v>
      </c>
    </row>
    <row r="872" spans="1:12">
      <c r="A872" s="53" t="s">
        <v>42</v>
      </c>
      <c r="B872" s="53" t="s">
        <v>21</v>
      </c>
      <c r="C872" s="53" t="s">
        <v>531</v>
      </c>
      <c r="D872" s="53" t="s">
        <v>26</v>
      </c>
      <c r="E872" s="56">
        <v>42765379</v>
      </c>
      <c r="F872" s="54" t="s">
        <v>523</v>
      </c>
      <c r="G872" s="53" t="s">
        <v>24</v>
      </c>
      <c r="H872" s="135">
        <v>2800.99</v>
      </c>
      <c r="I872" s="49">
        <v>2800.99</v>
      </c>
      <c r="J872" s="49">
        <v>385.67</v>
      </c>
      <c r="K872" s="136">
        <v>2415.3199999999997</v>
      </c>
      <c r="L872" s="44" t="str">
        <f>VLOOKUP(E872,'ML Look up'!$A$2:$B$1922,2,FALSE)</f>
        <v>FGD</v>
      </c>
    </row>
    <row r="873" spans="1:12">
      <c r="A873" s="53" t="s">
        <v>42</v>
      </c>
      <c r="B873" s="53" t="s">
        <v>21</v>
      </c>
      <c r="C873" s="53" t="s">
        <v>531</v>
      </c>
      <c r="D873" s="53" t="s">
        <v>26</v>
      </c>
      <c r="E873" s="56">
        <v>42771973</v>
      </c>
      <c r="F873" s="54" t="s">
        <v>536</v>
      </c>
      <c r="G873" s="53" t="s">
        <v>24</v>
      </c>
      <c r="H873" s="135">
        <v>40535.050000000003</v>
      </c>
      <c r="I873" s="49">
        <v>40535.050000000003</v>
      </c>
      <c r="J873" s="49">
        <v>5581.35</v>
      </c>
      <c r="K873" s="136">
        <v>34953.700000000004</v>
      </c>
      <c r="L873" s="44" t="str">
        <f>VLOOKUP(E873,'ML Look up'!$A$2:$B$1922,2,FALSE)</f>
        <v>PRECIP</v>
      </c>
    </row>
    <row r="874" spans="1:12">
      <c r="A874" s="53" t="s">
        <v>42</v>
      </c>
      <c r="B874" s="53" t="s">
        <v>21</v>
      </c>
      <c r="C874" s="53" t="s">
        <v>531</v>
      </c>
      <c r="D874" s="53" t="s">
        <v>26</v>
      </c>
      <c r="E874" s="56">
        <v>42775072</v>
      </c>
      <c r="F874" s="54" t="s">
        <v>528</v>
      </c>
      <c r="G874" s="53" t="s">
        <v>24</v>
      </c>
      <c r="H874" s="135">
        <v>5486.07</v>
      </c>
      <c r="I874" s="49">
        <v>5486.07</v>
      </c>
      <c r="J874" s="49">
        <v>755.39</v>
      </c>
      <c r="K874" s="136">
        <v>4730.6799999999994</v>
      </c>
      <c r="L874" s="44" t="str">
        <f>VLOOKUP(E874,'ML Look up'!$A$2:$B$1922,2,FALSE)</f>
        <v>FGD</v>
      </c>
    </row>
    <row r="875" spans="1:12">
      <c r="A875" s="53" t="s">
        <v>42</v>
      </c>
      <c r="B875" s="53" t="s">
        <v>21</v>
      </c>
      <c r="C875" s="53" t="s">
        <v>531</v>
      </c>
      <c r="D875" s="53" t="s">
        <v>26</v>
      </c>
      <c r="E875" s="56">
        <v>42803603</v>
      </c>
      <c r="F875" s="54" t="s">
        <v>537</v>
      </c>
      <c r="G875" s="53" t="s">
        <v>24</v>
      </c>
      <c r="H875" s="135">
        <v>2724.7</v>
      </c>
      <c r="I875" s="49">
        <v>2724.7</v>
      </c>
      <c r="J875" s="49">
        <v>375.17</v>
      </c>
      <c r="K875" s="136">
        <v>2349.5299999999997</v>
      </c>
      <c r="L875" s="44" t="str">
        <f>VLOOKUP(E875,'ML Look up'!$A$2:$B$1922,2,FALSE)</f>
        <v>FGD</v>
      </c>
    </row>
    <row r="876" spans="1:12">
      <c r="A876" s="53" t="s">
        <v>42</v>
      </c>
      <c r="B876" s="53" t="s">
        <v>21</v>
      </c>
      <c r="C876" s="53" t="s">
        <v>531</v>
      </c>
      <c r="D876" s="53" t="s">
        <v>26</v>
      </c>
      <c r="E876" s="56">
        <v>42810741</v>
      </c>
      <c r="F876" s="54" t="s">
        <v>537</v>
      </c>
      <c r="G876" s="53" t="s">
        <v>24</v>
      </c>
      <c r="H876" s="135">
        <v>16048.02</v>
      </c>
      <c r="I876" s="49">
        <v>16048.02</v>
      </c>
      <c r="J876" s="49">
        <v>2209.6799999999998</v>
      </c>
      <c r="K876" s="136">
        <v>13838.34</v>
      </c>
      <c r="L876" s="44" t="str">
        <f>VLOOKUP(E876,'ML Look up'!$A$2:$B$1922,2,FALSE)</f>
        <v>FGD</v>
      </c>
    </row>
    <row r="877" spans="1:12">
      <c r="A877" s="53" t="s">
        <v>42</v>
      </c>
      <c r="B877" s="53" t="s">
        <v>21</v>
      </c>
      <c r="C877" s="53" t="s">
        <v>531</v>
      </c>
      <c r="D877" s="53" t="s">
        <v>26</v>
      </c>
      <c r="E877" s="56">
        <v>42812509</v>
      </c>
      <c r="F877" s="54" t="s">
        <v>537</v>
      </c>
      <c r="G877" s="53" t="s">
        <v>24</v>
      </c>
      <c r="H877" s="135">
        <v>6332.83</v>
      </c>
      <c r="I877" s="49">
        <v>6332.83</v>
      </c>
      <c r="J877" s="49">
        <v>871.98</v>
      </c>
      <c r="K877" s="136">
        <v>5460.85</v>
      </c>
      <c r="L877" s="44" t="str">
        <f>VLOOKUP(E877,'ML Look up'!$A$2:$B$1922,2,FALSE)</f>
        <v>FGD</v>
      </c>
    </row>
    <row r="878" spans="1:12">
      <c r="A878" s="53" t="s">
        <v>42</v>
      </c>
      <c r="B878" s="53" t="s">
        <v>21</v>
      </c>
      <c r="C878" s="53" t="s">
        <v>531</v>
      </c>
      <c r="D878" s="53" t="s">
        <v>26</v>
      </c>
      <c r="E878" s="56">
        <v>42814813</v>
      </c>
      <c r="F878" s="54" t="s">
        <v>538</v>
      </c>
      <c r="G878" s="53" t="s">
        <v>24</v>
      </c>
      <c r="H878" s="135">
        <v>3636.15</v>
      </c>
      <c r="I878" s="49">
        <v>3636.15</v>
      </c>
      <c r="J878" s="49">
        <v>500.67</v>
      </c>
      <c r="K878" s="136">
        <v>3135.48</v>
      </c>
      <c r="L878" s="44" t="str">
        <f>VLOOKUP(E878,'ML Look up'!$A$2:$B$1922,2,FALSE)</f>
        <v>ASH</v>
      </c>
    </row>
    <row r="879" spans="1:12">
      <c r="A879" s="53" t="s">
        <v>42</v>
      </c>
      <c r="B879" s="53" t="s">
        <v>21</v>
      </c>
      <c r="C879" s="53" t="s">
        <v>531</v>
      </c>
      <c r="D879" s="53" t="s">
        <v>26</v>
      </c>
      <c r="E879" s="56">
        <v>42817029</v>
      </c>
      <c r="F879" s="54" t="s">
        <v>539</v>
      </c>
      <c r="G879" s="53" t="s">
        <v>24</v>
      </c>
      <c r="H879" s="135">
        <v>2761.98</v>
      </c>
      <c r="I879" s="49">
        <v>2761.98</v>
      </c>
      <c r="J879" s="49">
        <v>380.3</v>
      </c>
      <c r="K879" s="136">
        <v>2381.6799999999998</v>
      </c>
      <c r="L879" s="44" t="str">
        <f>VLOOKUP(E879,'ML Look up'!$A$2:$B$1922,2,FALSE)</f>
        <v>ASH</v>
      </c>
    </row>
    <row r="880" spans="1:12">
      <c r="A880" s="53" t="s">
        <v>42</v>
      </c>
      <c r="B880" s="53" t="s">
        <v>21</v>
      </c>
      <c r="C880" s="53" t="s">
        <v>531</v>
      </c>
      <c r="D880" s="53" t="s">
        <v>26</v>
      </c>
      <c r="E880" s="56">
        <v>42817158</v>
      </c>
      <c r="F880" s="54" t="s">
        <v>537</v>
      </c>
      <c r="G880" s="53" t="s">
        <v>24</v>
      </c>
      <c r="H880" s="135">
        <v>11888.84</v>
      </c>
      <c r="I880" s="49">
        <v>11888.84</v>
      </c>
      <c r="J880" s="49">
        <v>1637</v>
      </c>
      <c r="K880" s="136">
        <v>10251.84</v>
      </c>
      <c r="L880" s="44" t="str">
        <f>VLOOKUP(E880,'ML Look up'!$A$2:$B$1922,2,FALSE)</f>
        <v>FGD</v>
      </c>
    </row>
    <row r="881" spans="1:12">
      <c r="A881" s="53" t="s">
        <v>42</v>
      </c>
      <c r="B881" s="53" t="s">
        <v>21</v>
      </c>
      <c r="C881" s="53" t="s">
        <v>531</v>
      </c>
      <c r="D881" s="53" t="s">
        <v>26</v>
      </c>
      <c r="E881" s="56">
        <v>42819644</v>
      </c>
      <c r="F881" s="54" t="s">
        <v>539</v>
      </c>
      <c r="G881" s="53" t="s">
        <v>24</v>
      </c>
      <c r="H881" s="135">
        <v>1522.9</v>
      </c>
      <c r="I881" s="49">
        <v>1522.9</v>
      </c>
      <c r="J881" s="49">
        <v>209.69</v>
      </c>
      <c r="K881" s="136">
        <v>1313.21</v>
      </c>
      <c r="L881" s="44" t="str">
        <f>VLOOKUP(E881,'ML Look up'!$A$2:$B$1922,2,FALSE)</f>
        <v>FGD</v>
      </c>
    </row>
    <row r="882" spans="1:12">
      <c r="A882" s="53" t="s">
        <v>42</v>
      </c>
      <c r="B882" s="53" t="s">
        <v>21</v>
      </c>
      <c r="C882" s="53" t="s">
        <v>531</v>
      </c>
      <c r="D882" s="53" t="s">
        <v>26</v>
      </c>
      <c r="E882" s="56">
        <v>42824095</v>
      </c>
      <c r="F882" s="54" t="s">
        <v>540</v>
      </c>
      <c r="G882" s="53" t="s">
        <v>24</v>
      </c>
      <c r="H882" s="135">
        <v>11554.98</v>
      </c>
      <c r="I882" s="49">
        <v>11554.98</v>
      </c>
      <c r="J882" s="49">
        <v>1591.03</v>
      </c>
      <c r="K882" s="136">
        <v>9963.9499999999989</v>
      </c>
      <c r="L882" s="44" t="str">
        <f>VLOOKUP(E882,'ML Look up'!$A$2:$B$1922,2,FALSE)</f>
        <v>PRECIP</v>
      </c>
    </row>
    <row r="883" spans="1:12">
      <c r="A883" s="53" t="s">
        <v>42</v>
      </c>
      <c r="B883" s="53" t="s">
        <v>21</v>
      </c>
      <c r="C883" s="53" t="s">
        <v>531</v>
      </c>
      <c r="D883" s="53" t="s">
        <v>26</v>
      </c>
      <c r="E883" s="56">
        <v>42836200</v>
      </c>
      <c r="F883" s="54" t="s">
        <v>539</v>
      </c>
      <c r="G883" s="53" t="s">
        <v>24</v>
      </c>
      <c r="H883" s="135">
        <v>1105.51</v>
      </c>
      <c r="I883" s="49">
        <v>1105.51</v>
      </c>
      <c r="J883" s="49">
        <v>152.22</v>
      </c>
      <c r="K883" s="136">
        <v>953.29</v>
      </c>
      <c r="L883" s="44" t="str">
        <f>VLOOKUP(E883,'ML Look up'!$A$2:$B$1922,2,FALSE)</f>
        <v>ESP Upgrade</v>
      </c>
    </row>
    <row r="884" spans="1:12">
      <c r="A884" s="53" t="s">
        <v>42</v>
      </c>
      <c r="B884" s="53" t="s">
        <v>21</v>
      </c>
      <c r="C884" s="53" t="s">
        <v>531</v>
      </c>
      <c r="D884" s="53" t="s">
        <v>26</v>
      </c>
      <c r="E884" s="56">
        <v>42845069</v>
      </c>
      <c r="F884" s="54" t="s">
        <v>537</v>
      </c>
      <c r="G884" s="53" t="s">
        <v>24</v>
      </c>
      <c r="H884" s="135">
        <v>680.76</v>
      </c>
      <c r="I884" s="49">
        <v>680.76</v>
      </c>
      <c r="J884" s="49">
        <v>93.74</v>
      </c>
      <c r="K884" s="136">
        <v>587.02</v>
      </c>
      <c r="L884" s="44" t="str">
        <f>VLOOKUP(E884,'ML Look up'!$A$2:$B$1922,2,FALSE)</f>
        <v>FGD</v>
      </c>
    </row>
    <row r="885" spans="1:12">
      <c r="A885" s="53" t="s">
        <v>42</v>
      </c>
      <c r="B885" s="53" t="s">
        <v>21</v>
      </c>
      <c r="C885" s="53" t="s">
        <v>531</v>
      </c>
      <c r="D885" s="53" t="s">
        <v>26</v>
      </c>
      <c r="E885" s="56">
        <v>42855498</v>
      </c>
      <c r="F885" s="54" t="s">
        <v>537</v>
      </c>
      <c r="G885" s="53" t="s">
        <v>24</v>
      </c>
      <c r="H885" s="135">
        <v>1760.72</v>
      </c>
      <c r="I885" s="49">
        <v>1760.72</v>
      </c>
      <c r="J885" s="49">
        <v>242.44</v>
      </c>
      <c r="K885" s="136">
        <v>1518.28</v>
      </c>
      <c r="L885" s="44" t="str">
        <f>VLOOKUP(E885,'ML Look up'!$A$2:$B$1922,2,FALSE)</f>
        <v>FGD</v>
      </c>
    </row>
    <row r="886" spans="1:12">
      <c r="A886" s="53" t="s">
        <v>42</v>
      </c>
      <c r="B886" s="53" t="s">
        <v>21</v>
      </c>
      <c r="C886" s="53" t="s">
        <v>531</v>
      </c>
      <c r="D886" s="53" t="s">
        <v>26</v>
      </c>
      <c r="E886" s="56">
        <v>42870945</v>
      </c>
      <c r="F886" s="54" t="s">
        <v>541</v>
      </c>
      <c r="G886" s="53" t="s">
        <v>24</v>
      </c>
      <c r="H886" s="135">
        <v>7809.04</v>
      </c>
      <c r="I886" s="49">
        <v>7809.04</v>
      </c>
      <c r="J886" s="49">
        <v>1075.24</v>
      </c>
      <c r="K886" s="136">
        <v>6733.8</v>
      </c>
      <c r="L886" s="44" t="str">
        <f>VLOOKUP(E886,'ML Look up'!$A$2:$B$1922,2,FALSE)</f>
        <v>DFA</v>
      </c>
    </row>
    <row r="887" spans="1:12">
      <c r="A887" s="53" t="s">
        <v>42</v>
      </c>
      <c r="B887" s="53" t="s">
        <v>21</v>
      </c>
      <c r="C887" s="53" t="s">
        <v>531</v>
      </c>
      <c r="D887" s="53" t="s">
        <v>26</v>
      </c>
      <c r="E887" s="56">
        <v>42874994</v>
      </c>
      <c r="F887" s="54" t="s">
        <v>539</v>
      </c>
      <c r="G887" s="53" t="s">
        <v>24</v>
      </c>
      <c r="H887" s="135">
        <v>3890</v>
      </c>
      <c r="I887" s="49">
        <v>3890</v>
      </c>
      <c r="J887" s="49">
        <v>535.62</v>
      </c>
      <c r="K887" s="136">
        <v>3354.38</v>
      </c>
      <c r="L887" s="44" t="str">
        <f>VLOOKUP(E887,'ML Look up'!$A$2:$B$1922,2,FALSE)</f>
        <v>FGD</v>
      </c>
    </row>
    <row r="888" spans="1:12">
      <c r="A888" s="53" t="s">
        <v>42</v>
      </c>
      <c r="B888" s="53" t="s">
        <v>21</v>
      </c>
      <c r="C888" s="53" t="s">
        <v>531</v>
      </c>
      <c r="D888" s="53" t="s">
        <v>26</v>
      </c>
      <c r="E888" s="56">
        <v>42891839</v>
      </c>
      <c r="F888" s="54" t="s">
        <v>542</v>
      </c>
      <c r="G888" s="53" t="s">
        <v>24</v>
      </c>
      <c r="H888" s="135">
        <v>1773.63</v>
      </c>
      <c r="I888" s="49">
        <v>1773.63</v>
      </c>
      <c r="J888" s="49">
        <v>244.21</v>
      </c>
      <c r="K888" s="136">
        <v>1529.42</v>
      </c>
      <c r="L888" s="44" t="str">
        <f>VLOOKUP(E888,'ML Look up'!$A$2:$B$1922,2,FALSE)</f>
        <v>FGD</v>
      </c>
    </row>
    <row r="889" spans="1:12">
      <c r="A889" s="53" t="s">
        <v>42</v>
      </c>
      <c r="B889" s="53" t="s">
        <v>21</v>
      </c>
      <c r="C889" s="53" t="s">
        <v>531</v>
      </c>
      <c r="D889" s="53" t="s">
        <v>26</v>
      </c>
      <c r="E889" s="56">
        <v>42892538</v>
      </c>
      <c r="F889" s="54" t="s">
        <v>542</v>
      </c>
      <c r="G889" s="53" t="s">
        <v>24</v>
      </c>
      <c r="H889" s="135">
        <v>1776.6</v>
      </c>
      <c r="I889" s="49">
        <v>1776.6</v>
      </c>
      <c r="J889" s="49">
        <v>244.62</v>
      </c>
      <c r="K889" s="136">
        <v>1531.98</v>
      </c>
      <c r="L889" s="44" t="str">
        <f>VLOOKUP(E889,'ML Look up'!$A$2:$B$1922,2,FALSE)</f>
        <v>FGD</v>
      </c>
    </row>
    <row r="890" spans="1:12">
      <c r="A890" s="53" t="s">
        <v>42</v>
      </c>
      <c r="B890" s="53" t="s">
        <v>21</v>
      </c>
      <c r="C890" s="53" t="s">
        <v>531</v>
      </c>
      <c r="D890" s="53" t="s">
        <v>26</v>
      </c>
      <c r="E890" s="56">
        <v>42893506</v>
      </c>
      <c r="F890" s="54" t="s">
        <v>543</v>
      </c>
      <c r="G890" s="53" t="s">
        <v>24</v>
      </c>
      <c r="H890" s="135">
        <v>1700.94</v>
      </c>
      <c r="I890" s="49">
        <v>1700.94</v>
      </c>
      <c r="J890" s="49">
        <v>234.21</v>
      </c>
      <c r="K890" s="136">
        <v>1466.73</v>
      </c>
      <c r="L890" s="44" t="str">
        <f>VLOOKUP(E890,'ML Look up'!$A$2:$B$1922,2,FALSE)</f>
        <v>CEMS</v>
      </c>
    </row>
    <row r="891" spans="1:12">
      <c r="A891" s="53" t="s">
        <v>42</v>
      </c>
      <c r="B891" s="53" t="s">
        <v>21</v>
      </c>
      <c r="C891" s="53" t="s">
        <v>531</v>
      </c>
      <c r="D891" s="53" t="s">
        <v>26</v>
      </c>
      <c r="E891" s="56">
        <v>42894377</v>
      </c>
      <c r="F891" s="54" t="s">
        <v>542</v>
      </c>
      <c r="G891" s="53" t="s">
        <v>24</v>
      </c>
      <c r="H891" s="135">
        <v>3289.49</v>
      </c>
      <c r="I891" s="49">
        <v>3289.49</v>
      </c>
      <c r="J891" s="49">
        <v>452.94</v>
      </c>
      <c r="K891" s="136">
        <v>2836.5499999999997</v>
      </c>
      <c r="L891" s="44" t="str">
        <f>VLOOKUP(E891,'ML Look up'!$A$2:$B$1922,2,FALSE)</f>
        <v>CEMS</v>
      </c>
    </row>
    <row r="892" spans="1:12">
      <c r="A892" s="53" t="s">
        <v>42</v>
      </c>
      <c r="B892" s="53" t="s">
        <v>21</v>
      </c>
      <c r="C892" s="53" t="s">
        <v>531</v>
      </c>
      <c r="D892" s="53" t="s">
        <v>26</v>
      </c>
      <c r="E892" s="56">
        <v>42895994</v>
      </c>
      <c r="F892" s="54" t="s">
        <v>541</v>
      </c>
      <c r="G892" s="53" t="s">
        <v>24</v>
      </c>
      <c r="H892" s="135">
        <v>3750.42</v>
      </c>
      <c r="I892" s="49">
        <v>3750.42</v>
      </c>
      <c r="J892" s="49">
        <v>516.4</v>
      </c>
      <c r="K892" s="136">
        <v>3234.02</v>
      </c>
      <c r="L892" s="44" t="str">
        <f>VLOOKUP(E892,'ML Look up'!$A$2:$B$1922,2,FALSE)</f>
        <v>DFA</v>
      </c>
    </row>
    <row r="893" spans="1:12">
      <c r="A893" s="53" t="s">
        <v>42</v>
      </c>
      <c r="B893" s="53" t="s">
        <v>21</v>
      </c>
      <c r="C893" s="53" t="s">
        <v>531</v>
      </c>
      <c r="D893" s="53" t="s">
        <v>26</v>
      </c>
      <c r="E893" s="56">
        <v>42902297</v>
      </c>
      <c r="F893" s="54" t="s">
        <v>544</v>
      </c>
      <c r="G893" s="53" t="s">
        <v>24</v>
      </c>
      <c r="H893" s="135">
        <v>2232.98</v>
      </c>
      <c r="I893" s="49">
        <v>2232.98</v>
      </c>
      <c r="J893" s="49">
        <v>307.45999999999998</v>
      </c>
      <c r="K893" s="136">
        <v>1925.52</v>
      </c>
      <c r="L893" s="44" t="str">
        <f>VLOOKUP(E893,'ML Look up'!$A$2:$B$1922,2,FALSE)</f>
        <v>PRECIP</v>
      </c>
    </row>
    <row r="894" spans="1:12">
      <c r="A894" s="53" t="s">
        <v>42</v>
      </c>
      <c r="B894" s="53" t="s">
        <v>21</v>
      </c>
      <c r="C894" s="53" t="s">
        <v>531</v>
      </c>
      <c r="D894" s="53" t="s">
        <v>26</v>
      </c>
      <c r="E894" s="56">
        <v>42902645</v>
      </c>
      <c r="F894" s="54" t="s">
        <v>537</v>
      </c>
      <c r="G894" s="53" t="s">
        <v>24</v>
      </c>
      <c r="H894" s="135">
        <v>3524.61</v>
      </c>
      <c r="I894" s="49">
        <v>3524.61</v>
      </c>
      <c r="J894" s="49">
        <v>485.31</v>
      </c>
      <c r="K894" s="136">
        <v>3039.3</v>
      </c>
      <c r="L894" s="44" t="str">
        <f>VLOOKUP(E894,'ML Look up'!$A$2:$B$1922,2,FALSE)</f>
        <v>FGD</v>
      </c>
    </row>
    <row r="895" spans="1:12">
      <c r="A895" s="53" t="s">
        <v>42</v>
      </c>
      <c r="B895" s="53" t="s">
        <v>21</v>
      </c>
      <c r="C895" s="53" t="s">
        <v>531</v>
      </c>
      <c r="D895" s="53" t="s">
        <v>26</v>
      </c>
      <c r="E895" s="56">
        <v>42915744</v>
      </c>
      <c r="F895" s="54" t="s">
        <v>545</v>
      </c>
      <c r="G895" s="53" t="s">
        <v>24</v>
      </c>
      <c r="H895" s="135">
        <v>3575.42</v>
      </c>
      <c r="I895" s="49">
        <v>3575.42</v>
      </c>
      <c r="J895" s="49">
        <v>492.31</v>
      </c>
      <c r="K895" s="136">
        <v>3083.11</v>
      </c>
      <c r="L895" s="44" t="str">
        <f>VLOOKUP(E895,'ML Look up'!$A$2:$B$1922,2,FALSE)</f>
        <v>DFA</v>
      </c>
    </row>
    <row r="896" spans="1:12">
      <c r="A896" s="53" t="s">
        <v>42</v>
      </c>
      <c r="B896" s="53" t="s">
        <v>21</v>
      </c>
      <c r="C896" s="53" t="s">
        <v>531</v>
      </c>
      <c r="D896" s="53" t="s">
        <v>26</v>
      </c>
      <c r="E896" s="56">
        <v>42916509</v>
      </c>
      <c r="F896" s="54" t="s">
        <v>546</v>
      </c>
      <c r="G896" s="53" t="s">
        <v>24</v>
      </c>
      <c r="H896" s="135">
        <v>3312.74</v>
      </c>
      <c r="I896" s="49">
        <v>3312.74</v>
      </c>
      <c r="J896" s="49">
        <v>456.14</v>
      </c>
      <c r="K896" s="136">
        <v>2856.6</v>
      </c>
      <c r="L896" s="44" t="str">
        <f>VLOOKUP(E896,'ML Look up'!$A$2:$B$1922,2,FALSE)</f>
        <v>FGD</v>
      </c>
    </row>
    <row r="897" spans="1:12">
      <c r="A897" s="53" t="s">
        <v>42</v>
      </c>
      <c r="B897" s="53" t="s">
        <v>21</v>
      </c>
      <c r="C897" s="53" t="s">
        <v>531</v>
      </c>
      <c r="D897" s="53" t="s">
        <v>26</v>
      </c>
      <c r="E897" s="56">
        <v>42916865</v>
      </c>
      <c r="F897" s="54" t="s">
        <v>545</v>
      </c>
      <c r="G897" s="53" t="s">
        <v>24</v>
      </c>
      <c r="H897" s="135">
        <v>3715.3</v>
      </c>
      <c r="I897" s="49">
        <v>3715.3</v>
      </c>
      <c r="J897" s="49">
        <v>511.57</v>
      </c>
      <c r="K897" s="136">
        <v>3203.73</v>
      </c>
      <c r="L897" s="44" t="str">
        <f>VLOOKUP(E897,'ML Look up'!$A$2:$B$1922,2,FALSE)</f>
        <v>DFA</v>
      </c>
    </row>
    <row r="898" spans="1:12">
      <c r="A898" s="53" t="s">
        <v>42</v>
      </c>
      <c r="B898" s="53" t="s">
        <v>21</v>
      </c>
      <c r="C898" s="53" t="s">
        <v>531</v>
      </c>
      <c r="D898" s="53" t="s">
        <v>26</v>
      </c>
      <c r="E898" s="56">
        <v>42916866</v>
      </c>
      <c r="F898" s="54" t="s">
        <v>541</v>
      </c>
      <c r="G898" s="53" t="s">
        <v>24</v>
      </c>
      <c r="H898" s="135">
        <v>4278.74</v>
      </c>
      <c r="I898" s="49">
        <v>4278.74</v>
      </c>
      <c r="J898" s="49">
        <v>589.15</v>
      </c>
      <c r="K898" s="136">
        <v>3689.5899999999997</v>
      </c>
      <c r="L898" s="44" t="str">
        <f>VLOOKUP(E898,'ML Look up'!$A$2:$B$1922,2,FALSE)</f>
        <v>DFA</v>
      </c>
    </row>
    <row r="899" spans="1:12">
      <c r="A899" s="53" t="s">
        <v>42</v>
      </c>
      <c r="B899" s="53" t="s">
        <v>21</v>
      </c>
      <c r="C899" s="53" t="s">
        <v>531</v>
      </c>
      <c r="D899" s="53" t="s">
        <v>26</v>
      </c>
      <c r="E899" s="56">
        <v>42917881</v>
      </c>
      <c r="F899" s="54" t="s">
        <v>547</v>
      </c>
      <c r="G899" s="53" t="s">
        <v>24</v>
      </c>
      <c r="H899" s="135">
        <v>37589.39</v>
      </c>
      <c r="I899" s="49">
        <v>37589.39</v>
      </c>
      <c r="J899" s="49">
        <v>5175.76</v>
      </c>
      <c r="K899" s="136">
        <v>32413.629999999997</v>
      </c>
      <c r="L899" s="44" t="str">
        <f>VLOOKUP(E899,'ML Look up'!$A$2:$B$1922,2,FALSE)</f>
        <v>FGD</v>
      </c>
    </row>
    <row r="900" spans="1:12">
      <c r="A900" s="53" t="s">
        <v>42</v>
      </c>
      <c r="B900" s="53" t="s">
        <v>21</v>
      </c>
      <c r="C900" s="53" t="s">
        <v>531</v>
      </c>
      <c r="D900" s="53" t="s">
        <v>26</v>
      </c>
      <c r="E900" s="56">
        <v>42921258</v>
      </c>
      <c r="F900" s="54" t="s">
        <v>548</v>
      </c>
      <c r="G900" s="53" t="s">
        <v>24</v>
      </c>
      <c r="H900" s="135">
        <v>2333.25</v>
      </c>
      <c r="I900" s="49">
        <v>2333.25</v>
      </c>
      <c r="J900" s="49">
        <v>321.27</v>
      </c>
      <c r="K900" s="136">
        <v>2011.98</v>
      </c>
      <c r="L900" s="44" t="str">
        <f>VLOOKUP(E900,'ML Look up'!$A$2:$B$1922,2,FALSE)</f>
        <v>FGD</v>
      </c>
    </row>
    <row r="901" spans="1:12">
      <c r="A901" s="53" t="s">
        <v>42</v>
      </c>
      <c r="B901" s="53" t="s">
        <v>21</v>
      </c>
      <c r="C901" s="53" t="s">
        <v>531</v>
      </c>
      <c r="D901" s="53" t="s">
        <v>26</v>
      </c>
      <c r="E901" s="56">
        <v>42922705</v>
      </c>
      <c r="F901" s="54" t="s">
        <v>537</v>
      </c>
      <c r="G901" s="53" t="s">
        <v>24</v>
      </c>
      <c r="H901" s="135">
        <v>969.93</v>
      </c>
      <c r="I901" s="49">
        <v>969.93</v>
      </c>
      <c r="J901" s="49">
        <v>133.55000000000001</v>
      </c>
      <c r="K901" s="136">
        <v>836.37999999999988</v>
      </c>
      <c r="L901" s="44" t="str">
        <f>VLOOKUP(E901,'ML Look up'!$A$2:$B$1922,2,FALSE)</f>
        <v>SCR</v>
      </c>
    </row>
    <row r="902" spans="1:12">
      <c r="A902" s="53" t="s">
        <v>42</v>
      </c>
      <c r="B902" s="53" t="s">
        <v>21</v>
      </c>
      <c r="C902" s="53" t="s">
        <v>531</v>
      </c>
      <c r="D902" s="53" t="s">
        <v>26</v>
      </c>
      <c r="E902" s="56">
        <v>42929431</v>
      </c>
      <c r="F902" s="54" t="s">
        <v>539</v>
      </c>
      <c r="G902" s="53" t="s">
        <v>24</v>
      </c>
      <c r="H902" s="135">
        <v>1864.31</v>
      </c>
      <c r="I902" s="49">
        <v>1864.31</v>
      </c>
      <c r="J902" s="49">
        <v>256.7</v>
      </c>
      <c r="K902" s="136">
        <v>1607.61</v>
      </c>
      <c r="L902" s="44" t="str">
        <f>VLOOKUP(E902,'ML Look up'!$A$2:$B$1922,2,FALSE)</f>
        <v>ASH</v>
      </c>
    </row>
    <row r="903" spans="1:12">
      <c r="A903" s="53" t="s">
        <v>42</v>
      </c>
      <c r="B903" s="53" t="s">
        <v>21</v>
      </c>
      <c r="C903" s="53" t="s">
        <v>549</v>
      </c>
      <c r="D903" s="53" t="s">
        <v>26</v>
      </c>
      <c r="E903" s="56">
        <v>42677747</v>
      </c>
      <c r="F903" s="54" t="s">
        <v>533</v>
      </c>
      <c r="G903" s="53" t="s">
        <v>24</v>
      </c>
      <c r="H903" s="135">
        <v>78729.960000000006</v>
      </c>
      <c r="I903" s="49">
        <v>78729.960000000006</v>
      </c>
      <c r="J903" s="49">
        <v>8513.51</v>
      </c>
      <c r="K903" s="136">
        <v>70216.450000000012</v>
      </c>
      <c r="L903" s="44" t="str">
        <f>VLOOKUP(E903,'ML Look up'!$A$2:$B$1922,2,FALSE)</f>
        <v>ESP Upgrade</v>
      </c>
    </row>
    <row r="904" spans="1:12">
      <c r="A904" s="53" t="s">
        <v>42</v>
      </c>
      <c r="B904" s="53" t="s">
        <v>21</v>
      </c>
      <c r="C904" s="53" t="s">
        <v>549</v>
      </c>
      <c r="D904" s="53" t="s">
        <v>26</v>
      </c>
      <c r="E904" s="56">
        <v>42737990</v>
      </c>
      <c r="F904" s="54" t="s">
        <v>550</v>
      </c>
      <c r="G904" s="53" t="s">
        <v>24</v>
      </c>
      <c r="H904" s="135">
        <v>5694.37</v>
      </c>
      <c r="I904" s="49">
        <v>5694.37</v>
      </c>
      <c r="J904" s="49">
        <v>615.76</v>
      </c>
      <c r="K904" s="136">
        <v>5078.6099999999997</v>
      </c>
      <c r="L904" s="44" t="str">
        <f>VLOOKUP(E904,'ML Look up'!$A$2:$B$1922,2,FALSE)</f>
        <v>FGD</v>
      </c>
    </row>
    <row r="905" spans="1:12">
      <c r="A905" s="53" t="s">
        <v>42</v>
      </c>
      <c r="B905" s="53" t="s">
        <v>21</v>
      </c>
      <c r="C905" s="53" t="s">
        <v>549</v>
      </c>
      <c r="D905" s="53" t="s">
        <v>26</v>
      </c>
      <c r="E905" s="56">
        <v>42802785</v>
      </c>
      <c r="F905" s="54" t="s">
        <v>537</v>
      </c>
      <c r="G905" s="53" t="s">
        <v>24</v>
      </c>
      <c r="H905" s="135">
        <v>201850.39</v>
      </c>
      <c r="I905" s="49">
        <v>201850.39</v>
      </c>
      <c r="J905" s="49">
        <v>21827.22</v>
      </c>
      <c r="K905" s="136">
        <v>180023.17</v>
      </c>
      <c r="L905" s="44" t="str">
        <f>VLOOKUP(E905,'ML Look up'!$A$2:$B$1922,2,FALSE)</f>
        <v>FGD</v>
      </c>
    </row>
    <row r="906" spans="1:12">
      <c r="A906" s="53" t="s">
        <v>42</v>
      </c>
      <c r="B906" s="53" t="s">
        <v>21</v>
      </c>
      <c r="C906" s="53" t="s">
        <v>549</v>
      </c>
      <c r="D906" s="53" t="s">
        <v>26</v>
      </c>
      <c r="E906" s="56">
        <v>42805311</v>
      </c>
      <c r="F906" s="54" t="s">
        <v>537</v>
      </c>
      <c r="G906" s="53" t="s">
        <v>24</v>
      </c>
      <c r="H906" s="135">
        <v>5460.51</v>
      </c>
      <c r="I906" s="49">
        <v>5460.51</v>
      </c>
      <c r="J906" s="49">
        <v>590.48</v>
      </c>
      <c r="K906" s="136">
        <v>4870.0300000000007</v>
      </c>
      <c r="L906" s="44" t="str">
        <f>VLOOKUP(E906,'ML Look up'!$A$2:$B$1922,2,FALSE)</f>
        <v>FGD</v>
      </c>
    </row>
    <row r="907" spans="1:12">
      <c r="A907" s="53" t="s">
        <v>42</v>
      </c>
      <c r="B907" s="53" t="s">
        <v>21</v>
      </c>
      <c r="C907" s="53" t="s">
        <v>549</v>
      </c>
      <c r="D907" s="53" t="s">
        <v>26</v>
      </c>
      <c r="E907" s="56">
        <v>42847611</v>
      </c>
      <c r="F907" s="54" t="s">
        <v>537</v>
      </c>
      <c r="G907" s="53" t="s">
        <v>24</v>
      </c>
      <c r="H907" s="135">
        <v>4207.92</v>
      </c>
      <c r="I907" s="49">
        <v>4207.92</v>
      </c>
      <c r="J907" s="49">
        <v>455.03</v>
      </c>
      <c r="K907" s="136">
        <v>3752.8900000000003</v>
      </c>
      <c r="L907" s="44" t="str">
        <f>VLOOKUP(E907,'ML Look up'!$A$2:$B$1922,2,FALSE)</f>
        <v>FGD</v>
      </c>
    </row>
    <row r="908" spans="1:12">
      <c r="A908" s="53" t="s">
        <v>42</v>
      </c>
      <c r="B908" s="53" t="s">
        <v>21</v>
      </c>
      <c r="C908" s="53" t="s">
        <v>549</v>
      </c>
      <c r="D908" s="53" t="s">
        <v>26</v>
      </c>
      <c r="E908" s="56">
        <v>42848646</v>
      </c>
      <c r="F908" s="54" t="s">
        <v>537</v>
      </c>
      <c r="G908" s="53" t="s">
        <v>24</v>
      </c>
      <c r="H908" s="135">
        <v>2221.86</v>
      </c>
      <c r="I908" s="49">
        <v>2221.86</v>
      </c>
      <c r="J908" s="49">
        <v>240.26</v>
      </c>
      <c r="K908" s="136">
        <v>1981.6000000000001</v>
      </c>
      <c r="L908" s="44" t="str">
        <f>VLOOKUP(E908,'ML Look up'!$A$2:$B$1922,2,FALSE)</f>
        <v>SCR</v>
      </c>
    </row>
    <row r="909" spans="1:12">
      <c r="A909" s="53" t="s">
        <v>42</v>
      </c>
      <c r="B909" s="53" t="s">
        <v>21</v>
      </c>
      <c r="C909" s="53" t="s">
        <v>549</v>
      </c>
      <c r="D909" s="53" t="s">
        <v>26</v>
      </c>
      <c r="E909" s="56">
        <v>42868673</v>
      </c>
      <c r="F909" s="54" t="s">
        <v>794</v>
      </c>
      <c r="G909" s="53" t="s">
        <v>24</v>
      </c>
      <c r="H909" s="135">
        <v>177284.2</v>
      </c>
      <c r="I909" s="49">
        <v>177284.2</v>
      </c>
      <c r="J909" s="49">
        <v>19170.740000000002</v>
      </c>
      <c r="K909" s="136">
        <v>158113.46000000002</v>
      </c>
      <c r="L909" s="44" t="str">
        <f>VLOOKUP(E909,'ML Look up'!$A$2:$B$1922,2,FALSE)</f>
        <v>FGD</v>
      </c>
    </row>
    <row r="910" spans="1:12">
      <c r="A910" s="53" t="s">
        <v>42</v>
      </c>
      <c r="B910" s="53" t="s">
        <v>21</v>
      </c>
      <c r="C910" s="53" t="s">
        <v>549</v>
      </c>
      <c r="D910" s="53" t="s">
        <v>26</v>
      </c>
      <c r="E910" s="56">
        <v>42872871</v>
      </c>
      <c r="F910" s="54" t="s">
        <v>537</v>
      </c>
      <c r="G910" s="53" t="s">
        <v>24</v>
      </c>
      <c r="H910" s="135">
        <v>5213.67</v>
      </c>
      <c r="I910" s="49">
        <v>5213.67</v>
      </c>
      <c r="J910" s="49">
        <v>563.78</v>
      </c>
      <c r="K910" s="136">
        <v>4649.8900000000003</v>
      </c>
      <c r="L910" s="44" t="str">
        <f>VLOOKUP(E910,'ML Look up'!$A$2:$B$1922,2,FALSE)</f>
        <v>FGD</v>
      </c>
    </row>
    <row r="911" spans="1:12">
      <c r="A911" s="53" t="s">
        <v>42</v>
      </c>
      <c r="B911" s="53" t="s">
        <v>21</v>
      </c>
      <c r="C911" s="53" t="s">
        <v>549</v>
      </c>
      <c r="D911" s="53" t="s">
        <v>26</v>
      </c>
      <c r="E911" s="56">
        <v>42884218</v>
      </c>
      <c r="F911" s="54" t="s">
        <v>537</v>
      </c>
      <c r="G911" s="53" t="s">
        <v>24</v>
      </c>
      <c r="H911" s="135">
        <v>51838.25</v>
      </c>
      <c r="I911" s="49">
        <v>51838.25</v>
      </c>
      <c r="J911" s="49">
        <v>5605.56</v>
      </c>
      <c r="K911" s="136">
        <v>46232.69</v>
      </c>
      <c r="L911" s="44" t="str">
        <f>VLOOKUP(E911,'ML Look up'!$A$2:$B$1922,2,FALSE)</f>
        <v>FGD</v>
      </c>
    </row>
    <row r="912" spans="1:12">
      <c r="A912" s="53" t="s">
        <v>42</v>
      </c>
      <c r="B912" s="53" t="s">
        <v>21</v>
      </c>
      <c r="C912" s="53" t="s">
        <v>549</v>
      </c>
      <c r="D912" s="53" t="s">
        <v>26</v>
      </c>
      <c r="E912" s="56">
        <v>42886934</v>
      </c>
      <c r="F912" s="54" t="s">
        <v>551</v>
      </c>
      <c r="G912" s="53" t="s">
        <v>24</v>
      </c>
      <c r="H912" s="135">
        <v>17280.8</v>
      </c>
      <c r="I912" s="49">
        <v>17280.8</v>
      </c>
      <c r="J912" s="49">
        <v>1868.67</v>
      </c>
      <c r="K912" s="136">
        <v>15412.13</v>
      </c>
      <c r="L912" s="44" t="str">
        <f>VLOOKUP(E912,'ML Look up'!$A$2:$B$1922,2,FALSE)</f>
        <v>FGD</v>
      </c>
    </row>
    <row r="913" spans="1:12">
      <c r="A913" s="53" t="s">
        <v>42</v>
      </c>
      <c r="B913" s="53" t="s">
        <v>21</v>
      </c>
      <c r="C913" s="53" t="s">
        <v>549</v>
      </c>
      <c r="D913" s="53" t="s">
        <v>26</v>
      </c>
      <c r="E913" s="56">
        <v>42891875</v>
      </c>
      <c r="F913" s="54" t="s">
        <v>795</v>
      </c>
      <c r="G913" s="53" t="s">
        <v>24</v>
      </c>
      <c r="H913" s="135">
        <v>217819.83</v>
      </c>
      <c r="I913" s="49">
        <v>217819.83</v>
      </c>
      <c r="J913" s="49">
        <v>23554.080000000002</v>
      </c>
      <c r="K913" s="136">
        <v>194265.75</v>
      </c>
      <c r="L913" s="44" t="str">
        <f>VLOOKUP(E913,'ML Look up'!$A$2:$B$1922,2,FALSE)</f>
        <v>FGD</v>
      </c>
    </row>
    <row r="914" spans="1:12">
      <c r="A914" s="53" t="s">
        <v>42</v>
      </c>
      <c r="B914" s="53" t="s">
        <v>21</v>
      </c>
      <c r="C914" s="53" t="s">
        <v>549</v>
      </c>
      <c r="D914" s="53" t="s">
        <v>26</v>
      </c>
      <c r="E914" s="56">
        <v>42892252</v>
      </c>
      <c r="F914" s="54" t="s">
        <v>552</v>
      </c>
      <c r="G914" s="53" t="s">
        <v>24</v>
      </c>
      <c r="H914" s="135">
        <v>23999.09</v>
      </c>
      <c r="I914" s="49">
        <v>23999.09</v>
      </c>
      <c r="J914" s="49">
        <v>2595.16</v>
      </c>
      <c r="K914" s="136">
        <v>21403.93</v>
      </c>
      <c r="L914" s="44" t="str">
        <f>VLOOKUP(E914,'ML Look up'!$A$2:$B$1922,2,FALSE)</f>
        <v>FGD</v>
      </c>
    </row>
    <row r="915" spans="1:12">
      <c r="A915" s="53" t="s">
        <v>42</v>
      </c>
      <c r="B915" s="53" t="s">
        <v>21</v>
      </c>
      <c r="C915" s="53" t="s">
        <v>549</v>
      </c>
      <c r="D915" s="53" t="s">
        <v>26</v>
      </c>
      <c r="E915" s="56">
        <v>42894670</v>
      </c>
      <c r="F915" s="54" t="s">
        <v>553</v>
      </c>
      <c r="G915" s="53" t="s">
        <v>24</v>
      </c>
      <c r="H915" s="135">
        <v>101543.42</v>
      </c>
      <c r="I915" s="49">
        <v>101543.42</v>
      </c>
      <c r="J915" s="49">
        <v>10980.46</v>
      </c>
      <c r="K915" s="136">
        <v>90562.959999999992</v>
      </c>
      <c r="L915" s="44" t="str">
        <f>VLOOKUP(E915,'ML Look up'!$A$2:$B$1922,2,FALSE)</f>
        <v>CEMS</v>
      </c>
    </row>
    <row r="916" spans="1:12">
      <c r="A916" s="53" t="s">
        <v>42</v>
      </c>
      <c r="B916" s="53" t="s">
        <v>21</v>
      </c>
      <c r="C916" s="53" t="s">
        <v>549</v>
      </c>
      <c r="D916" s="53" t="s">
        <v>26</v>
      </c>
      <c r="E916" s="56">
        <v>42902178</v>
      </c>
      <c r="F916" s="54" t="s">
        <v>554</v>
      </c>
      <c r="G916" s="53" t="s">
        <v>24</v>
      </c>
      <c r="H916" s="135">
        <v>95636.18</v>
      </c>
      <c r="I916" s="49">
        <v>95636.18</v>
      </c>
      <c r="J916" s="49">
        <v>10341.68</v>
      </c>
      <c r="K916" s="136">
        <v>85294.5</v>
      </c>
      <c r="L916" s="44" t="str">
        <f>VLOOKUP(E916,'ML Look up'!$A$2:$B$1922,2,FALSE)</f>
        <v>FGD</v>
      </c>
    </row>
    <row r="917" spans="1:12">
      <c r="A917" s="53" t="s">
        <v>42</v>
      </c>
      <c r="B917" s="53" t="s">
        <v>21</v>
      </c>
      <c r="C917" s="53" t="s">
        <v>549</v>
      </c>
      <c r="D917" s="53" t="s">
        <v>26</v>
      </c>
      <c r="E917" s="56">
        <v>42903220</v>
      </c>
      <c r="F917" s="54" t="s">
        <v>555</v>
      </c>
      <c r="G917" s="53" t="s">
        <v>24</v>
      </c>
      <c r="H917" s="135">
        <v>3390.78</v>
      </c>
      <c r="I917" s="49">
        <v>3390.78</v>
      </c>
      <c r="J917" s="49">
        <v>366.66</v>
      </c>
      <c r="K917" s="136">
        <v>3024.1200000000003</v>
      </c>
      <c r="L917" s="44" t="str">
        <f>VLOOKUP(E917,'ML Look up'!$A$2:$B$1922,2,FALSE)</f>
        <v>FGD</v>
      </c>
    </row>
    <row r="918" spans="1:12">
      <c r="A918" s="53" t="s">
        <v>42</v>
      </c>
      <c r="B918" s="53" t="s">
        <v>21</v>
      </c>
      <c r="C918" s="53" t="s">
        <v>549</v>
      </c>
      <c r="D918" s="53" t="s">
        <v>26</v>
      </c>
      <c r="E918" s="56">
        <v>42904267</v>
      </c>
      <c r="F918" s="54" t="s">
        <v>556</v>
      </c>
      <c r="G918" s="53" t="s">
        <v>24</v>
      </c>
      <c r="H918" s="135">
        <v>6595.57</v>
      </c>
      <c r="I918" s="49">
        <v>6595.57</v>
      </c>
      <c r="J918" s="49">
        <v>713.22</v>
      </c>
      <c r="K918" s="136">
        <v>5882.3499999999995</v>
      </c>
      <c r="L918" s="44" t="str">
        <f>VLOOKUP(E918,'ML Look up'!$A$2:$B$1922,2,FALSE)</f>
        <v>SCR</v>
      </c>
    </row>
    <row r="919" spans="1:12">
      <c r="A919" s="53" t="s">
        <v>42</v>
      </c>
      <c r="B919" s="53" t="s">
        <v>21</v>
      </c>
      <c r="C919" s="53" t="s">
        <v>549</v>
      </c>
      <c r="D919" s="53" t="s">
        <v>26</v>
      </c>
      <c r="E919" s="56">
        <v>42907165</v>
      </c>
      <c r="F919" s="54" t="s">
        <v>547</v>
      </c>
      <c r="G919" s="53" t="s">
        <v>24</v>
      </c>
      <c r="H919" s="135">
        <v>3691.92</v>
      </c>
      <c r="I919" s="49">
        <v>3691.92</v>
      </c>
      <c r="J919" s="49">
        <v>399.23</v>
      </c>
      <c r="K919" s="136">
        <v>3292.69</v>
      </c>
      <c r="L919" s="44" t="str">
        <f>VLOOKUP(E919,'ML Look up'!$A$2:$B$1922,2,FALSE)</f>
        <v>FGD</v>
      </c>
    </row>
    <row r="920" spans="1:12">
      <c r="A920" s="53" t="s">
        <v>42</v>
      </c>
      <c r="B920" s="53" t="s">
        <v>21</v>
      </c>
      <c r="C920" s="53" t="s">
        <v>549</v>
      </c>
      <c r="D920" s="53" t="s">
        <v>26</v>
      </c>
      <c r="E920" s="56">
        <v>42907449</v>
      </c>
      <c r="F920" s="54" t="s">
        <v>525</v>
      </c>
      <c r="G920" s="53" t="s">
        <v>24</v>
      </c>
      <c r="H920" s="135">
        <v>5069.53</v>
      </c>
      <c r="I920" s="49">
        <v>5069.53</v>
      </c>
      <c r="J920" s="49">
        <v>548.20000000000005</v>
      </c>
      <c r="K920" s="136">
        <v>4521.33</v>
      </c>
      <c r="L920" s="44" t="str">
        <f>VLOOKUP(E920,'ML Look up'!$A$2:$B$1922,2,FALSE)</f>
        <v>SCR</v>
      </c>
    </row>
    <row r="921" spans="1:12">
      <c r="A921" s="53" t="s">
        <v>42</v>
      </c>
      <c r="B921" s="53" t="s">
        <v>21</v>
      </c>
      <c r="C921" s="53" t="s">
        <v>549</v>
      </c>
      <c r="D921" s="53" t="s">
        <v>26</v>
      </c>
      <c r="E921" s="56">
        <v>42907800</v>
      </c>
      <c r="F921" s="54" t="s">
        <v>547</v>
      </c>
      <c r="G921" s="53" t="s">
        <v>24</v>
      </c>
      <c r="H921" s="135">
        <v>15774.34</v>
      </c>
      <c r="I921" s="49">
        <v>15774.34</v>
      </c>
      <c r="J921" s="49">
        <v>1705.77</v>
      </c>
      <c r="K921" s="136">
        <v>14068.57</v>
      </c>
      <c r="L921" s="44" t="str">
        <f>VLOOKUP(E921,'ML Look up'!$A$2:$B$1922,2,FALSE)</f>
        <v>FGD</v>
      </c>
    </row>
    <row r="922" spans="1:12">
      <c r="A922" s="53" t="s">
        <v>42</v>
      </c>
      <c r="B922" s="53" t="s">
        <v>21</v>
      </c>
      <c r="C922" s="53" t="s">
        <v>549</v>
      </c>
      <c r="D922" s="53" t="s">
        <v>26</v>
      </c>
      <c r="E922" s="56">
        <v>42907871</v>
      </c>
      <c r="F922" s="54" t="s">
        <v>557</v>
      </c>
      <c r="G922" s="53" t="s">
        <v>24</v>
      </c>
      <c r="H922" s="135">
        <v>49348.05</v>
      </c>
      <c r="I922" s="49">
        <v>49348.05</v>
      </c>
      <c r="J922" s="49">
        <v>5336.28</v>
      </c>
      <c r="K922" s="136">
        <v>44011.770000000004</v>
      </c>
      <c r="L922" s="44" t="str">
        <f>VLOOKUP(E922,'ML Look up'!$A$2:$B$1922,2,FALSE)</f>
        <v>ESP Upgrade</v>
      </c>
    </row>
    <row r="923" spans="1:12">
      <c r="A923" s="53" t="s">
        <v>42</v>
      </c>
      <c r="B923" s="53" t="s">
        <v>21</v>
      </c>
      <c r="C923" s="53" t="s">
        <v>549</v>
      </c>
      <c r="D923" s="53" t="s">
        <v>26</v>
      </c>
      <c r="E923" s="56">
        <v>42907874</v>
      </c>
      <c r="F923" s="54" t="s">
        <v>558</v>
      </c>
      <c r="G923" s="53" t="s">
        <v>24</v>
      </c>
      <c r="H923" s="135">
        <v>24685.34</v>
      </c>
      <c r="I923" s="49">
        <v>24685.34</v>
      </c>
      <c r="J923" s="49">
        <v>2669.36</v>
      </c>
      <c r="K923" s="136">
        <v>22015.98</v>
      </c>
      <c r="L923" s="44" t="str">
        <f>VLOOKUP(E923,'ML Look up'!$A$2:$B$1922,2,FALSE)</f>
        <v>ASH</v>
      </c>
    </row>
    <row r="924" spans="1:12">
      <c r="A924" s="53" t="s">
        <v>42</v>
      </c>
      <c r="B924" s="53" t="s">
        <v>21</v>
      </c>
      <c r="C924" s="53" t="s">
        <v>549</v>
      </c>
      <c r="D924" s="53" t="s">
        <v>26</v>
      </c>
      <c r="E924" s="56">
        <v>42907876</v>
      </c>
      <c r="F924" s="54" t="s">
        <v>559</v>
      </c>
      <c r="G924" s="53" t="s">
        <v>24</v>
      </c>
      <c r="H924" s="135">
        <v>1510.43</v>
      </c>
      <c r="I924" s="49">
        <v>1510.43</v>
      </c>
      <c r="J924" s="49">
        <v>163.33000000000001</v>
      </c>
      <c r="K924" s="136">
        <v>1347.1000000000001</v>
      </c>
      <c r="L924" s="44" t="str">
        <f>VLOOKUP(E924,'ML Look up'!$A$2:$B$1922,2,FALSE)</f>
        <v>ASH</v>
      </c>
    </row>
    <row r="925" spans="1:12">
      <c r="A925" s="53" t="s">
        <v>42</v>
      </c>
      <c r="B925" s="53" t="s">
        <v>21</v>
      </c>
      <c r="C925" s="53" t="s">
        <v>549</v>
      </c>
      <c r="D925" s="53" t="s">
        <v>26</v>
      </c>
      <c r="E925" s="56">
        <v>42912835</v>
      </c>
      <c r="F925" s="54" t="s">
        <v>560</v>
      </c>
      <c r="G925" s="53" t="s">
        <v>24</v>
      </c>
      <c r="H925" s="135">
        <v>14165.44</v>
      </c>
      <c r="I925" s="49">
        <v>14165.44</v>
      </c>
      <c r="J925" s="49">
        <v>1531.79</v>
      </c>
      <c r="K925" s="136">
        <v>12633.650000000001</v>
      </c>
      <c r="L925" s="44" t="str">
        <f>VLOOKUP(E925,'ML Look up'!$A$2:$B$1922,2,FALSE)</f>
        <v>DFA</v>
      </c>
    </row>
    <row r="926" spans="1:12">
      <c r="A926" s="53" t="s">
        <v>42</v>
      </c>
      <c r="B926" s="53" t="s">
        <v>21</v>
      </c>
      <c r="C926" s="53" t="s">
        <v>549</v>
      </c>
      <c r="D926" s="53" t="s">
        <v>26</v>
      </c>
      <c r="E926" s="56">
        <v>42939948</v>
      </c>
      <c r="F926" s="54" t="s">
        <v>561</v>
      </c>
      <c r="G926" s="53" t="s">
        <v>24</v>
      </c>
      <c r="H926" s="135">
        <v>1093.7</v>
      </c>
      <c r="I926" s="49">
        <v>1093.7</v>
      </c>
      <c r="J926" s="49">
        <v>118.27</v>
      </c>
      <c r="K926" s="136">
        <v>975.43000000000006</v>
      </c>
      <c r="L926" s="44" t="str">
        <f>VLOOKUP(E926,'ML Look up'!$A$2:$B$1922,2,FALSE)</f>
        <v>FGD</v>
      </c>
    </row>
    <row r="927" spans="1:12">
      <c r="A927" s="53" t="s">
        <v>42</v>
      </c>
      <c r="B927" s="53" t="s">
        <v>21</v>
      </c>
      <c r="C927" s="53" t="s">
        <v>549</v>
      </c>
      <c r="D927" s="53" t="s">
        <v>26</v>
      </c>
      <c r="E927" s="56">
        <v>42940940</v>
      </c>
      <c r="F927" s="54" t="s">
        <v>562</v>
      </c>
      <c r="G927" s="53" t="s">
        <v>24</v>
      </c>
      <c r="H927" s="135">
        <v>3315.76</v>
      </c>
      <c r="I927" s="49">
        <v>3315.76</v>
      </c>
      <c r="J927" s="49">
        <v>358.55</v>
      </c>
      <c r="K927" s="136">
        <v>2957.21</v>
      </c>
      <c r="L927" s="44" t="str">
        <f>VLOOKUP(E927,'ML Look up'!$A$2:$B$1922,2,FALSE)</f>
        <v>FGD</v>
      </c>
    </row>
    <row r="928" spans="1:12">
      <c r="A928" s="53" t="s">
        <v>42</v>
      </c>
      <c r="B928" s="53" t="s">
        <v>21</v>
      </c>
      <c r="C928" s="53" t="s">
        <v>549</v>
      </c>
      <c r="D928" s="53" t="s">
        <v>26</v>
      </c>
      <c r="E928" s="56">
        <v>42949117</v>
      </c>
      <c r="F928" s="54" t="s">
        <v>563</v>
      </c>
      <c r="G928" s="53" t="s">
        <v>24</v>
      </c>
      <c r="H928" s="135">
        <v>3112.27</v>
      </c>
      <c r="I928" s="49">
        <v>3112.27</v>
      </c>
      <c r="J928" s="49">
        <v>336.55</v>
      </c>
      <c r="K928" s="136">
        <v>2775.72</v>
      </c>
      <c r="L928" s="44" t="str">
        <f>VLOOKUP(E928,'ML Look up'!$A$2:$B$1922,2,FALSE)</f>
        <v>DFA</v>
      </c>
    </row>
    <row r="929" spans="1:12">
      <c r="A929" s="53" t="s">
        <v>42</v>
      </c>
      <c r="B929" s="53" t="s">
        <v>21</v>
      </c>
      <c r="C929" s="53" t="s">
        <v>549</v>
      </c>
      <c r="D929" s="53" t="s">
        <v>26</v>
      </c>
      <c r="E929" s="56">
        <v>42949166</v>
      </c>
      <c r="F929" s="54" t="s">
        <v>564</v>
      </c>
      <c r="G929" s="53" t="s">
        <v>24</v>
      </c>
      <c r="H929" s="135">
        <v>5213.68</v>
      </c>
      <c r="I929" s="49">
        <v>5213.68</v>
      </c>
      <c r="J929" s="49">
        <v>563.78</v>
      </c>
      <c r="K929" s="136">
        <v>4649.9000000000005</v>
      </c>
      <c r="L929" s="44" t="str">
        <f>VLOOKUP(E929,'ML Look up'!$A$2:$B$1922,2,FALSE)</f>
        <v>DFA</v>
      </c>
    </row>
    <row r="930" spans="1:12">
      <c r="A930" s="53" t="s">
        <v>42</v>
      </c>
      <c r="B930" s="53" t="s">
        <v>21</v>
      </c>
      <c r="C930" s="53" t="s">
        <v>549</v>
      </c>
      <c r="D930" s="53" t="s">
        <v>26</v>
      </c>
      <c r="E930" s="56">
        <v>42949176</v>
      </c>
      <c r="F930" s="54" t="s">
        <v>564</v>
      </c>
      <c r="G930" s="53" t="s">
        <v>24</v>
      </c>
      <c r="H930" s="135">
        <v>3268.32</v>
      </c>
      <c r="I930" s="49">
        <v>3268.32</v>
      </c>
      <c r="J930" s="49">
        <v>353.42</v>
      </c>
      <c r="K930" s="136">
        <v>2914.9</v>
      </c>
      <c r="L930" s="44" t="str">
        <f>VLOOKUP(E930,'ML Look up'!$A$2:$B$1922,2,FALSE)</f>
        <v>DFA</v>
      </c>
    </row>
    <row r="931" spans="1:12">
      <c r="A931" s="53" t="s">
        <v>42</v>
      </c>
      <c r="B931" s="53" t="s">
        <v>21</v>
      </c>
      <c r="C931" s="53" t="s">
        <v>549</v>
      </c>
      <c r="D931" s="53" t="s">
        <v>26</v>
      </c>
      <c r="E931" s="56">
        <v>42949496</v>
      </c>
      <c r="F931" s="54" t="s">
        <v>565</v>
      </c>
      <c r="G931" s="53" t="s">
        <v>24</v>
      </c>
      <c r="H931" s="135">
        <v>3561.11</v>
      </c>
      <c r="I931" s="49">
        <v>3561.11</v>
      </c>
      <c r="J931" s="49">
        <v>385.08</v>
      </c>
      <c r="K931" s="136">
        <v>3176.03</v>
      </c>
      <c r="L931" s="44" t="str">
        <f>VLOOKUP(E931,'ML Look up'!$A$2:$B$1922,2,FALSE)</f>
        <v>DFA</v>
      </c>
    </row>
    <row r="932" spans="1:12">
      <c r="A932" s="53" t="s">
        <v>42</v>
      </c>
      <c r="B932" s="53" t="s">
        <v>21</v>
      </c>
      <c r="C932" s="53" t="s">
        <v>549</v>
      </c>
      <c r="D932" s="53" t="s">
        <v>26</v>
      </c>
      <c r="E932" s="56">
        <v>42950256</v>
      </c>
      <c r="F932" s="54" t="s">
        <v>565</v>
      </c>
      <c r="G932" s="53" t="s">
        <v>24</v>
      </c>
      <c r="H932" s="135">
        <v>1773.43</v>
      </c>
      <c r="I932" s="49">
        <v>1773.43</v>
      </c>
      <c r="J932" s="49">
        <v>191.77</v>
      </c>
      <c r="K932" s="136">
        <v>1581.66</v>
      </c>
      <c r="L932" s="44" t="str">
        <f>VLOOKUP(E932,'ML Look up'!$A$2:$B$1922,2,FALSE)</f>
        <v>DFA</v>
      </c>
    </row>
    <row r="933" spans="1:12">
      <c r="A933" s="53" t="s">
        <v>42</v>
      </c>
      <c r="B933" s="53" t="s">
        <v>21</v>
      </c>
      <c r="C933" s="53" t="s">
        <v>549</v>
      </c>
      <c r="D933" s="53" t="s">
        <v>26</v>
      </c>
      <c r="E933" s="56">
        <v>42953580</v>
      </c>
      <c r="F933" s="54" t="s">
        <v>565</v>
      </c>
      <c r="G933" s="53" t="s">
        <v>24</v>
      </c>
      <c r="H933" s="135">
        <v>11336.23</v>
      </c>
      <c r="I933" s="49">
        <v>11336.23</v>
      </c>
      <c r="J933" s="49">
        <v>1225.8499999999999</v>
      </c>
      <c r="K933" s="136">
        <v>10110.379999999999</v>
      </c>
      <c r="L933" s="44" t="str">
        <f>VLOOKUP(E933,'ML Look up'!$A$2:$B$1922,2,FALSE)</f>
        <v>DFA</v>
      </c>
    </row>
    <row r="934" spans="1:12">
      <c r="A934" s="53" t="s">
        <v>42</v>
      </c>
      <c r="B934" s="53" t="s">
        <v>21</v>
      </c>
      <c r="C934" s="53" t="s">
        <v>549</v>
      </c>
      <c r="D934" s="53" t="s">
        <v>26</v>
      </c>
      <c r="E934" s="56">
        <v>42953874</v>
      </c>
      <c r="F934" s="54" t="s">
        <v>561</v>
      </c>
      <c r="G934" s="53" t="s">
        <v>24</v>
      </c>
      <c r="H934" s="135">
        <v>818.19</v>
      </c>
      <c r="I934" s="49">
        <v>818.19</v>
      </c>
      <c r="J934" s="49">
        <v>88.48</v>
      </c>
      <c r="K934" s="136">
        <v>729.71</v>
      </c>
      <c r="L934" s="44" t="str">
        <f>VLOOKUP(E934,'ML Look up'!$A$2:$B$1922,2,FALSE)</f>
        <v>FGD</v>
      </c>
    </row>
    <row r="935" spans="1:12">
      <c r="A935" s="53" t="s">
        <v>42</v>
      </c>
      <c r="B935" s="53" t="s">
        <v>21</v>
      </c>
      <c r="C935" s="53" t="s">
        <v>549</v>
      </c>
      <c r="D935" s="53" t="s">
        <v>26</v>
      </c>
      <c r="E935" s="56">
        <v>42955452</v>
      </c>
      <c r="F935" s="54" t="s">
        <v>566</v>
      </c>
      <c r="G935" s="53" t="s">
        <v>24</v>
      </c>
      <c r="H935" s="135">
        <v>6945.31</v>
      </c>
      <c r="I935" s="49">
        <v>6945.31</v>
      </c>
      <c r="J935" s="49">
        <v>751.04</v>
      </c>
      <c r="K935" s="136">
        <v>6194.27</v>
      </c>
      <c r="L935" s="44" t="str">
        <f>VLOOKUP(E935,'ML Look up'!$A$2:$B$1922,2,FALSE)</f>
        <v>ASH</v>
      </c>
    </row>
    <row r="936" spans="1:12">
      <c r="A936" s="53" t="s">
        <v>42</v>
      </c>
      <c r="B936" s="53" t="s">
        <v>21</v>
      </c>
      <c r="C936" s="53" t="s">
        <v>549</v>
      </c>
      <c r="D936" s="53" t="s">
        <v>26</v>
      </c>
      <c r="E936" s="56">
        <v>42955461</v>
      </c>
      <c r="F936" s="54" t="s">
        <v>567</v>
      </c>
      <c r="G936" s="53" t="s">
        <v>24</v>
      </c>
      <c r="H936" s="135">
        <v>4036.02</v>
      </c>
      <c r="I936" s="49">
        <v>4036.02</v>
      </c>
      <c r="J936" s="49">
        <v>436.44</v>
      </c>
      <c r="K936" s="136">
        <v>3599.58</v>
      </c>
      <c r="L936" s="44" t="str">
        <f>VLOOKUP(E936,'ML Look up'!$A$2:$B$1922,2,FALSE)</f>
        <v>SCR</v>
      </c>
    </row>
    <row r="937" spans="1:12">
      <c r="A937" s="53" t="s">
        <v>42</v>
      </c>
      <c r="B937" s="53" t="s">
        <v>21</v>
      </c>
      <c r="C937" s="53" t="s">
        <v>549</v>
      </c>
      <c r="D937" s="53" t="s">
        <v>26</v>
      </c>
      <c r="E937" s="56">
        <v>42955884</v>
      </c>
      <c r="F937" s="54" t="s">
        <v>568</v>
      </c>
      <c r="G937" s="53" t="s">
        <v>24</v>
      </c>
      <c r="H937" s="135">
        <v>2441.14</v>
      </c>
      <c r="I937" s="49">
        <v>2441.14</v>
      </c>
      <c r="J937" s="49">
        <v>263.97000000000003</v>
      </c>
      <c r="K937" s="136">
        <v>2177.17</v>
      </c>
      <c r="L937" s="44" t="str">
        <f>VLOOKUP(E937,'ML Look up'!$A$2:$B$1922,2,FALSE)</f>
        <v>Coal Blend</v>
      </c>
    </row>
    <row r="938" spans="1:12">
      <c r="A938" s="53" t="s">
        <v>42</v>
      </c>
      <c r="B938" s="53" t="s">
        <v>21</v>
      </c>
      <c r="C938" s="53" t="s">
        <v>549</v>
      </c>
      <c r="D938" s="53" t="s">
        <v>26</v>
      </c>
      <c r="E938" s="56">
        <v>42957869</v>
      </c>
      <c r="F938" s="54" t="s">
        <v>569</v>
      </c>
      <c r="G938" s="53" t="s">
        <v>24</v>
      </c>
      <c r="H938" s="135">
        <v>3995.9</v>
      </c>
      <c r="I938" s="49">
        <v>3995.9</v>
      </c>
      <c r="J938" s="49">
        <v>432.1</v>
      </c>
      <c r="K938" s="136">
        <v>3563.8</v>
      </c>
      <c r="L938" s="44" t="str">
        <f>VLOOKUP(E938,'ML Look up'!$A$2:$B$1922,2,FALSE)</f>
        <v>FGD</v>
      </c>
    </row>
    <row r="939" spans="1:12">
      <c r="A939" s="53" t="s">
        <v>42</v>
      </c>
      <c r="B939" s="53" t="s">
        <v>21</v>
      </c>
      <c r="C939" s="53" t="s">
        <v>549</v>
      </c>
      <c r="D939" s="53" t="s">
        <v>26</v>
      </c>
      <c r="E939" s="56">
        <v>42963922</v>
      </c>
      <c r="F939" s="54" t="s">
        <v>570</v>
      </c>
      <c r="G939" s="53" t="s">
        <v>24</v>
      </c>
      <c r="H939" s="135">
        <v>196312.4</v>
      </c>
      <c r="I939" s="49">
        <v>196312.4</v>
      </c>
      <c r="J939" s="49">
        <v>21228.36</v>
      </c>
      <c r="K939" s="136">
        <v>175084.03999999998</v>
      </c>
      <c r="L939" s="44" t="str">
        <f>VLOOKUP(E939,'ML Look up'!$A$2:$B$1922,2,FALSE)</f>
        <v>Coal Blend</v>
      </c>
    </row>
    <row r="940" spans="1:12">
      <c r="A940" s="53" t="s">
        <v>42</v>
      </c>
      <c r="B940" s="53" t="s">
        <v>21</v>
      </c>
      <c r="C940" s="53" t="s">
        <v>549</v>
      </c>
      <c r="D940" s="53" t="s">
        <v>26</v>
      </c>
      <c r="E940" s="56">
        <v>42965005</v>
      </c>
      <c r="F940" s="54" t="s">
        <v>568</v>
      </c>
      <c r="G940" s="53" t="s">
        <v>24</v>
      </c>
      <c r="H940" s="135">
        <v>11136.99</v>
      </c>
      <c r="I940" s="49">
        <v>11136.99</v>
      </c>
      <c r="J940" s="49">
        <v>1204.31</v>
      </c>
      <c r="K940" s="136">
        <v>9932.68</v>
      </c>
      <c r="L940" s="44" t="str">
        <f>VLOOKUP(E940,'ML Look up'!$A$2:$B$1922,2,FALSE)</f>
        <v>LNB</v>
      </c>
    </row>
    <row r="941" spans="1:12">
      <c r="A941" s="53" t="s">
        <v>42</v>
      </c>
      <c r="B941" s="53" t="s">
        <v>21</v>
      </c>
      <c r="C941" s="53" t="s">
        <v>549</v>
      </c>
      <c r="D941" s="53" t="s">
        <v>26</v>
      </c>
      <c r="E941" s="56">
        <v>42965621</v>
      </c>
      <c r="F941" s="54" t="s">
        <v>561</v>
      </c>
      <c r="G941" s="53" t="s">
        <v>24</v>
      </c>
      <c r="H941" s="135">
        <v>6342.6</v>
      </c>
      <c r="I941" s="49">
        <v>6342.6</v>
      </c>
      <c r="J941" s="49">
        <v>685.86</v>
      </c>
      <c r="K941" s="136">
        <v>5656.7400000000007</v>
      </c>
      <c r="L941" s="44" t="str">
        <f>VLOOKUP(E941,'ML Look up'!$A$2:$B$1922,2,FALSE)</f>
        <v>FGD</v>
      </c>
    </row>
    <row r="942" spans="1:12">
      <c r="A942" s="53" t="s">
        <v>42</v>
      </c>
      <c r="B942" s="53" t="s">
        <v>21</v>
      </c>
      <c r="C942" s="53" t="s">
        <v>549</v>
      </c>
      <c r="D942" s="53" t="s">
        <v>26</v>
      </c>
      <c r="E942" s="56">
        <v>42967049</v>
      </c>
      <c r="F942" s="54" t="s">
        <v>571</v>
      </c>
      <c r="G942" s="53" t="s">
        <v>24</v>
      </c>
      <c r="H942" s="135">
        <v>45023.69</v>
      </c>
      <c r="I942" s="49">
        <v>45023.69</v>
      </c>
      <c r="J942" s="49">
        <v>4868.66</v>
      </c>
      <c r="K942" s="136">
        <v>40155.03</v>
      </c>
      <c r="L942" s="44" t="str">
        <f>VLOOKUP(E942,'ML Look up'!$A$2:$B$1922,2,FALSE)</f>
        <v>SCR</v>
      </c>
    </row>
    <row r="943" spans="1:12">
      <c r="A943" s="53" t="s">
        <v>42</v>
      </c>
      <c r="B943" s="53" t="s">
        <v>21</v>
      </c>
      <c r="C943" s="53" t="s">
        <v>549</v>
      </c>
      <c r="D943" s="53" t="s">
        <v>26</v>
      </c>
      <c r="E943" s="56">
        <v>42974893</v>
      </c>
      <c r="F943" s="54" t="s">
        <v>562</v>
      </c>
      <c r="G943" s="53" t="s">
        <v>24</v>
      </c>
      <c r="H943" s="135">
        <v>1663.24</v>
      </c>
      <c r="I943" s="49">
        <v>1663.24</v>
      </c>
      <c r="J943" s="49">
        <v>179.86</v>
      </c>
      <c r="K943" s="136">
        <v>1483.38</v>
      </c>
      <c r="L943" s="44" t="str">
        <f>VLOOKUP(E943,'ML Look up'!$A$2:$B$1922,2,FALSE)</f>
        <v>DFA</v>
      </c>
    </row>
    <row r="944" spans="1:12">
      <c r="A944" s="53" t="s">
        <v>42</v>
      </c>
      <c r="B944" s="53" t="s">
        <v>21</v>
      </c>
      <c r="C944" s="53" t="s">
        <v>549</v>
      </c>
      <c r="D944" s="53" t="s">
        <v>26</v>
      </c>
      <c r="E944" s="56">
        <v>42975428</v>
      </c>
      <c r="F944" s="54" t="s">
        <v>561</v>
      </c>
      <c r="G944" s="53" t="s">
        <v>24</v>
      </c>
      <c r="H944" s="135">
        <v>5710.51</v>
      </c>
      <c r="I944" s="49">
        <v>5710.51</v>
      </c>
      <c r="J944" s="49">
        <v>617.51</v>
      </c>
      <c r="K944" s="136">
        <v>5093</v>
      </c>
      <c r="L944" s="44" t="str">
        <f>VLOOKUP(E944,'ML Look up'!$A$2:$B$1922,2,FALSE)</f>
        <v>FGD</v>
      </c>
    </row>
    <row r="945" spans="1:12">
      <c r="A945" s="53" t="s">
        <v>42</v>
      </c>
      <c r="B945" s="53" t="s">
        <v>21</v>
      </c>
      <c r="C945" s="53" t="s">
        <v>549</v>
      </c>
      <c r="D945" s="53" t="s">
        <v>26</v>
      </c>
      <c r="E945" s="56">
        <v>42976844</v>
      </c>
      <c r="F945" s="54" t="s">
        <v>572</v>
      </c>
      <c r="G945" s="53" t="s">
        <v>24</v>
      </c>
      <c r="H945" s="135">
        <v>32338.67</v>
      </c>
      <c r="I945" s="49">
        <v>32338.67</v>
      </c>
      <c r="J945" s="49">
        <v>3496.96</v>
      </c>
      <c r="K945" s="136">
        <v>28841.71</v>
      </c>
      <c r="L945" s="44" t="str">
        <f>VLOOKUP(E945,'ML Look up'!$A$2:$B$1922,2,FALSE)</f>
        <v>FGD</v>
      </c>
    </row>
    <row r="946" spans="1:12">
      <c r="A946" s="53" t="s">
        <v>42</v>
      </c>
      <c r="B946" s="53" t="s">
        <v>21</v>
      </c>
      <c r="C946" s="53" t="s">
        <v>549</v>
      </c>
      <c r="D946" s="53" t="s">
        <v>26</v>
      </c>
      <c r="E946" s="56">
        <v>42979997</v>
      </c>
      <c r="F946" s="54" t="s">
        <v>561</v>
      </c>
      <c r="G946" s="53" t="s">
        <v>24</v>
      </c>
      <c r="H946" s="135">
        <v>7298.3</v>
      </c>
      <c r="I946" s="49">
        <v>7298.3</v>
      </c>
      <c r="J946" s="49">
        <v>789.21</v>
      </c>
      <c r="K946" s="136">
        <v>6509.09</v>
      </c>
      <c r="L946" s="44" t="str">
        <f>VLOOKUP(E946,'ML Look up'!$A$2:$B$1922,2,FALSE)</f>
        <v>FGD</v>
      </c>
    </row>
    <row r="947" spans="1:12">
      <c r="A947" s="53" t="s">
        <v>42</v>
      </c>
      <c r="B947" s="53" t="s">
        <v>21</v>
      </c>
      <c r="C947" s="53" t="s">
        <v>549</v>
      </c>
      <c r="D947" s="53" t="s">
        <v>26</v>
      </c>
      <c r="E947" s="56">
        <v>42983652</v>
      </c>
      <c r="F947" s="54" t="s">
        <v>561</v>
      </c>
      <c r="G947" s="53" t="s">
        <v>24</v>
      </c>
      <c r="H947" s="135">
        <v>7972.84</v>
      </c>
      <c r="I947" s="49">
        <v>7972.84</v>
      </c>
      <c r="J947" s="49">
        <v>862.15</v>
      </c>
      <c r="K947" s="136">
        <v>7110.6900000000005</v>
      </c>
      <c r="L947" s="44" t="str">
        <f>VLOOKUP(E947,'ML Look up'!$A$2:$B$1922,2,FALSE)</f>
        <v>FGD</v>
      </c>
    </row>
    <row r="948" spans="1:12">
      <c r="A948" s="53" t="s">
        <v>42</v>
      </c>
      <c r="B948" s="53" t="s">
        <v>21</v>
      </c>
      <c r="C948" s="53" t="s">
        <v>549</v>
      </c>
      <c r="D948" s="53" t="s">
        <v>26</v>
      </c>
      <c r="E948" s="56">
        <v>42984177</v>
      </c>
      <c r="F948" s="54" t="s">
        <v>573</v>
      </c>
      <c r="G948" s="53" t="s">
        <v>24</v>
      </c>
      <c r="H948" s="135">
        <v>5.51</v>
      </c>
      <c r="I948" s="49">
        <v>5.51</v>
      </c>
      <c r="J948" s="49">
        <v>0.6</v>
      </c>
      <c r="K948" s="136">
        <v>4.91</v>
      </c>
      <c r="L948" s="44" t="str">
        <f>VLOOKUP(E948,'ML Look up'!$A$2:$B$1922,2,FALSE)</f>
        <v>ESP Upgrade</v>
      </c>
    </row>
    <row r="949" spans="1:12">
      <c r="A949" s="53" t="s">
        <v>42</v>
      </c>
      <c r="B949" s="53" t="s">
        <v>21</v>
      </c>
      <c r="C949" s="53" t="s">
        <v>549</v>
      </c>
      <c r="D949" s="53" t="s">
        <v>26</v>
      </c>
      <c r="E949" s="56">
        <v>42985542</v>
      </c>
      <c r="F949" s="54" t="s">
        <v>561</v>
      </c>
      <c r="G949" s="53" t="s">
        <v>24</v>
      </c>
      <c r="H949" s="135">
        <v>7928.45</v>
      </c>
      <c r="I949" s="49">
        <v>7928.45</v>
      </c>
      <c r="J949" s="49">
        <v>857.35</v>
      </c>
      <c r="K949" s="136">
        <v>7071.0999999999995</v>
      </c>
      <c r="L949" s="44" t="str">
        <f>VLOOKUP(E949,'ML Look up'!$A$2:$B$1922,2,FALSE)</f>
        <v>FGD</v>
      </c>
    </row>
    <row r="950" spans="1:12">
      <c r="A950" s="53" t="s">
        <v>42</v>
      </c>
      <c r="B950" s="53" t="s">
        <v>21</v>
      </c>
      <c r="C950" s="53" t="s">
        <v>549</v>
      </c>
      <c r="D950" s="53" t="s">
        <v>26</v>
      </c>
      <c r="E950" s="56">
        <v>42987111</v>
      </c>
      <c r="F950" s="54" t="s">
        <v>574</v>
      </c>
      <c r="G950" s="53" t="s">
        <v>24</v>
      </c>
      <c r="H950" s="135">
        <v>5318.35</v>
      </c>
      <c r="I950" s="49">
        <v>5318.35</v>
      </c>
      <c r="J950" s="49">
        <v>575.1</v>
      </c>
      <c r="K950" s="136">
        <v>4743.25</v>
      </c>
      <c r="L950" s="44" t="str">
        <f>VLOOKUP(E950,'ML Look up'!$A$2:$B$1922,2,FALSE)</f>
        <v>FGD</v>
      </c>
    </row>
    <row r="951" spans="1:12">
      <c r="A951" s="53" t="s">
        <v>42</v>
      </c>
      <c r="B951" s="53" t="s">
        <v>21</v>
      </c>
      <c r="C951" s="53" t="s">
        <v>549</v>
      </c>
      <c r="D951" s="53" t="s">
        <v>26</v>
      </c>
      <c r="E951" s="56">
        <v>42989525</v>
      </c>
      <c r="F951" s="54" t="s">
        <v>563</v>
      </c>
      <c r="G951" s="53" t="s">
        <v>24</v>
      </c>
      <c r="H951" s="135">
        <v>2550.52</v>
      </c>
      <c r="I951" s="49">
        <v>2550.52</v>
      </c>
      <c r="J951" s="49">
        <v>275.8</v>
      </c>
      <c r="K951" s="136">
        <v>2274.7199999999998</v>
      </c>
      <c r="L951" s="44" t="str">
        <f>VLOOKUP(E951,'ML Look up'!$A$2:$B$1922,2,FALSE)</f>
        <v>FGD</v>
      </c>
    </row>
    <row r="952" spans="1:12">
      <c r="A952" s="53" t="s">
        <v>42</v>
      </c>
      <c r="B952" s="53" t="s">
        <v>21</v>
      </c>
      <c r="C952" s="53" t="s">
        <v>549</v>
      </c>
      <c r="D952" s="53" t="s">
        <v>26</v>
      </c>
      <c r="E952" s="56">
        <v>42989576</v>
      </c>
      <c r="F952" s="54" t="s">
        <v>561</v>
      </c>
      <c r="G952" s="53" t="s">
        <v>24</v>
      </c>
      <c r="H952" s="135">
        <v>430.49</v>
      </c>
      <c r="I952" s="49">
        <v>430.49</v>
      </c>
      <c r="J952" s="49">
        <v>46.55</v>
      </c>
      <c r="K952" s="136">
        <v>383.94</v>
      </c>
      <c r="L952" s="44" t="str">
        <f>VLOOKUP(E952,'ML Look up'!$A$2:$B$1922,2,FALSE)</f>
        <v>FGD</v>
      </c>
    </row>
    <row r="953" spans="1:12">
      <c r="A953" s="53" t="s">
        <v>42</v>
      </c>
      <c r="B953" s="53" t="s">
        <v>21</v>
      </c>
      <c r="C953" s="53" t="s">
        <v>549</v>
      </c>
      <c r="D953" s="53" t="s">
        <v>26</v>
      </c>
      <c r="E953" s="56">
        <v>42999757</v>
      </c>
      <c r="F953" s="54" t="s">
        <v>561</v>
      </c>
      <c r="G953" s="53" t="s">
        <v>24</v>
      </c>
      <c r="H953" s="135">
        <v>9620.83</v>
      </c>
      <c r="I953" s="49">
        <v>9620.83</v>
      </c>
      <c r="J953" s="49">
        <v>1040.3499999999999</v>
      </c>
      <c r="K953" s="136">
        <v>8580.48</v>
      </c>
      <c r="L953" s="44" t="str">
        <f>VLOOKUP(E953,'ML Look up'!$A$2:$B$1922,2,FALSE)</f>
        <v>FGD</v>
      </c>
    </row>
    <row r="954" spans="1:12">
      <c r="A954" s="53" t="s">
        <v>42</v>
      </c>
      <c r="B954" s="53" t="s">
        <v>21</v>
      </c>
      <c r="C954" s="53" t="s">
        <v>549</v>
      </c>
      <c r="D954" s="53" t="s">
        <v>26</v>
      </c>
      <c r="E954" s="56">
        <v>43000833</v>
      </c>
      <c r="F954" s="54" t="s">
        <v>561</v>
      </c>
      <c r="G954" s="53" t="s">
        <v>24</v>
      </c>
      <c r="H954" s="135">
        <v>12060.91</v>
      </c>
      <c r="I954" s="49">
        <v>12060.91</v>
      </c>
      <c r="J954" s="49">
        <v>1304.21</v>
      </c>
      <c r="K954" s="136">
        <v>10756.7</v>
      </c>
      <c r="L954" s="44" t="str">
        <f>VLOOKUP(E954,'ML Look up'!$A$2:$B$1922,2,FALSE)</f>
        <v>FGD</v>
      </c>
    </row>
    <row r="955" spans="1:12">
      <c r="A955" s="53" t="s">
        <v>42</v>
      </c>
      <c r="B955" s="53" t="s">
        <v>21</v>
      </c>
      <c r="C955" s="53" t="s">
        <v>549</v>
      </c>
      <c r="D955" s="53" t="s">
        <v>26</v>
      </c>
      <c r="E955" s="56">
        <v>43004673</v>
      </c>
      <c r="F955" s="54" t="s">
        <v>561</v>
      </c>
      <c r="G955" s="53" t="s">
        <v>24</v>
      </c>
      <c r="H955" s="135">
        <v>956.98</v>
      </c>
      <c r="I955" s="49">
        <v>956.98</v>
      </c>
      <c r="J955" s="49">
        <v>103.48</v>
      </c>
      <c r="K955" s="136">
        <v>853.5</v>
      </c>
      <c r="L955" s="44" t="str">
        <f>VLOOKUP(E955,'ML Look up'!$A$2:$B$1922,2,FALSE)</f>
        <v>FGD</v>
      </c>
    </row>
    <row r="956" spans="1:12">
      <c r="A956" s="53" t="s">
        <v>42</v>
      </c>
      <c r="B956" s="53" t="s">
        <v>21</v>
      </c>
      <c r="C956" s="53" t="s">
        <v>549</v>
      </c>
      <c r="D956" s="53" t="s">
        <v>26</v>
      </c>
      <c r="E956" s="56">
        <v>43005479</v>
      </c>
      <c r="F956" s="54" t="s">
        <v>561</v>
      </c>
      <c r="G956" s="53" t="s">
        <v>24</v>
      </c>
      <c r="H956" s="135">
        <v>191.83</v>
      </c>
      <c r="I956" s="49">
        <v>191.83</v>
      </c>
      <c r="J956" s="49">
        <v>20.74</v>
      </c>
      <c r="K956" s="136">
        <v>171.09</v>
      </c>
      <c r="L956" s="44" t="str">
        <f>VLOOKUP(E956,'ML Look up'!$A$2:$B$1922,2,FALSE)</f>
        <v>SCR</v>
      </c>
    </row>
    <row r="957" spans="1:12">
      <c r="A957" s="53" t="s">
        <v>42</v>
      </c>
      <c r="B957" s="53" t="s">
        <v>21</v>
      </c>
      <c r="C957" s="53" t="s">
        <v>549</v>
      </c>
      <c r="D957" s="53" t="s">
        <v>26</v>
      </c>
      <c r="E957" s="56">
        <v>43005498</v>
      </c>
      <c r="F957" s="54" t="s">
        <v>796</v>
      </c>
      <c r="G957" s="53" t="s">
        <v>24</v>
      </c>
      <c r="H957" s="135">
        <v>3201.46</v>
      </c>
      <c r="I957" s="49">
        <v>3201.46</v>
      </c>
      <c r="J957" s="49">
        <v>346.19</v>
      </c>
      <c r="K957" s="136">
        <v>2855.27</v>
      </c>
      <c r="L957" s="44" t="str">
        <f>VLOOKUP(E957,'ML Look up'!$A$2:$B$1922,2,FALSE)</f>
        <v>ASH</v>
      </c>
    </row>
    <row r="958" spans="1:12" ht="19.899999999999999" customHeight="1">
      <c r="A958" s="53" t="s">
        <v>42</v>
      </c>
      <c r="B958" s="53" t="s">
        <v>21</v>
      </c>
      <c r="C958" s="53" t="s">
        <v>549</v>
      </c>
      <c r="D958" s="53" t="s">
        <v>26</v>
      </c>
      <c r="E958" s="56">
        <v>43005919</v>
      </c>
      <c r="F958" s="54" t="s">
        <v>561</v>
      </c>
      <c r="G958" s="53" t="s">
        <v>24</v>
      </c>
      <c r="H958" s="135">
        <v>6541.93</v>
      </c>
      <c r="I958" s="49">
        <v>6541.93</v>
      </c>
      <c r="J958" s="49">
        <v>707.42</v>
      </c>
      <c r="K958" s="136">
        <v>5834.51</v>
      </c>
      <c r="L958" s="44" t="str">
        <f>VLOOKUP(E958,'ML Look up'!$A$2:$B$1922,2,FALSE)</f>
        <v>FGD</v>
      </c>
    </row>
    <row r="959" spans="1:12">
      <c r="A959" s="53" t="s">
        <v>42</v>
      </c>
      <c r="B959" s="53" t="s">
        <v>21</v>
      </c>
      <c r="C959" s="53" t="s">
        <v>549</v>
      </c>
      <c r="D959" s="53" t="s">
        <v>26</v>
      </c>
      <c r="E959" s="56">
        <v>43010128</v>
      </c>
      <c r="F959" s="54" t="s">
        <v>568</v>
      </c>
      <c r="G959" s="53" t="s">
        <v>24</v>
      </c>
      <c r="H959" s="135">
        <v>1805.48</v>
      </c>
      <c r="I959" s="49">
        <v>1805.48</v>
      </c>
      <c r="J959" s="49">
        <v>195.24</v>
      </c>
      <c r="K959" s="136">
        <v>1610.24</v>
      </c>
      <c r="L959" s="44" t="str">
        <f>VLOOKUP(E959,'ML Look up'!$A$2:$B$1922,2,FALSE)</f>
        <v>FGD</v>
      </c>
    </row>
    <row r="960" spans="1:12">
      <c r="A960" s="53" t="s">
        <v>42</v>
      </c>
      <c r="B960" s="53" t="s">
        <v>21</v>
      </c>
      <c r="C960" s="53" t="s">
        <v>549</v>
      </c>
      <c r="D960" s="53" t="s">
        <v>26</v>
      </c>
      <c r="E960" s="56">
        <v>43011253</v>
      </c>
      <c r="F960" s="54" t="s">
        <v>574</v>
      </c>
      <c r="G960" s="53" t="s">
        <v>24</v>
      </c>
      <c r="H960" s="135">
        <v>2812.83</v>
      </c>
      <c r="I960" s="49">
        <v>2812.83</v>
      </c>
      <c r="J960" s="49">
        <v>304.17</v>
      </c>
      <c r="K960" s="136">
        <v>2508.66</v>
      </c>
      <c r="L960" s="44" t="str">
        <f>VLOOKUP(E960,'ML Look up'!$A$2:$B$1922,2,FALSE)</f>
        <v>DFA</v>
      </c>
    </row>
    <row r="961" spans="1:12">
      <c r="A961" s="53" t="s">
        <v>42</v>
      </c>
      <c r="B961" s="53" t="s">
        <v>21</v>
      </c>
      <c r="C961" s="53" t="s">
        <v>549</v>
      </c>
      <c r="D961" s="53" t="s">
        <v>26</v>
      </c>
      <c r="E961" s="56">
        <v>43017790</v>
      </c>
      <c r="F961" s="54" t="s">
        <v>572</v>
      </c>
      <c r="G961" s="53" t="s">
        <v>24</v>
      </c>
      <c r="H961" s="135">
        <v>37584.019999999997</v>
      </c>
      <c r="I961" s="49">
        <v>37584.019999999997</v>
      </c>
      <c r="J961" s="49">
        <v>4064.17</v>
      </c>
      <c r="K961" s="136">
        <v>33519.85</v>
      </c>
      <c r="L961" s="44" t="str">
        <f>VLOOKUP(E961,'ML Look up'!$A$2:$B$1922,2,FALSE)</f>
        <v>GYPSUM</v>
      </c>
    </row>
    <row r="962" spans="1:12">
      <c r="A962" s="53" t="s">
        <v>42</v>
      </c>
      <c r="B962" s="53" t="s">
        <v>21</v>
      </c>
      <c r="C962" s="53" t="s">
        <v>549</v>
      </c>
      <c r="D962" s="53" t="s">
        <v>26</v>
      </c>
      <c r="E962" s="56" t="s">
        <v>596</v>
      </c>
      <c r="F962" s="54" t="s">
        <v>569</v>
      </c>
      <c r="G962" s="53" t="s">
        <v>24</v>
      </c>
      <c r="H962" s="135">
        <v>6341.05</v>
      </c>
      <c r="I962" s="49">
        <v>6341.05</v>
      </c>
      <c r="J962" s="49">
        <v>685.69</v>
      </c>
      <c r="K962" s="136">
        <v>5655.3600000000006</v>
      </c>
      <c r="L962" s="44" t="str">
        <f>VLOOKUP(E962,'ML Look up'!$A$2:$B$1922,2,FALSE)</f>
        <v>FGD</v>
      </c>
    </row>
    <row r="963" spans="1:12">
      <c r="A963" s="53" t="s">
        <v>42</v>
      </c>
      <c r="B963" s="53" t="s">
        <v>21</v>
      </c>
      <c r="C963" s="53" t="s">
        <v>549</v>
      </c>
      <c r="D963" s="53" t="s">
        <v>26</v>
      </c>
      <c r="E963" s="56" t="s">
        <v>609</v>
      </c>
      <c r="F963" s="54" t="s">
        <v>569</v>
      </c>
      <c r="G963" s="53" t="s">
        <v>24</v>
      </c>
      <c r="H963" s="135">
        <v>3107.46</v>
      </c>
      <c r="I963" s="49">
        <v>3107.46</v>
      </c>
      <c r="J963" s="49">
        <v>336.03</v>
      </c>
      <c r="K963" s="136">
        <v>2771.4300000000003</v>
      </c>
      <c r="L963" s="44" t="str">
        <f>VLOOKUP(E963,'ML Look up'!$A$2:$B$1922,2,FALSE)</f>
        <v>FGD</v>
      </c>
    </row>
    <row r="964" spans="1:12">
      <c r="A964" s="53" t="s">
        <v>42</v>
      </c>
      <c r="B964" s="53" t="s">
        <v>21</v>
      </c>
      <c r="C964" s="53" t="s">
        <v>549</v>
      </c>
      <c r="D964" s="53" t="s">
        <v>26</v>
      </c>
      <c r="E964" s="56" t="s">
        <v>610</v>
      </c>
      <c r="F964" s="54" t="s">
        <v>574</v>
      </c>
      <c r="G964" s="53" t="s">
        <v>24</v>
      </c>
      <c r="H964" s="135">
        <v>2248.88</v>
      </c>
      <c r="I964" s="49">
        <v>2248.88</v>
      </c>
      <c r="J964" s="49">
        <v>243.18</v>
      </c>
      <c r="K964" s="136">
        <v>2005.7</v>
      </c>
      <c r="L964" s="44" t="str">
        <f>VLOOKUP(E964,'ML Look up'!$A$2:$B$1922,2,FALSE)</f>
        <v>FGD</v>
      </c>
    </row>
    <row r="965" spans="1:12">
      <c r="A965" s="53" t="s">
        <v>42</v>
      </c>
      <c r="B965" s="53" t="s">
        <v>21</v>
      </c>
      <c r="C965" s="53" t="s">
        <v>549</v>
      </c>
      <c r="D965" s="53" t="s">
        <v>26</v>
      </c>
      <c r="E965" s="56" t="s">
        <v>597</v>
      </c>
      <c r="F965" s="54" t="s">
        <v>572</v>
      </c>
      <c r="G965" s="53" t="s">
        <v>24</v>
      </c>
      <c r="H965" s="135">
        <v>19549.099999999999</v>
      </c>
      <c r="I965" s="49">
        <v>19549.099999999999</v>
      </c>
      <c r="J965" s="49">
        <v>2113.9499999999998</v>
      </c>
      <c r="K965" s="136">
        <v>17435.149999999998</v>
      </c>
      <c r="L965" s="44" t="str">
        <f>VLOOKUP(E965,'ML Look up'!$A$2:$B$1922,2,FALSE)</f>
        <v>GYPSUM</v>
      </c>
    </row>
    <row r="966" spans="1:12">
      <c r="A966" s="53" t="s">
        <v>42</v>
      </c>
      <c r="B966" s="53" t="s">
        <v>21</v>
      </c>
      <c r="C966" s="53" t="s">
        <v>549</v>
      </c>
      <c r="D966" s="53" t="s">
        <v>26</v>
      </c>
      <c r="E966" s="56" t="s">
        <v>598</v>
      </c>
      <c r="F966" s="54" t="s">
        <v>797</v>
      </c>
      <c r="G966" s="53" t="s">
        <v>24</v>
      </c>
      <c r="H966" s="135">
        <v>4592.93</v>
      </c>
      <c r="I966" s="49">
        <v>4592.93</v>
      </c>
      <c r="J966" s="49">
        <v>496.66</v>
      </c>
      <c r="K966" s="136">
        <v>4096.2700000000004</v>
      </c>
      <c r="L966" s="44" t="str">
        <f>VLOOKUP(E966,'ML Look up'!$A$2:$B$1922,2,FALSE)</f>
        <v>FGD</v>
      </c>
    </row>
    <row r="967" spans="1:12">
      <c r="A967" s="53" t="s">
        <v>42</v>
      </c>
      <c r="B967" s="53" t="s">
        <v>21</v>
      </c>
      <c r="C967" s="53" t="s">
        <v>549</v>
      </c>
      <c r="D967" s="53" t="s">
        <v>26</v>
      </c>
      <c r="E967" s="56" t="s">
        <v>582</v>
      </c>
      <c r="F967" s="54" t="s">
        <v>798</v>
      </c>
      <c r="G967" s="53" t="s">
        <v>24</v>
      </c>
      <c r="H967" s="135">
        <v>215676.74</v>
      </c>
      <c r="I967" s="49">
        <v>215676.74</v>
      </c>
      <c r="J967" s="49">
        <v>23322.34</v>
      </c>
      <c r="K967" s="136">
        <v>192354.4</v>
      </c>
      <c r="L967" s="44" t="str">
        <f>VLOOKUP(E967,'ML Look up'!$A$2:$B$1922,2,FALSE)</f>
        <v>FGD</v>
      </c>
    </row>
    <row r="968" spans="1:12">
      <c r="A968" s="53" t="s">
        <v>42</v>
      </c>
      <c r="B968" s="53" t="s">
        <v>21</v>
      </c>
      <c r="C968" s="53" t="s">
        <v>549</v>
      </c>
      <c r="D968" s="53" t="s">
        <v>26</v>
      </c>
      <c r="E968" s="56" t="s">
        <v>583</v>
      </c>
      <c r="F968" s="54" t="s">
        <v>799</v>
      </c>
      <c r="G968" s="53" t="s">
        <v>24</v>
      </c>
      <c r="H968" s="135">
        <v>119801.86</v>
      </c>
      <c r="I968" s="49">
        <v>119801.86</v>
      </c>
      <c r="J968" s="49">
        <v>12954.85</v>
      </c>
      <c r="K968" s="136">
        <v>106847.01</v>
      </c>
      <c r="L968" s="44" t="str">
        <f>VLOOKUP(E968,'ML Look up'!$A$2:$B$1922,2,FALSE)</f>
        <v>FGD</v>
      </c>
    </row>
    <row r="969" spans="1:12">
      <c r="A969" s="53" t="s">
        <v>42</v>
      </c>
      <c r="B969" s="53" t="s">
        <v>21</v>
      </c>
      <c r="C969" s="53" t="s">
        <v>549</v>
      </c>
      <c r="D969" s="53" t="s">
        <v>26</v>
      </c>
      <c r="E969" s="56" t="s">
        <v>584</v>
      </c>
      <c r="F969" s="54" t="s">
        <v>561</v>
      </c>
      <c r="G969" s="53" t="s">
        <v>24</v>
      </c>
      <c r="H969" s="135">
        <v>12081.54</v>
      </c>
      <c r="I969" s="49">
        <v>12081.54</v>
      </c>
      <c r="J969" s="49">
        <v>1306.44</v>
      </c>
      <c r="K969" s="136">
        <v>10775.1</v>
      </c>
      <c r="L969" s="44" t="str">
        <f>VLOOKUP(E969,'ML Look up'!$A$2:$B$1922,2,FALSE)</f>
        <v>FGD</v>
      </c>
    </row>
    <row r="970" spans="1:12">
      <c r="A970" s="53" t="s">
        <v>42</v>
      </c>
      <c r="B970" s="53" t="s">
        <v>21</v>
      </c>
      <c r="C970" s="53" t="s">
        <v>549</v>
      </c>
      <c r="D970" s="53" t="s">
        <v>26</v>
      </c>
      <c r="E970" s="56" t="s">
        <v>585</v>
      </c>
      <c r="F970" s="54" t="s">
        <v>800</v>
      </c>
      <c r="G970" s="53" t="s">
        <v>24</v>
      </c>
      <c r="H970" s="135">
        <v>64997.4</v>
      </c>
      <c r="I970" s="49">
        <v>64997.4</v>
      </c>
      <c r="J970" s="49">
        <v>7028.53</v>
      </c>
      <c r="K970" s="136">
        <v>57968.87</v>
      </c>
      <c r="L970" s="44" t="str">
        <f>VLOOKUP(E970,'ML Look up'!$A$2:$B$1922,2,FALSE)</f>
        <v>FGD</v>
      </c>
    </row>
    <row r="971" spans="1:12">
      <c r="A971" s="53" t="s">
        <v>42</v>
      </c>
      <c r="B971" s="53" t="s">
        <v>21</v>
      </c>
      <c r="C971" s="53" t="s">
        <v>549</v>
      </c>
      <c r="D971" s="53" t="s">
        <v>26</v>
      </c>
      <c r="E971" s="56" t="s">
        <v>624</v>
      </c>
      <c r="F971" s="54" t="s">
        <v>801</v>
      </c>
      <c r="G971" s="53" t="s">
        <v>24</v>
      </c>
      <c r="H971" s="135">
        <v>17593.669999999998</v>
      </c>
      <c r="I971" s="49">
        <v>17593.669999999998</v>
      </c>
      <c r="J971" s="49">
        <v>1902.5</v>
      </c>
      <c r="K971" s="136">
        <v>15691.169999999998</v>
      </c>
      <c r="L971" s="44" t="str">
        <f>VLOOKUP(E971,'ML Look up'!$A$2:$B$1922,2,FALSE)</f>
        <v>FGD</v>
      </c>
    </row>
    <row r="972" spans="1:12">
      <c r="A972" s="53" t="s">
        <v>42</v>
      </c>
      <c r="B972" s="53" t="s">
        <v>21</v>
      </c>
      <c r="C972" s="53" t="s">
        <v>549</v>
      </c>
      <c r="D972" s="53" t="s">
        <v>26</v>
      </c>
      <c r="E972" s="56" t="s">
        <v>586</v>
      </c>
      <c r="F972" s="54" t="s">
        <v>802</v>
      </c>
      <c r="G972" s="53" t="s">
        <v>24</v>
      </c>
      <c r="H972" s="135">
        <v>25761.25</v>
      </c>
      <c r="I972" s="49">
        <v>25761.25</v>
      </c>
      <c r="J972" s="49">
        <v>2785.71</v>
      </c>
      <c r="K972" s="136">
        <v>22975.54</v>
      </c>
      <c r="L972" s="44" t="str">
        <f>VLOOKUP(E972,'ML Look up'!$A$2:$B$1922,2,FALSE)</f>
        <v>FGD</v>
      </c>
    </row>
    <row r="973" spans="1:12">
      <c r="A973" s="53" t="s">
        <v>42</v>
      </c>
      <c r="B973" s="53" t="s">
        <v>21</v>
      </c>
      <c r="C973" s="53" t="s">
        <v>549</v>
      </c>
      <c r="D973" s="53" t="s">
        <v>26</v>
      </c>
      <c r="E973" s="56" t="s">
        <v>587</v>
      </c>
      <c r="F973" s="54" t="s">
        <v>561</v>
      </c>
      <c r="G973" s="53" t="s">
        <v>24</v>
      </c>
      <c r="H973" s="135">
        <v>7726.86</v>
      </c>
      <c r="I973" s="49">
        <v>7726.86</v>
      </c>
      <c r="J973" s="49">
        <v>835.55</v>
      </c>
      <c r="K973" s="136">
        <v>6891.3099999999995</v>
      </c>
      <c r="L973" s="44" t="str">
        <f>VLOOKUP(E973,'ML Look up'!$A$2:$B$1922,2,FALSE)</f>
        <v>FGD</v>
      </c>
    </row>
    <row r="974" spans="1:12">
      <c r="A974" s="53" t="s">
        <v>42</v>
      </c>
      <c r="B974" s="53" t="s">
        <v>21</v>
      </c>
      <c r="C974" s="53" t="s">
        <v>549</v>
      </c>
      <c r="D974" s="53" t="s">
        <v>26</v>
      </c>
      <c r="E974" s="56" t="s">
        <v>601</v>
      </c>
      <c r="F974" s="54" t="s">
        <v>803</v>
      </c>
      <c r="G974" s="53" t="s">
        <v>24</v>
      </c>
      <c r="H974" s="135">
        <v>1480.02</v>
      </c>
      <c r="I974" s="49">
        <v>1480.02</v>
      </c>
      <c r="J974" s="49">
        <v>160.04</v>
      </c>
      <c r="K974" s="136">
        <v>1319.98</v>
      </c>
      <c r="L974" s="44" t="str">
        <f>VLOOKUP(E974,'ML Look up'!$A$2:$B$1922,2,FALSE)</f>
        <v>PRECIP</v>
      </c>
    </row>
    <row r="975" spans="1:12">
      <c r="A975" s="53" t="s">
        <v>42</v>
      </c>
      <c r="B975" s="53" t="s">
        <v>21</v>
      </c>
      <c r="C975" s="53" t="s">
        <v>549</v>
      </c>
      <c r="D975" s="53" t="s">
        <v>26</v>
      </c>
      <c r="E975" s="56" t="s">
        <v>602</v>
      </c>
      <c r="F975" s="54" t="s">
        <v>804</v>
      </c>
      <c r="G975" s="53" t="s">
        <v>24</v>
      </c>
      <c r="H975" s="135">
        <v>43601.06</v>
      </c>
      <c r="I975" s="49">
        <v>43601.06</v>
      </c>
      <c r="J975" s="49">
        <v>4714.83</v>
      </c>
      <c r="K975" s="136">
        <v>38886.229999999996</v>
      </c>
      <c r="L975" s="44" t="str">
        <f>VLOOKUP(E975,'ML Look up'!$A$2:$B$1922,2,FALSE)</f>
        <v>PRECIP</v>
      </c>
    </row>
    <row r="976" spans="1:12">
      <c r="A976" s="53" t="s">
        <v>42</v>
      </c>
      <c r="B976" s="53" t="s">
        <v>21</v>
      </c>
      <c r="C976" s="53" t="s">
        <v>549</v>
      </c>
      <c r="D976" s="53" t="s">
        <v>26</v>
      </c>
      <c r="E976" s="56" t="s">
        <v>614</v>
      </c>
      <c r="F976" s="54" t="s">
        <v>565</v>
      </c>
      <c r="G976" s="53" t="s">
        <v>24</v>
      </c>
      <c r="H976" s="135">
        <v>1218.1400000000001</v>
      </c>
      <c r="I976" s="49">
        <v>1218.1400000000001</v>
      </c>
      <c r="J976" s="49">
        <v>131.72</v>
      </c>
      <c r="K976" s="136">
        <v>1086.42</v>
      </c>
      <c r="L976" s="44" t="str">
        <f>VLOOKUP(E976,'ML Look up'!$A$2:$B$1922,2,FALSE)</f>
        <v>ASH</v>
      </c>
    </row>
    <row r="977" spans="1:12">
      <c r="A977" s="53" t="s">
        <v>42</v>
      </c>
      <c r="B977" s="53" t="s">
        <v>21</v>
      </c>
      <c r="C977" s="53" t="s">
        <v>549</v>
      </c>
      <c r="D977" s="53" t="s">
        <v>26</v>
      </c>
      <c r="E977" s="56" t="s">
        <v>588</v>
      </c>
      <c r="F977" s="54" t="s">
        <v>561</v>
      </c>
      <c r="G977" s="53" t="s">
        <v>24</v>
      </c>
      <c r="H977" s="135">
        <v>40540.81</v>
      </c>
      <c r="I977" s="49">
        <v>40540.81</v>
      </c>
      <c r="J977" s="49">
        <v>4383.91</v>
      </c>
      <c r="K977" s="136">
        <v>36156.899999999994</v>
      </c>
      <c r="L977" s="44" t="str">
        <f>VLOOKUP(E977,'ML Look up'!$A$2:$B$1922,2,FALSE)</f>
        <v>FGD</v>
      </c>
    </row>
    <row r="978" spans="1:12">
      <c r="A978" s="53" t="s">
        <v>42</v>
      </c>
      <c r="B978" s="53" t="s">
        <v>21</v>
      </c>
      <c r="C978" s="53" t="s">
        <v>549</v>
      </c>
      <c r="D978" s="53" t="s">
        <v>26</v>
      </c>
      <c r="E978" s="56" t="s">
        <v>589</v>
      </c>
      <c r="F978" s="54" t="s">
        <v>800</v>
      </c>
      <c r="G978" s="53" t="s">
        <v>24</v>
      </c>
      <c r="H978" s="135">
        <v>23812.54</v>
      </c>
      <c r="I978" s="49">
        <v>23812.54</v>
      </c>
      <c r="J978" s="49">
        <v>2574.98</v>
      </c>
      <c r="K978" s="136">
        <v>21237.56</v>
      </c>
      <c r="L978" s="44" t="str">
        <f>VLOOKUP(E978,'ML Look up'!$A$2:$B$1922,2,FALSE)</f>
        <v>FGD</v>
      </c>
    </row>
    <row r="979" spans="1:12">
      <c r="A979" s="53" t="s">
        <v>42</v>
      </c>
      <c r="B979" s="53" t="s">
        <v>21</v>
      </c>
      <c r="C979" s="53" t="s">
        <v>549</v>
      </c>
      <c r="D979" s="53" t="s">
        <v>26</v>
      </c>
      <c r="E979" s="56" t="s">
        <v>626</v>
      </c>
      <c r="F979" s="54" t="s">
        <v>561</v>
      </c>
      <c r="G979" s="53" t="s">
        <v>24</v>
      </c>
      <c r="H979" s="135">
        <v>3748.85</v>
      </c>
      <c r="I979" s="49">
        <v>3748.85</v>
      </c>
      <c r="J979" s="49">
        <v>405.38</v>
      </c>
      <c r="K979" s="136">
        <v>3343.47</v>
      </c>
      <c r="L979" s="44" t="str">
        <f>VLOOKUP(E979,'ML Look up'!$A$2:$B$1922,2,FALSE)</f>
        <v>FGD</v>
      </c>
    </row>
    <row r="980" spans="1:12">
      <c r="A980" s="53" t="s">
        <v>42</v>
      </c>
      <c r="B980" s="53" t="s">
        <v>21</v>
      </c>
      <c r="C980" s="53" t="s">
        <v>549</v>
      </c>
      <c r="D980" s="53" t="s">
        <v>26</v>
      </c>
      <c r="E980" s="56" t="s">
        <v>631</v>
      </c>
      <c r="F980" s="54" t="s">
        <v>805</v>
      </c>
      <c r="G980" s="53" t="s">
        <v>24</v>
      </c>
      <c r="H980" s="135">
        <v>38775.47</v>
      </c>
      <c r="I980" s="49">
        <v>38775.47</v>
      </c>
      <c r="J980" s="49">
        <v>4193.01</v>
      </c>
      <c r="K980" s="136">
        <v>34582.46</v>
      </c>
      <c r="L980" s="44" t="str">
        <f>VLOOKUP(E980,'ML Look up'!$A$2:$B$1922,2,FALSE)</f>
        <v>PRECIP</v>
      </c>
    </row>
    <row r="981" spans="1:12">
      <c r="A981" s="53" t="s">
        <v>42</v>
      </c>
      <c r="B981" s="53" t="s">
        <v>21</v>
      </c>
      <c r="C981" s="53" t="s">
        <v>549</v>
      </c>
      <c r="D981" s="53" t="s">
        <v>26</v>
      </c>
      <c r="E981" s="56" t="s">
        <v>603</v>
      </c>
      <c r="F981" s="54" t="s">
        <v>806</v>
      </c>
      <c r="G981" s="53" t="s">
        <v>24</v>
      </c>
      <c r="H981" s="135">
        <v>203947.51999999999</v>
      </c>
      <c r="I981" s="137">
        <v>203947.51999999999</v>
      </c>
      <c r="J981" s="137">
        <v>22053.99</v>
      </c>
      <c r="K981" s="138">
        <v>181893.53</v>
      </c>
      <c r="L981" s="44" t="str">
        <f>VLOOKUP(E981,'ML Look up'!$A$2:$B$1922,2,FALSE)</f>
        <v>FGD</v>
      </c>
    </row>
    <row r="982" spans="1:12">
      <c r="A982" s="53" t="s">
        <v>42</v>
      </c>
      <c r="B982" s="53" t="s">
        <v>21</v>
      </c>
      <c r="C982" s="53" t="s">
        <v>549</v>
      </c>
      <c r="D982" s="53" t="s">
        <v>26</v>
      </c>
      <c r="E982" s="56" t="s">
        <v>627</v>
      </c>
      <c r="F982" s="54" t="s">
        <v>806</v>
      </c>
      <c r="G982" s="53" t="s">
        <v>24</v>
      </c>
      <c r="H982" s="135">
        <v>56009.47</v>
      </c>
      <c r="I982" s="49">
        <v>56009.47</v>
      </c>
      <c r="J982" s="49">
        <v>6056.62</v>
      </c>
      <c r="K982" s="136">
        <v>49952.85</v>
      </c>
      <c r="L982" s="44" t="str">
        <f>VLOOKUP(E982,'ML Look up'!$A$2:$B$1922,2,FALSE)</f>
        <v>FGD</v>
      </c>
    </row>
    <row r="983" spans="1:12">
      <c r="A983" s="53" t="s">
        <v>42</v>
      </c>
      <c r="B983" s="53" t="s">
        <v>21</v>
      </c>
      <c r="C983" s="53" t="s">
        <v>549</v>
      </c>
      <c r="D983" s="53" t="s">
        <v>26</v>
      </c>
      <c r="E983" s="56" t="s">
        <v>604</v>
      </c>
      <c r="F983" s="54" t="s">
        <v>564</v>
      </c>
      <c r="G983" s="53" t="s">
        <v>24</v>
      </c>
      <c r="H983" s="135">
        <v>3137.83</v>
      </c>
      <c r="I983" s="49">
        <v>3137.83</v>
      </c>
      <c r="J983" s="49">
        <v>339.31</v>
      </c>
      <c r="K983" s="136">
        <v>2798.52</v>
      </c>
      <c r="L983" s="44" t="str">
        <f>VLOOKUP(E983,'ML Look up'!$A$2:$B$1922,2,FALSE)</f>
        <v>ASH</v>
      </c>
    </row>
    <row r="984" spans="1:12">
      <c r="A984" s="53" t="s">
        <v>42</v>
      </c>
      <c r="B984" s="53" t="s">
        <v>21</v>
      </c>
      <c r="C984" s="53" t="s">
        <v>807</v>
      </c>
      <c r="D984" s="53" t="s">
        <v>26</v>
      </c>
      <c r="E984" s="56">
        <v>42903876</v>
      </c>
      <c r="F984" s="54" t="s">
        <v>556</v>
      </c>
      <c r="G984" s="53" t="s">
        <v>24</v>
      </c>
      <c r="H984" s="135">
        <v>114145.37</v>
      </c>
      <c r="I984" s="49">
        <v>114145.37</v>
      </c>
      <c r="J984" s="49">
        <v>8949.61</v>
      </c>
      <c r="K984" s="136">
        <v>105195.76</v>
      </c>
      <c r="L984" s="44" t="str">
        <f>VLOOKUP(E984,'ML Look up'!$A$2:$B$1922,2,FALSE)</f>
        <v>SCR</v>
      </c>
    </row>
    <row r="985" spans="1:12">
      <c r="A985" s="53" t="s">
        <v>42</v>
      </c>
      <c r="B985" s="53" t="s">
        <v>21</v>
      </c>
      <c r="C985" s="53" t="s">
        <v>807</v>
      </c>
      <c r="D985" s="53" t="s">
        <v>26</v>
      </c>
      <c r="E985" s="56">
        <v>42903878</v>
      </c>
      <c r="F985" s="54" t="s">
        <v>525</v>
      </c>
      <c r="G985" s="53" t="s">
        <v>24</v>
      </c>
      <c r="H985" s="135">
        <v>73314.98</v>
      </c>
      <c r="I985" s="49">
        <v>73314.98</v>
      </c>
      <c r="J985" s="49">
        <v>5748.29</v>
      </c>
      <c r="K985" s="136">
        <v>67566.69</v>
      </c>
      <c r="L985" s="44" t="str">
        <f>VLOOKUP(E985,'ML Look up'!$A$2:$B$1922,2,FALSE)</f>
        <v>SCR</v>
      </c>
    </row>
    <row r="986" spans="1:12">
      <c r="A986" s="53" t="s">
        <v>42</v>
      </c>
      <c r="B986" s="53" t="s">
        <v>21</v>
      </c>
      <c r="C986" s="53" t="s">
        <v>807</v>
      </c>
      <c r="D986" s="53" t="s">
        <v>26</v>
      </c>
      <c r="E986" s="56">
        <v>42911817</v>
      </c>
      <c r="F986" s="54" t="s">
        <v>808</v>
      </c>
      <c r="G986" s="53" t="s">
        <v>24</v>
      </c>
      <c r="H986" s="135">
        <v>3762.64</v>
      </c>
      <c r="I986" s="137">
        <v>3762.64</v>
      </c>
      <c r="J986" s="137">
        <v>295.01</v>
      </c>
      <c r="K986" s="138">
        <v>3467.63</v>
      </c>
      <c r="L986" s="44" t="str">
        <f>VLOOKUP(E986,'ML Look up'!$A$2:$B$1922,2,FALSE)</f>
        <v>FGD</v>
      </c>
    </row>
    <row r="987" spans="1:12">
      <c r="A987" s="53" t="s">
        <v>42</v>
      </c>
      <c r="B987" s="53" t="s">
        <v>21</v>
      </c>
      <c r="C987" s="53" t="s">
        <v>807</v>
      </c>
      <c r="D987" s="53" t="s">
        <v>26</v>
      </c>
      <c r="E987" s="56">
        <v>42944720</v>
      </c>
      <c r="F987" s="54" t="s">
        <v>561</v>
      </c>
      <c r="G987" s="53" t="s">
        <v>24</v>
      </c>
      <c r="H987" s="135">
        <v>4805.08</v>
      </c>
      <c r="I987" s="49">
        <v>4805.08</v>
      </c>
      <c r="J987" s="49">
        <v>376.74</v>
      </c>
      <c r="K987" s="136">
        <v>4428.34</v>
      </c>
      <c r="L987" s="44" t="str">
        <f>VLOOKUP(E987,'ML Look up'!$A$2:$B$1922,2,FALSE)</f>
        <v>FGD</v>
      </c>
    </row>
    <row r="988" spans="1:12">
      <c r="A988" s="53" t="s">
        <v>42</v>
      </c>
      <c r="B988" s="53" t="s">
        <v>21</v>
      </c>
      <c r="C988" s="53" t="s">
        <v>807</v>
      </c>
      <c r="D988" s="53" t="s">
        <v>26</v>
      </c>
      <c r="E988" s="56">
        <v>42954365</v>
      </c>
      <c r="F988" s="54" t="s">
        <v>523</v>
      </c>
      <c r="G988" s="53" t="s">
        <v>24</v>
      </c>
      <c r="H988" s="135">
        <v>78.89</v>
      </c>
      <c r="I988" s="49">
        <v>78.89</v>
      </c>
      <c r="J988" s="49">
        <v>6.19</v>
      </c>
      <c r="K988" s="136">
        <v>72.7</v>
      </c>
      <c r="L988" s="44" t="str">
        <f>VLOOKUP(E988,'ML Look up'!$A$2:$B$1922,2,FALSE)</f>
        <v>FGD</v>
      </c>
    </row>
    <row r="989" spans="1:12">
      <c r="A989" s="53" t="s">
        <v>42</v>
      </c>
      <c r="B989" s="53" t="s">
        <v>21</v>
      </c>
      <c r="C989" s="53" t="s">
        <v>807</v>
      </c>
      <c r="D989" s="53" t="s">
        <v>26</v>
      </c>
      <c r="E989" s="56">
        <v>42974028</v>
      </c>
      <c r="F989" s="54" t="s">
        <v>562</v>
      </c>
      <c r="G989" s="53" t="s">
        <v>24</v>
      </c>
      <c r="H989" s="135">
        <v>19672.919999999998</v>
      </c>
      <c r="I989" s="49">
        <v>19672.919999999998</v>
      </c>
      <c r="J989" s="49">
        <v>1542.46</v>
      </c>
      <c r="K989" s="136">
        <v>18130.46</v>
      </c>
      <c r="L989" s="44" t="str">
        <f>VLOOKUP(E989,'ML Look up'!$A$2:$B$1922,2,FALSE)</f>
        <v>FGD</v>
      </c>
    </row>
    <row r="990" spans="1:12">
      <c r="A990" s="53" t="s">
        <v>42</v>
      </c>
      <c r="B990" s="53" t="s">
        <v>21</v>
      </c>
      <c r="C990" s="53" t="s">
        <v>807</v>
      </c>
      <c r="D990" s="53" t="s">
        <v>26</v>
      </c>
      <c r="E990" s="56">
        <v>42998738</v>
      </c>
      <c r="F990" s="54" t="s">
        <v>561</v>
      </c>
      <c r="G990" s="53" t="s">
        <v>24</v>
      </c>
      <c r="H990" s="135">
        <v>8193.82</v>
      </c>
      <c r="I990" s="49">
        <v>8193.82</v>
      </c>
      <c r="J990" s="49">
        <v>642.44000000000005</v>
      </c>
      <c r="K990" s="136">
        <v>7551.3799999999992</v>
      </c>
      <c r="L990" s="44" t="str">
        <f>VLOOKUP(E990,'ML Look up'!$A$2:$B$1922,2,FALSE)</f>
        <v>FGD</v>
      </c>
    </row>
    <row r="991" spans="1:12">
      <c r="A991" s="53" t="s">
        <v>42</v>
      </c>
      <c r="B991" s="53" t="s">
        <v>21</v>
      </c>
      <c r="C991" s="53" t="s">
        <v>807</v>
      </c>
      <c r="D991" s="53" t="s">
        <v>26</v>
      </c>
      <c r="E991" s="56" t="s">
        <v>599</v>
      </c>
      <c r="F991" s="54" t="s">
        <v>797</v>
      </c>
      <c r="G991" s="53" t="s">
        <v>24</v>
      </c>
      <c r="H991" s="135">
        <v>130048.1</v>
      </c>
      <c r="I991" s="49">
        <v>130048.1</v>
      </c>
      <c r="J991" s="49">
        <v>10196.469999999999</v>
      </c>
      <c r="K991" s="136">
        <v>119851.63</v>
      </c>
      <c r="L991" s="44" t="str">
        <f>VLOOKUP(E991,'ML Look up'!$A$2:$B$1922,2,FALSE)</f>
        <v>PRECIP</v>
      </c>
    </row>
    <row r="992" spans="1:12">
      <c r="A992" s="53" t="s">
        <v>42</v>
      </c>
      <c r="B992" s="53" t="s">
        <v>21</v>
      </c>
      <c r="C992" s="53" t="s">
        <v>807</v>
      </c>
      <c r="D992" s="53" t="s">
        <v>26</v>
      </c>
      <c r="E992" s="56" t="s">
        <v>600</v>
      </c>
      <c r="F992" s="54" t="s">
        <v>809</v>
      </c>
      <c r="G992" s="53" t="s">
        <v>24</v>
      </c>
      <c r="H992" s="135">
        <v>149399.29999999999</v>
      </c>
      <c r="I992" s="49">
        <v>149399.29999999999</v>
      </c>
      <c r="J992" s="49">
        <v>11713.71</v>
      </c>
      <c r="K992" s="136">
        <v>137685.59</v>
      </c>
      <c r="L992" s="44" t="str">
        <f>VLOOKUP(E992,'ML Look up'!$A$2:$B$1922,2,FALSE)</f>
        <v>PRECIP</v>
      </c>
    </row>
    <row r="993" spans="1:12">
      <c r="A993" s="53" t="s">
        <v>42</v>
      </c>
      <c r="B993" s="53" t="s">
        <v>21</v>
      </c>
      <c r="C993" s="53" t="s">
        <v>807</v>
      </c>
      <c r="D993" s="53" t="s">
        <v>26</v>
      </c>
      <c r="E993" s="56" t="s">
        <v>611</v>
      </c>
      <c r="F993" s="54" t="s">
        <v>562</v>
      </c>
      <c r="G993" s="53" t="s">
        <v>24</v>
      </c>
      <c r="H993" s="135">
        <v>2011.32</v>
      </c>
      <c r="I993" s="49">
        <v>2011.32</v>
      </c>
      <c r="J993" s="49">
        <v>157.69999999999999</v>
      </c>
      <c r="K993" s="136">
        <v>1853.62</v>
      </c>
      <c r="L993" s="44" t="str">
        <f>VLOOKUP(E993,'ML Look up'!$A$2:$B$1922,2,FALSE)</f>
        <v>FGD</v>
      </c>
    </row>
    <row r="994" spans="1:12">
      <c r="A994" s="53" t="s">
        <v>42</v>
      </c>
      <c r="B994" s="53" t="s">
        <v>21</v>
      </c>
      <c r="C994" s="53" t="s">
        <v>807</v>
      </c>
      <c r="D994" s="53" t="s">
        <v>26</v>
      </c>
      <c r="E994" s="56" t="s">
        <v>660</v>
      </c>
      <c r="F994" s="54" t="s">
        <v>561</v>
      </c>
      <c r="G994" s="53" t="s">
        <v>24</v>
      </c>
      <c r="H994" s="135">
        <v>18121.79</v>
      </c>
      <c r="I994" s="49">
        <v>18121.79</v>
      </c>
      <c r="J994" s="49">
        <v>1420.85</v>
      </c>
      <c r="K994" s="136">
        <v>16700.940000000002</v>
      </c>
      <c r="L994" s="44" t="str">
        <f>VLOOKUP(E994,'ML Look up'!$A$2:$B$1922,2,FALSE)</f>
        <v>FGD</v>
      </c>
    </row>
    <row r="995" spans="1:12">
      <c r="A995" s="53" t="s">
        <v>42</v>
      </c>
      <c r="B995" s="53" t="s">
        <v>21</v>
      </c>
      <c r="C995" s="53" t="s">
        <v>807</v>
      </c>
      <c r="D995" s="53" t="s">
        <v>26</v>
      </c>
      <c r="E995" s="56" t="s">
        <v>581</v>
      </c>
      <c r="F995" s="54" t="s">
        <v>561</v>
      </c>
      <c r="G995" s="53" t="s">
        <v>24</v>
      </c>
      <c r="H995" s="135">
        <v>6005.91</v>
      </c>
      <c r="I995" s="49">
        <v>6005.91</v>
      </c>
      <c r="J995" s="49">
        <v>470.9</v>
      </c>
      <c r="K995" s="136">
        <v>5535.01</v>
      </c>
      <c r="L995" s="44" t="str">
        <f>VLOOKUP(E995,'ML Look up'!$A$2:$B$1922,2,FALSE)</f>
        <v>FGD</v>
      </c>
    </row>
    <row r="996" spans="1:12">
      <c r="A996" s="53" t="s">
        <v>42</v>
      </c>
      <c r="B996" s="53" t="s">
        <v>21</v>
      </c>
      <c r="C996" s="53" t="s">
        <v>807</v>
      </c>
      <c r="D996" s="53" t="s">
        <v>26</v>
      </c>
      <c r="E996" s="56" t="s">
        <v>612</v>
      </c>
      <c r="F996" s="54" t="s">
        <v>796</v>
      </c>
      <c r="G996" s="53" t="s">
        <v>24</v>
      </c>
      <c r="H996" s="135">
        <v>3485.81</v>
      </c>
      <c r="I996" s="49">
        <v>3485.81</v>
      </c>
      <c r="J996" s="49">
        <v>273.31</v>
      </c>
      <c r="K996" s="136">
        <v>3212.5</v>
      </c>
      <c r="L996" s="44" t="str">
        <f>VLOOKUP(E996,'ML Look up'!$A$2:$B$1922,2,FALSE)</f>
        <v>FGD</v>
      </c>
    </row>
    <row r="997" spans="1:12">
      <c r="A997" s="53" t="s">
        <v>42</v>
      </c>
      <c r="B997" s="53" t="s">
        <v>21</v>
      </c>
      <c r="C997" s="53" t="s">
        <v>807</v>
      </c>
      <c r="D997" s="53" t="s">
        <v>26</v>
      </c>
      <c r="E997" s="56" t="s">
        <v>630</v>
      </c>
      <c r="F997" s="54" t="s">
        <v>810</v>
      </c>
      <c r="G997" s="53" t="s">
        <v>24</v>
      </c>
      <c r="H997" s="135">
        <v>1657.07</v>
      </c>
      <c r="I997" s="49">
        <v>1657.07</v>
      </c>
      <c r="J997" s="49">
        <v>129.91999999999999</v>
      </c>
      <c r="K997" s="136">
        <v>1527.1499999999999</v>
      </c>
      <c r="L997" s="44" t="str">
        <f>VLOOKUP(E997,'ML Look up'!$A$2:$B$1922,2,FALSE)</f>
        <v>FGD</v>
      </c>
    </row>
    <row r="998" spans="1:12">
      <c r="A998" s="53" t="s">
        <v>42</v>
      </c>
      <c r="B998" s="53" t="s">
        <v>21</v>
      </c>
      <c r="C998" s="53" t="s">
        <v>807</v>
      </c>
      <c r="D998" s="53" t="s">
        <v>26</v>
      </c>
      <c r="E998" s="56" t="s">
        <v>625</v>
      </c>
      <c r="F998" s="54" t="s">
        <v>811</v>
      </c>
      <c r="G998" s="53" t="s">
        <v>24</v>
      </c>
      <c r="H998" s="135">
        <v>112437.5</v>
      </c>
      <c r="I998" s="49">
        <v>112437.5</v>
      </c>
      <c r="J998" s="49">
        <v>8815.7099999999991</v>
      </c>
      <c r="K998" s="136">
        <v>103621.79000000001</v>
      </c>
      <c r="L998" s="44" t="str">
        <f>VLOOKUP(E998,'ML Look up'!$A$2:$B$1922,2,FALSE)</f>
        <v>GYPSUM</v>
      </c>
    </row>
    <row r="999" spans="1:12">
      <c r="A999" s="53" t="s">
        <v>42</v>
      </c>
      <c r="B999" s="53" t="s">
        <v>21</v>
      </c>
      <c r="C999" s="53" t="s">
        <v>807</v>
      </c>
      <c r="D999" s="53" t="s">
        <v>26</v>
      </c>
      <c r="E999" s="56" t="s">
        <v>613</v>
      </c>
      <c r="F999" s="54" t="s">
        <v>561</v>
      </c>
      <c r="G999" s="53" t="s">
        <v>24</v>
      </c>
      <c r="H999" s="135">
        <v>3033.4</v>
      </c>
      <c r="I999" s="49">
        <v>3033.4</v>
      </c>
      <c r="J999" s="49">
        <v>237.83</v>
      </c>
      <c r="K999" s="136">
        <v>2795.57</v>
      </c>
      <c r="L999" s="44" t="str">
        <f>VLOOKUP(E999,'ML Look up'!$A$2:$B$1922,2,FALSE)</f>
        <v>FGD</v>
      </c>
    </row>
    <row r="1000" spans="1:12">
      <c r="A1000" s="53" t="s">
        <v>42</v>
      </c>
      <c r="B1000" s="53" t="s">
        <v>21</v>
      </c>
      <c r="C1000" s="53" t="s">
        <v>807</v>
      </c>
      <c r="D1000" s="53" t="s">
        <v>26</v>
      </c>
      <c r="E1000" s="56" t="s">
        <v>615</v>
      </c>
      <c r="F1000" s="54" t="s">
        <v>811</v>
      </c>
      <c r="G1000" s="53" t="s">
        <v>24</v>
      </c>
      <c r="H1000" s="135">
        <v>75187.759999999995</v>
      </c>
      <c r="I1000" s="49">
        <v>75187.759999999995</v>
      </c>
      <c r="J1000" s="49">
        <v>5895.13</v>
      </c>
      <c r="K1000" s="136">
        <v>69292.62999999999</v>
      </c>
      <c r="L1000" s="44" t="str">
        <f>VLOOKUP(E1000,'ML Look up'!$A$2:$B$1922,2,FALSE)</f>
        <v>LDFL</v>
      </c>
    </row>
    <row r="1001" spans="1:12">
      <c r="A1001" s="53" t="s">
        <v>42</v>
      </c>
      <c r="B1001" s="53" t="s">
        <v>21</v>
      </c>
      <c r="C1001" s="53" t="s">
        <v>807</v>
      </c>
      <c r="D1001" s="53" t="s">
        <v>26</v>
      </c>
      <c r="E1001" s="56" t="s">
        <v>633</v>
      </c>
      <c r="F1001" s="54" t="s">
        <v>803</v>
      </c>
      <c r="G1001" s="53" t="s">
        <v>24</v>
      </c>
      <c r="H1001" s="135">
        <v>13511.58</v>
      </c>
      <c r="I1001" s="49">
        <v>13511.58</v>
      </c>
      <c r="J1001" s="49">
        <v>1059.3800000000001</v>
      </c>
      <c r="K1001" s="136">
        <v>12452.2</v>
      </c>
      <c r="L1001" s="44" t="str">
        <f>VLOOKUP(E1001,'ML Look up'!$A$2:$B$1922,2,FALSE)</f>
        <v>FGD</v>
      </c>
    </row>
    <row r="1002" spans="1:12">
      <c r="A1002" s="53" t="s">
        <v>42</v>
      </c>
      <c r="B1002" s="53" t="s">
        <v>21</v>
      </c>
      <c r="C1002" s="53" t="s">
        <v>807</v>
      </c>
      <c r="D1002" s="53" t="s">
        <v>26</v>
      </c>
      <c r="E1002" s="56" t="s">
        <v>616</v>
      </c>
      <c r="F1002" s="54" t="s">
        <v>812</v>
      </c>
      <c r="G1002" s="53" t="s">
        <v>24</v>
      </c>
      <c r="H1002" s="135">
        <v>8669.44</v>
      </c>
      <c r="I1002" s="49">
        <v>8669.44</v>
      </c>
      <c r="J1002" s="49">
        <v>679.73</v>
      </c>
      <c r="K1002" s="136">
        <v>7989.7100000000009</v>
      </c>
      <c r="L1002" s="44" t="str">
        <f>VLOOKUP(E1002,'ML Look up'!$A$2:$B$1922,2,FALSE)</f>
        <v>SCR</v>
      </c>
    </row>
    <row r="1003" spans="1:12">
      <c r="A1003" s="53" t="s">
        <v>42</v>
      </c>
      <c r="B1003" s="53" t="s">
        <v>21</v>
      </c>
      <c r="C1003" s="53" t="s">
        <v>807</v>
      </c>
      <c r="D1003" s="53" t="s">
        <v>26</v>
      </c>
      <c r="E1003" s="56" t="s">
        <v>617</v>
      </c>
      <c r="F1003" s="54" t="s">
        <v>813</v>
      </c>
      <c r="G1003" s="53" t="s">
        <v>24</v>
      </c>
      <c r="H1003" s="135">
        <v>15244.92</v>
      </c>
      <c r="I1003" s="49">
        <v>15244.92</v>
      </c>
      <c r="J1003" s="49">
        <v>1195.28</v>
      </c>
      <c r="K1003" s="136">
        <v>14049.64</v>
      </c>
      <c r="L1003" s="44" t="str">
        <f>VLOOKUP(E1003,'ML Look up'!$A$2:$B$1922,2,FALSE)</f>
        <v>SCR</v>
      </c>
    </row>
    <row r="1004" spans="1:12">
      <c r="A1004" s="53" t="s">
        <v>42</v>
      </c>
      <c r="B1004" s="53" t="s">
        <v>21</v>
      </c>
      <c r="C1004" s="53" t="s">
        <v>807</v>
      </c>
      <c r="D1004" s="53" t="s">
        <v>26</v>
      </c>
      <c r="E1004" s="56" t="s">
        <v>590</v>
      </c>
      <c r="F1004" s="54" t="s">
        <v>561</v>
      </c>
      <c r="G1004" s="53" t="s">
        <v>24</v>
      </c>
      <c r="H1004" s="135">
        <v>3003.03</v>
      </c>
      <c r="I1004" s="49">
        <v>3003.03</v>
      </c>
      <c r="J1004" s="49">
        <v>235.45</v>
      </c>
      <c r="K1004" s="136">
        <v>2767.5800000000004</v>
      </c>
      <c r="L1004" s="44" t="str">
        <f>VLOOKUP(E1004,'ML Look up'!$A$2:$B$1922,2,FALSE)</f>
        <v>FGD</v>
      </c>
    </row>
    <row r="1005" spans="1:12">
      <c r="A1005" s="53" t="s">
        <v>42</v>
      </c>
      <c r="B1005" s="53" t="s">
        <v>21</v>
      </c>
      <c r="C1005" s="53" t="s">
        <v>807</v>
      </c>
      <c r="D1005" s="53" t="s">
        <v>26</v>
      </c>
      <c r="E1005" s="56" t="s">
        <v>632</v>
      </c>
      <c r="F1005" s="54" t="s">
        <v>561</v>
      </c>
      <c r="G1005" s="53" t="s">
        <v>24</v>
      </c>
      <c r="H1005" s="135">
        <v>1707.93</v>
      </c>
      <c r="I1005" s="49">
        <v>1707.93</v>
      </c>
      <c r="J1005" s="49">
        <v>133.91</v>
      </c>
      <c r="K1005" s="136">
        <v>1574.02</v>
      </c>
      <c r="L1005" s="44" t="str">
        <f>VLOOKUP(E1005,'ML Look up'!$A$2:$B$1922,2,FALSE)</f>
        <v>FGD</v>
      </c>
    </row>
    <row r="1006" spans="1:12">
      <c r="A1006" s="53" t="s">
        <v>42</v>
      </c>
      <c r="B1006" s="53" t="s">
        <v>21</v>
      </c>
      <c r="C1006" s="53" t="s">
        <v>807</v>
      </c>
      <c r="D1006" s="53" t="s">
        <v>26</v>
      </c>
      <c r="E1006" s="56" t="s">
        <v>662</v>
      </c>
      <c r="F1006" s="54" t="s">
        <v>814</v>
      </c>
      <c r="G1006" s="53" t="s">
        <v>24</v>
      </c>
      <c r="H1006" s="135">
        <v>248125.85</v>
      </c>
      <c r="I1006" s="49">
        <v>248125.85</v>
      </c>
      <c r="J1006" s="49">
        <v>19454.41</v>
      </c>
      <c r="K1006" s="136">
        <v>228671.44</v>
      </c>
      <c r="L1006" s="44" t="str">
        <f>VLOOKUP(E1006,'ML Look up'!$A$2:$B$1922,2,FALSE)</f>
        <v>FGD</v>
      </c>
    </row>
    <row r="1007" spans="1:12">
      <c r="A1007" s="53" t="s">
        <v>42</v>
      </c>
      <c r="B1007" s="53" t="s">
        <v>21</v>
      </c>
      <c r="C1007" s="53" t="s">
        <v>807</v>
      </c>
      <c r="D1007" s="53" t="s">
        <v>26</v>
      </c>
      <c r="E1007" s="56" t="s">
        <v>591</v>
      </c>
      <c r="F1007" s="54" t="s">
        <v>561</v>
      </c>
      <c r="G1007" s="53" t="s">
        <v>24</v>
      </c>
      <c r="H1007" s="135">
        <v>12397.22</v>
      </c>
      <c r="I1007" s="49">
        <v>12397.22</v>
      </c>
      <c r="J1007" s="49">
        <v>972.01</v>
      </c>
      <c r="K1007" s="136">
        <v>11425.21</v>
      </c>
      <c r="L1007" s="44" t="str">
        <f>VLOOKUP(E1007,'ML Look up'!$A$2:$B$1922,2,FALSE)</f>
        <v>FGD</v>
      </c>
    </row>
    <row r="1008" spans="1:12">
      <c r="A1008" s="53" t="s">
        <v>42</v>
      </c>
      <c r="B1008" s="53" t="s">
        <v>21</v>
      </c>
      <c r="C1008" s="53" t="s">
        <v>807</v>
      </c>
      <c r="D1008" s="53" t="s">
        <v>26</v>
      </c>
      <c r="E1008" s="56" t="s">
        <v>618</v>
      </c>
      <c r="F1008" s="54" t="s">
        <v>815</v>
      </c>
      <c r="G1008" s="53" t="s">
        <v>24</v>
      </c>
      <c r="H1008" s="135">
        <v>7796.03</v>
      </c>
      <c r="I1008" s="49">
        <v>7796.03</v>
      </c>
      <c r="J1008" s="49">
        <v>611.25</v>
      </c>
      <c r="K1008" s="136">
        <v>7184.78</v>
      </c>
      <c r="L1008" s="44" t="str">
        <f>VLOOKUP(E1008,'ML Look up'!$A$2:$B$1922,2,FALSE)</f>
        <v>GYPSUM</v>
      </c>
    </row>
    <row r="1009" spans="1:12">
      <c r="A1009" s="53" t="s">
        <v>42</v>
      </c>
      <c r="B1009" s="53" t="s">
        <v>21</v>
      </c>
      <c r="C1009" s="53" t="s">
        <v>807</v>
      </c>
      <c r="D1009" s="53" t="s">
        <v>26</v>
      </c>
      <c r="E1009" s="56" t="s">
        <v>619</v>
      </c>
      <c r="F1009" s="54" t="s">
        <v>816</v>
      </c>
      <c r="G1009" s="53" t="s">
        <v>24</v>
      </c>
      <c r="H1009" s="135">
        <v>12708.31</v>
      </c>
      <c r="I1009" s="49">
        <v>12708.31</v>
      </c>
      <c r="J1009" s="49">
        <v>996.4</v>
      </c>
      <c r="K1009" s="136">
        <v>11711.91</v>
      </c>
      <c r="L1009" s="44" t="str">
        <f>VLOOKUP(E1009,'ML Look up'!$A$2:$B$1922,2,FALSE)</f>
        <v>FGD</v>
      </c>
    </row>
    <row r="1010" spans="1:12">
      <c r="A1010" s="140" t="s">
        <v>42</v>
      </c>
      <c r="B1010" s="140" t="s">
        <v>21</v>
      </c>
      <c r="C1010" s="140" t="s">
        <v>807</v>
      </c>
      <c r="D1010" s="140" t="s">
        <v>26</v>
      </c>
      <c r="E1010" s="164" t="s">
        <v>628</v>
      </c>
      <c r="F1010" s="53" t="s">
        <v>817</v>
      </c>
      <c r="G1010" s="140" t="s">
        <v>24</v>
      </c>
      <c r="H1010" s="141">
        <v>7133.13</v>
      </c>
      <c r="I1010" s="142">
        <v>7133.13</v>
      </c>
      <c r="J1010" s="140">
        <v>559.28</v>
      </c>
      <c r="K1010" s="143">
        <v>6573.85</v>
      </c>
      <c r="L1010" s="44" t="str">
        <f>VLOOKUP(E1010,'ML Look up'!$A$2:$B$1922,2,FALSE)</f>
        <v>FGD</v>
      </c>
    </row>
    <row r="1011" spans="1:12">
      <c r="A1011" s="140" t="s">
        <v>42</v>
      </c>
      <c r="B1011" s="140" t="s">
        <v>21</v>
      </c>
      <c r="C1011" s="140" t="s">
        <v>807</v>
      </c>
      <c r="D1011" s="140" t="s">
        <v>26</v>
      </c>
      <c r="E1011" s="164" t="s">
        <v>620</v>
      </c>
      <c r="F1011" s="53" t="s">
        <v>818</v>
      </c>
      <c r="G1011" s="140" t="s">
        <v>24</v>
      </c>
      <c r="H1011" s="141">
        <v>1678.25</v>
      </c>
      <c r="I1011" s="142">
        <v>1678.25</v>
      </c>
      <c r="J1011" s="140">
        <v>131.58000000000001</v>
      </c>
      <c r="K1011" s="143">
        <v>1546.67</v>
      </c>
      <c r="L1011" s="44" t="str">
        <f>VLOOKUP(E1011,'ML Look up'!$A$2:$B$1922,2,FALSE)</f>
        <v>FGD</v>
      </c>
    </row>
    <row r="1012" spans="1:12">
      <c r="A1012" s="140" t="s">
        <v>42</v>
      </c>
      <c r="B1012" s="140" t="s">
        <v>21</v>
      </c>
      <c r="C1012" s="140" t="s">
        <v>807</v>
      </c>
      <c r="D1012" s="140" t="s">
        <v>26</v>
      </c>
      <c r="E1012" s="164" t="s">
        <v>621</v>
      </c>
      <c r="F1012" s="53" t="s">
        <v>819</v>
      </c>
      <c r="G1012" s="140" t="s">
        <v>24</v>
      </c>
      <c r="H1012" s="141">
        <v>1221.6400000000001</v>
      </c>
      <c r="I1012" s="142">
        <v>1221.6400000000001</v>
      </c>
      <c r="J1012" s="140">
        <v>95.78</v>
      </c>
      <c r="K1012" s="140">
        <v>1125.8600000000001</v>
      </c>
      <c r="L1012" s="44" t="str">
        <f>VLOOKUP(E1012,'ML Look up'!$A$2:$B$1922,2,FALSE)</f>
        <v>ASH</v>
      </c>
    </row>
    <row r="1013" spans="1:12">
      <c r="A1013" s="140" t="s">
        <v>42</v>
      </c>
      <c r="B1013" s="140" t="s">
        <v>21</v>
      </c>
      <c r="C1013" s="140" t="s">
        <v>807</v>
      </c>
      <c r="D1013" s="140" t="s">
        <v>26</v>
      </c>
      <c r="E1013" s="164" t="s">
        <v>592</v>
      </c>
      <c r="F1013" s="53" t="s">
        <v>820</v>
      </c>
      <c r="G1013" s="140" t="s">
        <v>24</v>
      </c>
      <c r="H1013" s="141">
        <v>11042.35</v>
      </c>
      <c r="I1013" s="142">
        <v>11042.35</v>
      </c>
      <c r="J1013" s="140">
        <v>865.78</v>
      </c>
      <c r="K1013" s="140">
        <v>10176.57</v>
      </c>
      <c r="L1013" s="44" t="str">
        <f>VLOOKUP(E1013,'ML Look up'!$A$2:$B$1922,2,FALSE)</f>
        <v>FGD</v>
      </c>
    </row>
    <row r="1014" spans="1:12">
      <c r="A1014" s="140" t="s">
        <v>42</v>
      </c>
      <c r="B1014" s="140" t="s">
        <v>21</v>
      </c>
      <c r="C1014" s="140" t="s">
        <v>807</v>
      </c>
      <c r="D1014" s="140" t="s">
        <v>26</v>
      </c>
      <c r="E1014" s="164" t="s">
        <v>638</v>
      </c>
      <c r="F1014" s="53" t="s">
        <v>821</v>
      </c>
      <c r="G1014" s="140" t="s">
        <v>24</v>
      </c>
      <c r="H1014" s="141">
        <v>11494.81</v>
      </c>
      <c r="I1014" s="142">
        <v>11494.81</v>
      </c>
      <c r="J1014" s="140">
        <v>901.26</v>
      </c>
      <c r="K1014" s="140">
        <v>10593.55</v>
      </c>
      <c r="L1014" s="44" t="str">
        <f>VLOOKUP(E1014,'ML Look up'!$A$2:$B$1922,2,FALSE)</f>
        <v>LDFL</v>
      </c>
    </row>
    <row r="1015" spans="1:12">
      <c r="A1015" s="140" t="s">
        <v>42</v>
      </c>
      <c r="B1015" s="140" t="s">
        <v>21</v>
      </c>
      <c r="C1015" s="140" t="s">
        <v>807</v>
      </c>
      <c r="D1015" s="140" t="s">
        <v>26</v>
      </c>
      <c r="E1015" s="164" t="s">
        <v>645</v>
      </c>
      <c r="F1015" s="53" t="s">
        <v>810</v>
      </c>
      <c r="G1015" s="140" t="s">
        <v>24</v>
      </c>
      <c r="H1015" s="141">
        <v>1481.21</v>
      </c>
      <c r="I1015" s="142">
        <v>1481.21</v>
      </c>
      <c r="J1015" s="140">
        <v>116.13</v>
      </c>
      <c r="K1015" s="140">
        <v>1365.08</v>
      </c>
      <c r="L1015" s="44" t="str">
        <f>VLOOKUP(E1015,'ML Look up'!$A$2:$B$1922,2,FALSE)</f>
        <v>FGD</v>
      </c>
    </row>
    <row r="1016" spans="1:12">
      <c r="A1016" s="140" t="s">
        <v>42</v>
      </c>
      <c r="B1016" s="140" t="s">
        <v>21</v>
      </c>
      <c r="C1016" s="140" t="s">
        <v>807</v>
      </c>
      <c r="D1016" s="140" t="s">
        <v>26</v>
      </c>
      <c r="E1016" s="164" t="s">
        <v>639</v>
      </c>
      <c r="F1016" s="53" t="s">
        <v>822</v>
      </c>
      <c r="G1016" s="140" t="s">
        <v>24</v>
      </c>
      <c r="H1016" s="141">
        <v>19706.68</v>
      </c>
      <c r="I1016" s="142">
        <v>19706.68</v>
      </c>
      <c r="J1016" s="140">
        <v>1545.11</v>
      </c>
      <c r="K1016" s="140">
        <v>18161.57</v>
      </c>
      <c r="L1016" s="44" t="str">
        <f>VLOOKUP(E1016,'ML Look up'!$A$2:$B$1922,2,FALSE)</f>
        <v>FGD</v>
      </c>
    </row>
    <row r="1017" spans="1:12">
      <c r="A1017" s="140" t="s">
        <v>42</v>
      </c>
      <c r="B1017" s="140" t="s">
        <v>21</v>
      </c>
      <c r="C1017" s="140" t="s">
        <v>807</v>
      </c>
      <c r="D1017" s="140" t="s">
        <v>26</v>
      </c>
      <c r="E1017" s="164" t="s">
        <v>595</v>
      </c>
      <c r="F1017" s="53" t="s">
        <v>823</v>
      </c>
      <c r="G1017" s="140" t="s">
        <v>24</v>
      </c>
      <c r="H1017" s="141">
        <v>2922.86</v>
      </c>
      <c r="I1017" s="142">
        <v>2922.86</v>
      </c>
      <c r="J1017" s="140">
        <v>229.17</v>
      </c>
      <c r="K1017" s="140">
        <v>2693.69</v>
      </c>
      <c r="L1017" s="44" t="str">
        <f>VLOOKUP(E1017,'ML Look up'!$A$2:$B$1922,2,FALSE)</f>
        <v>PRECIP</v>
      </c>
    </row>
    <row r="1018" spans="1:12">
      <c r="A1018" s="140" t="s">
        <v>42</v>
      </c>
      <c r="B1018" s="140" t="s">
        <v>21</v>
      </c>
      <c r="C1018" s="140" t="s">
        <v>807</v>
      </c>
      <c r="D1018" s="140" t="s">
        <v>26</v>
      </c>
      <c r="E1018" s="164" t="s">
        <v>622</v>
      </c>
      <c r="F1018" s="53" t="s">
        <v>824</v>
      </c>
      <c r="G1018" s="140" t="s">
        <v>24</v>
      </c>
      <c r="H1018" s="141">
        <v>25207.21</v>
      </c>
      <c r="I1018" s="142">
        <v>25207.21</v>
      </c>
      <c r="J1018" s="140">
        <v>1976.38</v>
      </c>
      <c r="K1018" s="140">
        <v>23230.829999999998</v>
      </c>
      <c r="L1018" s="44" t="str">
        <f>VLOOKUP(E1018,'ML Look up'!$A$2:$B$1922,2,FALSE)</f>
        <v>ASH</v>
      </c>
    </row>
    <row r="1019" spans="1:12">
      <c r="A1019" s="140" t="s">
        <v>42</v>
      </c>
      <c r="B1019" s="140" t="s">
        <v>21</v>
      </c>
      <c r="C1019" s="140" t="s">
        <v>807</v>
      </c>
      <c r="D1019" s="140" t="s">
        <v>26</v>
      </c>
      <c r="E1019" s="164" t="s">
        <v>593</v>
      </c>
      <c r="F1019" s="53" t="s">
        <v>561</v>
      </c>
      <c r="G1019" s="140" t="s">
        <v>24</v>
      </c>
      <c r="H1019" s="141">
        <v>5719.17</v>
      </c>
      <c r="I1019" s="142">
        <v>5719.17</v>
      </c>
      <c r="J1019" s="140">
        <v>448.41</v>
      </c>
      <c r="K1019" s="140">
        <v>5270.76</v>
      </c>
      <c r="L1019" s="44" t="str">
        <f>VLOOKUP(E1019,'ML Look up'!$A$2:$B$1922,2,FALSE)</f>
        <v>FGD</v>
      </c>
    </row>
    <row r="1020" spans="1:12">
      <c r="A1020" s="140" t="s">
        <v>42</v>
      </c>
      <c r="B1020" s="140" t="s">
        <v>21</v>
      </c>
      <c r="C1020" s="140" t="s">
        <v>807</v>
      </c>
      <c r="D1020" s="140" t="s">
        <v>26</v>
      </c>
      <c r="E1020" s="164" t="s">
        <v>594</v>
      </c>
      <c r="F1020" s="53" t="s">
        <v>565</v>
      </c>
      <c r="G1020" s="140" t="s">
        <v>24</v>
      </c>
      <c r="H1020" s="141">
        <v>5169.75</v>
      </c>
      <c r="I1020" s="142">
        <v>5169.75</v>
      </c>
      <c r="J1020" s="140">
        <v>405.34</v>
      </c>
      <c r="K1020" s="140">
        <v>4764.41</v>
      </c>
      <c r="L1020" s="44" t="str">
        <f>VLOOKUP(E1020,'ML Look up'!$A$2:$B$1922,2,FALSE)</f>
        <v>ASH</v>
      </c>
    </row>
    <row r="1021" spans="1:12">
      <c r="A1021" s="140" t="s">
        <v>42</v>
      </c>
      <c r="B1021" s="140" t="s">
        <v>21</v>
      </c>
      <c r="C1021" s="140" t="s">
        <v>807</v>
      </c>
      <c r="D1021" s="140" t="s">
        <v>26</v>
      </c>
      <c r="E1021" s="164" t="s">
        <v>605</v>
      </c>
      <c r="F1021" s="53" t="s">
        <v>818</v>
      </c>
      <c r="G1021" s="140" t="s">
        <v>24</v>
      </c>
      <c r="H1021" s="141">
        <v>2241.9499999999998</v>
      </c>
      <c r="I1021" s="142">
        <v>2241.9499999999998</v>
      </c>
      <c r="J1021" s="140">
        <v>175.78</v>
      </c>
      <c r="K1021" s="140">
        <v>2066.1699999999996</v>
      </c>
      <c r="L1021" s="44" t="str">
        <f>VLOOKUP(E1021,'ML Look up'!$A$2:$B$1922,2,FALSE)</f>
        <v>FGD</v>
      </c>
    </row>
    <row r="1022" spans="1:12">
      <c r="A1022" s="140" t="s">
        <v>42</v>
      </c>
      <c r="B1022" s="140" t="s">
        <v>21</v>
      </c>
      <c r="C1022" s="140" t="s">
        <v>807</v>
      </c>
      <c r="D1022" s="140" t="s">
        <v>26</v>
      </c>
      <c r="E1022" s="164" t="s">
        <v>606</v>
      </c>
      <c r="F1022" s="53" t="s">
        <v>825</v>
      </c>
      <c r="G1022" s="140" t="s">
        <v>24</v>
      </c>
      <c r="H1022" s="141">
        <v>29671.07</v>
      </c>
      <c r="I1022" s="142">
        <v>29671.07</v>
      </c>
      <c r="J1022" s="140">
        <v>2326.37</v>
      </c>
      <c r="K1022" s="140">
        <v>27344.7</v>
      </c>
      <c r="L1022" s="44" t="str">
        <f>VLOOKUP(E1022,'ML Look up'!$A$2:$B$1922,2,FALSE)</f>
        <v>FGD</v>
      </c>
    </row>
    <row r="1023" spans="1:12">
      <c r="A1023" s="140" t="s">
        <v>42</v>
      </c>
      <c r="B1023" s="140" t="s">
        <v>21</v>
      </c>
      <c r="C1023" s="140" t="s">
        <v>807</v>
      </c>
      <c r="D1023" s="140" t="s">
        <v>26</v>
      </c>
      <c r="E1023" s="164" t="s">
        <v>607</v>
      </c>
      <c r="F1023" s="53" t="s">
        <v>818</v>
      </c>
      <c r="G1023" s="140" t="s">
        <v>24</v>
      </c>
      <c r="H1023" s="141">
        <v>8930.56</v>
      </c>
      <c r="I1023" s="142">
        <v>8930.56</v>
      </c>
      <c r="J1023" s="140">
        <v>700.2</v>
      </c>
      <c r="K1023" s="140">
        <v>8230.3599999999988</v>
      </c>
      <c r="L1023" s="44" t="str">
        <f>VLOOKUP(E1023,'ML Look up'!$A$2:$B$1922,2,FALSE)</f>
        <v>FGD</v>
      </c>
    </row>
    <row r="1024" spans="1:12">
      <c r="A1024" s="140" t="s">
        <v>42</v>
      </c>
      <c r="B1024" s="140" t="s">
        <v>21</v>
      </c>
      <c r="C1024" s="140" t="s">
        <v>807</v>
      </c>
      <c r="D1024" s="140" t="s">
        <v>26</v>
      </c>
      <c r="E1024" s="164" t="s">
        <v>623</v>
      </c>
      <c r="F1024" s="53" t="s">
        <v>818</v>
      </c>
      <c r="G1024" s="140" t="s">
        <v>24</v>
      </c>
      <c r="H1024" s="141">
        <v>10799.26</v>
      </c>
      <c r="I1024" s="142">
        <v>10799.26</v>
      </c>
      <c r="J1024" s="140">
        <v>846.72</v>
      </c>
      <c r="K1024" s="140">
        <v>9952.5400000000009</v>
      </c>
      <c r="L1024" s="44" t="str">
        <f>VLOOKUP(E1024,'ML Look up'!$A$2:$B$1922,2,FALSE)</f>
        <v>FGD</v>
      </c>
    </row>
    <row r="1025" spans="1:12">
      <c r="A1025" s="140" t="s">
        <v>42</v>
      </c>
      <c r="B1025" s="140" t="s">
        <v>21</v>
      </c>
      <c r="C1025" s="140" t="s">
        <v>807</v>
      </c>
      <c r="D1025" s="140" t="s">
        <v>26</v>
      </c>
      <c r="E1025" s="164" t="s">
        <v>629</v>
      </c>
      <c r="F1025" s="53" t="s">
        <v>820</v>
      </c>
      <c r="G1025" s="140" t="s">
        <v>24</v>
      </c>
      <c r="H1025" s="141">
        <v>3935.94</v>
      </c>
      <c r="I1025" s="142">
        <v>3935.94</v>
      </c>
      <c r="J1025" s="140">
        <v>308.60000000000002</v>
      </c>
      <c r="K1025" s="140">
        <v>3627.34</v>
      </c>
      <c r="L1025" s="44" t="str">
        <f>VLOOKUP(E1025,'ML Look up'!$A$2:$B$1922,2,FALSE)</f>
        <v>FGD</v>
      </c>
    </row>
    <row r="1026" spans="1:12">
      <c r="A1026" s="140" t="s">
        <v>42</v>
      </c>
      <c r="B1026" s="140" t="s">
        <v>21</v>
      </c>
      <c r="C1026" s="140" t="s">
        <v>807</v>
      </c>
      <c r="D1026" s="140" t="s">
        <v>26</v>
      </c>
      <c r="E1026" s="164" t="s">
        <v>640</v>
      </c>
      <c r="F1026" s="53" t="s">
        <v>525</v>
      </c>
      <c r="G1026" s="140" t="s">
        <v>24</v>
      </c>
      <c r="H1026" s="141">
        <v>4171.75</v>
      </c>
      <c r="I1026" s="142">
        <v>4171.75</v>
      </c>
      <c r="J1026" s="140">
        <v>327.08999999999997</v>
      </c>
      <c r="K1026" s="140">
        <v>3844.66</v>
      </c>
      <c r="L1026" s="44" t="str">
        <f>VLOOKUP(E1026,'ML Look up'!$A$2:$B$1922,2,FALSE)</f>
        <v>SCR</v>
      </c>
    </row>
    <row r="1027" spans="1:12">
      <c r="A1027" s="140" t="s">
        <v>42</v>
      </c>
      <c r="B1027" s="140" t="s">
        <v>21</v>
      </c>
      <c r="C1027" s="140" t="s">
        <v>807</v>
      </c>
      <c r="D1027" s="140" t="s">
        <v>26</v>
      </c>
      <c r="E1027" s="164" t="s">
        <v>641</v>
      </c>
      <c r="F1027" s="53" t="s">
        <v>556</v>
      </c>
      <c r="G1027" s="140" t="s">
        <v>24</v>
      </c>
      <c r="H1027" s="141">
        <v>5395.01</v>
      </c>
      <c r="I1027" s="142">
        <v>5395.01</v>
      </c>
      <c r="J1027" s="140">
        <v>423</v>
      </c>
      <c r="K1027" s="140">
        <v>4972.01</v>
      </c>
      <c r="L1027" s="44" t="str">
        <f>VLOOKUP(E1027,'ML Look up'!$A$2:$B$1922,2,FALSE)</f>
        <v>SCR</v>
      </c>
    </row>
    <row r="1028" spans="1:12">
      <c r="A1028" s="140" t="s">
        <v>42</v>
      </c>
      <c r="B1028" s="140" t="s">
        <v>21</v>
      </c>
      <c r="C1028" s="140" t="s">
        <v>807</v>
      </c>
      <c r="D1028" s="140" t="s">
        <v>26</v>
      </c>
      <c r="E1028" s="164" t="s">
        <v>646</v>
      </c>
      <c r="F1028" s="53" t="s">
        <v>826</v>
      </c>
      <c r="G1028" s="140" t="s">
        <v>24</v>
      </c>
      <c r="H1028" s="141">
        <v>87306.04</v>
      </c>
      <c r="I1028" s="142">
        <v>87306.04</v>
      </c>
      <c r="J1028" s="140">
        <v>6845.27</v>
      </c>
      <c r="K1028" s="140">
        <v>80460.76999999999</v>
      </c>
      <c r="L1028" s="44" t="str">
        <f>VLOOKUP(E1028,'ML Look up'!$A$2:$B$1922,2,FALSE)</f>
        <v>LNB</v>
      </c>
    </row>
    <row r="1029" spans="1:12">
      <c r="A1029" s="140" t="s">
        <v>42</v>
      </c>
      <c r="B1029" s="140" t="s">
        <v>21</v>
      </c>
      <c r="C1029" s="140" t="s">
        <v>807</v>
      </c>
      <c r="D1029" s="140" t="s">
        <v>26</v>
      </c>
      <c r="E1029" s="164" t="s">
        <v>663</v>
      </c>
      <c r="F1029" s="53" t="s">
        <v>820</v>
      </c>
      <c r="G1029" s="140" t="s">
        <v>24</v>
      </c>
      <c r="H1029" s="141">
        <v>8798.48</v>
      </c>
      <c r="I1029" s="142">
        <v>8798.48</v>
      </c>
      <c r="J1029" s="140">
        <v>689.85</v>
      </c>
      <c r="K1029" s="140">
        <v>8108.6299999999992</v>
      </c>
      <c r="L1029" s="44" t="str">
        <f>VLOOKUP(E1029,'ML Look up'!$A$2:$B$1922,2,FALSE)</f>
        <v>FGD</v>
      </c>
    </row>
    <row r="1030" spans="1:12">
      <c r="A1030" s="140" t="s">
        <v>42</v>
      </c>
      <c r="B1030" s="140" t="s">
        <v>21</v>
      </c>
      <c r="C1030" s="140" t="s">
        <v>807</v>
      </c>
      <c r="D1030" s="140" t="s">
        <v>26</v>
      </c>
      <c r="E1030" s="164" t="s">
        <v>635</v>
      </c>
      <c r="F1030" s="53" t="s">
        <v>818</v>
      </c>
      <c r="G1030" s="140" t="s">
        <v>24</v>
      </c>
      <c r="H1030" s="141">
        <v>753.4</v>
      </c>
      <c r="I1030" s="142">
        <v>753.4</v>
      </c>
      <c r="J1030" s="140">
        <v>59.07</v>
      </c>
      <c r="K1030" s="140">
        <v>694.32999999999993</v>
      </c>
      <c r="L1030" s="44" t="str">
        <f>VLOOKUP(E1030,'ML Look up'!$A$2:$B$1922,2,FALSE)</f>
        <v>FGD</v>
      </c>
    </row>
    <row r="1031" spans="1:12">
      <c r="A1031" s="140" t="s">
        <v>42</v>
      </c>
      <c r="B1031" s="140" t="s">
        <v>21</v>
      </c>
      <c r="C1031" s="140" t="s">
        <v>807</v>
      </c>
      <c r="D1031" s="140" t="s">
        <v>26</v>
      </c>
      <c r="E1031" s="164" t="s">
        <v>608</v>
      </c>
      <c r="F1031" s="53" t="s">
        <v>569</v>
      </c>
      <c r="G1031" s="140" t="s">
        <v>24</v>
      </c>
      <c r="H1031" s="141">
        <v>822.82</v>
      </c>
      <c r="I1031" s="142">
        <v>822.82</v>
      </c>
      <c r="J1031" s="140">
        <v>64.510000000000005</v>
      </c>
      <c r="K1031" s="140">
        <v>758.31000000000006</v>
      </c>
      <c r="L1031" s="44" t="str">
        <f>VLOOKUP(E1031,'ML Look up'!$A$2:$B$1922,2,FALSE)</f>
        <v>FGD</v>
      </c>
    </row>
    <row r="1032" spans="1:12">
      <c r="A1032" s="140" t="s">
        <v>42</v>
      </c>
      <c r="B1032" s="140" t="s">
        <v>21</v>
      </c>
      <c r="C1032" s="140" t="s">
        <v>807</v>
      </c>
      <c r="D1032" s="140" t="s">
        <v>26</v>
      </c>
      <c r="E1032" s="164" t="s">
        <v>651</v>
      </c>
      <c r="F1032" s="53" t="s">
        <v>827</v>
      </c>
      <c r="G1032" s="140" t="s">
        <v>24</v>
      </c>
      <c r="H1032" s="141">
        <v>22282.97</v>
      </c>
      <c r="I1032" s="142">
        <v>22282.97</v>
      </c>
      <c r="J1032" s="140">
        <v>1747.11</v>
      </c>
      <c r="K1032" s="140">
        <v>20535.86</v>
      </c>
      <c r="L1032" s="44" t="str">
        <f>VLOOKUP(E1032,'ML Look up'!$A$2:$B$1922,2,FALSE)</f>
        <v>CEMS</v>
      </c>
    </row>
    <row r="1033" spans="1:12">
      <c r="A1033" s="140" t="s">
        <v>42</v>
      </c>
      <c r="B1033" s="140" t="s">
        <v>21</v>
      </c>
      <c r="C1033" s="140" t="s">
        <v>807</v>
      </c>
      <c r="D1033" s="140" t="s">
        <v>26</v>
      </c>
      <c r="E1033" s="164" t="s">
        <v>642</v>
      </c>
      <c r="F1033" s="53" t="s">
        <v>828</v>
      </c>
      <c r="G1033" s="140" t="s">
        <v>24</v>
      </c>
      <c r="H1033" s="141">
        <v>7997.72</v>
      </c>
      <c r="I1033" s="142">
        <v>7997.72</v>
      </c>
      <c r="J1033" s="140">
        <v>627.05999999999995</v>
      </c>
      <c r="K1033" s="140">
        <v>7370.66</v>
      </c>
      <c r="L1033" s="44" t="str">
        <f>VLOOKUP(E1033,'ML Look up'!$A$2:$B$1922,2,FALSE)</f>
        <v>CEMS</v>
      </c>
    </row>
    <row r="1034" spans="1:12">
      <c r="A1034" s="140" t="s">
        <v>42</v>
      </c>
      <c r="B1034" s="140" t="s">
        <v>21</v>
      </c>
      <c r="C1034" s="140" t="s">
        <v>807</v>
      </c>
      <c r="D1034" s="140" t="s">
        <v>26</v>
      </c>
      <c r="E1034" s="164" t="s">
        <v>652</v>
      </c>
      <c r="F1034" s="53" t="s">
        <v>829</v>
      </c>
      <c r="G1034" s="140" t="s">
        <v>24</v>
      </c>
      <c r="H1034" s="141">
        <v>3812.61</v>
      </c>
      <c r="I1034" s="142">
        <v>3812.61</v>
      </c>
      <c r="J1034" s="140">
        <v>298.93</v>
      </c>
      <c r="K1034" s="140">
        <v>3513.6800000000003</v>
      </c>
      <c r="L1034" s="44" t="str">
        <f>VLOOKUP(E1034,'ML Look up'!$A$2:$B$1922,2,FALSE)</f>
        <v>PRECIP</v>
      </c>
    </row>
    <row r="1035" spans="1:12">
      <c r="A1035" s="140" t="s">
        <v>42</v>
      </c>
      <c r="B1035" s="140" t="s">
        <v>21</v>
      </c>
      <c r="C1035" s="140" t="s">
        <v>807</v>
      </c>
      <c r="D1035" s="140" t="s">
        <v>26</v>
      </c>
      <c r="E1035" s="164" t="s">
        <v>670</v>
      </c>
      <c r="F1035" s="53" t="s">
        <v>830</v>
      </c>
      <c r="G1035" s="140" t="s">
        <v>24</v>
      </c>
      <c r="H1035" s="141">
        <v>16954.05</v>
      </c>
      <c r="I1035" s="142">
        <v>16954.05</v>
      </c>
      <c r="J1035" s="140">
        <v>1329.29</v>
      </c>
      <c r="K1035" s="140">
        <v>15624.759999999998</v>
      </c>
      <c r="L1035" s="44" t="str">
        <f>VLOOKUP(E1035,'ML Look up'!$A$2:$B$1922,2,FALSE)</f>
        <v>FGD</v>
      </c>
    </row>
    <row r="1036" spans="1:12">
      <c r="A1036" s="140" t="s">
        <v>42</v>
      </c>
      <c r="B1036" s="140" t="s">
        <v>21</v>
      </c>
      <c r="C1036" s="140" t="s">
        <v>807</v>
      </c>
      <c r="D1036" s="140" t="s">
        <v>26</v>
      </c>
      <c r="E1036" s="164" t="s">
        <v>653</v>
      </c>
      <c r="F1036" s="53" t="s">
        <v>830</v>
      </c>
      <c r="G1036" s="140" t="s">
        <v>24</v>
      </c>
      <c r="H1036" s="141">
        <v>2139.4299999999998</v>
      </c>
      <c r="I1036" s="142">
        <v>2139.4299999999998</v>
      </c>
      <c r="J1036" s="140">
        <v>167.74</v>
      </c>
      <c r="K1036" s="140">
        <v>1971.6899999999998</v>
      </c>
      <c r="L1036" s="44" t="str">
        <f>VLOOKUP(E1036,'ML Look up'!$A$2:$B$1922,2,FALSE)</f>
        <v>PRECIP</v>
      </c>
    </row>
    <row r="1037" spans="1:12">
      <c r="A1037" s="140" t="s">
        <v>42</v>
      </c>
      <c r="B1037" s="140" t="s">
        <v>21</v>
      </c>
      <c r="C1037" s="140" t="s">
        <v>807</v>
      </c>
      <c r="D1037" s="140" t="s">
        <v>26</v>
      </c>
      <c r="E1037" s="164" t="s">
        <v>654</v>
      </c>
      <c r="F1037" s="53" t="s">
        <v>573</v>
      </c>
      <c r="G1037" s="140" t="s">
        <v>24</v>
      </c>
      <c r="H1037" s="141">
        <v>1593.29</v>
      </c>
      <c r="I1037" s="142">
        <v>1593.29</v>
      </c>
      <c r="J1037" s="140">
        <v>124.92</v>
      </c>
      <c r="K1037" s="140">
        <v>1468.37</v>
      </c>
      <c r="L1037" s="44" t="str">
        <f>VLOOKUP(E1037,'ML Look up'!$A$2:$B$1922,2,FALSE)</f>
        <v>PRECIP</v>
      </c>
    </row>
    <row r="1038" spans="1:12">
      <c r="A1038" s="140" t="s">
        <v>42</v>
      </c>
      <c r="B1038" s="140" t="s">
        <v>21</v>
      </c>
      <c r="C1038" s="140" t="s">
        <v>807</v>
      </c>
      <c r="D1038" s="140" t="s">
        <v>26</v>
      </c>
      <c r="E1038" s="164" t="s">
        <v>643</v>
      </c>
      <c r="F1038" s="53" t="s">
        <v>538</v>
      </c>
      <c r="G1038" s="140" t="s">
        <v>24</v>
      </c>
      <c r="H1038" s="141">
        <v>2093.0700000000002</v>
      </c>
      <c r="I1038" s="142">
        <v>2093.0700000000002</v>
      </c>
      <c r="J1038" s="140">
        <v>164.11</v>
      </c>
      <c r="K1038" s="140">
        <v>1928.96</v>
      </c>
      <c r="L1038" s="44" t="str">
        <f>VLOOKUP(E1038,'ML Look up'!$A$2:$B$1922,2,FALSE)</f>
        <v>FGD</v>
      </c>
    </row>
    <row r="1039" spans="1:12">
      <c r="A1039" s="140" t="s">
        <v>42</v>
      </c>
      <c r="B1039" s="140" t="s">
        <v>21</v>
      </c>
      <c r="C1039" s="140" t="s">
        <v>807</v>
      </c>
      <c r="D1039" s="140" t="s">
        <v>26</v>
      </c>
      <c r="E1039" s="164" t="s">
        <v>671</v>
      </c>
      <c r="F1039" s="53" t="s">
        <v>831</v>
      </c>
      <c r="G1039" s="140" t="s">
        <v>24</v>
      </c>
      <c r="H1039" s="141">
        <v>31893.74</v>
      </c>
      <c r="I1039" s="142">
        <v>31893.74</v>
      </c>
      <c r="J1039" s="140">
        <v>2500.64</v>
      </c>
      <c r="K1039" s="140">
        <v>29393.100000000002</v>
      </c>
      <c r="L1039" s="44" t="str">
        <f>VLOOKUP(E1039,'ML Look up'!$A$2:$B$1922,2,FALSE)</f>
        <v>FGD</v>
      </c>
    </row>
    <row r="1040" spans="1:12">
      <c r="A1040" s="140" t="s">
        <v>42</v>
      </c>
      <c r="B1040" s="140" t="s">
        <v>21</v>
      </c>
      <c r="C1040" s="140" t="s">
        <v>807</v>
      </c>
      <c r="D1040" s="140" t="s">
        <v>26</v>
      </c>
      <c r="E1040" s="164" t="s">
        <v>647</v>
      </c>
      <c r="F1040" s="53" t="s">
        <v>832</v>
      </c>
      <c r="G1040" s="140" t="s">
        <v>24</v>
      </c>
      <c r="H1040" s="141">
        <v>71924.75</v>
      </c>
      <c r="I1040" s="142">
        <v>71924.75</v>
      </c>
      <c r="J1040" s="140">
        <v>5639.29</v>
      </c>
      <c r="K1040" s="140">
        <v>66285.460000000006</v>
      </c>
      <c r="L1040" s="44" t="str">
        <f>VLOOKUP(E1040,'ML Look up'!$A$2:$B$1922,2,FALSE)</f>
        <v>GYPSUM</v>
      </c>
    </row>
    <row r="1041" spans="1:12">
      <c r="A1041" s="140" t="s">
        <v>42</v>
      </c>
      <c r="B1041" s="140" t="s">
        <v>21</v>
      </c>
      <c r="C1041" s="140" t="s">
        <v>807</v>
      </c>
      <c r="D1041" s="140" t="s">
        <v>26</v>
      </c>
      <c r="E1041" s="164" t="s">
        <v>644</v>
      </c>
      <c r="F1041" s="53" t="s">
        <v>833</v>
      </c>
      <c r="G1041" s="140" t="s">
        <v>24</v>
      </c>
      <c r="H1041" s="141">
        <v>4898.6499999999996</v>
      </c>
      <c r="I1041" s="142">
        <v>4898.6499999999996</v>
      </c>
      <c r="J1041" s="140">
        <v>384.08</v>
      </c>
      <c r="K1041" s="140">
        <v>4514.57</v>
      </c>
      <c r="L1041" s="44" t="str">
        <f>VLOOKUP(E1041,'ML Look up'!$A$2:$B$1922,2,FALSE)</f>
        <v>ASH</v>
      </c>
    </row>
    <row r="1042" spans="1:12">
      <c r="A1042" s="140" t="s">
        <v>42</v>
      </c>
      <c r="B1042" s="140" t="s">
        <v>21</v>
      </c>
      <c r="C1042" s="140" t="s">
        <v>807</v>
      </c>
      <c r="D1042" s="140" t="s">
        <v>26</v>
      </c>
      <c r="E1042" s="164" t="s">
        <v>655</v>
      </c>
      <c r="F1042" s="53" t="s">
        <v>818</v>
      </c>
      <c r="G1042" s="140" t="s">
        <v>24</v>
      </c>
      <c r="H1042" s="141">
        <v>3744.82</v>
      </c>
      <c r="I1042" s="142">
        <v>3744.82</v>
      </c>
      <c r="J1042" s="140">
        <v>293.61</v>
      </c>
      <c r="K1042" s="140">
        <v>3451.21</v>
      </c>
      <c r="L1042" s="44" t="str">
        <f>VLOOKUP(E1042,'ML Look up'!$A$2:$B$1922,2,FALSE)</f>
        <v>FGD</v>
      </c>
    </row>
    <row r="1043" spans="1:12">
      <c r="A1043" s="140" t="s">
        <v>42</v>
      </c>
      <c r="B1043" s="140" t="s">
        <v>21</v>
      </c>
      <c r="C1043" s="140" t="s">
        <v>807</v>
      </c>
      <c r="D1043" s="140" t="s">
        <v>26</v>
      </c>
      <c r="E1043" s="164" t="s">
        <v>664</v>
      </c>
      <c r="F1043" s="53" t="s">
        <v>822</v>
      </c>
      <c r="G1043" s="140" t="s">
        <v>24</v>
      </c>
      <c r="H1043" s="141">
        <v>14869.11</v>
      </c>
      <c r="I1043" s="142">
        <v>14869.11</v>
      </c>
      <c r="J1043" s="140">
        <v>1165.82</v>
      </c>
      <c r="K1043" s="140">
        <v>13703.29</v>
      </c>
      <c r="L1043" s="44" t="str">
        <f>VLOOKUP(E1043,'ML Look up'!$A$2:$B$1922,2,FALSE)</f>
        <v>FGD</v>
      </c>
    </row>
    <row r="1044" spans="1:12">
      <c r="A1044" s="140" t="s">
        <v>42</v>
      </c>
      <c r="B1044" s="140" t="s">
        <v>21</v>
      </c>
      <c r="C1044" s="140" t="s">
        <v>807</v>
      </c>
      <c r="D1044" s="140" t="s">
        <v>26</v>
      </c>
      <c r="E1044" s="164" t="s">
        <v>648</v>
      </c>
      <c r="F1044" s="53" t="s">
        <v>562</v>
      </c>
      <c r="G1044" s="140" t="s">
        <v>24</v>
      </c>
      <c r="H1044" s="141">
        <v>18613.29</v>
      </c>
      <c r="I1044" s="142">
        <v>18613.29</v>
      </c>
      <c r="J1044" s="140">
        <v>1459.38</v>
      </c>
      <c r="K1044" s="140">
        <v>17153.91</v>
      </c>
      <c r="L1044" s="44" t="str">
        <f>VLOOKUP(E1044,'ML Look up'!$A$2:$B$1922,2,FALSE)</f>
        <v>SCR</v>
      </c>
    </row>
    <row r="1045" spans="1:12">
      <c r="A1045" s="140" t="s">
        <v>42</v>
      </c>
      <c r="B1045" s="140" t="s">
        <v>21</v>
      </c>
      <c r="C1045" s="140" t="s">
        <v>807</v>
      </c>
      <c r="D1045" s="140" t="s">
        <v>26</v>
      </c>
      <c r="E1045" s="164" t="s">
        <v>649</v>
      </c>
      <c r="F1045" s="53" t="s">
        <v>834</v>
      </c>
      <c r="G1045" s="140" t="s">
        <v>24</v>
      </c>
      <c r="H1045" s="141">
        <v>10535.11</v>
      </c>
      <c r="I1045" s="142">
        <v>10535.11</v>
      </c>
      <c r="J1045" s="140">
        <v>826.01</v>
      </c>
      <c r="K1045" s="140">
        <v>9709.1</v>
      </c>
      <c r="L1045" s="44" t="str">
        <f>VLOOKUP(E1045,'ML Look up'!$A$2:$B$1922,2,FALSE)</f>
        <v>FGD</v>
      </c>
    </row>
    <row r="1046" spans="1:12">
      <c r="A1046" s="140" t="s">
        <v>42</v>
      </c>
      <c r="B1046" s="140" t="s">
        <v>21</v>
      </c>
      <c r="C1046" s="140" t="s">
        <v>807</v>
      </c>
      <c r="D1046" s="140" t="s">
        <v>26</v>
      </c>
      <c r="E1046" s="164" t="s">
        <v>650</v>
      </c>
      <c r="F1046" s="53" t="s">
        <v>835</v>
      </c>
      <c r="G1046" s="140" t="s">
        <v>24</v>
      </c>
      <c r="H1046" s="141">
        <v>20699.88</v>
      </c>
      <c r="I1046" s="142">
        <v>20699.88</v>
      </c>
      <c r="J1046" s="140">
        <v>1622.98</v>
      </c>
      <c r="K1046" s="140">
        <v>19076.900000000001</v>
      </c>
      <c r="L1046" s="44" t="str">
        <f>VLOOKUP(E1046,'ML Look up'!$A$2:$B$1922,2,FALSE)</f>
        <v>FGD</v>
      </c>
    </row>
    <row r="1047" spans="1:12">
      <c r="A1047" s="140" t="s">
        <v>42</v>
      </c>
      <c r="B1047" s="140" t="s">
        <v>21</v>
      </c>
      <c r="C1047" s="140" t="s">
        <v>807</v>
      </c>
      <c r="D1047" s="140" t="s">
        <v>26</v>
      </c>
      <c r="E1047" s="164" t="s">
        <v>665</v>
      </c>
      <c r="F1047" s="53" t="s">
        <v>820</v>
      </c>
      <c r="G1047" s="140" t="s">
        <v>24</v>
      </c>
      <c r="H1047" s="141">
        <v>231203.76</v>
      </c>
      <c r="I1047" s="142">
        <v>231203.76</v>
      </c>
      <c r="J1047" s="140">
        <v>18127.63</v>
      </c>
      <c r="K1047" s="140">
        <v>213076.13</v>
      </c>
      <c r="L1047" s="44" t="str">
        <f>VLOOKUP(E1047,'ML Look up'!$A$2:$B$1922,2,FALSE)</f>
        <v>FGD</v>
      </c>
    </row>
    <row r="1048" spans="1:12">
      <c r="A1048" s="140" t="s">
        <v>42</v>
      </c>
      <c r="B1048" s="140" t="s">
        <v>21</v>
      </c>
      <c r="C1048" s="140" t="s">
        <v>807</v>
      </c>
      <c r="D1048" s="140" t="s">
        <v>26</v>
      </c>
      <c r="E1048" s="164" t="s">
        <v>666</v>
      </c>
      <c r="F1048" s="53" t="s">
        <v>818</v>
      </c>
      <c r="G1048" s="140" t="s">
        <v>24</v>
      </c>
      <c r="H1048" s="141">
        <v>3507.17</v>
      </c>
      <c r="I1048" s="142">
        <v>3507.17</v>
      </c>
      <c r="J1048" s="140">
        <v>274.98</v>
      </c>
      <c r="K1048" s="140">
        <v>3232.19</v>
      </c>
      <c r="L1048" s="44" t="str">
        <f>VLOOKUP(E1048,'ML Look up'!$A$2:$B$1922,2,FALSE)</f>
        <v>FGD</v>
      </c>
    </row>
    <row r="1049" spans="1:12">
      <c r="A1049" s="140" t="s">
        <v>42</v>
      </c>
      <c r="B1049" s="140" t="s">
        <v>21</v>
      </c>
      <c r="C1049" s="140" t="s">
        <v>807</v>
      </c>
      <c r="D1049" s="140" t="s">
        <v>26</v>
      </c>
      <c r="E1049" s="164" t="s">
        <v>657</v>
      </c>
      <c r="F1049" s="53" t="s">
        <v>836</v>
      </c>
      <c r="G1049" s="140" t="s">
        <v>24</v>
      </c>
      <c r="H1049" s="141">
        <v>23824.86</v>
      </c>
      <c r="I1049" s="142">
        <v>23824.86</v>
      </c>
      <c r="J1049" s="140">
        <v>1868</v>
      </c>
      <c r="K1049" s="140">
        <v>21956.86</v>
      </c>
      <c r="L1049" s="44" t="str">
        <f>VLOOKUP(E1049,'ML Look up'!$A$2:$B$1922,2,FALSE)</f>
        <v>SO3</v>
      </c>
    </row>
    <row r="1050" spans="1:12">
      <c r="A1050" s="140" t="s">
        <v>42</v>
      </c>
      <c r="B1050" s="140" t="s">
        <v>21</v>
      </c>
      <c r="C1050" s="140" t="s">
        <v>807</v>
      </c>
      <c r="D1050" s="140" t="s">
        <v>26</v>
      </c>
      <c r="E1050" s="164" t="s">
        <v>659</v>
      </c>
      <c r="F1050" s="53" t="s">
        <v>818</v>
      </c>
      <c r="G1050" s="140" t="s">
        <v>24</v>
      </c>
      <c r="H1050" s="141">
        <v>1578.55</v>
      </c>
      <c r="I1050" s="142">
        <v>1578.55</v>
      </c>
      <c r="J1050" s="140">
        <v>123.77</v>
      </c>
      <c r="K1050" s="140">
        <v>1454.78</v>
      </c>
      <c r="L1050" s="44" t="str">
        <f>VLOOKUP(E1050,'ML Look up'!$A$2:$B$1922,2,FALSE)</f>
        <v>FGD</v>
      </c>
    </row>
    <row r="1051" spans="1:12">
      <c r="A1051" s="140" t="s">
        <v>42</v>
      </c>
      <c r="B1051" s="140" t="s">
        <v>21</v>
      </c>
      <c r="C1051" s="140" t="s">
        <v>837</v>
      </c>
      <c r="D1051" s="140" t="s">
        <v>26</v>
      </c>
      <c r="E1051" s="164">
        <v>42904266</v>
      </c>
      <c r="F1051" s="53" t="s">
        <v>525</v>
      </c>
      <c r="G1051" s="140" t="s">
        <v>24</v>
      </c>
      <c r="H1051" s="141">
        <v>23804.46</v>
      </c>
      <c r="I1051" s="142">
        <v>23804.46</v>
      </c>
      <c r="J1051" s="140">
        <v>1166.96</v>
      </c>
      <c r="K1051" s="140">
        <v>22637.5</v>
      </c>
      <c r="L1051" s="44" t="str">
        <f>VLOOKUP(E1051,'ML Look up'!$A$2:$B$1922,2,FALSE)</f>
        <v>SCR</v>
      </c>
    </row>
    <row r="1052" spans="1:12">
      <c r="A1052" s="140" t="s">
        <v>42</v>
      </c>
      <c r="B1052" s="140" t="s">
        <v>21</v>
      </c>
      <c r="C1052" s="140" t="s">
        <v>837</v>
      </c>
      <c r="D1052" s="140" t="s">
        <v>26</v>
      </c>
      <c r="E1052" s="164" t="s">
        <v>661</v>
      </c>
      <c r="F1052" s="53" t="s">
        <v>811</v>
      </c>
      <c r="G1052" s="140" t="s">
        <v>24</v>
      </c>
      <c r="H1052" s="141">
        <v>130106.9</v>
      </c>
      <c r="I1052" s="142">
        <v>130106.9</v>
      </c>
      <c r="J1052" s="140">
        <v>6378.2</v>
      </c>
      <c r="K1052" s="140">
        <v>123728.7</v>
      </c>
      <c r="L1052" s="44" t="str">
        <f>VLOOKUP(E1052,'ML Look up'!$A$2:$B$1922,2,FALSE)</f>
        <v>ASH</v>
      </c>
    </row>
    <row r="1053" spans="1:12">
      <c r="A1053" s="140" t="s">
        <v>42</v>
      </c>
      <c r="B1053" s="140" t="s">
        <v>21</v>
      </c>
      <c r="C1053" s="140" t="s">
        <v>837</v>
      </c>
      <c r="D1053" s="140" t="s">
        <v>26</v>
      </c>
      <c r="E1053" s="164" t="s">
        <v>698</v>
      </c>
      <c r="F1053" s="53" t="s">
        <v>818</v>
      </c>
      <c r="G1053" s="140" t="s">
        <v>24</v>
      </c>
      <c r="H1053" s="141">
        <v>4278.93</v>
      </c>
      <c r="I1053" s="142">
        <v>4278.93</v>
      </c>
      <c r="J1053" s="140">
        <v>209.76</v>
      </c>
      <c r="K1053" s="140">
        <v>4069.17</v>
      </c>
      <c r="L1053" s="44" t="str">
        <f>VLOOKUP(E1053,'ML Look up'!$A$2:$B$1922,2,FALSE)</f>
        <v>FGD</v>
      </c>
    </row>
    <row r="1054" spans="1:12">
      <c r="A1054" s="140" t="s">
        <v>42</v>
      </c>
      <c r="B1054" s="140" t="s">
        <v>21</v>
      </c>
      <c r="C1054" s="140" t="s">
        <v>837</v>
      </c>
      <c r="D1054" s="140" t="s">
        <v>26</v>
      </c>
      <c r="E1054" s="164" t="s">
        <v>676</v>
      </c>
      <c r="F1054" s="53" t="s">
        <v>818</v>
      </c>
      <c r="G1054" s="140" t="s">
        <v>24</v>
      </c>
      <c r="H1054" s="141">
        <v>13331.93</v>
      </c>
      <c r="I1054" s="142">
        <v>13331.93</v>
      </c>
      <c r="J1054" s="140">
        <v>653.57000000000005</v>
      </c>
      <c r="K1054" s="140">
        <v>12678.36</v>
      </c>
      <c r="L1054" s="44" t="str">
        <f>VLOOKUP(E1054,'ML Look up'!$A$2:$B$1922,2,FALSE)</f>
        <v>FGD</v>
      </c>
    </row>
    <row r="1055" spans="1:12">
      <c r="A1055" s="140" t="s">
        <v>42</v>
      </c>
      <c r="B1055" s="140" t="s">
        <v>21</v>
      </c>
      <c r="C1055" s="140" t="s">
        <v>837</v>
      </c>
      <c r="D1055" s="140" t="s">
        <v>26</v>
      </c>
      <c r="E1055" s="164" t="s">
        <v>680</v>
      </c>
      <c r="F1055" s="53" t="s">
        <v>818</v>
      </c>
      <c r="G1055" s="140" t="s">
        <v>24</v>
      </c>
      <c r="H1055" s="141">
        <v>34804.949999999997</v>
      </c>
      <c r="I1055" s="142">
        <v>34804.949999999997</v>
      </c>
      <c r="J1055" s="140">
        <v>1706.23</v>
      </c>
      <c r="K1055" s="140">
        <v>33098.719999999994</v>
      </c>
      <c r="L1055" s="44" t="str">
        <f>VLOOKUP(E1055,'ML Look up'!$A$2:$B$1922,2,FALSE)</f>
        <v>GYPSUM</v>
      </c>
    </row>
    <row r="1056" spans="1:12">
      <c r="A1056" s="140" t="s">
        <v>42</v>
      </c>
      <c r="B1056" s="140" t="s">
        <v>21</v>
      </c>
      <c r="C1056" s="140" t="s">
        <v>837</v>
      </c>
      <c r="D1056" s="140" t="s">
        <v>26</v>
      </c>
      <c r="E1056" s="164" t="s">
        <v>681</v>
      </c>
      <c r="F1056" s="53" t="s">
        <v>820</v>
      </c>
      <c r="G1056" s="140" t="s">
        <v>24</v>
      </c>
      <c r="H1056" s="141">
        <v>231154.68</v>
      </c>
      <c r="I1056" s="142">
        <v>231154.68</v>
      </c>
      <c r="J1056" s="140">
        <v>11331.84</v>
      </c>
      <c r="K1056" s="140">
        <v>219822.84</v>
      </c>
      <c r="L1056" s="44" t="str">
        <f>VLOOKUP(E1056,'ML Look up'!$A$2:$B$1922,2,FALSE)</f>
        <v>FGD</v>
      </c>
    </row>
    <row r="1057" spans="1:12">
      <c r="A1057" s="140" t="s">
        <v>42</v>
      </c>
      <c r="B1057" s="140" t="s">
        <v>21</v>
      </c>
      <c r="C1057" s="140" t="s">
        <v>837</v>
      </c>
      <c r="D1057" s="140" t="s">
        <v>26</v>
      </c>
      <c r="E1057" s="164" t="s">
        <v>672</v>
      </c>
      <c r="F1057" s="53" t="s">
        <v>838</v>
      </c>
      <c r="G1057" s="140" t="s">
        <v>24</v>
      </c>
      <c r="H1057" s="141">
        <v>16173.99</v>
      </c>
      <c r="I1057" s="142">
        <v>16173.99</v>
      </c>
      <c r="J1057" s="140">
        <v>792.89</v>
      </c>
      <c r="K1057" s="140">
        <v>15381.1</v>
      </c>
      <c r="L1057" s="44" t="str">
        <f>VLOOKUP(E1057,'ML Look up'!$A$2:$B$1922,2,FALSE)</f>
        <v>FGD</v>
      </c>
    </row>
    <row r="1058" spans="1:12">
      <c r="A1058" s="140" t="s">
        <v>42</v>
      </c>
      <c r="B1058" s="140" t="s">
        <v>21</v>
      </c>
      <c r="C1058" s="140" t="s">
        <v>837</v>
      </c>
      <c r="D1058" s="140" t="s">
        <v>26</v>
      </c>
      <c r="E1058" s="164" t="s">
        <v>669</v>
      </c>
      <c r="F1058" s="53" t="s">
        <v>821</v>
      </c>
      <c r="G1058" s="140" t="s">
        <v>24</v>
      </c>
      <c r="H1058" s="141">
        <v>6475.12</v>
      </c>
      <c r="I1058" s="142">
        <v>6475.12</v>
      </c>
      <c r="J1058" s="140">
        <v>317.43</v>
      </c>
      <c r="K1058" s="140">
        <v>6157.69</v>
      </c>
      <c r="L1058" s="44" t="str">
        <f>VLOOKUP(E1058,'ML Look up'!$A$2:$B$1922,2,FALSE)</f>
        <v>FGD</v>
      </c>
    </row>
    <row r="1059" spans="1:12">
      <c r="A1059" s="140" t="s">
        <v>42</v>
      </c>
      <c r="B1059" s="140" t="s">
        <v>21</v>
      </c>
      <c r="C1059" s="140" t="s">
        <v>837</v>
      </c>
      <c r="D1059" s="140" t="s">
        <v>26</v>
      </c>
      <c r="E1059" s="164" t="s">
        <v>656</v>
      </c>
      <c r="F1059" s="53" t="s">
        <v>839</v>
      </c>
      <c r="G1059" s="140" t="s">
        <v>24</v>
      </c>
      <c r="H1059" s="141">
        <v>14993.99</v>
      </c>
      <c r="I1059" s="142">
        <v>14993.99</v>
      </c>
      <c r="J1059" s="140">
        <v>735.05</v>
      </c>
      <c r="K1059" s="140">
        <v>14258.94</v>
      </c>
      <c r="L1059" s="44" t="str">
        <f>VLOOKUP(E1059,'ML Look up'!$A$2:$B$1922,2,FALSE)</f>
        <v>FGD</v>
      </c>
    </row>
    <row r="1060" spans="1:12">
      <c r="A1060" s="140" t="s">
        <v>42</v>
      </c>
      <c r="B1060" s="140" t="s">
        <v>21</v>
      </c>
      <c r="C1060" s="140" t="s">
        <v>837</v>
      </c>
      <c r="D1060" s="140" t="s">
        <v>26</v>
      </c>
      <c r="E1060" s="164" t="s">
        <v>673</v>
      </c>
      <c r="F1060" s="53" t="s">
        <v>821</v>
      </c>
      <c r="G1060" s="140" t="s">
        <v>24</v>
      </c>
      <c r="H1060" s="141">
        <v>12845.66</v>
      </c>
      <c r="I1060" s="142">
        <v>12845.66</v>
      </c>
      <c r="J1060" s="140">
        <v>629.73</v>
      </c>
      <c r="K1060" s="140">
        <v>12215.93</v>
      </c>
      <c r="L1060" s="44" t="str">
        <f>VLOOKUP(E1060,'ML Look up'!$A$2:$B$1922,2,FALSE)</f>
        <v>LDFL</v>
      </c>
    </row>
    <row r="1061" spans="1:12">
      <c r="A1061" s="140" t="s">
        <v>42</v>
      </c>
      <c r="B1061" s="140" t="s">
        <v>21</v>
      </c>
      <c r="C1061" s="140" t="s">
        <v>837</v>
      </c>
      <c r="D1061" s="140" t="s">
        <v>26</v>
      </c>
      <c r="E1061" s="164" t="s">
        <v>658</v>
      </c>
      <c r="F1061" s="53" t="s">
        <v>840</v>
      </c>
      <c r="G1061" s="140" t="s">
        <v>24</v>
      </c>
      <c r="H1061" s="141">
        <v>2135.91</v>
      </c>
      <c r="I1061" s="142">
        <v>2135.91</v>
      </c>
      <c r="J1061" s="140">
        <v>104.71</v>
      </c>
      <c r="K1061" s="140">
        <v>2031.1999999999998</v>
      </c>
      <c r="L1061" s="44" t="str">
        <f>VLOOKUP(E1061,'ML Look up'!$A$2:$B$1922,2,FALSE)</f>
        <v>SCR</v>
      </c>
    </row>
    <row r="1062" spans="1:12">
      <c r="A1062" s="140" t="s">
        <v>42</v>
      </c>
      <c r="B1062" s="140" t="s">
        <v>21</v>
      </c>
      <c r="C1062" s="140" t="s">
        <v>837</v>
      </c>
      <c r="D1062" s="140" t="s">
        <v>26</v>
      </c>
      <c r="E1062" s="164" t="s">
        <v>668</v>
      </c>
      <c r="F1062" s="53" t="s">
        <v>829</v>
      </c>
      <c r="G1062" s="140" t="s">
        <v>24</v>
      </c>
      <c r="H1062" s="141">
        <v>33596.9</v>
      </c>
      <c r="I1062" s="142">
        <v>33596.9</v>
      </c>
      <c r="J1062" s="140">
        <v>1647.01</v>
      </c>
      <c r="K1062" s="140">
        <v>31949.890000000003</v>
      </c>
      <c r="L1062" s="44" t="str">
        <f>VLOOKUP(E1062,'ML Look up'!$A$2:$B$1922,2,FALSE)</f>
        <v>ASH</v>
      </c>
    </row>
    <row r="1063" spans="1:12">
      <c r="A1063" s="140" t="s">
        <v>42</v>
      </c>
      <c r="B1063" s="140" t="s">
        <v>21</v>
      </c>
      <c r="C1063" s="140" t="s">
        <v>837</v>
      </c>
      <c r="D1063" s="140" t="s">
        <v>26</v>
      </c>
      <c r="E1063" s="164" t="s">
        <v>682</v>
      </c>
      <c r="F1063" s="53" t="s">
        <v>841</v>
      </c>
      <c r="G1063" s="140" t="s">
        <v>24</v>
      </c>
      <c r="H1063" s="141">
        <v>6702.58</v>
      </c>
      <c r="I1063" s="142">
        <v>6702.58</v>
      </c>
      <c r="J1063" s="140">
        <v>328.58</v>
      </c>
      <c r="K1063" s="140">
        <v>6374</v>
      </c>
      <c r="L1063" s="44" t="str">
        <f>VLOOKUP(E1063,'ML Look up'!$A$2:$B$1922,2,FALSE)</f>
        <v>FGD</v>
      </c>
    </row>
    <row r="1064" spans="1:12">
      <c r="A1064" s="140" t="s">
        <v>42</v>
      </c>
      <c r="B1064" s="140" t="s">
        <v>21</v>
      </c>
      <c r="C1064" s="140" t="s">
        <v>837</v>
      </c>
      <c r="D1064" s="140" t="s">
        <v>26</v>
      </c>
      <c r="E1064" s="164" t="s">
        <v>683</v>
      </c>
      <c r="F1064" s="53" t="s">
        <v>842</v>
      </c>
      <c r="G1064" s="140" t="s">
        <v>24</v>
      </c>
      <c r="H1064" s="141">
        <v>7094.17</v>
      </c>
      <c r="I1064" s="142">
        <v>7094.17</v>
      </c>
      <c r="J1064" s="140">
        <v>347.78</v>
      </c>
      <c r="K1064" s="140">
        <v>6746.39</v>
      </c>
      <c r="L1064" s="44" t="str">
        <f>VLOOKUP(E1064,'ML Look up'!$A$2:$B$1922,2,FALSE)</f>
        <v>ash</v>
      </c>
    </row>
    <row r="1065" spans="1:12">
      <c r="A1065" s="140" t="s">
        <v>42</v>
      </c>
      <c r="B1065" s="140" t="s">
        <v>21</v>
      </c>
      <c r="C1065" s="140" t="s">
        <v>837</v>
      </c>
      <c r="D1065" s="140" t="s">
        <v>26</v>
      </c>
      <c r="E1065" s="164" t="s">
        <v>728</v>
      </c>
      <c r="F1065" s="53" t="s">
        <v>843</v>
      </c>
      <c r="G1065" s="140" t="s">
        <v>24</v>
      </c>
      <c r="H1065" s="141">
        <v>15153.91</v>
      </c>
      <c r="I1065" s="142">
        <v>15153.91</v>
      </c>
      <c r="J1065" s="140">
        <v>742.89</v>
      </c>
      <c r="K1065" s="140">
        <v>14411.02</v>
      </c>
      <c r="L1065" s="44" t="str">
        <f>VLOOKUP(E1065,'ML Look up'!$A$2:$B$1922,2,FALSE)</f>
        <v>CEMS</v>
      </c>
    </row>
    <row r="1066" spans="1:12">
      <c r="A1066" s="140" t="s">
        <v>42</v>
      </c>
      <c r="B1066" s="140" t="s">
        <v>21</v>
      </c>
      <c r="C1066" s="140" t="s">
        <v>837</v>
      </c>
      <c r="D1066" s="140" t="s">
        <v>26</v>
      </c>
      <c r="E1066" s="164" t="s">
        <v>674</v>
      </c>
      <c r="F1066" s="53" t="s">
        <v>844</v>
      </c>
      <c r="G1066" s="140" t="s">
        <v>24</v>
      </c>
      <c r="H1066" s="141">
        <v>1235.2</v>
      </c>
      <c r="I1066" s="142">
        <v>1235.2</v>
      </c>
      <c r="J1066" s="140">
        <v>60.55</v>
      </c>
      <c r="K1066" s="140">
        <v>1174.6500000000001</v>
      </c>
      <c r="L1066" s="44" t="str">
        <f>VLOOKUP(E1066,'ML Look up'!$A$2:$B$1922,2,FALSE)</f>
        <v>FGD</v>
      </c>
    </row>
    <row r="1067" spans="1:12">
      <c r="A1067" s="140" t="s">
        <v>42</v>
      </c>
      <c r="B1067" s="140" t="s">
        <v>21</v>
      </c>
      <c r="C1067" s="140" t="s">
        <v>837</v>
      </c>
      <c r="D1067" s="140" t="s">
        <v>26</v>
      </c>
      <c r="E1067" s="164" t="s">
        <v>675</v>
      </c>
      <c r="F1067" s="53" t="s">
        <v>845</v>
      </c>
      <c r="G1067" s="140" t="s">
        <v>24</v>
      </c>
      <c r="H1067" s="141">
        <v>4382.12</v>
      </c>
      <c r="I1067" s="142">
        <v>4382.12</v>
      </c>
      <c r="J1067" s="140">
        <v>214.82</v>
      </c>
      <c r="K1067" s="140">
        <v>4167.3</v>
      </c>
      <c r="L1067" s="44" t="str">
        <f>VLOOKUP(E1067,'ML Look up'!$A$2:$B$1922,2,FALSE)</f>
        <v>FGD</v>
      </c>
    </row>
    <row r="1068" spans="1:12">
      <c r="A1068" s="140" t="s">
        <v>42</v>
      </c>
      <c r="B1068" s="140" t="s">
        <v>21</v>
      </c>
      <c r="C1068" s="140" t="s">
        <v>837</v>
      </c>
      <c r="D1068" s="140" t="s">
        <v>26</v>
      </c>
      <c r="E1068" s="164" t="s">
        <v>685</v>
      </c>
      <c r="F1068" s="53" t="s">
        <v>846</v>
      </c>
      <c r="G1068" s="140" t="s">
        <v>24</v>
      </c>
      <c r="H1068" s="141">
        <v>4625.97</v>
      </c>
      <c r="I1068" s="142">
        <v>4625.97</v>
      </c>
      <c r="J1068" s="140">
        <v>226.78</v>
      </c>
      <c r="K1068" s="140">
        <v>4399.1900000000005</v>
      </c>
      <c r="L1068" s="44" t="str">
        <f>VLOOKUP(E1068,'ML Look up'!$A$2:$B$1922,2,FALSE)</f>
        <v>FGD</v>
      </c>
    </row>
    <row r="1069" spans="1:12">
      <c r="A1069" s="140" t="s">
        <v>42</v>
      </c>
      <c r="B1069" s="140" t="s">
        <v>21</v>
      </c>
      <c r="C1069" s="140" t="s">
        <v>837</v>
      </c>
      <c r="D1069" s="140" t="s">
        <v>26</v>
      </c>
      <c r="E1069" s="164" t="s">
        <v>686</v>
      </c>
      <c r="F1069" s="53" t="s">
        <v>846</v>
      </c>
      <c r="G1069" s="140" t="s">
        <v>24</v>
      </c>
      <c r="H1069" s="141">
        <v>5645.45</v>
      </c>
      <c r="I1069" s="142">
        <v>5645.45</v>
      </c>
      <c r="J1069" s="140">
        <v>276.76</v>
      </c>
      <c r="K1069" s="140">
        <v>5368.69</v>
      </c>
      <c r="L1069" s="44" t="str">
        <f>VLOOKUP(E1069,'ML Look up'!$A$2:$B$1922,2,FALSE)</f>
        <v>FGD</v>
      </c>
    </row>
    <row r="1070" spans="1:12">
      <c r="A1070" s="140" t="s">
        <v>42</v>
      </c>
      <c r="B1070" s="140" t="s">
        <v>21</v>
      </c>
      <c r="C1070" s="140" t="s">
        <v>837</v>
      </c>
      <c r="D1070" s="140" t="s">
        <v>26</v>
      </c>
      <c r="E1070" s="164" t="s">
        <v>687</v>
      </c>
      <c r="F1070" s="53" t="s">
        <v>846</v>
      </c>
      <c r="G1070" s="140" t="s">
        <v>24</v>
      </c>
      <c r="H1070" s="141">
        <v>21759.040000000001</v>
      </c>
      <c r="I1070" s="142">
        <v>21759.040000000001</v>
      </c>
      <c r="J1070" s="140">
        <v>1066.69</v>
      </c>
      <c r="K1070" s="140">
        <v>20692.350000000002</v>
      </c>
      <c r="L1070" s="44" t="str">
        <f>VLOOKUP(E1070,'ML Look up'!$A$2:$B$1922,2,FALSE)</f>
        <v>FGD</v>
      </c>
    </row>
    <row r="1071" spans="1:12">
      <c r="A1071" s="140" t="s">
        <v>42</v>
      </c>
      <c r="B1071" s="140" t="s">
        <v>21</v>
      </c>
      <c r="C1071" s="140" t="s">
        <v>837</v>
      </c>
      <c r="D1071" s="140" t="s">
        <v>26</v>
      </c>
      <c r="E1071" s="164" t="s">
        <v>688</v>
      </c>
      <c r="F1071" s="53" t="s">
        <v>845</v>
      </c>
      <c r="G1071" s="140" t="s">
        <v>24</v>
      </c>
      <c r="H1071" s="141">
        <v>1828.33</v>
      </c>
      <c r="I1071" s="142">
        <v>1828.33</v>
      </c>
      <c r="J1071" s="140">
        <v>89.63</v>
      </c>
      <c r="K1071" s="140">
        <v>1738.6999999999998</v>
      </c>
      <c r="L1071" s="44" t="str">
        <f>VLOOKUP(E1071,'ML Look up'!$A$2:$B$1922,2,FALSE)</f>
        <v>FGD</v>
      </c>
    </row>
    <row r="1072" spans="1:12">
      <c r="A1072" s="140" t="s">
        <v>42</v>
      </c>
      <c r="B1072" s="140" t="s">
        <v>21</v>
      </c>
      <c r="C1072" s="140" t="s">
        <v>837</v>
      </c>
      <c r="D1072" s="140" t="s">
        <v>26</v>
      </c>
      <c r="E1072" s="164" t="s">
        <v>700</v>
      </c>
      <c r="F1072" s="53" t="s">
        <v>847</v>
      </c>
      <c r="G1072" s="140" t="s">
        <v>24</v>
      </c>
      <c r="H1072" s="141">
        <v>840.67</v>
      </c>
      <c r="I1072" s="142">
        <v>840.67</v>
      </c>
      <c r="J1072" s="140">
        <v>41.21</v>
      </c>
      <c r="K1072" s="140">
        <v>799.45999999999992</v>
      </c>
      <c r="L1072" s="44" t="str">
        <f>VLOOKUP(E1072,'ML Look up'!$A$2:$B$1922,2,FALSE)</f>
        <v>FGD</v>
      </c>
    </row>
    <row r="1073" spans="1:12">
      <c r="A1073" s="140" t="s">
        <v>42</v>
      </c>
      <c r="B1073" s="140" t="s">
        <v>21</v>
      </c>
      <c r="C1073" s="140" t="s">
        <v>837</v>
      </c>
      <c r="D1073" s="140" t="s">
        <v>26</v>
      </c>
      <c r="E1073" s="164" t="s">
        <v>677</v>
      </c>
      <c r="F1073" s="53" t="s">
        <v>848</v>
      </c>
      <c r="G1073" s="140" t="s">
        <v>24</v>
      </c>
      <c r="H1073" s="141">
        <v>6147.98</v>
      </c>
      <c r="I1073" s="142">
        <v>6147.98</v>
      </c>
      <c r="J1073" s="140">
        <v>301.39</v>
      </c>
      <c r="K1073" s="140">
        <v>5846.5899999999992</v>
      </c>
      <c r="L1073" s="44" t="str">
        <f>VLOOKUP(E1073,'ML Look up'!$A$2:$B$1922,2,FALSE)</f>
        <v>DFA</v>
      </c>
    </row>
    <row r="1074" spans="1:12">
      <c r="A1074" s="140" t="s">
        <v>42</v>
      </c>
      <c r="B1074" s="140" t="s">
        <v>21</v>
      </c>
      <c r="C1074" s="140" t="s">
        <v>837</v>
      </c>
      <c r="D1074" s="140" t="s">
        <v>26</v>
      </c>
      <c r="E1074" s="164" t="s">
        <v>701</v>
      </c>
      <c r="F1074" s="53" t="s">
        <v>849</v>
      </c>
      <c r="G1074" s="140" t="s">
        <v>24</v>
      </c>
      <c r="H1074" s="141">
        <v>86569.1</v>
      </c>
      <c r="I1074" s="142">
        <v>86569.1</v>
      </c>
      <c r="J1074" s="140">
        <v>4243.8500000000004</v>
      </c>
      <c r="K1074" s="140">
        <v>82325.25</v>
      </c>
      <c r="L1074" s="44" t="str">
        <f>VLOOKUP(E1074,'ML Look up'!$A$2:$B$1922,2,FALSE)</f>
        <v>FGD</v>
      </c>
    </row>
    <row r="1075" spans="1:12">
      <c r="A1075" s="140" t="s">
        <v>42</v>
      </c>
      <c r="B1075" s="140" t="s">
        <v>21</v>
      </c>
      <c r="C1075" s="140" t="s">
        <v>837</v>
      </c>
      <c r="D1075" s="140" t="s">
        <v>26</v>
      </c>
      <c r="E1075" s="164" t="s">
        <v>689</v>
      </c>
      <c r="F1075" s="53" t="s">
        <v>845</v>
      </c>
      <c r="G1075" s="140" t="s">
        <v>24</v>
      </c>
      <c r="H1075" s="141">
        <v>2713.3</v>
      </c>
      <c r="I1075" s="142">
        <v>2713.3</v>
      </c>
      <c r="J1075" s="140">
        <v>133.01</v>
      </c>
      <c r="K1075" s="140">
        <v>2580.29</v>
      </c>
      <c r="L1075" s="44" t="str">
        <f>VLOOKUP(E1075,'ML Look up'!$A$2:$B$1922,2,FALSE)</f>
        <v>FGD</v>
      </c>
    </row>
    <row r="1076" spans="1:12">
      <c r="A1076" s="140" t="s">
        <v>42</v>
      </c>
      <c r="B1076" s="140" t="s">
        <v>21</v>
      </c>
      <c r="C1076" s="140" t="s">
        <v>837</v>
      </c>
      <c r="D1076" s="140" t="s">
        <v>26</v>
      </c>
      <c r="E1076" s="164" t="s">
        <v>690</v>
      </c>
      <c r="F1076" s="53" t="s">
        <v>845</v>
      </c>
      <c r="G1076" s="140" t="s">
        <v>24</v>
      </c>
      <c r="H1076" s="141">
        <v>2713.3</v>
      </c>
      <c r="I1076" s="142">
        <v>2713.3</v>
      </c>
      <c r="J1076" s="140">
        <v>133.01</v>
      </c>
      <c r="K1076" s="140">
        <v>2580.29</v>
      </c>
      <c r="L1076" s="44" t="str">
        <f>VLOOKUP(E1076,'ML Look up'!$A$2:$B$1922,2,FALSE)</f>
        <v>FGD</v>
      </c>
    </row>
    <row r="1077" spans="1:12">
      <c r="A1077" s="140" t="s">
        <v>42</v>
      </c>
      <c r="B1077" s="140" t="s">
        <v>21</v>
      </c>
      <c r="C1077" s="140" t="s">
        <v>837</v>
      </c>
      <c r="D1077" s="140" t="s">
        <v>26</v>
      </c>
      <c r="E1077" s="164" t="s">
        <v>723</v>
      </c>
      <c r="F1077" s="53" t="s">
        <v>850</v>
      </c>
      <c r="G1077" s="140" t="s">
        <v>24</v>
      </c>
      <c r="H1077" s="141">
        <v>3605.77</v>
      </c>
      <c r="I1077" s="142">
        <v>3605.77</v>
      </c>
      <c r="J1077" s="140">
        <v>176.76</v>
      </c>
      <c r="K1077" s="140">
        <v>3429.01</v>
      </c>
      <c r="L1077" s="44" t="str">
        <f>VLOOKUP(E1077,'ML Look up'!$A$2:$B$1922,2,FALSE)</f>
        <v>FGD</v>
      </c>
    </row>
    <row r="1078" spans="1:12">
      <c r="A1078" s="140" t="s">
        <v>42</v>
      </c>
      <c r="B1078" s="140" t="s">
        <v>21</v>
      </c>
      <c r="C1078" s="140" t="s">
        <v>837</v>
      </c>
      <c r="D1078" s="140" t="s">
        <v>26</v>
      </c>
      <c r="E1078" s="164" t="s">
        <v>691</v>
      </c>
      <c r="F1078" s="53" t="s">
        <v>848</v>
      </c>
      <c r="G1078" s="140" t="s">
        <v>24</v>
      </c>
      <c r="H1078" s="141">
        <v>5965.85</v>
      </c>
      <c r="I1078" s="142">
        <v>5965.85</v>
      </c>
      <c r="J1078" s="140">
        <v>292.45999999999998</v>
      </c>
      <c r="K1078" s="140">
        <v>5673.39</v>
      </c>
      <c r="L1078" s="44" t="str">
        <f>VLOOKUP(E1078,'ML Look up'!$A$2:$B$1922,2,FALSE)</f>
        <v>DFA</v>
      </c>
    </row>
    <row r="1079" spans="1:12">
      <c r="A1079" s="140" t="s">
        <v>42</v>
      </c>
      <c r="B1079" s="140" t="s">
        <v>21</v>
      </c>
      <c r="C1079" s="140" t="s">
        <v>837</v>
      </c>
      <c r="D1079" s="140" t="s">
        <v>26</v>
      </c>
      <c r="E1079" s="164" t="s">
        <v>740</v>
      </c>
      <c r="F1079" s="53" t="s">
        <v>851</v>
      </c>
      <c r="G1079" s="140" t="s">
        <v>24</v>
      </c>
      <c r="H1079" s="141">
        <v>8674.66</v>
      </c>
      <c r="I1079" s="142">
        <v>8674.66</v>
      </c>
      <c r="J1079" s="140">
        <v>425.26</v>
      </c>
      <c r="K1079" s="140">
        <v>8249.4</v>
      </c>
      <c r="L1079" s="44" t="str">
        <f>VLOOKUP(E1079,'ML Look up'!$A$2:$B$1922,2,FALSE)</f>
        <v>SCR</v>
      </c>
    </row>
    <row r="1080" spans="1:12">
      <c r="A1080" s="140" t="s">
        <v>42</v>
      </c>
      <c r="B1080" s="140" t="s">
        <v>21</v>
      </c>
      <c r="C1080" s="140" t="s">
        <v>837</v>
      </c>
      <c r="D1080" s="140" t="s">
        <v>26</v>
      </c>
      <c r="E1080" s="164" t="s">
        <v>702</v>
      </c>
      <c r="F1080" s="53" t="s">
        <v>839</v>
      </c>
      <c r="G1080" s="140" t="s">
        <v>24</v>
      </c>
      <c r="H1080" s="141">
        <v>23632.240000000002</v>
      </c>
      <c r="I1080" s="142">
        <v>23632.240000000002</v>
      </c>
      <c r="J1080" s="140">
        <v>1158.52</v>
      </c>
      <c r="K1080" s="140">
        <v>22473.72</v>
      </c>
      <c r="L1080" s="44" t="str">
        <f>VLOOKUP(E1080,'ML Look up'!$A$2:$B$1922,2,FALSE)</f>
        <v>FGD</v>
      </c>
    </row>
    <row r="1081" spans="1:12">
      <c r="A1081" s="140" t="s">
        <v>42</v>
      </c>
      <c r="B1081" s="140" t="s">
        <v>21</v>
      </c>
      <c r="C1081" s="140" t="s">
        <v>837</v>
      </c>
      <c r="D1081" s="140" t="s">
        <v>26</v>
      </c>
      <c r="E1081" s="164" t="s">
        <v>692</v>
      </c>
      <c r="F1081" s="53" t="s">
        <v>852</v>
      </c>
      <c r="G1081" s="140" t="s">
        <v>24</v>
      </c>
      <c r="H1081" s="141">
        <v>4220.93</v>
      </c>
      <c r="I1081" s="142">
        <v>4220.93</v>
      </c>
      <c r="J1081" s="140">
        <v>206.92</v>
      </c>
      <c r="K1081" s="140">
        <v>4014.01</v>
      </c>
      <c r="L1081" s="44" t="str">
        <f>VLOOKUP(E1081,'ML Look up'!$A$2:$B$1922,2,FALSE)</f>
        <v>ASH</v>
      </c>
    </row>
    <row r="1082" spans="1:12">
      <c r="A1082" s="140" t="s">
        <v>42</v>
      </c>
      <c r="B1082" s="140" t="s">
        <v>21</v>
      </c>
      <c r="C1082" s="140" t="s">
        <v>837</v>
      </c>
      <c r="D1082" s="140" t="s">
        <v>26</v>
      </c>
      <c r="E1082" s="164" t="s">
        <v>678</v>
      </c>
      <c r="F1082" s="53" t="s">
        <v>842</v>
      </c>
      <c r="G1082" s="140" t="s">
        <v>24</v>
      </c>
      <c r="H1082" s="141">
        <v>2616.7399999999998</v>
      </c>
      <c r="I1082" s="142">
        <v>2616.7399999999998</v>
      </c>
      <c r="J1082" s="140">
        <v>128.28</v>
      </c>
      <c r="K1082" s="140">
        <v>2488.4599999999996</v>
      </c>
      <c r="L1082" s="44" t="str">
        <f>VLOOKUP(E1082,'ML Look up'!$A$2:$B$1922,2,FALSE)</f>
        <v>ASH</v>
      </c>
    </row>
    <row r="1083" spans="1:12">
      <c r="A1083" s="140" t="s">
        <v>42</v>
      </c>
      <c r="B1083" s="140" t="s">
        <v>21</v>
      </c>
      <c r="C1083" s="140" t="s">
        <v>837</v>
      </c>
      <c r="D1083" s="140" t="s">
        <v>26</v>
      </c>
      <c r="E1083" s="164" t="s">
        <v>679</v>
      </c>
      <c r="F1083" s="53" t="s">
        <v>847</v>
      </c>
      <c r="G1083" s="140" t="s">
        <v>24</v>
      </c>
      <c r="H1083" s="141">
        <v>3381.92</v>
      </c>
      <c r="I1083" s="142">
        <v>3381.92</v>
      </c>
      <c r="J1083" s="140">
        <v>165.79</v>
      </c>
      <c r="K1083" s="140">
        <v>3216.13</v>
      </c>
      <c r="L1083" s="44" t="str">
        <f>VLOOKUP(E1083,'ML Look up'!$A$2:$B$1922,2,FALSE)</f>
        <v>FGD</v>
      </c>
    </row>
    <row r="1084" spans="1:12">
      <c r="A1084" s="140" t="s">
        <v>42</v>
      </c>
      <c r="B1084" s="140" t="s">
        <v>21</v>
      </c>
      <c r="C1084" s="140" t="s">
        <v>837</v>
      </c>
      <c r="D1084" s="140" t="s">
        <v>26</v>
      </c>
      <c r="E1084" s="164" t="s">
        <v>693</v>
      </c>
      <c r="F1084" s="53" t="s">
        <v>839</v>
      </c>
      <c r="G1084" s="140" t="s">
        <v>24</v>
      </c>
      <c r="H1084" s="141">
        <v>15797.49</v>
      </c>
      <c r="I1084" s="142">
        <v>15797.49</v>
      </c>
      <c r="J1084" s="140">
        <v>774.44</v>
      </c>
      <c r="K1084" s="140">
        <v>15023.05</v>
      </c>
      <c r="L1084" s="44" t="str">
        <f>VLOOKUP(E1084,'ML Look up'!$A$2:$B$1922,2,FALSE)</f>
        <v>FGD</v>
      </c>
    </row>
    <row r="1085" spans="1:12">
      <c r="A1085" s="140" t="s">
        <v>42</v>
      </c>
      <c r="B1085" s="140" t="s">
        <v>21</v>
      </c>
      <c r="C1085" s="140" t="s">
        <v>837</v>
      </c>
      <c r="D1085" s="140" t="s">
        <v>26</v>
      </c>
      <c r="E1085" s="164" t="s">
        <v>694</v>
      </c>
      <c r="F1085" s="53" t="s">
        <v>842</v>
      </c>
      <c r="G1085" s="140" t="s">
        <v>24</v>
      </c>
      <c r="H1085" s="141">
        <v>2695.94</v>
      </c>
      <c r="I1085" s="142">
        <v>2695.94</v>
      </c>
      <c r="J1085" s="140">
        <v>132.16</v>
      </c>
      <c r="K1085" s="140">
        <v>2563.7800000000002</v>
      </c>
      <c r="L1085" s="44" t="str">
        <f>VLOOKUP(E1085,'ML Look up'!$A$2:$B$1922,2,FALSE)</f>
        <v>ASH</v>
      </c>
    </row>
    <row r="1086" spans="1:12">
      <c r="A1086" s="140" t="s">
        <v>42</v>
      </c>
      <c r="B1086" s="140" t="s">
        <v>21</v>
      </c>
      <c r="C1086" s="140" t="s">
        <v>837</v>
      </c>
      <c r="D1086" s="140" t="s">
        <v>26</v>
      </c>
      <c r="E1086" s="164" t="s">
        <v>703</v>
      </c>
      <c r="F1086" s="53" t="s">
        <v>853</v>
      </c>
      <c r="G1086" s="140" t="s">
        <v>24</v>
      </c>
      <c r="H1086" s="141">
        <v>8561.44</v>
      </c>
      <c r="I1086" s="142">
        <v>8561.44</v>
      </c>
      <c r="J1086" s="140">
        <v>419.71</v>
      </c>
      <c r="K1086" s="140">
        <v>8141.7300000000005</v>
      </c>
      <c r="L1086" s="44" t="str">
        <f>VLOOKUP(E1086,'ML Look up'!$A$2:$B$1922,2,FALSE)</f>
        <v>ASH</v>
      </c>
    </row>
    <row r="1087" spans="1:12">
      <c r="A1087" s="140" t="s">
        <v>42</v>
      </c>
      <c r="B1087" s="140" t="s">
        <v>21</v>
      </c>
      <c r="C1087" s="140" t="s">
        <v>837</v>
      </c>
      <c r="D1087" s="140" t="s">
        <v>26</v>
      </c>
      <c r="E1087" s="164" t="s">
        <v>704</v>
      </c>
      <c r="F1087" s="53" t="s">
        <v>854</v>
      </c>
      <c r="G1087" s="140" t="s">
        <v>24</v>
      </c>
      <c r="H1087" s="141">
        <v>24732.73</v>
      </c>
      <c r="I1087" s="142">
        <v>24732.73</v>
      </c>
      <c r="J1087" s="140">
        <v>1212.47</v>
      </c>
      <c r="K1087" s="140">
        <v>23520.26</v>
      </c>
      <c r="L1087" s="44" t="str">
        <f>VLOOKUP(E1087,'ML Look up'!$A$2:$B$1922,2,FALSE)</f>
        <v>GYPSUM</v>
      </c>
    </row>
    <row r="1088" spans="1:12">
      <c r="A1088" s="140" t="s">
        <v>42</v>
      </c>
      <c r="B1088" s="140" t="s">
        <v>21</v>
      </c>
      <c r="C1088" s="140" t="s">
        <v>837</v>
      </c>
      <c r="D1088" s="140" t="s">
        <v>26</v>
      </c>
      <c r="E1088" s="164" t="s">
        <v>695</v>
      </c>
      <c r="F1088" s="53" t="s">
        <v>844</v>
      </c>
      <c r="G1088" s="140" t="s">
        <v>24</v>
      </c>
      <c r="H1088" s="141">
        <v>33868.21</v>
      </c>
      <c r="I1088" s="142">
        <v>33868.21</v>
      </c>
      <c r="J1088" s="140">
        <v>1660.31</v>
      </c>
      <c r="K1088" s="140">
        <v>32207.899999999998</v>
      </c>
      <c r="L1088" s="44" t="str">
        <f>VLOOKUP(E1088,'ML Look up'!$A$2:$B$1922,2,FALSE)</f>
        <v>ASH</v>
      </c>
    </row>
    <row r="1089" spans="1:12">
      <c r="A1089" s="140" t="s">
        <v>42</v>
      </c>
      <c r="B1089" s="140" t="s">
        <v>21</v>
      </c>
      <c r="C1089" s="140" t="s">
        <v>837</v>
      </c>
      <c r="D1089" s="140" t="s">
        <v>26</v>
      </c>
      <c r="E1089" s="164" t="s">
        <v>730</v>
      </c>
      <c r="F1089" s="53" t="s">
        <v>839</v>
      </c>
      <c r="G1089" s="140" t="s">
        <v>24</v>
      </c>
      <c r="H1089" s="141">
        <v>1783.65</v>
      </c>
      <c r="I1089" s="142">
        <v>1783.65</v>
      </c>
      <c r="J1089" s="140">
        <v>87.44</v>
      </c>
      <c r="K1089" s="140">
        <v>1696.21</v>
      </c>
      <c r="L1089" s="44" t="str">
        <f>VLOOKUP(E1089,'ML Look up'!$A$2:$B$1922,2,FALSE)</f>
        <v>FGD</v>
      </c>
    </row>
    <row r="1090" spans="1:12">
      <c r="A1090" s="140" t="s">
        <v>42</v>
      </c>
      <c r="B1090" s="140" t="s">
        <v>21</v>
      </c>
      <c r="C1090" s="140" t="s">
        <v>837</v>
      </c>
      <c r="D1090" s="140" t="s">
        <v>26</v>
      </c>
      <c r="E1090" s="164" t="s">
        <v>706</v>
      </c>
      <c r="F1090" s="53" t="s">
        <v>855</v>
      </c>
      <c r="G1090" s="140" t="s">
        <v>24</v>
      </c>
      <c r="H1090" s="141">
        <v>18277.72</v>
      </c>
      <c r="I1090" s="142">
        <v>18277.72</v>
      </c>
      <c r="J1090" s="140">
        <v>896.02</v>
      </c>
      <c r="K1090" s="140">
        <v>17381.7</v>
      </c>
      <c r="L1090" s="44" t="str">
        <f>VLOOKUP(E1090,'ML Look up'!$A$2:$B$1922,2,FALSE)</f>
        <v>FGD</v>
      </c>
    </row>
    <row r="1091" spans="1:12">
      <c r="A1091" s="140" t="s">
        <v>42</v>
      </c>
      <c r="B1091" s="140" t="s">
        <v>21</v>
      </c>
      <c r="C1091" s="140" t="s">
        <v>837</v>
      </c>
      <c r="D1091" s="140" t="s">
        <v>26</v>
      </c>
      <c r="E1091" s="164" t="s">
        <v>707</v>
      </c>
      <c r="F1091" s="53" t="s">
        <v>839</v>
      </c>
      <c r="G1091" s="140" t="s">
        <v>24</v>
      </c>
      <c r="H1091" s="141">
        <v>1933.39</v>
      </c>
      <c r="I1091" s="142">
        <v>1933.39</v>
      </c>
      <c r="J1091" s="140">
        <v>94.78</v>
      </c>
      <c r="K1091" s="140">
        <v>1838.6100000000001</v>
      </c>
      <c r="L1091" s="44" t="str">
        <f>VLOOKUP(E1091,'ML Look up'!$A$2:$B$1922,2,FALSE)</f>
        <v>FGD</v>
      </c>
    </row>
    <row r="1092" spans="1:12">
      <c r="A1092" s="140" t="s">
        <v>42</v>
      </c>
      <c r="B1092" s="140" t="s">
        <v>21</v>
      </c>
      <c r="C1092" s="140" t="s">
        <v>837</v>
      </c>
      <c r="D1092" s="140" t="s">
        <v>26</v>
      </c>
      <c r="E1092" s="164" t="s">
        <v>731</v>
      </c>
      <c r="F1092" s="53" t="s">
        <v>856</v>
      </c>
      <c r="G1092" s="140" t="s">
        <v>24</v>
      </c>
      <c r="H1092" s="141">
        <v>2601.58</v>
      </c>
      <c r="I1092" s="142">
        <v>2601.58</v>
      </c>
      <c r="J1092" s="140">
        <v>127.54</v>
      </c>
      <c r="K1092" s="140">
        <v>2474.04</v>
      </c>
      <c r="L1092" s="44" t="str">
        <f>VLOOKUP(E1092,'ML Look up'!$A$2:$B$1922,2,FALSE)</f>
        <v>PRECIP</v>
      </c>
    </row>
    <row r="1093" spans="1:12">
      <c r="A1093" s="140" t="s">
        <v>42</v>
      </c>
      <c r="B1093" s="140" t="s">
        <v>21</v>
      </c>
      <c r="C1093" s="140" t="s">
        <v>837</v>
      </c>
      <c r="D1093" s="140" t="s">
        <v>26</v>
      </c>
      <c r="E1093" s="164" t="s">
        <v>708</v>
      </c>
      <c r="F1093" s="53" t="s">
        <v>844</v>
      </c>
      <c r="G1093" s="140" t="s">
        <v>24</v>
      </c>
      <c r="H1093" s="141">
        <v>2560.0300000000002</v>
      </c>
      <c r="I1093" s="142">
        <v>2560.0300000000002</v>
      </c>
      <c r="J1093" s="140">
        <v>125.5</v>
      </c>
      <c r="K1093" s="140">
        <v>2434.5300000000002</v>
      </c>
      <c r="L1093" s="44" t="str">
        <f>VLOOKUP(E1093,'ML Look up'!$A$2:$B$1922,2,FALSE)</f>
        <v>GYPSUM</v>
      </c>
    </row>
    <row r="1094" spans="1:12">
      <c r="A1094" s="140" t="s">
        <v>42</v>
      </c>
      <c r="B1094" s="140" t="s">
        <v>21</v>
      </c>
      <c r="C1094" s="140" t="s">
        <v>837</v>
      </c>
      <c r="D1094" s="140" t="s">
        <v>26</v>
      </c>
      <c r="E1094" s="164" t="s">
        <v>709</v>
      </c>
      <c r="F1094" s="53" t="s">
        <v>854</v>
      </c>
      <c r="G1094" s="140" t="s">
        <v>24</v>
      </c>
      <c r="H1094" s="141">
        <v>4449.79</v>
      </c>
      <c r="I1094" s="142">
        <v>4449.79</v>
      </c>
      <c r="J1094" s="140">
        <v>218.14</v>
      </c>
      <c r="K1094" s="140">
        <v>4231.6499999999996</v>
      </c>
      <c r="L1094" s="44" t="str">
        <f>VLOOKUP(E1094,'ML Look up'!$A$2:$B$1922,2,FALSE)</f>
        <v>FGD</v>
      </c>
    </row>
    <row r="1095" spans="1:12">
      <c r="A1095" s="140" t="s">
        <v>42</v>
      </c>
      <c r="B1095" s="140" t="s">
        <v>21</v>
      </c>
      <c r="C1095" s="140" t="s">
        <v>837</v>
      </c>
      <c r="D1095" s="140" t="s">
        <v>26</v>
      </c>
      <c r="E1095" s="164" t="s">
        <v>732</v>
      </c>
      <c r="F1095" s="53" t="s">
        <v>846</v>
      </c>
      <c r="G1095" s="140" t="s">
        <v>24</v>
      </c>
      <c r="H1095" s="141">
        <v>13158.72</v>
      </c>
      <c r="I1095" s="142">
        <v>13158.72</v>
      </c>
      <c r="J1095" s="140">
        <v>645.08000000000004</v>
      </c>
      <c r="K1095" s="140">
        <v>12513.64</v>
      </c>
      <c r="L1095" s="44" t="str">
        <f>VLOOKUP(E1095,'ML Look up'!$A$2:$B$1922,2,FALSE)</f>
        <v>FGD</v>
      </c>
    </row>
    <row r="1096" spans="1:12">
      <c r="A1096" s="140" t="s">
        <v>42</v>
      </c>
      <c r="B1096" s="140" t="s">
        <v>21</v>
      </c>
      <c r="C1096" s="140" t="s">
        <v>837</v>
      </c>
      <c r="D1096" s="140" t="s">
        <v>26</v>
      </c>
      <c r="E1096" s="164" t="s">
        <v>710</v>
      </c>
      <c r="F1096" s="53" t="s">
        <v>857</v>
      </c>
      <c r="G1096" s="140" t="s">
        <v>24</v>
      </c>
      <c r="H1096" s="141">
        <v>1508.19</v>
      </c>
      <c r="I1096" s="142">
        <v>1508.19</v>
      </c>
      <c r="J1096" s="140">
        <v>73.94</v>
      </c>
      <c r="K1096" s="140">
        <v>1434.25</v>
      </c>
      <c r="L1096" s="44" t="str">
        <f>VLOOKUP(E1096,'ML Look up'!$A$2:$B$1922,2,FALSE)</f>
        <v>FGD</v>
      </c>
    </row>
    <row r="1097" spans="1:12">
      <c r="A1097" s="140" t="s">
        <v>42</v>
      </c>
      <c r="B1097" s="140" t="s">
        <v>21</v>
      </c>
      <c r="C1097" s="140" t="s">
        <v>837</v>
      </c>
      <c r="D1097" s="140" t="s">
        <v>26</v>
      </c>
      <c r="E1097" s="164" t="s">
        <v>711</v>
      </c>
      <c r="F1097" s="53" t="s">
        <v>854</v>
      </c>
      <c r="G1097" s="140" t="s">
        <v>24</v>
      </c>
      <c r="H1097" s="141">
        <v>821.55</v>
      </c>
      <c r="I1097" s="142">
        <v>821.55</v>
      </c>
      <c r="J1097" s="140">
        <v>40.270000000000003</v>
      </c>
      <c r="K1097" s="140">
        <v>781.28</v>
      </c>
      <c r="L1097" s="44" t="str">
        <f>VLOOKUP(E1097,'ML Look up'!$A$2:$B$1922,2,FALSE)</f>
        <v>FGD</v>
      </c>
    </row>
    <row r="1098" spans="1:12">
      <c r="A1098" s="140" t="s">
        <v>42</v>
      </c>
      <c r="B1098" s="140" t="s">
        <v>21</v>
      </c>
      <c r="C1098" s="140" t="s">
        <v>837</v>
      </c>
      <c r="D1098" s="140" t="s">
        <v>26</v>
      </c>
      <c r="E1098" s="164" t="s">
        <v>724</v>
      </c>
      <c r="F1098" s="53" t="s">
        <v>848</v>
      </c>
      <c r="G1098" s="140" t="s">
        <v>24</v>
      </c>
      <c r="H1098" s="141">
        <v>2884.98</v>
      </c>
      <c r="I1098" s="142">
        <v>2884.98</v>
      </c>
      <c r="J1098" s="140">
        <v>141.43</v>
      </c>
      <c r="K1098" s="140">
        <v>2743.55</v>
      </c>
      <c r="L1098" s="44" t="str">
        <f>VLOOKUP(E1098,'ML Look up'!$A$2:$B$1922,2,FALSE)</f>
        <v>DFA</v>
      </c>
    </row>
    <row r="1099" spans="1:12">
      <c r="A1099" s="140" t="s">
        <v>42</v>
      </c>
      <c r="B1099" s="140" t="s">
        <v>21</v>
      </c>
      <c r="C1099" s="140" t="s">
        <v>837</v>
      </c>
      <c r="D1099" s="140" t="s">
        <v>26</v>
      </c>
      <c r="E1099" s="164" t="s">
        <v>712</v>
      </c>
      <c r="F1099" s="53" t="s">
        <v>839</v>
      </c>
      <c r="G1099" s="140" t="s">
        <v>24</v>
      </c>
      <c r="H1099" s="141">
        <v>245.82</v>
      </c>
      <c r="I1099" s="142">
        <v>245.82</v>
      </c>
      <c r="J1099" s="140">
        <v>12.05</v>
      </c>
      <c r="K1099" s="140">
        <v>233.76999999999998</v>
      </c>
      <c r="L1099" s="44" t="str">
        <f>VLOOKUP(E1099,'ML Look up'!$A$2:$B$1922,2,FALSE)</f>
        <v>FGD</v>
      </c>
    </row>
    <row r="1100" spans="1:12">
      <c r="A1100" s="140" t="s">
        <v>42</v>
      </c>
      <c r="B1100" s="140" t="s">
        <v>21</v>
      </c>
      <c r="C1100" s="140" t="s">
        <v>837</v>
      </c>
      <c r="D1100" s="140" t="s">
        <v>26</v>
      </c>
      <c r="E1100" s="164" t="s">
        <v>713</v>
      </c>
      <c r="F1100" s="53" t="s">
        <v>858</v>
      </c>
      <c r="G1100" s="140" t="s">
        <v>24</v>
      </c>
      <c r="H1100" s="141">
        <v>11869.68</v>
      </c>
      <c r="I1100" s="142">
        <v>11869.68</v>
      </c>
      <c r="J1100" s="140">
        <v>581.88</v>
      </c>
      <c r="K1100" s="140">
        <v>11287.800000000001</v>
      </c>
      <c r="L1100" s="44" t="str">
        <f>VLOOKUP(E1100,'ML Look up'!$A$2:$B$1922,2,FALSE)</f>
        <v>SCR</v>
      </c>
    </row>
    <row r="1101" spans="1:12">
      <c r="A1101" s="140" t="s">
        <v>42</v>
      </c>
      <c r="B1101" s="140" t="s">
        <v>21</v>
      </c>
      <c r="C1101" s="140" t="s">
        <v>837</v>
      </c>
      <c r="D1101" s="140" t="s">
        <v>26</v>
      </c>
      <c r="E1101" s="164" t="s">
        <v>696</v>
      </c>
      <c r="F1101" s="53" t="s">
        <v>848</v>
      </c>
      <c r="G1101" s="140" t="s">
        <v>24</v>
      </c>
      <c r="H1101" s="141">
        <v>2990.02</v>
      </c>
      <c r="I1101" s="142">
        <v>2990.02</v>
      </c>
      <c r="J1101" s="140">
        <v>146.58000000000001</v>
      </c>
      <c r="K1101" s="140">
        <v>2843.44</v>
      </c>
      <c r="L1101" s="44" t="str">
        <f>VLOOKUP(E1101,'ML Look up'!$A$2:$B$1922,2,FALSE)</f>
        <v>DFA</v>
      </c>
    </row>
    <row r="1102" spans="1:12">
      <c r="A1102" s="140" t="s">
        <v>42</v>
      </c>
      <c r="B1102" s="140" t="s">
        <v>21</v>
      </c>
      <c r="C1102" s="140" t="s">
        <v>837</v>
      </c>
      <c r="D1102" s="140" t="s">
        <v>26</v>
      </c>
      <c r="E1102" s="164" t="s">
        <v>715</v>
      </c>
      <c r="F1102" s="53" t="s">
        <v>859</v>
      </c>
      <c r="G1102" s="140" t="s">
        <v>24</v>
      </c>
      <c r="H1102" s="141">
        <v>8389.43</v>
      </c>
      <c r="I1102" s="142">
        <v>8389.43</v>
      </c>
      <c r="J1102" s="140">
        <v>411.27</v>
      </c>
      <c r="K1102" s="140">
        <v>7978.16</v>
      </c>
      <c r="L1102" s="44" t="str">
        <f>VLOOKUP(E1102,'ML Look up'!$A$2:$B$1922,2,FALSE)</f>
        <v>ASH</v>
      </c>
    </row>
    <row r="1103" spans="1:12">
      <c r="A1103" s="140" t="s">
        <v>42</v>
      </c>
      <c r="B1103" s="140" t="s">
        <v>21</v>
      </c>
      <c r="C1103" s="140" t="s">
        <v>837</v>
      </c>
      <c r="D1103" s="140" t="s">
        <v>26</v>
      </c>
      <c r="E1103" s="164" t="s">
        <v>716</v>
      </c>
      <c r="F1103" s="53" t="s">
        <v>858</v>
      </c>
      <c r="G1103" s="140" t="s">
        <v>24</v>
      </c>
      <c r="H1103" s="141">
        <v>54218.559999999998</v>
      </c>
      <c r="I1103" s="142">
        <v>54218.559999999998</v>
      </c>
      <c r="J1103" s="140">
        <v>2657.94</v>
      </c>
      <c r="K1103" s="140">
        <v>51560.619999999995</v>
      </c>
      <c r="L1103" s="44" t="str">
        <f>VLOOKUP(E1103,'ML Look up'!$A$2:$B$1922,2,FALSE)</f>
        <v>GYPSUM</v>
      </c>
    </row>
    <row r="1104" spans="1:12">
      <c r="A1104" s="140" t="s">
        <v>42</v>
      </c>
      <c r="B1104" s="140" t="s">
        <v>21</v>
      </c>
      <c r="C1104" s="140" t="s">
        <v>837</v>
      </c>
      <c r="D1104" s="140" t="s">
        <v>26</v>
      </c>
      <c r="E1104" s="164" t="s">
        <v>717</v>
      </c>
      <c r="F1104" s="53" t="s">
        <v>858</v>
      </c>
      <c r="G1104" s="140" t="s">
        <v>24</v>
      </c>
      <c r="H1104" s="141">
        <v>1201.1300000000001</v>
      </c>
      <c r="I1104" s="142">
        <v>1201.1300000000001</v>
      </c>
      <c r="J1104" s="140">
        <v>58.88</v>
      </c>
      <c r="K1104" s="140">
        <v>1142.25</v>
      </c>
      <c r="L1104" s="44" t="str">
        <f>VLOOKUP(E1104,'ML Look up'!$A$2:$B$1922,2,FALSE)</f>
        <v>SCR</v>
      </c>
    </row>
    <row r="1105" spans="1:12">
      <c r="A1105" s="140" t="s">
        <v>42</v>
      </c>
      <c r="B1105" s="140" t="s">
        <v>21</v>
      </c>
      <c r="C1105" s="140" t="s">
        <v>837</v>
      </c>
      <c r="D1105" s="140" t="s">
        <v>26</v>
      </c>
      <c r="E1105" s="164" t="s">
        <v>718</v>
      </c>
      <c r="F1105" s="53" t="s">
        <v>860</v>
      </c>
      <c r="G1105" s="140" t="s">
        <v>24</v>
      </c>
      <c r="H1105" s="141">
        <v>23749.26</v>
      </c>
      <c r="I1105" s="142">
        <v>23749.26</v>
      </c>
      <c r="J1105" s="140">
        <v>1164.25</v>
      </c>
      <c r="K1105" s="140">
        <v>22585.01</v>
      </c>
      <c r="L1105" s="44" t="str">
        <f>VLOOKUP(E1105,'ML Look up'!$A$2:$B$1922,2,FALSE)</f>
        <v>SCR</v>
      </c>
    </row>
    <row r="1106" spans="1:12">
      <c r="A1106" s="140" t="s">
        <v>42</v>
      </c>
      <c r="B1106" s="140" t="s">
        <v>21</v>
      </c>
      <c r="C1106" s="140" t="s">
        <v>837</v>
      </c>
      <c r="D1106" s="140" t="s">
        <v>26</v>
      </c>
      <c r="E1106" s="164" t="s">
        <v>697</v>
      </c>
      <c r="F1106" s="53" t="s">
        <v>861</v>
      </c>
      <c r="G1106" s="140" t="s">
        <v>24</v>
      </c>
      <c r="H1106" s="141">
        <v>6138.83</v>
      </c>
      <c r="I1106" s="142">
        <v>6138.83</v>
      </c>
      <c r="J1106" s="140">
        <v>300.94</v>
      </c>
      <c r="K1106" s="140">
        <v>5837.89</v>
      </c>
      <c r="L1106" s="44" t="str">
        <f>VLOOKUP(E1106,'ML Look up'!$A$2:$B$1922,2,FALSE)</f>
        <v>ASH</v>
      </c>
    </row>
    <row r="1107" spans="1:12">
      <c r="A1107" s="140" t="s">
        <v>42</v>
      </c>
      <c r="B1107" s="140" t="s">
        <v>21</v>
      </c>
      <c r="C1107" s="140" t="s">
        <v>837</v>
      </c>
      <c r="D1107" s="140" t="s">
        <v>26</v>
      </c>
      <c r="E1107" s="164" t="s">
        <v>719</v>
      </c>
      <c r="F1107" s="53" t="s">
        <v>847</v>
      </c>
      <c r="G1107" s="140" t="s">
        <v>24</v>
      </c>
      <c r="H1107" s="141">
        <v>2929.42</v>
      </c>
      <c r="I1107" s="142">
        <v>2929.42</v>
      </c>
      <c r="J1107" s="140">
        <v>143.61000000000001</v>
      </c>
      <c r="K1107" s="140">
        <v>2785.81</v>
      </c>
      <c r="L1107" s="44" t="str">
        <f>VLOOKUP(E1107,'ML Look up'!$A$2:$B$1922,2,FALSE)</f>
        <v>FGD</v>
      </c>
    </row>
    <row r="1108" spans="1:12">
      <c r="A1108" s="140" t="s">
        <v>42</v>
      </c>
      <c r="B1108" s="140" t="s">
        <v>21</v>
      </c>
      <c r="C1108" s="140" t="s">
        <v>837</v>
      </c>
      <c r="D1108" s="140" t="s">
        <v>26</v>
      </c>
      <c r="E1108" s="164" t="s">
        <v>720</v>
      </c>
      <c r="F1108" s="53" t="s">
        <v>859</v>
      </c>
      <c r="G1108" s="140" t="s">
        <v>24</v>
      </c>
      <c r="H1108" s="141">
        <v>3956.73</v>
      </c>
      <c r="I1108" s="142">
        <v>3956.73</v>
      </c>
      <c r="J1108" s="140">
        <v>193.97</v>
      </c>
      <c r="K1108" s="140">
        <v>3762.76</v>
      </c>
      <c r="L1108" s="44" t="str">
        <f>VLOOKUP(E1108,'ML Look up'!$A$2:$B$1922,2,FALSE)</f>
        <v>ASH</v>
      </c>
    </row>
    <row r="1109" spans="1:12">
      <c r="A1109" s="140" t="s">
        <v>42</v>
      </c>
      <c r="B1109" s="140" t="s">
        <v>21</v>
      </c>
      <c r="C1109" s="140" t="s">
        <v>837</v>
      </c>
      <c r="D1109" s="140" t="s">
        <v>26</v>
      </c>
      <c r="E1109" s="164" t="s">
        <v>733</v>
      </c>
      <c r="F1109" s="53" t="s">
        <v>839</v>
      </c>
      <c r="G1109" s="140" t="s">
        <v>24</v>
      </c>
      <c r="H1109" s="141">
        <v>6911.75</v>
      </c>
      <c r="I1109" s="142">
        <v>6911.75</v>
      </c>
      <c r="J1109" s="140">
        <v>338.83</v>
      </c>
      <c r="K1109" s="140">
        <v>6572.92</v>
      </c>
      <c r="L1109" s="44" t="str">
        <f>VLOOKUP(E1109,'ML Look up'!$A$2:$B$1922,2,FALSE)</f>
        <v>FGD</v>
      </c>
    </row>
    <row r="1110" spans="1:12">
      <c r="A1110" s="140" t="s">
        <v>42</v>
      </c>
      <c r="B1110" s="140" t="s">
        <v>21</v>
      </c>
      <c r="C1110" s="140" t="s">
        <v>837</v>
      </c>
      <c r="D1110" s="140" t="s">
        <v>26</v>
      </c>
      <c r="E1110" s="164" t="s">
        <v>721</v>
      </c>
      <c r="F1110" s="53" t="s">
        <v>852</v>
      </c>
      <c r="G1110" s="140" t="s">
        <v>24</v>
      </c>
      <c r="H1110" s="141">
        <v>11364.91</v>
      </c>
      <c r="I1110" s="142">
        <v>11364.91</v>
      </c>
      <c r="J1110" s="140">
        <v>557.14</v>
      </c>
      <c r="K1110" s="140">
        <v>10807.77</v>
      </c>
      <c r="L1110" s="44" t="str">
        <f>VLOOKUP(E1110,'ML Look up'!$A$2:$B$1922,2,FALSE)</f>
        <v>LDFL</v>
      </c>
    </row>
    <row r="1111" spans="1:12">
      <c r="A1111" s="140" t="s">
        <v>42</v>
      </c>
      <c r="B1111" s="140" t="s">
        <v>21</v>
      </c>
      <c r="C1111" s="140" t="s">
        <v>837</v>
      </c>
      <c r="D1111" s="140" t="s">
        <v>26</v>
      </c>
      <c r="E1111" s="164" t="s">
        <v>753</v>
      </c>
      <c r="F1111" s="53" t="s">
        <v>862</v>
      </c>
      <c r="G1111" s="140" t="s">
        <v>24</v>
      </c>
      <c r="H1111" s="141">
        <v>1357439.4</v>
      </c>
      <c r="I1111" s="142">
        <v>1357439.4</v>
      </c>
      <c r="J1111" s="140">
        <v>66545.41</v>
      </c>
      <c r="K1111" s="140">
        <v>1290893.99</v>
      </c>
      <c r="L1111" s="44" t="str">
        <f>VLOOKUP(E1111,'ML Look up'!$A$2:$B$1922,2,FALSE)</f>
        <v>SCR</v>
      </c>
    </row>
    <row r="1112" spans="1:12">
      <c r="A1112" s="140" t="s">
        <v>42</v>
      </c>
      <c r="B1112" s="140" t="s">
        <v>21</v>
      </c>
      <c r="C1112" s="140" t="s">
        <v>837</v>
      </c>
      <c r="D1112" s="140" t="s">
        <v>26</v>
      </c>
      <c r="E1112" s="164" t="s">
        <v>725</v>
      </c>
      <c r="F1112" s="53" t="s">
        <v>863</v>
      </c>
      <c r="G1112" s="140" t="s">
        <v>24</v>
      </c>
      <c r="H1112" s="141">
        <v>-413.67</v>
      </c>
      <c r="I1112" s="142">
        <v>-413.67</v>
      </c>
      <c r="J1112" s="140">
        <v>-20.28</v>
      </c>
      <c r="K1112" s="140">
        <v>-393.39</v>
      </c>
      <c r="L1112" s="44" t="str">
        <f>VLOOKUP(E1112,'ML Look up'!$A$2:$B$1922,2,FALSE)</f>
        <v>LDFL</v>
      </c>
    </row>
    <row r="1113" spans="1:12">
      <c r="A1113" s="140" t="s">
        <v>42</v>
      </c>
      <c r="B1113" s="140" t="s">
        <v>21</v>
      </c>
      <c r="C1113" s="140" t="s">
        <v>864</v>
      </c>
      <c r="D1113" s="140" t="s">
        <v>26</v>
      </c>
      <c r="E1113" s="164" t="s">
        <v>739</v>
      </c>
      <c r="F1113" s="53" t="s">
        <v>865</v>
      </c>
      <c r="G1113" s="140" t="s">
        <v>24</v>
      </c>
      <c r="H1113" s="141">
        <v>0.51</v>
      </c>
      <c r="I1113" s="142">
        <v>0.51</v>
      </c>
      <c r="J1113" s="140">
        <v>0.01</v>
      </c>
      <c r="K1113" s="140">
        <v>0.5</v>
      </c>
      <c r="L1113" s="44" t="str">
        <f>VLOOKUP(E1113,'ML Look up'!$A$2:$B$1922,2,FALSE)</f>
        <v>FGD</v>
      </c>
    </row>
    <row r="1114" spans="1:12">
      <c r="A1114" s="140" t="s">
        <v>42</v>
      </c>
      <c r="B1114" s="140" t="s">
        <v>21</v>
      </c>
      <c r="C1114" s="140" t="s">
        <v>864</v>
      </c>
      <c r="D1114" s="140" t="s">
        <v>26</v>
      </c>
      <c r="E1114" s="164" t="s">
        <v>741</v>
      </c>
      <c r="F1114" s="53" t="s">
        <v>842</v>
      </c>
      <c r="G1114" s="140" t="s">
        <v>24</v>
      </c>
      <c r="H1114" s="141">
        <v>3201.15</v>
      </c>
      <c r="I1114" s="142">
        <v>3201.15</v>
      </c>
      <c r="J1114" s="140">
        <v>62.54</v>
      </c>
      <c r="K1114" s="140">
        <v>3138.61</v>
      </c>
      <c r="L1114" s="44" t="str">
        <f>VLOOKUP(E1114,'ML Look up'!$A$2:$B$1922,2,FALSE)</f>
        <v>ASH</v>
      </c>
    </row>
    <row r="1115" spans="1:12">
      <c r="A1115" s="140" t="s">
        <v>42</v>
      </c>
      <c r="B1115" s="140" t="s">
        <v>21</v>
      </c>
      <c r="C1115" s="140" t="s">
        <v>864</v>
      </c>
      <c r="D1115" s="140" t="s">
        <v>26</v>
      </c>
      <c r="E1115" s="164" t="s">
        <v>729</v>
      </c>
      <c r="F1115" s="53" t="s">
        <v>858</v>
      </c>
      <c r="G1115" s="140" t="s">
        <v>24</v>
      </c>
      <c r="H1115" s="141">
        <v>70598.539999999994</v>
      </c>
      <c r="I1115" s="142">
        <v>70598.539999999994</v>
      </c>
      <c r="J1115" s="140">
        <v>1379.26</v>
      </c>
      <c r="K1115" s="140">
        <v>69219.28</v>
      </c>
      <c r="L1115" s="44" t="str">
        <f>VLOOKUP(E1115,'ML Look up'!$A$2:$B$1922,2,FALSE)</f>
        <v>FGD</v>
      </c>
    </row>
    <row r="1116" spans="1:12">
      <c r="A1116" s="140" t="s">
        <v>42</v>
      </c>
      <c r="B1116" s="140" t="s">
        <v>21</v>
      </c>
      <c r="C1116" s="140" t="s">
        <v>864</v>
      </c>
      <c r="D1116" s="140" t="s">
        <v>26</v>
      </c>
      <c r="E1116" s="164" t="s">
        <v>748</v>
      </c>
      <c r="F1116" s="53" t="s">
        <v>839</v>
      </c>
      <c r="G1116" s="140" t="s">
        <v>24</v>
      </c>
      <c r="H1116" s="141">
        <v>15170.13</v>
      </c>
      <c r="I1116" s="142">
        <v>15170.13</v>
      </c>
      <c r="J1116" s="140">
        <v>296.37</v>
      </c>
      <c r="K1116" s="140">
        <v>14873.759999999998</v>
      </c>
      <c r="L1116" s="44" t="str">
        <f>VLOOKUP(E1116,'ML Look up'!$A$2:$B$1922,2,FALSE)</f>
        <v>FGD</v>
      </c>
    </row>
    <row r="1117" spans="1:12">
      <c r="A1117" s="140" t="s">
        <v>42</v>
      </c>
      <c r="B1117" s="140" t="s">
        <v>21</v>
      </c>
      <c r="C1117" s="140" t="s">
        <v>864</v>
      </c>
      <c r="D1117" s="140" t="s">
        <v>26</v>
      </c>
      <c r="E1117" s="164" t="s">
        <v>714</v>
      </c>
      <c r="F1117" s="53" t="s">
        <v>856</v>
      </c>
      <c r="G1117" s="140" t="s">
        <v>24</v>
      </c>
      <c r="H1117" s="141">
        <v>1506.33</v>
      </c>
      <c r="I1117" s="142">
        <v>1506.33</v>
      </c>
      <c r="J1117" s="140">
        <v>29.43</v>
      </c>
      <c r="K1117" s="140">
        <v>1476.8999999999999</v>
      </c>
      <c r="L1117" s="44" t="str">
        <f>VLOOKUP(E1117,'ML Look up'!$A$2:$B$1922,2,FALSE)</f>
        <v>PRECIP</v>
      </c>
    </row>
    <row r="1118" spans="1:12">
      <c r="A1118" s="140" t="s">
        <v>42</v>
      </c>
      <c r="B1118" s="140" t="s">
        <v>21</v>
      </c>
      <c r="C1118" s="140" t="s">
        <v>864</v>
      </c>
      <c r="D1118" s="140" t="s">
        <v>26</v>
      </c>
      <c r="E1118" s="164" t="s">
        <v>742</v>
      </c>
      <c r="F1118" s="53" t="s">
        <v>857</v>
      </c>
      <c r="G1118" s="140" t="s">
        <v>24</v>
      </c>
      <c r="H1118" s="141">
        <v>1550.86</v>
      </c>
      <c r="I1118" s="142">
        <v>1550.86</v>
      </c>
      <c r="J1118" s="140">
        <v>30.3</v>
      </c>
      <c r="K1118" s="140">
        <v>1520.56</v>
      </c>
      <c r="L1118" s="44" t="str">
        <f>VLOOKUP(E1118,'ML Look up'!$A$2:$B$1922,2,FALSE)</f>
        <v>FGD</v>
      </c>
    </row>
    <row r="1119" spans="1:12">
      <c r="A1119" s="140" t="s">
        <v>42</v>
      </c>
      <c r="B1119" s="140" t="s">
        <v>21</v>
      </c>
      <c r="C1119" s="140" t="s">
        <v>864</v>
      </c>
      <c r="D1119" s="140" t="s">
        <v>26</v>
      </c>
      <c r="E1119" s="164" t="s">
        <v>734</v>
      </c>
      <c r="F1119" s="53" t="s">
        <v>866</v>
      </c>
      <c r="G1119" s="140" t="s">
        <v>24</v>
      </c>
      <c r="H1119" s="141">
        <v>4781.09</v>
      </c>
      <c r="I1119" s="142">
        <v>4781.09</v>
      </c>
      <c r="J1119" s="140">
        <v>93.41</v>
      </c>
      <c r="K1119" s="140">
        <v>4687.68</v>
      </c>
      <c r="L1119" s="44" t="str">
        <f>VLOOKUP(E1119,'ML Look up'!$A$2:$B$1922,2,FALSE)</f>
        <v>FGD</v>
      </c>
    </row>
    <row r="1120" spans="1:12">
      <c r="A1120" s="140" t="s">
        <v>42</v>
      </c>
      <c r="B1120" s="140" t="s">
        <v>21</v>
      </c>
      <c r="C1120" s="140" t="s">
        <v>864</v>
      </c>
      <c r="D1120" s="140" t="s">
        <v>26</v>
      </c>
      <c r="E1120" s="164" t="s">
        <v>735</v>
      </c>
      <c r="F1120" s="53" t="s">
        <v>857</v>
      </c>
      <c r="G1120" s="140" t="s">
        <v>24</v>
      </c>
      <c r="H1120" s="141">
        <v>1191.3599999999999</v>
      </c>
      <c r="I1120" s="142">
        <v>1191.3599999999999</v>
      </c>
      <c r="J1120" s="140">
        <v>23.28</v>
      </c>
      <c r="K1120" s="140">
        <v>1168.08</v>
      </c>
      <c r="L1120" s="44" t="str">
        <f>VLOOKUP(E1120,'ML Look up'!$A$2:$B$1922,2,FALSE)</f>
        <v>GYPSUM</v>
      </c>
    </row>
    <row r="1121" spans="1:12">
      <c r="A1121" s="140" t="s">
        <v>42</v>
      </c>
      <c r="B1121" s="140" t="s">
        <v>21</v>
      </c>
      <c r="C1121" s="140" t="s">
        <v>864</v>
      </c>
      <c r="D1121" s="140" t="s">
        <v>26</v>
      </c>
      <c r="E1121" s="164" t="s">
        <v>722</v>
      </c>
      <c r="F1121" s="53" t="s">
        <v>839</v>
      </c>
      <c r="G1121" s="140" t="s">
        <v>24</v>
      </c>
      <c r="H1121" s="141">
        <v>755.82</v>
      </c>
      <c r="I1121" s="142">
        <v>755.82</v>
      </c>
      <c r="J1121" s="140">
        <v>14.77</v>
      </c>
      <c r="K1121" s="140">
        <v>741.05000000000007</v>
      </c>
      <c r="L1121" s="44" t="str">
        <f>VLOOKUP(E1121,'ML Look up'!$A$2:$B$1922,2,FALSE)</f>
        <v>FGD</v>
      </c>
    </row>
    <row r="1122" spans="1:12">
      <c r="A1122" s="140" t="s">
        <v>42</v>
      </c>
      <c r="B1122" s="140" t="s">
        <v>21</v>
      </c>
      <c r="C1122" s="140" t="s">
        <v>864</v>
      </c>
      <c r="D1122" s="140" t="s">
        <v>26</v>
      </c>
      <c r="E1122" s="164" t="s">
        <v>737</v>
      </c>
      <c r="F1122" s="53" t="s">
        <v>847</v>
      </c>
      <c r="G1122" s="140" t="s">
        <v>24</v>
      </c>
      <c r="H1122" s="141">
        <v>5240.3100000000004</v>
      </c>
      <c r="I1122" s="142">
        <v>5240.3100000000004</v>
      </c>
      <c r="J1122" s="140">
        <v>102.38</v>
      </c>
      <c r="K1122" s="140">
        <v>5137.93</v>
      </c>
      <c r="L1122" s="44" t="str">
        <f>VLOOKUP(E1122,'ML Look up'!$A$2:$B$1922,2,FALSE)</f>
        <v>FGD</v>
      </c>
    </row>
    <row r="1123" spans="1:12">
      <c r="A1123" s="140" t="s">
        <v>42</v>
      </c>
      <c r="B1123" s="140" t="s">
        <v>21</v>
      </c>
      <c r="C1123" s="140" t="s">
        <v>864</v>
      </c>
      <c r="D1123" s="140" t="s">
        <v>26</v>
      </c>
      <c r="E1123" s="164" t="s">
        <v>750</v>
      </c>
      <c r="F1123" s="53" t="s">
        <v>839</v>
      </c>
      <c r="G1123" s="140" t="s">
        <v>24</v>
      </c>
      <c r="H1123" s="141">
        <v>6594.29</v>
      </c>
      <c r="I1123" s="142">
        <v>6594.29</v>
      </c>
      <c r="J1123" s="140">
        <v>128.83000000000001</v>
      </c>
      <c r="K1123" s="140">
        <v>6465.46</v>
      </c>
      <c r="L1123" s="44" t="str">
        <f>VLOOKUP(E1123,'ML Look up'!$A$2:$B$1922,2,FALSE)</f>
        <v>FGD</v>
      </c>
    </row>
    <row r="1124" spans="1:12">
      <c r="A1124" s="140" t="s">
        <v>42</v>
      </c>
      <c r="B1124" s="140" t="s">
        <v>21</v>
      </c>
      <c r="C1124" s="140" t="s">
        <v>864</v>
      </c>
      <c r="D1124" s="140" t="s">
        <v>26</v>
      </c>
      <c r="E1124" s="164" t="s">
        <v>738</v>
      </c>
      <c r="F1124" s="53" t="s">
        <v>839</v>
      </c>
      <c r="G1124" s="140" t="s">
        <v>24</v>
      </c>
      <c r="H1124" s="141">
        <v>972.84</v>
      </c>
      <c r="I1124" s="142">
        <v>972.84</v>
      </c>
      <c r="J1124" s="140">
        <v>19.010000000000002</v>
      </c>
      <c r="K1124" s="140">
        <v>953.83</v>
      </c>
      <c r="L1124" s="44" t="str">
        <f>VLOOKUP(E1124,'ML Look up'!$A$2:$B$1922,2,FALSE)</f>
        <v>FGD</v>
      </c>
    </row>
    <row r="1125" spans="1:12">
      <c r="A1125" s="140" t="s">
        <v>42</v>
      </c>
      <c r="B1125" s="140" t="s">
        <v>21</v>
      </c>
      <c r="C1125" s="140" t="s">
        <v>864</v>
      </c>
      <c r="D1125" s="140" t="s">
        <v>26</v>
      </c>
      <c r="E1125" s="164" t="s">
        <v>743</v>
      </c>
      <c r="F1125" s="53" t="s">
        <v>856</v>
      </c>
      <c r="G1125" s="140" t="s">
        <v>24</v>
      </c>
      <c r="H1125" s="141">
        <v>1774.36</v>
      </c>
      <c r="I1125" s="142">
        <v>1774.36</v>
      </c>
      <c r="J1125" s="140">
        <v>34.67</v>
      </c>
      <c r="K1125" s="140">
        <v>1739.6899999999998</v>
      </c>
      <c r="L1125" s="44" t="str">
        <f>VLOOKUP(E1125,'ML Look up'!$A$2:$B$1922,2,FALSE)</f>
        <v>PRECIP</v>
      </c>
    </row>
    <row r="1126" spans="1:12">
      <c r="A1126" s="140" t="s">
        <v>42</v>
      </c>
      <c r="B1126" s="140" t="s">
        <v>21</v>
      </c>
      <c r="C1126" s="140" t="s">
        <v>864</v>
      </c>
      <c r="D1126" s="140" t="s">
        <v>26</v>
      </c>
      <c r="E1126" s="164" t="s">
        <v>747</v>
      </c>
      <c r="F1126" s="53" t="s">
        <v>854</v>
      </c>
      <c r="G1126" s="140" t="s">
        <v>24</v>
      </c>
      <c r="H1126" s="141">
        <v>7007.17</v>
      </c>
      <c r="I1126" s="142">
        <v>7007.17</v>
      </c>
      <c r="J1126" s="140">
        <v>136.9</v>
      </c>
      <c r="K1126" s="140">
        <v>6870.27</v>
      </c>
      <c r="L1126" s="44" t="str">
        <f>VLOOKUP(E1126,'ML Look up'!$A$2:$B$1922,2,FALSE)</f>
        <v>ASH</v>
      </c>
    </row>
    <row r="1127" spans="1:12">
      <c r="A1127" s="140" t="s">
        <v>42</v>
      </c>
      <c r="B1127" s="140" t="s">
        <v>21</v>
      </c>
      <c r="C1127" s="140" t="s">
        <v>864</v>
      </c>
      <c r="D1127" s="140" t="s">
        <v>26</v>
      </c>
      <c r="E1127" s="164" t="s">
        <v>744</v>
      </c>
      <c r="F1127" s="53" t="s">
        <v>857</v>
      </c>
      <c r="G1127" s="140" t="s">
        <v>24</v>
      </c>
      <c r="H1127" s="141">
        <v>4049.43</v>
      </c>
      <c r="I1127" s="142">
        <v>4049.43</v>
      </c>
      <c r="J1127" s="140">
        <v>79.11</v>
      </c>
      <c r="K1127" s="140">
        <v>3970.3199999999997</v>
      </c>
      <c r="L1127" s="44" t="str">
        <f>VLOOKUP(E1127,'ML Look up'!$A$2:$B$1922,2,FALSE)</f>
        <v>FGD</v>
      </c>
    </row>
    <row r="1128" spans="1:12">
      <c r="A1128" s="140" t="s">
        <v>42</v>
      </c>
      <c r="B1128" s="140" t="s">
        <v>21</v>
      </c>
      <c r="C1128" s="140" t="s">
        <v>864</v>
      </c>
      <c r="D1128" s="140" t="s">
        <v>26</v>
      </c>
      <c r="E1128" s="164" t="s">
        <v>745</v>
      </c>
      <c r="F1128" s="53" t="s">
        <v>855</v>
      </c>
      <c r="G1128" s="140" t="s">
        <v>24</v>
      </c>
      <c r="H1128" s="141">
        <v>2953.54</v>
      </c>
      <c r="I1128" s="142">
        <v>2953.54</v>
      </c>
      <c r="J1128" s="140">
        <v>57.7</v>
      </c>
      <c r="K1128" s="140">
        <v>2895.84</v>
      </c>
      <c r="L1128" s="44" t="str">
        <f>VLOOKUP(E1128,'ML Look up'!$A$2:$B$1922,2,FALSE)</f>
        <v>FGD</v>
      </c>
    </row>
    <row r="1129" spans="1:12">
      <c r="A1129" s="140" t="s">
        <v>42</v>
      </c>
      <c r="B1129" s="140" t="s">
        <v>21</v>
      </c>
      <c r="C1129" s="140" t="s">
        <v>864</v>
      </c>
      <c r="D1129" s="140" t="s">
        <v>26</v>
      </c>
      <c r="E1129" s="164" t="s">
        <v>749</v>
      </c>
      <c r="F1129" s="53" t="s">
        <v>858</v>
      </c>
      <c r="G1129" s="140" t="s">
        <v>24</v>
      </c>
      <c r="H1129" s="141">
        <v>42704.3</v>
      </c>
      <c r="I1129" s="142">
        <v>42704.3</v>
      </c>
      <c r="J1129" s="140">
        <v>834.3</v>
      </c>
      <c r="K1129" s="140">
        <v>41870</v>
      </c>
      <c r="L1129" s="44" t="str">
        <f>VLOOKUP(E1129,'ML Look up'!$A$2:$B$1922,2,FALSE)</f>
        <v>GYPSUM</v>
      </c>
    </row>
    <row r="1130" spans="1:12">
      <c r="A1130" s="140" t="s">
        <v>42</v>
      </c>
      <c r="B1130" s="140" t="s">
        <v>21</v>
      </c>
      <c r="C1130" s="140" t="s">
        <v>864</v>
      </c>
      <c r="D1130" s="140" t="s">
        <v>26</v>
      </c>
      <c r="E1130" s="164" t="s">
        <v>777</v>
      </c>
      <c r="F1130" s="53" t="s">
        <v>867</v>
      </c>
      <c r="G1130" s="140" t="s">
        <v>24</v>
      </c>
      <c r="H1130" s="141">
        <v>1303081.1100000001</v>
      </c>
      <c r="I1130" s="142">
        <v>1303081.1100000001</v>
      </c>
      <c r="J1130" s="140">
        <v>25457.83</v>
      </c>
      <c r="K1130" s="140">
        <v>1277623.28</v>
      </c>
      <c r="L1130" s="44" t="str">
        <f>VLOOKUP(E1130,'ML Look up'!$A$2:$B$1922,2,FALSE)</f>
        <v>FGD</v>
      </c>
    </row>
    <row r="1131" spans="1:12">
      <c r="A1131" s="140" t="s">
        <v>42</v>
      </c>
      <c r="B1131" s="140" t="s">
        <v>21</v>
      </c>
      <c r="C1131" s="140" t="s">
        <v>864</v>
      </c>
      <c r="D1131" s="140" t="s">
        <v>26</v>
      </c>
      <c r="E1131" s="164" t="s">
        <v>754</v>
      </c>
      <c r="F1131" s="53" t="s">
        <v>868</v>
      </c>
      <c r="G1131" s="140" t="s">
        <v>24</v>
      </c>
      <c r="H1131" s="141">
        <v>35461.86</v>
      </c>
      <c r="I1131" s="142">
        <v>35461.86</v>
      </c>
      <c r="J1131" s="140">
        <v>692.81</v>
      </c>
      <c r="K1131" s="140">
        <v>34769.050000000003</v>
      </c>
      <c r="L1131" s="44" t="str">
        <f>VLOOKUP(E1131,'ML Look up'!$A$2:$B$1922,2,FALSE)</f>
        <v>FGD</v>
      </c>
    </row>
    <row r="1132" spans="1:12">
      <c r="A1132" s="140" t="s">
        <v>42</v>
      </c>
      <c r="B1132" s="140" t="s">
        <v>21</v>
      </c>
      <c r="C1132" s="140" t="s">
        <v>864</v>
      </c>
      <c r="D1132" s="140" t="s">
        <v>26</v>
      </c>
      <c r="E1132" s="164" t="s">
        <v>776</v>
      </c>
      <c r="F1132" s="53" t="s">
        <v>869</v>
      </c>
      <c r="G1132" s="140" t="s">
        <v>24</v>
      </c>
      <c r="H1132" s="141">
        <v>2072091.91</v>
      </c>
      <c r="I1132" s="142">
        <v>2072091.91</v>
      </c>
      <c r="J1132" s="140">
        <v>40481.71</v>
      </c>
      <c r="K1132" s="140">
        <v>2031610.2</v>
      </c>
      <c r="L1132" s="44" t="str">
        <f>VLOOKUP(E1132,'ML Look up'!$A$2:$B$1922,2,FALSE)</f>
        <v>ESP Upgrade</v>
      </c>
    </row>
    <row r="1133" spans="1:12">
      <c r="A1133" s="140" t="s">
        <v>42</v>
      </c>
      <c r="B1133" s="140" t="s">
        <v>21</v>
      </c>
      <c r="C1133" s="140" t="s">
        <v>864</v>
      </c>
      <c r="D1133" s="140" t="s">
        <v>26</v>
      </c>
      <c r="E1133" s="164" t="s">
        <v>781</v>
      </c>
      <c r="F1133" s="53" t="s">
        <v>870</v>
      </c>
      <c r="G1133" s="140" t="s">
        <v>24</v>
      </c>
      <c r="H1133" s="141">
        <v>1290012.69</v>
      </c>
      <c r="I1133" s="142">
        <v>1290012.69</v>
      </c>
      <c r="J1133" s="140">
        <v>25202.51</v>
      </c>
      <c r="K1133" s="140">
        <v>1264810.18</v>
      </c>
      <c r="L1133" s="44" t="str">
        <f>VLOOKUP(E1133,'ML Look up'!$A$2:$B$1922,2,FALSE)</f>
        <v>SCR</v>
      </c>
    </row>
    <row r="1134" spans="1:12">
      <c r="A1134" s="140" t="s">
        <v>42</v>
      </c>
      <c r="B1134" s="140" t="s">
        <v>21</v>
      </c>
      <c r="C1134" s="140" t="s">
        <v>864</v>
      </c>
      <c r="D1134" s="140" t="s">
        <v>26</v>
      </c>
      <c r="E1134" s="164" t="s">
        <v>755</v>
      </c>
      <c r="F1134" s="53" t="s">
        <v>871</v>
      </c>
      <c r="G1134" s="140" t="s">
        <v>24</v>
      </c>
      <c r="H1134" s="141">
        <v>12659.97</v>
      </c>
      <c r="I1134" s="142">
        <v>12659.97</v>
      </c>
      <c r="J1134" s="140">
        <v>247.33</v>
      </c>
      <c r="K1134" s="140">
        <v>12412.64</v>
      </c>
      <c r="L1134" s="44" t="str">
        <f>VLOOKUP(E1134,'ML Look up'!$A$2:$B$1922,2,FALSE)</f>
        <v>Ash</v>
      </c>
    </row>
    <row r="1135" spans="1:12">
      <c r="A1135" s="140" t="s">
        <v>42</v>
      </c>
      <c r="B1135" s="140" t="s">
        <v>21</v>
      </c>
      <c r="C1135" s="140" t="s">
        <v>864</v>
      </c>
      <c r="D1135" s="140" t="s">
        <v>26</v>
      </c>
      <c r="E1135" s="164" t="s">
        <v>757</v>
      </c>
      <c r="F1135" s="53" t="s">
        <v>872</v>
      </c>
      <c r="G1135" s="140" t="s">
        <v>24</v>
      </c>
      <c r="H1135" s="141">
        <v>7415.73</v>
      </c>
      <c r="I1135" s="142">
        <v>7415.73</v>
      </c>
      <c r="J1135" s="140">
        <v>144.88</v>
      </c>
      <c r="K1135" s="140">
        <v>7270.8499999999995</v>
      </c>
      <c r="L1135" s="44" t="str">
        <f>VLOOKUP(E1135,'ML Look up'!$A$2:$B$1922,2,FALSE)</f>
        <v>PRECIP</v>
      </c>
    </row>
    <row r="1136" spans="1:12">
      <c r="A1136" s="140" t="s">
        <v>42</v>
      </c>
      <c r="B1136" s="140" t="s">
        <v>21</v>
      </c>
      <c r="C1136" s="140" t="s">
        <v>864</v>
      </c>
      <c r="D1136" s="140" t="s">
        <v>26</v>
      </c>
      <c r="E1136" s="164" t="s">
        <v>775</v>
      </c>
      <c r="F1136" s="53" t="s">
        <v>873</v>
      </c>
      <c r="G1136" s="140" t="s">
        <v>24</v>
      </c>
      <c r="H1136" s="141">
        <v>150129.76999999999</v>
      </c>
      <c r="I1136" s="142">
        <v>150129.76999999999</v>
      </c>
      <c r="J1136" s="140">
        <v>2933.03</v>
      </c>
      <c r="K1136" s="140">
        <v>147196.74</v>
      </c>
      <c r="L1136" s="44" t="str">
        <f>VLOOKUP(E1136,'ML Look up'!$A$2:$B$1922,2,FALSE)</f>
        <v>FGD</v>
      </c>
    </row>
    <row r="1137" spans="1:12">
      <c r="A1137" s="140" t="s">
        <v>42</v>
      </c>
      <c r="B1137" s="140" t="s">
        <v>21</v>
      </c>
      <c r="C1137" s="140" t="s">
        <v>864</v>
      </c>
      <c r="D1137" s="140" t="s">
        <v>26</v>
      </c>
      <c r="E1137" s="164" t="s">
        <v>786</v>
      </c>
      <c r="F1137" s="53" t="s">
        <v>874</v>
      </c>
      <c r="G1137" s="140" t="s">
        <v>24</v>
      </c>
      <c r="H1137" s="141">
        <v>147506.75</v>
      </c>
      <c r="I1137" s="142">
        <v>147506.75</v>
      </c>
      <c r="J1137" s="140">
        <v>2881.79</v>
      </c>
      <c r="K1137" s="140">
        <v>144624.95999999999</v>
      </c>
      <c r="L1137" s="44" t="str">
        <f>VLOOKUP(E1137,'ML Look up'!$A$2:$B$1922,2,FALSE)</f>
        <v>LNB</v>
      </c>
    </row>
    <row r="1138" spans="1:12">
      <c r="A1138" s="140" t="s">
        <v>42</v>
      </c>
      <c r="B1138" s="140" t="s">
        <v>21</v>
      </c>
      <c r="C1138" s="140" t="s">
        <v>864</v>
      </c>
      <c r="D1138" s="140" t="s">
        <v>26</v>
      </c>
      <c r="E1138" s="164" t="s">
        <v>758</v>
      </c>
      <c r="F1138" s="53" t="s">
        <v>875</v>
      </c>
      <c r="G1138" s="140" t="s">
        <v>24</v>
      </c>
      <c r="H1138" s="141">
        <v>2348.88</v>
      </c>
      <c r="I1138" s="142">
        <v>2348.88</v>
      </c>
      <c r="J1138" s="140">
        <v>45.89</v>
      </c>
      <c r="K1138" s="140">
        <v>2302.9900000000002</v>
      </c>
      <c r="L1138" s="44" t="str">
        <f>VLOOKUP(E1138,'ML Look up'!$A$2:$B$1922,2,FALSE)</f>
        <v>LDFL</v>
      </c>
    </row>
    <row r="1139" spans="1:12">
      <c r="A1139" s="140" t="s">
        <v>42</v>
      </c>
      <c r="B1139" s="140" t="s">
        <v>21</v>
      </c>
      <c r="C1139" s="140" t="s">
        <v>864</v>
      </c>
      <c r="D1139" s="140" t="s">
        <v>26</v>
      </c>
      <c r="E1139" s="164" t="s">
        <v>774</v>
      </c>
      <c r="F1139" s="53" t="s">
        <v>876</v>
      </c>
      <c r="G1139" s="140" t="s">
        <v>24</v>
      </c>
      <c r="H1139" s="141">
        <v>1051.95</v>
      </c>
      <c r="I1139" s="142">
        <v>1051.95</v>
      </c>
      <c r="J1139" s="140">
        <v>20.55</v>
      </c>
      <c r="K1139" s="140">
        <v>1031.4000000000001</v>
      </c>
      <c r="L1139" s="44" t="str">
        <f>VLOOKUP(E1139,'ML Look up'!$A$2:$B$1922,2,FALSE)</f>
        <v>FGD</v>
      </c>
    </row>
    <row r="1140" spans="1:12">
      <c r="A1140" s="140" t="s">
        <v>42</v>
      </c>
      <c r="B1140" s="140" t="s">
        <v>21</v>
      </c>
      <c r="C1140" s="140" t="s">
        <v>864</v>
      </c>
      <c r="D1140" s="140" t="s">
        <v>26</v>
      </c>
      <c r="E1140" s="164" t="s">
        <v>760</v>
      </c>
      <c r="F1140" s="53" t="s">
        <v>877</v>
      </c>
      <c r="G1140" s="140" t="s">
        <v>24</v>
      </c>
      <c r="H1140" s="141">
        <v>6420.67</v>
      </c>
      <c r="I1140" s="142">
        <v>6420.67</v>
      </c>
      <c r="J1140" s="140">
        <v>125.44</v>
      </c>
      <c r="K1140" s="140">
        <v>6295.2300000000005</v>
      </c>
      <c r="L1140" s="44" t="str">
        <f>VLOOKUP(E1140,'ML Look up'!$A$2:$B$1922,2,FALSE)</f>
        <v>FGD</v>
      </c>
    </row>
    <row r="1141" spans="1:12">
      <c r="A1141" s="140" t="s">
        <v>42</v>
      </c>
      <c r="B1141" s="140" t="s">
        <v>21</v>
      </c>
      <c r="C1141" s="140" t="s">
        <v>864</v>
      </c>
      <c r="D1141" s="140" t="s">
        <v>26</v>
      </c>
      <c r="E1141" s="164" t="s">
        <v>784</v>
      </c>
      <c r="F1141" s="53" t="s">
        <v>878</v>
      </c>
      <c r="G1141" s="140" t="s">
        <v>24</v>
      </c>
      <c r="H1141" s="141">
        <v>50977.7</v>
      </c>
      <c r="I1141" s="142">
        <v>50977.7</v>
      </c>
      <c r="J1141" s="140">
        <v>995.93</v>
      </c>
      <c r="K1141" s="140">
        <v>49981.77</v>
      </c>
      <c r="L1141" s="44" t="str">
        <f>VLOOKUP(E1141,'ML Look up'!$A$2:$B$1922,2,FALSE)</f>
        <v>FGD</v>
      </c>
    </row>
    <row r="1142" spans="1:12">
      <c r="A1142" s="140" t="s">
        <v>42</v>
      </c>
      <c r="B1142" s="140" t="s">
        <v>21</v>
      </c>
      <c r="C1142" s="140" t="s">
        <v>864</v>
      </c>
      <c r="D1142" s="140" t="s">
        <v>26</v>
      </c>
      <c r="E1142" s="164" t="s">
        <v>785</v>
      </c>
      <c r="F1142" s="53" t="s">
        <v>878</v>
      </c>
      <c r="G1142" s="140" t="s">
        <v>24</v>
      </c>
      <c r="H1142" s="141">
        <v>59352.91</v>
      </c>
      <c r="I1142" s="142">
        <v>59352.91</v>
      </c>
      <c r="J1142" s="140">
        <v>1159.56</v>
      </c>
      <c r="K1142" s="140">
        <v>58193.350000000006</v>
      </c>
      <c r="L1142" s="44" t="str">
        <f>VLOOKUP(E1142,'ML Look up'!$A$2:$B$1922,2,FALSE)</f>
        <v>SCR</v>
      </c>
    </row>
    <row r="1143" spans="1:12">
      <c r="A1143" s="140" t="s">
        <v>42</v>
      </c>
      <c r="B1143" s="140" t="s">
        <v>21</v>
      </c>
      <c r="C1143" s="140" t="s">
        <v>864</v>
      </c>
      <c r="D1143" s="140" t="s">
        <v>26</v>
      </c>
      <c r="E1143" s="164" t="s">
        <v>783</v>
      </c>
      <c r="F1143" s="53" t="s">
        <v>878</v>
      </c>
      <c r="G1143" s="140" t="s">
        <v>24</v>
      </c>
      <c r="H1143" s="141">
        <v>109324.9</v>
      </c>
      <c r="I1143" s="142">
        <v>109324.9</v>
      </c>
      <c r="J1143" s="140">
        <v>2135.84</v>
      </c>
      <c r="K1143" s="140">
        <v>107189.06</v>
      </c>
      <c r="L1143" s="44" t="str">
        <f>VLOOKUP(E1143,'ML Look up'!$A$2:$B$1922,2,FALSE)</f>
        <v>SCR</v>
      </c>
    </row>
    <row r="1144" spans="1:12">
      <c r="A1144" s="140" t="s">
        <v>42</v>
      </c>
      <c r="B1144" s="140" t="s">
        <v>21</v>
      </c>
      <c r="C1144" s="140" t="s">
        <v>864</v>
      </c>
      <c r="D1144" s="140" t="s">
        <v>26</v>
      </c>
      <c r="E1144" s="164" t="s">
        <v>773</v>
      </c>
      <c r="F1144" s="53" t="s">
        <v>879</v>
      </c>
      <c r="G1144" s="140" t="s">
        <v>24</v>
      </c>
      <c r="H1144" s="141">
        <v>10810.21</v>
      </c>
      <c r="I1144" s="142">
        <v>10810.21</v>
      </c>
      <c r="J1144" s="140">
        <v>211.2</v>
      </c>
      <c r="K1144" s="140">
        <v>10599.009999999998</v>
      </c>
      <c r="L1144" s="44" t="str">
        <f>VLOOKUP(E1144,'ML Look up'!$A$2:$B$1922,2,FALSE)</f>
        <v>GYPSUM</v>
      </c>
    </row>
    <row r="1145" spans="1:12">
      <c r="A1145" s="140" t="s">
        <v>42</v>
      </c>
      <c r="B1145" s="140" t="s">
        <v>21</v>
      </c>
      <c r="C1145" s="140" t="s">
        <v>864</v>
      </c>
      <c r="D1145" s="140" t="s">
        <v>26</v>
      </c>
      <c r="E1145" s="164" t="s">
        <v>761</v>
      </c>
      <c r="F1145" s="53" t="s">
        <v>880</v>
      </c>
      <c r="G1145" s="140" t="s">
        <v>24</v>
      </c>
      <c r="H1145" s="141">
        <v>48045.01</v>
      </c>
      <c r="I1145" s="142">
        <v>48045.01</v>
      </c>
      <c r="J1145" s="140">
        <v>938.64</v>
      </c>
      <c r="K1145" s="140">
        <v>47106.37</v>
      </c>
      <c r="L1145" s="44" t="str">
        <f>VLOOKUP(E1145,'ML Look up'!$A$2:$B$1922,2,FALSE)</f>
        <v>FGD</v>
      </c>
    </row>
    <row r="1146" spans="1:12">
      <c r="A1146" s="140" t="s">
        <v>42</v>
      </c>
      <c r="B1146" s="140" t="s">
        <v>21</v>
      </c>
      <c r="C1146" s="140" t="s">
        <v>864</v>
      </c>
      <c r="D1146" s="140" t="s">
        <v>26</v>
      </c>
      <c r="E1146" s="164" t="s">
        <v>762</v>
      </c>
      <c r="F1146" s="53" t="s">
        <v>868</v>
      </c>
      <c r="G1146" s="140" t="s">
        <v>24</v>
      </c>
      <c r="H1146" s="141">
        <v>13061.65</v>
      </c>
      <c r="I1146" s="142">
        <v>13061.65</v>
      </c>
      <c r="J1146" s="140">
        <v>255.18</v>
      </c>
      <c r="K1146" s="140">
        <v>12806.47</v>
      </c>
      <c r="L1146" s="44" t="str">
        <f>VLOOKUP(E1146,'ML Look up'!$A$2:$B$1922,2,FALSE)</f>
        <v>FGD</v>
      </c>
    </row>
    <row r="1147" spans="1:12">
      <c r="A1147" s="140" t="s">
        <v>42</v>
      </c>
      <c r="B1147" s="140" t="s">
        <v>21</v>
      </c>
      <c r="C1147" s="140" t="s">
        <v>864</v>
      </c>
      <c r="D1147" s="140" t="s">
        <v>26</v>
      </c>
      <c r="E1147" s="164" t="s">
        <v>779</v>
      </c>
      <c r="F1147" s="53" t="s">
        <v>881</v>
      </c>
      <c r="G1147" s="140" t="s">
        <v>24</v>
      </c>
      <c r="H1147" s="141">
        <v>5911.93</v>
      </c>
      <c r="I1147" s="142">
        <v>5911.93</v>
      </c>
      <c r="J1147" s="140">
        <v>115.5</v>
      </c>
      <c r="K1147" s="140">
        <v>5796.43</v>
      </c>
      <c r="L1147" s="44" t="str">
        <f>VLOOKUP(E1147,'ML Look up'!$A$2:$B$1922,2,FALSE)</f>
        <v>SCR</v>
      </c>
    </row>
    <row r="1148" spans="1:12">
      <c r="A1148" s="140" t="s">
        <v>42</v>
      </c>
      <c r="B1148" s="140" t="s">
        <v>21</v>
      </c>
      <c r="C1148" s="140" t="s">
        <v>864</v>
      </c>
      <c r="D1148" s="140" t="s">
        <v>26</v>
      </c>
      <c r="E1148" s="164" t="s">
        <v>778</v>
      </c>
      <c r="F1148" s="53" t="s">
        <v>880</v>
      </c>
      <c r="G1148" s="140" t="s">
        <v>24</v>
      </c>
      <c r="H1148" s="141">
        <v>2202.25</v>
      </c>
      <c r="I1148" s="142">
        <v>2202.25</v>
      </c>
      <c r="J1148" s="140">
        <v>43.02</v>
      </c>
      <c r="K1148" s="140">
        <v>2159.23</v>
      </c>
      <c r="L1148" s="44" t="str">
        <f>VLOOKUP(E1148,'ML Look up'!$A$2:$B$1922,2,FALSE)</f>
        <v>Coal Blend</v>
      </c>
    </row>
    <row r="1149" spans="1:12">
      <c r="A1149" s="140" t="s">
        <v>42</v>
      </c>
      <c r="B1149" s="140" t="s">
        <v>21</v>
      </c>
      <c r="C1149" s="140" t="s">
        <v>864</v>
      </c>
      <c r="D1149" s="140" t="s">
        <v>26</v>
      </c>
      <c r="E1149" s="164" t="s">
        <v>772</v>
      </c>
      <c r="F1149" s="53" t="s">
        <v>882</v>
      </c>
      <c r="G1149" s="140" t="s">
        <v>24</v>
      </c>
      <c r="H1149" s="141">
        <v>3812.39</v>
      </c>
      <c r="I1149" s="142">
        <v>3812.39</v>
      </c>
      <c r="J1149" s="140">
        <v>74.48</v>
      </c>
      <c r="K1149" s="140">
        <v>3737.91</v>
      </c>
      <c r="L1149" s="44" t="str">
        <f>VLOOKUP(E1149,'ML Look up'!$A$2:$B$1922,2,FALSE)</f>
        <v>DFA</v>
      </c>
    </row>
    <row r="1150" spans="1:12">
      <c r="A1150" s="140" t="s">
        <v>42</v>
      </c>
      <c r="B1150" s="140" t="s">
        <v>21</v>
      </c>
      <c r="C1150" s="140" t="s">
        <v>864</v>
      </c>
      <c r="D1150" s="140" t="s">
        <v>26</v>
      </c>
      <c r="E1150" s="164" t="s">
        <v>763</v>
      </c>
      <c r="F1150" s="53" t="s">
        <v>882</v>
      </c>
      <c r="G1150" s="140" t="s">
        <v>24</v>
      </c>
      <c r="H1150" s="141">
        <v>3432.7</v>
      </c>
      <c r="I1150" s="142">
        <v>3432.7</v>
      </c>
      <c r="J1150" s="140">
        <v>67.06</v>
      </c>
      <c r="K1150" s="140">
        <v>3365.64</v>
      </c>
      <c r="L1150" s="44" t="str">
        <f>VLOOKUP(E1150,'ML Look up'!$A$2:$B$1922,2,FALSE)</f>
        <v>DFA</v>
      </c>
    </row>
    <row r="1151" spans="1:12">
      <c r="A1151" s="140" t="s">
        <v>42</v>
      </c>
      <c r="B1151" s="140" t="s">
        <v>21</v>
      </c>
      <c r="C1151" s="140" t="s">
        <v>864</v>
      </c>
      <c r="D1151" s="140" t="s">
        <v>26</v>
      </c>
      <c r="E1151" s="164" t="s">
        <v>764</v>
      </c>
      <c r="F1151" s="53" t="s">
        <v>882</v>
      </c>
      <c r="G1151" s="140" t="s">
        <v>24</v>
      </c>
      <c r="H1151" s="141">
        <v>4023.19</v>
      </c>
      <c r="I1151" s="142">
        <v>4023.19</v>
      </c>
      <c r="J1151" s="140">
        <v>78.599999999999994</v>
      </c>
      <c r="K1151" s="140">
        <v>3944.59</v>
      </c>
      <c r="L1151" s="44" t="str">
        <f>VLOOKUP(E1151,'ML Look up'!$A$2:$B$1922,2,FALSE)</f>
        <v>DFA</v>
      </c>
    </row>
    <row r="1152" spans="1:12">
      <c r="A1152" s="140" t="s">
        <v>42</v>
      </c>
      <c r="B1152" s="140" t="s">
        <v>21</v>
      </c>
      <c r="C1152" s="140" t="s">
        <v>864</v>
      </c>
      <c r="D1152" s="140" t="s">
        <v>26</v>
      </c>
      <c r="E1152" s="164" t="s">
        <v>771</v>
      </c>
      <c r="F1152" s="53" t="s">
        <v>882</v>
      </c>
      <c r="G1152" s="140" t="s">
        <v>24</v>
      </c>
      <c r="H1152" s="141">
        <v>1494.82</v>
      </c>
      <c r="I1152" s="142">
        <v>1494.82</v>
      </c>
      <c r="J1152" s="140">
        <v>29.2</v>
      </c>
      <c r="K1152" s="140">
        <v>1465.62</v>
      </c>
      <c r="L1152" s="44" t="str">
        <f>VLOOKUP(E1152,'ML Look up'!$A$2:$B$1922,2,FALSE)</f>
        <v>DFA</v>
      </c>
    </row>
    <row r="1153" spans="1:12">
      <c r="A1153" s="140" t="s">
        <v>42</v>
      </c>
      <c r="B1153" s="140" t="s">
        <v>21</v>
      </c>
      <c r="C1153" s="140" t="s">
        <v>864</v>
      </c>
      <c r="D1153" s="140" t="s">
        <v>26</v>
      </c>
      <c r="E1153" s="164" t="s">
        <v>770</v>
      </c>
      <c r="F1153" s="53" t="s">
        <v>871</v>
      </c>
      <c r="G1153" s="140" t="s">
        <v>24</v>
      </c>
      <c r="H1153" s="141">
        <v>11993.02</v>
      </c>
      <c r="I1153" s="142">
        <v>11993.02</v>
      </c>
      <c r="J1153" s="140">
        <v>234.3</v>
      </c>
      <c r="K1153" s="140">
        <v>11758.720000000001</v>
      </c>
      <c r="L1153" s="44" t="str">
        <f>VLOOKUP(E1153,'ML Look up'!$A$2:$B$1922,2,FALSE)</f>
        <v>DFA</v>
      </c>
    </row>
    <row r="1154" spans="1:12">
      <c r="A1154" s="140" t="s">
        <v>42</v>
      </c>
      <c r="B1154" s="140" t="s">
        <v>21</v>
      </c>
      <c r="C1154" s="140" t="s">
        <v>864</v>
      </c>
      <c r="D1154" s="140" t="s">
        <v>26</v>
      </c>
      <c r="E1154" s="164" t="s">
        <v>765</v>
      </c>
      <c r="F1154" s="53" t="s">
        <v>881</v>
      </c>
      <c r="G1154" s="140" t="s">
        <v>24</v>
      </c>
      <c r="H1154" s="141">
        <v>41109.94</v>
      </c>
      <c r="I1154" s="142">
        <v>41109.94</v>
      </c>
      <c r="J1154" s="140">
        <v>803.15</v>
      </c>
      <c r="K1154" s="140">
        <v>40306.79</v>
      </c>
      <c r="L1154" s="44" t="str">
        <f>VLOOKUP(E1154,'ML Look up'!$A$2:$B$1922,2,FALSE)</f>
        <v>FGD</v>
      </c>
    </row>
    <row r="1155" spans="1:12">
      <c r="A1155" s="140" t="s">
        <v>42</v>
      </c>
      <c r="B1155" s="140" t="s">
        <v>21</v>
      </c>
      <c r="C1155" s="140" t="s">
        <v>864</v>
      </c>
      <c r="D1155" s="140" t="s">
        <v>26</v>
      </c>
      <c r="E1155" s="164" t="s">
        <v>768</v>
      </c>
      <c r="F1155" s="53" t="s">
        <v>868</v>
      </c>
      <c r="G1155" s="140" t="s">
        <v>24</v>
      </c>
      <c r="H1155" s="141">
        <v>876.67</v>
      </c>
      <c r="I1155" s="142">
        <v>876.67</v>
      </c>
      <c r="J1155" s="140">
        <v>17.13</v>
      </c>
      <c r="K1155" s="140">
        <v>859.54</v>
      </c>
      <c r="L1155" s="44" t="str">
        <f>VLOOKUP(E1155,'ML Look up'!$A$2:$B$1922,2,FALSE)</f>
        <v>FGD</v>
      </c>
    </row>
    <row r="1156" spans="1:12">
      <c r="A1156" s="140" t="s">
        <v>42</v>
      </c>
      <c r="B1156" s="140" t="s">
        <v>21</v>
      </c>
      <c r="C1156" s="140" t="s">
        <v>864</v>
      </c>
      <c r="D1156" s="140" t="s">
        <v>26</v>
      </c>
      <c r="E1156" s="164" t="s">
        <v>766</v>
      </c>
      <c r="F1156" s="53" t="s">
        <v>877</v>
      </c>
      <c r="G1156" s="140" t="s">
        <v>24</v>
      </c>
      <c r="H1156" s="141">
        <v>3859.82</v>
      </c>
      <c r="I1156" s="142">
        <v>3859.82</v>
      </c>
      <c r="J1156" s="140">
        <v>75.41</v>
      </c>
      <c r="K1156" s="140">
        <v>3784.4100000000003</v>
      </c>
      <c r="L1156" s="44" t="str">
        <f>VLOOKUP(E1156,'ML Look up'!$A$2:$B$1922,2,FALSE)</f>
        <v>FGD</v>
      </c>
    </row>
    <row r="1157" spans="1:12">
      <c r="A1157" s="140" t="s">
        <v>42</v>
      </c>
      <c r="B1157" s="140" t="s">
        <v>21</v>
      </c>
      <c r="C1157" s="140" t="s">
        <v>864</v>
      </c>
      <c r="D1157" s="140" t="s">
        <v>26</v>
      </c>
      <c r="E1157" s="164" t="s">
        <v>782</v>
      </c>
      <c r="F1157" s="53" t="s">
        <v>883</v>
      </c>
      <c r="G1157" s="140" t="s">
        <v>24</v>
      </c>
      <c r="H1157" s="141">
        <v>2165.31</v>
      </c>
      <c r="I1157" s="142">
        <v>2165.31</v>
      </c>
      <c r="J1157" s="140">
        <v>42.3</v>
      </c>
      <c r="K1157" s="140">
        <v>2123.0099999999998</v>
      </c>
      <c r="L1157" s="44" t="str">
        <f>VLOOKUP(E1157,'ML Look up'!$A$2:$B$1922,2,FALSE)</f>
        <v>FGD</v>
      </c>
    </row>
    <row r="1158" spans="1:12">
      <c r="A1158" s="140" t="s">
        <v>42</v>
      </c>
      <c r="B1158" s="140" t="s">
        <v>21</v>
      </c>
      <c r="C1158" s="140" t="s">
        <v>864</v>
      </c>
      <c r="D1158" s="140" t="s">
        <v>26</v>
      </c>
      <c r="E1158" s="164" t="s">
        <v>767</v>
      </c>
      <c r="F1158" s="53" t="s">
        <v>871</v>
      </c>
      <c r="G1158" s="140" t="s">
        <v>24</v>
      </c>
      <c r="H1158" s="141">
        <v>1804.97</v>
      </c>
      <c r="I1158" s="142">
        <v>1804.97</v>
      </c>
      <c r="J1158" s="140">
        <v>35.26</v>
      </c>
      <c r="K1158" s="140">
        <v>1769.71</v>
      </c>
      <c r="L1158" s="44" t="str">
        <f>VLOOKUP(E1158,'ML Look up'!$A$2:$B$1922,2,FALSE)</f>
        <v>ASH</v>
      </c>
    </row>
    <row r="1159" spans="1:12">
      <c r="A1159" s="140" t="s">
        <v>42</v>
      </c>
      <c r="B1159" s="140" t="s">
        <v>21</v>
      </c>
      <c r="C1159" s="140" t="s">
        <v>864</v>
      </c>
      <c r="D1159" s="140" t="s">
        <v>26</v>
      </c>
      <c r="E1159" s="164" t="s">
        <v>752</v>
      </c>
      <c r="F1159" s="53" t="s">
        <v>884</v>
      </c>
      <c r="G1159" s="140" t="s">
        <v>24</v>
      </c>
      <c r="H1159" s="141">
        <v>13912.58</v>
      </c>
      <c r="I1159" s="142">
        <v>13912.58</v>
      </c>
      <c r="J1159" s="140">
        <v>271.81</v>
      </c>
      <c r="K1159" s="140">
        <v>13640.77</v>
      </c>
      <c r="L1159" s="44" t="str">
        <f>VLOOKUP(E1159,'ML Look up'!$A$2:$B$1922,2,FALSE)</f>
        <v>LDFL</v>
      </c>
    </row>
    <row r="1160" spans="1:12">
      <c r="A1160" s="140" t="s">
        <v>42</v>
      </c>
      <c r="B1160" s="140" t="s">
        <v>21</v>
      </c>
      <c r="C1160" s="140" t="s">
        <v>885</v>
      </c>
      <c r="D1160" s="140" t="s">
        <v>26</v>
      </c>
      <c r="E1160" s="164" t="s">
        <v>780</v>
      </c>
      <c r="F1160" s="53" t="s">
        <v>886</v>
      </c>
      <c r="G1160" s="140" t="s">
        <v>24</v>
      </c>
      <c r="H1160" s="141">
        <v>271.89999999999998</v>
      </c>
      <c r="I1160" s="142">
        <v>271.89999999999998</v>
      </c>
      <c r="J1160" s="140">
        <v>0</v>
      </c>
      <c r="K1160" s="140">
        <v>271.89999999999998</v>
      </c>
      <c r="L1160" s="44" t="str">
        <f>VLOOKUP(E1160,'ML Look up'!$A$2:$B$1922,2,FALSE)</f>
        <v>GYPSUM</v>
      </c>
    </row>
    <row r="1161" spans="1:12">
      <c r="A1161" s="140" t="s">
        <v>42</v>
      </c>
      <c r="B1161" s="140" t="s">
        <v>21</v>
      </c>
      <c r="C1161" s="140" t="s">
        <v>43</v>
      </c>
      <c r="D1161" s="140" t="s">
        <v>37</v>
      </c>
      <c r="E1161" s="164" t="s">
        <v>62</v>
      </c>
      <c r="F1161" s="53" t="s">
        <v>471</v>
      </c>
      <c r="G1161" s="140" t="s">
        <v>24</v>
      </c>
      <c r="H1161" s="141">
        <v>21929355.210000001</v>
      </c>
      <c r="I1161" s="142">
        <v>21929355.210000001</v>
      </c>
      <c r="J1161" s="140">
        <v>5542222.1200000001</v>
      </c>
      <c r="K1161" s="140">
        <v>16387133.09</v>
      </c>
      <c r="L1161" s="44" t="str">
        <f>VLOOKUP(E1161,'ML Look up'!$A$2:$B$1922,2,FALSE)</f>
        <v>LDFL UP</v>
      </c>
    </row>
    <row r="1162" spans="1:12">
      <c r="A1162" s="140" t="s">
        <v>42</v>
      </c>
      <c r="B1162" s="140" t="s">
        <v>21</v>
      </c>
      <c r="C1162" s="140" t="s">
        <v>43</v>
      </c>
      <c r="D1162" s="140" t="s">
        <v>37</v>
      </c>
      <c r="E1162" s="164" t="s">
        <v>51</v>
      </c>
      <c r="F1162" s="53" t="s">
        <v>472</v>
      </c>
      <c r="G1162" s="140" t="s">
        <v>24</v>
      </c>
      <c r="H1162" s="141">
        <v>62999686.75</v>
      </c>
      <c r="I1162" s="142">
        <v>62999686.75</v>
      </c>
      <c r="J1162" s="140">
        <v>15921957.310000001</v>
      </c>
      <c r="K1162" s="140">
        <v>47077729.439999998</v>
      </c>
      <c r="L1162" s="44" t="str">
        <f>VLOOKUP(E1162,'ML Look up'!$A$2:$B$1922,2,FALSE)</f>
        <v>DFA</v>
      </c>
    </row>
    <row r="1163" spans="1:12">
      <c r="A1163" s="140" t="s">
        <v>42</v>
      </c>
      <c r="B1163" s="140" t="s">
        <v>21</v>
      </c>
      <c r="C1163" s="140" t="s">
        <v>43</v>
      </c>
      <c r="D1163" s="140" t="s">
        <v>37</v>
      </c>
      <c r="E1163" s="164" t="s">
        <v>63</v>
      </c>
      <c r="F1163" s="53" t="s">
        <v>473</v>
      </c>
      <c r="G1163" s="140" t="s">
        <v>24</v>
      </c>
      <c r="H1163" s="141">
        <v>9113666.2899999991</v>
      </c>
      <c r="I1163" s="142">
        <v>9113666.2899999991</v>
      </c>
      <c r="J1163" s="140">
        <v>2303303.6</v>
      </c>
      <c r="K1163" s="140">
        <v>6810362.6899999995</v>
      </c>
      <c r="L1163" s="44" t="str">
        <f>VLOOKUP(E1163,'ML Look up'!$A$2:$B$1922,2,FALSE)</f>
        <v>LDFL UP</v>
      </c>
    </row>
    <row r="1164" spans="1:12">
      <c r="A1164" s="140" t="s">
        <v>42</v>
      </c>
      <c r="B1164" s="140" t="s">
        <v>21</v>
      </c>
      <c r="C1164" s="140" t="s">
        <v>43</v>
      </c>
      <c r="D1164" s="140" t="s">
        <v>37</v>
      </c>
      <c r="E1164" s="164" t="s">
        <v>52</v>
      </c>
      <c r="F1164" s="53" t="s">
        <v>472</v>
      </c>
      <c r="G1164" s="140" t="s">
        <v>24</v>
      </c>
      <c r="H1164" s="141">
        <v>53005.41</v>
      </c>
      <c r="I1164" s="142">
        <v>53005.41</v>
      </c>
      <c r="J1164" s="140">
        <v>13396.1</v>
      </c>
      <c r="K1164" s="140">
        <v>39609.310000000005</v>
      </c>
      <c r="L1164" s="44" t="str">
        <f>VLOOKUP(E1164,'ML Look up'!$A$2:$B$1922,2,FALSE)</f>
        <v>DFA</v>
      </c>
    </row>
    <row r="1165" spans="1:12">
      <c r="A1165" s="140" t="s">
        <v>42</v>
      </c>
      <c r="B1165" s="140" t="s">
        <v>21</v>
      </c>
      <c r="C1165" s="140" t="s">
        <v>43</v>
      </c>
      <c r="D1165" s="140" t="s">
        <v>37</v>
      </c>
      <c r="E1165" s="164" t="s">
        <v>53</v>
      </c>
      <c r="F1165" s="53" t="s">
        <v>472</v>
      </c>
      <c r="G1165" s="140" t="s">
        <v>24</v>
      </c>
      <c r="H1165" s="141">
        <v>1221418.21</v>
      </c>
      <c r="I1165" s="142">
        <v>1221418.21</v>
      </c>
      <c r="J1165" s="140">
        <v>308689.93</v>
      </c>
      <c r="K1165" s="140">
        <v>912728.28</v>
      </c>
      <c r="L1165" s="44" t="str">
        <f>VLOOKUP(E1165,'ML Look up'!$A$2:$B$1922,2,FALSE)</f>
        <v>DFA</v>
      </c>
    </row>
    <row r="1166" spans="1:12">
      <c r="A1166" s="140" t="s">
        <v>42</v>
      </c>
      <c r="B1166" s="140" t="s">
        <v>21</v>
      </c>
      <c r="C1166" s="140" t="s">
        <v>44</v>
      </c>
      <c r="D1166" s="140" t="s">
        <v>37</v>
      </c>
      <c r="E1166" s="164" t="s">
        <v>153</v>
      </c>
      <c r="F1166" s="53" t="s">
        <v>471</v>
      </c>
      <c r="G1166" s="140" t="s">
        <v>24</v>
      </c>
      <c r="H1166" s="141">
        <v>5864447.0300000003</v>
      </c>
      <c r="I1166" s="142">
        <v>5864447.0300000003</v>
      </c>
      <c r="J1166" s="140">
        <v>1326423.27</v>
      </c>
      <c r="K1166" s="140">
        <v>4538023.76</v>
      </c>
      <c r="L1166" s="44" t="str">
        <f>VLOOKUP(E1166,'ML Look up'!$A$2:$B$1922,2,FALSE)</f>
        <v>LDFL UP</v>
      </c>
    </row>
    <row r="1167" spans="1:12">
      <c r="A1167" s="140" t="s">
        <v>42</v>
      </c>
      <c r="B1167" s="140" t="s">
        <v>21</v>
      </c>
      <c r="C1167" s="140" t="s">
        <v>155</v>
      </c>
      <c r="D1167" s="140" t="s">
        <v>37</v>
      </c>
      <c r="E1167" s="164">
        <v>42555114</v>
      </c>
      <c r="F1167" s="53" t="s">
        <v>474</v>
      </c>
      <c r="G1167" s="140" t="s">
        <v>24</v>
      </c>
      <c r="H1167" s="141">
        <v>3535.3</v>
      </c>
      <c r="I1167" s="142">
        <v>3535.3</v>
      </c>
      <c r="J1167" s="140">
        <v>695.32</v>
      </c>
      <c r="K1167" s="140">
        <v>2839.98</v>
      </c>
      <c r="L1167" s="44" t="str">
        <f>VLOOKUP(E1167,'ML Look up'!$A$2:$B$1922,2,FALSE)</f>
        <v>ASH</v>
      </c>
    </row>
    <row r="1168" spans="1:12">
      <c r="A1168" s="140" t="s">
        <v>42</v>
      </c>
      <c r="B1168" s="140" t="s">
        <v>21</v>
      </c>
      <c r="C1168" s="140" t="s">
        <v>155</v>
      </c>
      <c r="D1168" s="140" t="s">
        <v>37</v>
      </c>
      <c r="E1168" s="164">
        <v>42600711</v>
      </c>
      <c r="F1168" s="53" t="s">
        <v>481</v>
      </c>
      <c r="G1168" s="140" t="s">
        <v>24</v>
      </c>
      <c r="H1168" s="141">
        <v>4248.54</v>
      </c>
      <c r="I1168" s="142">
        <v>4248.54</v>
      </c>
      <c r="J1168" s="140">
        <v>835.59</v>
      </c>
      <c r="K1168" s="140">
        <v>3412.95</v>
      </c>
      <c r="L1168" s="44" t="str">
        <f>VLOOKUP(E1168,'ML Look up'!$A$2:$B$1922,2,FALSE)</f>
        <v>DFA</v>
      </c>
    </row>
    <row r="1169" spans="1:12">
      <c r="A1169" s="140" t="s">
        <v>42</v>
      </c>
      <c r="B1169" s="140" t="s">
        <v>21</v>
      </c>
      <c r="C1169" s="140" t="s">
        <v>155</v>
      </c>
      <c r="D1169" s="140" t="s">
        <v>37</v>
      </c>
      <c r="E1169" s="164">
        <v>42600721</v>
      </c>
      <c r="F1169" s="53" t="s">
        <v>481</v>
      </c>
      <c r="G1169" s="140" t="s">
        <v>24</v>
      </c>
      <c r="H1169" s="141">
        <v>3699.75</v>
      </c>
      <c r="I1169" s="142">
        <v>3699.75</v>
      </c>
      <c r="J1169" s="140">
        <v>727.66</v>
      </c>
      <c r="K1169" s="140">
        <v>2972.09</v>
      </c>
      <c r="L1169" s="44" t="str">
        <f>VLOOKUP(E1169,'ML Look up'!$A$2:$B$1922,2,FALSE)</f>
        <v>DFA</v>
      </c>
    </row>
    <row r="1170" spans="1:12">
      <c r="A1170" s="140" t="s">
        <v>42</v>
      </c>
      <c r="B1170" s="140" t="s">
        <v>21</v>
      </c>
      <c r="C1170" s="140" t="s">
        <v>155</v>
      </c>
      <c r="D1170" s="140" t="s">
        <v>37</v>
      </c>
      <c r="E1170" s="164">
        <v>42600733</v>
      </c>
      <c r="F1170" s="53" t="s">
        <v>482</v>
      </c>
      <c r="G1170" s="140" t="s">
        <v>24</v>
      </c>
      <c r="H1170" s="141">
        <v>3462.12</v>
      </c>
      <c r="I1170" s="142">
        <v>3462.12</v>
      </c>
      <c r="J1170" s="140">
        <v>680.92</v>
      </c>
      <c r="K1170" s="140">
        <v>2781.2</v>
      </c>
      <c r="L1170" s="44" t="str">
        <f>VLOOKUP(E1170,'ML Look up'!$A$2:$B$1922,2,FALSE)</f>
        <v>DFA</v>
      </c>
    </row>
    <row r="1171" spans="1:12">
      <c r="A1171" s="140" t="s">
        <v>42</v>
      </c>
      <c r="B1171" s="140" t="s">
        <v>21</v>
      </c>
      <c r="C1171" s="140" t="s">
        <v>155</v>
      </c>
      <c r="D1171" s="140" t="s">
        <v>37</v>
      </c>
      <c r="E1171" s="164">
        <v>42600738</v>
      </c>
      <c r="F1171" s="53" t="s">
        <v>483</v>
      </c>
      <c r="G1171" s="140" t="s">
        <v>24</v>
      </c>
      <c r="H1171" s="141">
        <v>3951.79</v>
      </c>
      <c r="I1171" s="142">
        <v>3951.79</v>
      </c>
      <c r="J1171" s="140">
        <v>777.23</v>
      </c>
      <c r="K1171" s="140">
        <v>3174.56</v>
      </c>
      <c r="L1171" s="44" t="str">
        <f>VLOOKUP(E1171,'ML Look up'!$A$2:$B$1922,2,FALSE)</f>
        <v>DFA</v>
      </c>
    </row>
    <row r="1172" spans="1:12">
      <c r="A1172" s="140" t="s">
        <v>42</v>
      </c>
      <c r="B1172" s="140" t="s">
        <v>21</v>
      </c>
      <c r="C1172" s="140" t="s">
        <v>155</v>
      </c>
      <c r="D1172" s="140" t="s">
        <v>37</v>
      </c>
      <c r="E1172" s="164">
        <v>42600754</v>
      </c>
      <c r="F1172" s="53" t="s">
        <v>482</v>
      </c>
      <c r="G1172" s="140" t="s">
        <v>24</v>
      </c>
      <c r="H1172" s="141">
        <v>3442.56</v>
      </c>
      <c r="I1172" s="142">
        <v>3442.56</v>
      </c>
      <c r="J1172" s="140">
        <v>677.08</v>
      </c>
      <c r="K1172" s="140">
        <v>2765.48</v>
      </c>
      <c r="L1172" s="44" t="str">
        <f>VLOOKUP(E1172,'ML Look up'!$A$2:$B$1922,2,FALSE)</f>
        <v>DFA</v>
      </c>
    </row>
    <row r="1173" spans="1:12">
      <c r="A1173" s="140" t="s">
        <v>42</v>
      </c>
      <c r="B1173" s="140" t="s">
        <v>21</v>
      </c>
      <c r="C1173" s="140" t="s">
        <v>549</v>
      </c>
      <c r="D1173" s="140" t="s">
        <v>37</v>
      </c>
      <c r="E1173" s="164" t="s">
        <v>506</v>
      </c>
      <c r="F1173" s="53" t="s">
        <v>575</v>
      </c>
      <c r="G1173" s="140" t="s">
        <v>24</v>
      </c>
      <c r="H1173" s="141">
        <v>13103010.76</v>
      </c>
      <c r="I1173" s="142">
        <v>13103010.76</v>
      </c>
      <c r="J1173" s="140">
        <v>1417395.39</v>
      </c>
      <c r="K1173" s="140">
        <v>11685615.369999999</v>
      </c>
      <c r="L1173" s="44" t="str">
        <f>VLOOKUP(E1173,'ML Look up'!$A$2:$B$1922,2,FALSE)</f>
        <v>LDFL</v>
      </c>
    </row>
    <row r="1174" spans="1:12">
      <c r="A1174" s="140" t="s">
        <v>42</v>
      </c>
      <c r="B1174" s="140" t="s">
        <v>21</v>
      </c>
      <c r="C1174" s="140" t="s">
        <v>43</v>
      </c>
      <c r="D1174" s="140" t="s">
        <v>23</v>
      </c>
      <c r="E1174" s="164">
        <v>42177141</v>
      </c>
      <c r="F1174" s="53" t="s">
        <v>429</v>
      </c>
      <c r="G1174" s="140" t="s">
        <v>24</v>
      </c>
      <c r="H1174" s="141">
        <v>1932.17</v>
      </c>
      <c r="I1174" s="142">
        <v>1932.17</v>
      </c>
      <c r="J1174" s="140">
        <v>437.05</v>
      </c>
      <c r="K1174" s="140">
        <v>1495.1200000000001</v>
      </c>
      <c r="L1174" s="44" t="str">
        <f>VLOOKUP(E1174,'ML Look up'!$A$2:$B$1922,2,FALSE)</f>
        <v>ASH</v>
      </c>
    </row>
    <row r="1175" spans="1:12">
      <c r="A1175" s="140" t="s">
        <v>42</v>
      </c>
      <c r="B1175" s="140" t="s">
        <v>21</v>
      </c>
      <c r="C1175" s="140" t="s">
        <v>43</v>
      </c>
      <c r="D1175" s="140" t="s">
        <v>23</v>
      </c>
      <c r="E1175" s="164">
        <v>42188892</v>
      </c>
      <c r="F1175" s="53" t="s">
        <v>426</v>
      </c>
      <c r="G1175" s="140" t="s">
        <v>24</v>
      </c>
      <c r="H1175" s="141">
        <v>12197.5</v>
      </c>
      <c r="I1175" s="142">
        <v>12197.5</v>
      </c>
      <c r="J1175" s="140">
        <v>2759.01</v>
      </c>
      <c r="K1175" s="140">
        <v>9438.49</v>
      </c>
      <c r="L1175" s="44" t="str">
        <f>VLOOKUP(E1175,'ML Look up'!$A$2:$B$1922,2,FALSE)</f>
        <v>ASH</v>
      </c>
    </row>
    <row r="1176" spans="1:12">
      <c r="A1176" s="140" t="s">
        <v>42</v>
      </c>
      <c r="B1176" s="140" t="s">
        <v>21</v>
      </c>
      <c r="C1176" s="140" t="s">
        <v>43</v>
      </c>
      <c r="D1176" s="140" t="s">
        <v>23</v>
      </c>
      <c r="E1176" s="164">
        <v>42220392</v>
      </c>
      <c r="F1176" s="53" t="s">
        <v>426</v>
      </c>
      <c r="G1176" s="140" t="s">
        <v>24</v>
      </c>
      <c r="H1176" s="141">
        <v>1287.5999999999999</v>
      </c>
      <c r="I1176" s="142">
        <v>1287.5999999999999</v>
      </c>
      <c r="J1176" s="140">
        <v>291.25</v>
      </c>
      <c r="K1176" s="140">
        <v>996.34999999999991</v>
      </c>
      <c r="L1176" s="44" t="str">
        <f>VLOOKUP(E1176,'ML Look up'!$A$2:$B$1922,2,FALSE)</f>
        <v>ASH</v>
      </c>
    </row>
    <row r="1177" spans="1:12">
      <c r="A1177" s="140" t="s">
        <v>42</v>
      </c>
      <c r="B1177" s="140" t="s">
        <v>21</v>
      </c>
      <c r="C1177" s="140" t="s">
        <v>43</v>
      </c>
      <c r="D1177" s="140" t="s">
        <v>23</v>
      </c>
      <c r="E1177" s="164">
        <v>42250618</v>
      </c>
      <c r="F1177" s="53" t="s">
        <v>426</v>
      </c>
      <c r="G1177" s="140" t="s">
        <v>24</v>
      </c>
      <c r="H1177" s="141">
        <v>17579.34</v>
      </c>
      <c r="I1177" s="142">
        <v>17579.34</v>
      </c>
      <c r="J1177" s="140">
        <v>3976.35</v>
      </c>
      <c r="K1177" s="140">
        <v>13602.99</v>
      </c>
      <c r="L1177" s="44" t="str">
        <f>VLOOKUP(E1177,'ML Look up'!$A$2:$B$1922,2,FALSE)</f>
        <v>ASH</v>
      </c>
    </row>
    <row r="1178" spans="1:12">
      <c r="A1178" s="140" t="s">
        <v>42</v>
      </c>
      <c r="B1178" s="140" t="s">
        <v>21</v>
      </c>
      <c r="C1178" s="140" t="s">
        <v>43</v>
      </c>
      <c r="D1178" s="140" t="s">
        <v>23</v>
      </c>
      <c r="E1178" s="164">
        <v>42265803</v>
      </c>
      <c r="F1178" s="53" t="s">
        <v>449</v>
      </c>
      <c r="G1178" s="140" t="s">
        <v>24</v>
      </c>
      <c r="H1178" s="141">
        <v>-15724.93</v>
      </c>
      <c r="I1178" s="142">
        <v>-15724.93</v>
      </c>
      <c r="J1178" s="140">
        <v>-3556.89</v>
      </c>
      <c r="K1178" s="140">
        <v>-12168.04</v>
      </c>
      <c r="L1178" s="44" t="str">
        <f>VLOOKUP(E1178,'ML Look up'!$A$2:$B$1922,2,FALSE)</f>
        <v>ASH</v>
      </c>
    </row>
    <row r="1179" spans="1:12">
      <c r="A1179" s="140" t="s">
        <v>42</v>
      </c>
      <c r="B1179" s="140" t="s">
        <v>21</v>
      </c>
      <c r="C1179" s="140" t="s">
        <v>43</v>
      </c>
      <c r="D1179" s="140" t="s">
        <v>23</v>
      </c>
      <c r="E1179" s="164">
        <v>42295470</v>
      </c>
      <c r="F1179" s="53" t="s">
        <v>426</v>
      </c>
      <c r="G1179" s="140" t="s">
        <v>24</v>
      </c>
      <c r="H1179" s="141">
        <v>14453.89</v>
      </c>
      <c r="I1179" s="142">
        <v>14453.89</v>
      </c>
      <c r="J1179" s="140">
        <v>3269.39</v>
      </c>
      <c r="K1179" s="140">
        <v>11184.5</v>
      </c>
      <c r="L1179" s="44" t="str">
        <f>VLOOKUP(E1179,'ML Look up'!$A$2:$B$1922,2,FALSE)</f>
        <v>ASH</v>
      </c>
    </row>
    <row r="1180" spans="1:12">
      <c r="A1180" s="140" t="s">
        <v>42</v>
      </c>
      <c r="B1180" s="140" t="s">
        <v>21</v>
      </c>
      <c r="C1180" s="140" t="s">
        <v>44</v>
      </c>
      <c r="D1180" s="140" t="s">
        <v>23</v>
      </c>
      <c r="E1180" s="164">
        <v>42343105</v>
      </c>
      <c r="F1180" s="53" t="s">
        <v>457</v>
      </c>
      <c r="G1180" s="140" t="s">
        <v>24</v>
      </c>
      <c r="H1180" s="141">
        <v>587.89</v>
      </c>
      <c r="I1180" s="142">
        <v>587.89</v>
      </c>
      <c r="J1180" s="140">
        <v>122.78</v>
      </c>
      <c r="K1180" s="140">
        <v>465.11</v>
      </c>
      <c r="L1180" s="44" t="str">
        <f>VLOOKUP(E1180,'ML Look up'!$A$2:$B$1922,2,FALSE)</f>
        <v>ASH</v>
      </c>
    </row>
    <row r="1181" spans="1:12">
      <c r="A1181" s="140" t="s">
        <v>42</v>
      </c>
      <c r="B1181" s="140" t="s">
        <v>21</v>
      </c>
      <c r="C1181" s="140" t="s">
        <v>44</v>
      </c>
      <c r="D1181" s="140" t="s">
        <v>23</v>
      </c>
      <c r="E1181" s="164">
        <v>42349174</v>
      </c>
      <c r="F1181" s="53" t="s">
        <v>426</v>
      </c>
      <c r="G1181" s="140" t="s">
        <v>24</v>
      </c>
      <c r="H1181" s="141">
        <v>10691.12</v>
      </c>
      <c r="I1181" s="142">
        <v>10691.12</v>
      </c>
      <c r="J1181" s="140">
        <v>2232.83</v>
      </c>
      <c r="K1181" s="140">
        <v>8458.2900000000009</v>
      </c>
      <c r="L1181" s="44" t="str">
        <f>VLOOKUP(E1181,'ML Look up'!$A$2:$B$1922,2,FALSE)</f>
        <v>ASH</v>
      </c>
    </row>
    <row r="1182" spans="1:12">
      <c r="A1182" s="140" t="s">
        <v>42</v>
      </c>
      <c r="B1182" s="140" t="s">
        <v>21</v>
      </c>
      <c r="C1182" s="140" t="s">
        <v>155</v>
      </c>
      <c r="D1182" s="140" t="s">
        <v>23</v>
      </c>
      <c r="E1182" s="164">
        <v>42534810</v>
      </c>
      <c r="F1182" s="53" t="s">
        <v>475</v>
      </c>
      <c r="G1182" s="140" t="s">
        <v>24</v>
      </c>
      <c r="H1182" s="141">
        <v>16586.09</v>
      </c>
      <c r="I1182" s="142">
        <v>16586.09</v>
      </c>
      <c r="J1182" s="140">
        <v>3262.13</v>
      </c>
      <c r="K1182" s="140">
        <v>13323.96</v>
      </c>
      <c r="L1182" s="44" t="str">
        <f>VLOOKUP(E1182,'ML Look up'!$A$2:$B$1922,2,FALSE)</f>
        <v>ASH</v>
      </c>
    </row>
    <row r="1183" spans="1:12">
      <c r="A1183" s="140" t="s">
        <v>42</v>
      </c>
      <c r="B1183" s="140" t="s">
        <v>21</v>
      </c>
      <c r="C1183" s="140" t="s">
        <v>155</v>
      </c>
      <c r="D1183" s="140" t="s">
        <v>23</v>
      </c>
      <c r="E1183" s="164">
        <v>42606146</v>
      </c>
      <c r="F1183" s="53" t="s">
        <v>484</v>
      </c>
      <c r="G1183" s="140" t="s">
        <v>24</v>
      </c>
      <c r="H1183" s="141">
        <v>10631.73</v>
      </c>
      <c r="I1183" s="142">
        <v>10631.73</v>
      </c>
      <c r="J1183" s="140">
        <v>2091.0300000000002</v>
      </c>
      <c r="K1183" s="140">
        <v>8540.6999999999989</v>
      </c>
      <c r="L1183" s="44" t="str">
        <f>VLOOKUP(E1183,'ML Look up'!$A$2:$B$1922,2,FALSE)</f>
        <v>ASH</v>
      </c>
    </row>
    <row r="1184" spans="1:12">
      <c r="A1184" s="140" t="s">
        <v>42</v>
      </c>
      <c r="B1184" s="140" t="s">
        <v>21</v>
      </c>
      <c r="C1184" s="140" t="s">
        <v>497</v>
      </c>
      <c r="D1184" s="140" t="s">
        <v>23</v>
      </c>
      <c r="E1184" s="164">
        <v>42571377</v>
      </c>
      <c r="F1184" s="53" t="s">
        <v>474</v>
      </c>
      <c r="G1184" s="140" t="s">
        <v>24</v>
      </c>
      <c r="H1184" s="141">
        <v>52300.97</v>
      </c>
      <c r="I1184" s="142">
        <v>52300.97</v>
      </c>
      <c r="J1184" s="140">
        <v>8741.7800000000007</v>
      </c>
      <c r="K1184" s="140">
        <v>43559.19</v>
      </c>
      <c r="L1184" s="44" t="str">
        <f>VLOOKUP(E1184,'ML Look up'!$A$2:$B$1922,2,FALSE)</f>
        <v>ASH</v>
      </c>
    </row>
    <row r="1185" spans="1:12">
      <c r="A1185" s="140" t="s">
        <v>42</v>
      </c>
      <c r="B1185" s="140" t="s">
        <v>21</v>
      </c>
      <c r="C1185" s="140" t="s">
        <v>497</v>
      </c>
      <c r="D1185" s="140" t="s">
        <v>23</v>
      </c>
      <c r="E1185" s="164">
        <v>42695971</v>
      </c>
      <c r="F1185" s="53" t="s">
        <v>576</v>
      </c>
      <c r="G1185" s="140" t="s">
        <v>24</v>
      </c>
      <c r="H1185" s="141">
        <v>15782.78</v>
      </c>
      <c r="I1185" s="142">
        <v>15782.78</v>
      </c>
      <c r="J1185" s="140">
        <v>2637.99</v>
      </c>
      <c r="K1185" s="140">
        <v>13144.79</v>
      </c>
      <c r="L1185" s="44" t="str">
        <f>VLOOKUP(E1185,'ML Look up'!$A$2:$B$1922,2,FALSE)</f>
        <v>ASH</v>
      </c>
    </row>
    <row r="1186" spans="1:12">
      <c r="A1186" s="140" t="s">
        <v>42</v>
      </c>
      <c r="B1186" s="140" t="s">
        <v>21</v>
      </c>
      <c r="C1186" s="140" t="s">
        <v>497</v>
      </c>
      <c r="D1186" s="140" t="s">
        <v>23</v>
      </c>
      <c r="E1186" s="164">
        <v>42699708</v>
      </c>
      <c r="F1186" s="53" t="s">
        <v>576</v>
      </c>
      <c r="G1186" s="140" t="s">
        <v>24</v>
      </c>
      <c r="H1186" s="141">
        <v>17154.54</v>
      </c>
      <c r="I1186" s="142">
        <v>17154.54</v>
      </c>
      <c r="J1186" s="140">
        <v>2867.27</v>
      </c>
      <c r="K1186" s="140">
        <v>14287.27</v>
      </c>
      <c r="L1186" s="44" t="str">
        <f>VLOOKUP(E1186,'ML Look up'!$A$2:$B$1922,2,FALSE)</f>
        <v>DFA</v>
      </c>
    </row>
    <row r="1187" spans="1:12">
      <c r="A1187" s="140" t="s">
        <v>42</v>
      </c>
      <c r="B1187" s="140" t="s">
        <v>21</v>
      </c>
      <c r="C1187" s="140" t="s">
        <v>497</v>
      </c>
      <c r="D1187" s="140" t="s">
        <v>23</v>
      </c>
      <c r="E1187" s="164">
        <v>42739575</v>
      </c>
      <c r="F1187" s="53" t="s">
        <v>528</v>
      </c>
      <c r="G1187" s="140" t="s">
        <v>24</v>
      </c>
      <c r="H1187" s="141">
        <v>7324.9</v>
      </c>
      <c r="I1187" s="142">
        <v>7324.9</v>
      </c>
      <c r="J1187" s="140">
        <v>1224.31</v>
      </c>
      <c r="K1187" s="140">
        <v>6100.59</v>
      </c>
      <c r="L1187" s="44" t="str">
        <f>VLOOKUP(E1187,'ML Look up'!$A$2:$B$1922,2,FALSE)</f>
        <v>PRECIP</v>
      </c>
    </row>
    <row r="1188" spans="1:12">
      <c r="A1188" s="140" t="s">
        <v>42</v>
      </c>
      <c r="B1188" s="140" t="s">
        <v>21</v>
      </c>
      <c r="C1188" s="140" t="s">
        <v>497</v>
      </c>
      <c r="D1188" s="140" t="s">
        <v>23</v>
      </c>
      <c r="E1188" s="164">
        <v>42775124</v>
      </c>
      <c r="F1188" s="53" t="s">
        <v>576</v>
      </c>
      <c r="G1188" s="140" t="s">
        <v>24</v>
      </c>
      <c r="H1188" s="141">
        <v>12592.95</v>
      </c>
      <c r="I1188" s="142">
        <v>12592.95</v>
      </c>
      <c r="J1188" s="140">
        <v>2104.83</v>
      </c>
      <c r="K1188" s="140">
        <v>10488.12</v>
      </c>
      <c r="L1188" s="44" t="str">
        <f>VLOOKUP(E1188,'ML Look up'!$A$2:$B$1922,2,FALSE)</f>
        <v>ASH</v>
      </c>
    </row>
    <row r="1189" spans="1:12">
      <c r="A1189" s="140" t="s">
        <v>42</v>
      </c>
      <c r="B1189" s="140" t="s">
        <v>21</v>
      </c>
      <c r="C1189" s="140" t="s">
        <v>497</v>
      </c>
      <c r="D1189" s="140" t="s">
        <v>23</v>
      </c>
      <c r="E1189" s="164" t="s">
        <v>505</v>
      </c>
      <c r="F1189" s="53" t="s">
        <v>577</v>
      </c>
      <c r="G1189" s="140" t="s">
        <v>24</v>
      </c>
      <c r="H1189" s="141">
        <v>541885.98</v>
      </c>
      <c r="I1189" s="142">
        <v>541885.98</v>
      </c>
      <c r="J1189" s="140">
        <v>90572.85</v>
      </c>
      <c r="K1189" s="140">
        <v>451313.13</v>
      </c>
      <c r="L1189" s="44" t="str">
        <f>VLOOKUP(E1189,'ML Look up'!$A$2:$B$1922,2,FALSE)</f>
        <v>GYPSUM</v>
      </c>
    </row>
    <row r="1190" spans="1:12">
      <c r="A1190" s="140" t="s">
        <v>42</v>
      </c>
      <c r="B1190" s="140" t="s">
        <v>21</v>
      </c>
      <c r="C1190" s="140" t="s">
        <v>549</v>
      </c>
      <c r="D1190" s="140" t="s">
        <v>23</v>
      </c>
      <c r="E1190" s="164">
        <v>42896376</v>
      </c>
      <c r="F1190" s="53" t="s">
        <v>578</v>
      </c>
      <c r="G1190" s="140" t="s">
        <v>24</v>
      </c>
      <c r="H1190" s="141">
        <v>6.74</v>
      </c>
      <c r="I1190" s="142">
        <v>6.74</v>
      </c>
      <c r="J1190" s="140">
        <v>0.73</v>
      </c>
      <c r="K1190" s="140">
        <v>6.01</v>
      </c>
      <c r="L1190" s="44" t="str">
        <f>VLOOKUP(E1190,'ML Look up'!$A$2:$B$1922,2,FALSE)</f>
        <v>DFA</v>
      </c>
    </row>
    <row r="1191" spans="1:12">
      <c r="A1191" s="140" t="s">
        <v>42</v>
      </c>
      <c r="B1191" s="140" t="s">
        <v>21</v>
      </c>
      <c r="C1191" s="140" t="s">
        <v>549</v>
      </c>
      <c r="D1191" s="140" t="s">
        <v>23</v>
      </c>
      <c r="E1191" s="164" t="s">
        <v>634</v>
      </c>
      <c r="F1191" s="53" t="s">
        <v>803</v>
      </c>
      <c r="G1191" s="140" t="s">
        <v>24</v>
      </c>
      <c r="H1191" s="141">
        <v>11210.01</v>
      </c>
      <c r="I1191" s="142">
        <v>11210.01</v>
      </c>
      <c r="J1191" s="140">
        <v>1212.6300000000001</v>
      </c>
      <c r="K1191" s="140">
        <v>9997.380000000001</v>
      </c>
      <c r="L1191" s="44" t="str">
        <f>VLOOKUP(E1191,'ML Look up'!$A$2:$B$1922,2,FALSE)</f>
        <v>ASH</v>
      </c>
    </row>
    <row r="1192" spans="1:12">
      <c r="A1192" s="140" t="s">
        <v>42</v>
      </c>
      <c r="B1192" s="140" t="s">
        <v>21</v>
      </c>
      <c r="C1192" s="140" t="s">
        <v>807</v>
      </c>
      <c r="D1192" s="140" t="s">
        <v>23</v>
      </c>
      <c r="E1192" s="164">
        <v>42731958</v>
      </c>
      <c r="F1192" s="53" t="s">
        <v>887</v>
      </c>
      <c r="G1192" s="140" t="s">
        <v>24</v>
      </c>
      <c r="H1192" s="141">
        <v>82975.98</v>
      </c>
      <c r="I1192" s="142">
        <v>82975.98</v>
      </c>
      <c r="J1192" s="140">
        <v>6270.51</v>
      </c>
      <c r="K1192" s="140">
        <v>76705.47</v>
      </c>
      <c r="L1192" s="44" t="str">
        <f>VLOOKUP(E1192,'ML Look up'!$A$2:$B$1922,2,FALSE)</f>
        <v>ASH</v>
      </c>
    </row>
    <row r="1193" spans="1:12">
      <c r="A1193" s="140" t="s">
        <v>42</v>
      </c>
      <c r="B1193" s="140" t="s">
        <v>21</v>
      </c>
      <c r="C1193" s="140" t="s">
        <v>807</v>
      </c>
      <c r="D1193" s="140" t="s">
        <v>23</v>
      </c>
      <c r="E1193" s="164">
        <v>42997870</v>
      </c>
      <c r="F1193" s="53" t="s">
        <v>796</v>
      </c>
      <c r="G1193" s="140" t="s">
        <v>24</v>
      </c>
      <c r="H1193" s="141">
        <v>35534.42</v>
      </c>
      <c r="I1193" s="142">
        <v>35534.42</v>
      </c>
      <c r="J1193" s="140">
        <v>2685.34</v>
      </c>
      <c r="K1193" s="140">
        <v>32849.08</v>
      </c>
      <c r="L1193" s="44" t="str">
        <f>VLOOKUP(E1193,'ML Look up'!$A$2:$B$1922,2,FALSE)</f>
        <v>FGD</v>
      </c>
    </row>
    <row r="1194" spans="1:12">
      <c r="A1194" s="140" t="s">
        <v>42</v>
      </c>
      <c r="B1194" s="140" t="s">
        <v>21</v>
      </c>
      <c r="C1194" s="140" t="s">
        <v>807</v>
      </c>
      <c r="D1194" s="140" t="s">
        <v>23</v>
      </c>
      <c r="E1194" s="164" t="s">
        <v>637</v>
      </c>
      <c r="F1194" s="53" t="s">
        <v>566</v>
      </c>
      <c r="G1194" s="140" t="s">
        <v>24</v>
      </c>
      <c r="H1194" s="141">
        <v>9068.48</v>
      </c>
      <c r="I1194" s="142">
        <v>9068.48</v>
      </c>
      <c r="J1194" s="140">
        <v>685.31</v>
      </c>
      <c r="K1194" s="140">
        <v>8383.17</v>
      </c>
      <c r="L1194" s="44" t="str">
        <f>VLOOKUP(E1194,'ML Look up'!$A$2:$B$1922,2,FALSE)</f>
        <v>ASH</v>
      </c>
    </row>
    <row r="1195" spans="1:12">
      <c r="A1195" s="140" t="s">
        <v>42</v>
      </c>
      <c r="B1195" s="140" t="s">
        <v>21</v>
      </c>
      <c r="C1195" s="140" t="s">
        <v>837</v>
      </c>
      <c r="D1195" s="140" t="s">
        <v>23</v>
      </c>
      <c r="E1195" s="164" t="s">
        <v>705</v>
      </c>
      <c r="F1195" s="53" t="s">
        <v>888</v>
      </c>
      <c r="G1195" s="140" t="s">
        <v>24</v>
      </c>
      <c r="H1195" s="141">
        <v>60108.15</v>
      </c>
      <c r="I1195" s="142">
        <v>60108.15</v>
      </c>
      <c r="J1195" s="140">
        <v>2955.5</v>
      </c>
      <c r="K1195" s="140">
        <v>57152.65</v>
      </c>
      <c r="L1195" s="44" t="str">
        <f>VLOOKUP(E1195,'ML Look up'!$A$2:$B$1922,2,FALSE)</f>
        <v>ASH</v>
      </c>
    </row>
    <row r="1196" spans="1:12">
      <c r="A1196" s="140" t="s">
        <v>42</v>
      </c>
      <c r="B1196" s="140" t="s">
        <v>21</v>
      </c>
      <c r="C1196" s="140" t="s">
        <v>864</v>
      </c>
      <c r="D1196" s="140" t="s">
        <v>23</v>
      </c>
      <c r="E1196" s="164" t="s">
        <v>736</v>
      </c>
      <c r="F1196" s="53" t="s">
        <v>856</v>
      </c>
      <c r="G1196" s="140" t="s">
        <v>24</v>
      </c>
      <c r="H1196" s="141">
        <v>979.42</v>
      </c>
      <c r="I1196" s="142">
        <v>979.42</v>
      </c>
      <c r="J1196" s="140">
        <v>17.88</v>
      </c>
      <c r="K1196" s="140">
        <v>961.54</v>
      </c>
      <c r="L1196" s="44" t="str">
        <f>VLOOKUP(E1196,'ML Look up'!$A$2:$B$1922,2,FALSE)</f>
        <v>PRECIP</v>
      </c>
    </row>
    <row r="1197" spans="1:12">
      <c r="A1197" s="140" t="s">
        <v>42</v>
      </c>
      <c r="B1197" s="140" t="s">
        <v>21</v>
      </c>
      <c r="C1197" s="140" t="s">
        <v>864</v>
      </c>
      <c r="D1197" s="140" t="s">
        <v>23</v>
      </c>
      <c r="E1197" s="164" t="s">
        <v>746</v>
      </c>
      <c r="F1197" s="53" t="s">
        <v>844</v>
      </c>
      <c r="G1197" s="140" t="s">
        <v>24</v>
      </c>
      <c r="H1197" s="141">
        <v>14224.75</v>
      </c>
      <c r="I1197" s="142">
        <v>14224.75</v>
      </c>
      <c r="J1197" s="140">
        <v>259.69</v>
      </c>
      <c r="K1197" s="140">
        <v>13965.06</v>
      </c>
      <c r="L1197" s="44" t="str">
        <f>VLOOKUP(E1197,'ML Look up'!$A$2:$B$1922,2,FALSE)</f>
        <v>ASH</v>
      </c>
    </row>
    <row r="1198" spans="1:12">
      <c r="A1198" s="140" t="s">
        <v>42</v>
      </c>
      <c r="B1198" s="140" t="s">
        <v>21</v>
      </c>
      <c r="C1198" s="140" t="s">
        <v>864</v>
      </c>
      <c r="D1198" s="140" t="s">
        <v>23</v>
      </c>
      <c r="E1198" s="164" t="s">
        <v>759</v>
      </c>
      <c r="F1198" s="53" t="s">
        <v>889</v>
      </c>
      <c r="G1198" s="140" t="s">
        <v>24</v>
      </c>
      <c r="H1198" s="141">
        <v>42698.720000000001</v>
      </c>
      <c r="I1198" s="142">
        <v>42698.720000000001</v>
      </c>
      <c r="J1198" s="140">
        <v>779.51</v>
      </c>
      <c r="K1198" s="140">
        <v>41919.21</v>
      </c>
      <c r="L1198" s="44" t="str">
        <f>VLOOKUP(E1198,'ML Look up'!$A$2:$B$1922,2,FALSE)</f>
        <v>GYPSUM</v>
      </c>
    </row>
    <row r="1199" spans="1:12">
      <c r="A1199" s="140" t="s">
        <v>42</v>
      </c>
      <c r="B1199" s="140" t="s">
        <v>21</v>
      </c>
      <c r="C1199" s="140" t="s">
        <v>864</v>
      </c>
      <c r="D1199" s="140" t="s">
        <v>23</v>
      </c>
      <c r="E1199" s="164" t="s">
        <v>769</v>
      </c>
      <c r="F1199" s="53" t="s">
        <v>890</v>
      </c>
      <c r="G1199" s="140" t="s">
        <v>24</v>
      </c>
      <c r="H1199" s="141">
        <v>533.13</v>
      </c>
      <c r="I1199" s="142">
        <v>533.13</v>
      </c>
      <c r="J1199" s="140">
        <v>9.73</v>
      </c>
      <c r="K1199" s="140">
        <v>523.4</v>
      </c>
      <c r="L1199" s="44" t="str">
        <f>VLOOKUP(E1199,'ML Look up'!$A$2:$B$1922,2,FALSE)</f>
        <v>FGD</v>
      </c>
    </row>
    <row r="1200" spans="1:12">
      <c r="A1200" s="140" t="s">
        <v>20</v>
      </c>
      <c r="B1200" s="140" t="s">
        <v>70</v>
      </c>
      <c r="C1200" s="140" t="s">
        <v>32</v>
      </c>
      <c r="D1200" s="140" t="s">
        <v>26</v>
      </c>
      <c r="E1200" s="164">
        <v>40916358</v>
      </c>
      <c r="F1200" s="53" t="s">
        <v>421</v>
      </c>
      <c r="G1200" s="140" t="s">
        <v>24</v>
      </c>
      <c r="H1200" s="141">
        <v>154767.44</v>
      </c>
      <c r="I1200" s="142">
        <v>77383.72</v>
      </c>
      <c r="J1200" s="140">
        <v>35647.21</v>
      </c>
      <c r="K1200" s="140">
        <v>41736.51</v>
      </c>
      <c r="L1200" s="44" t="str">
        <f>VLOOKUP(E1200,'ML Look up'!$A$2:$B$1922,2,FALSE)</f>
        <v>LDFL</v>
      </c>
    </row>
    <row r="1201" spans="1:12">
      <c r="A1201" s="140" t="s">
        <v>20</v>
      </c>
      <c r="B1201" s="140" t="s">
        <v>70</v>
      </c>
      <c r="C1201" s="140" t="s">
        <v>32</v>
      </c>
      <c r="D1201" s="140" t="s">
        <v>26</v>
      </c>
      <c r="E1201" s="164" t="s">
        <v>58</v>
      </c>
      <c r="F1201" s="53" t="s">
        <v>421</v>
      </c>
      <c r="G1201" s="140" t="s">
        <v>24</v>
      </c>
      <c r="H1201" s="141">
        <v>380568.69</v>
      </c>
      <c r="I1201" s="142">
        <v>190284.345</v>
      </c>
      <c r="J1201" s="140">
        <v>87655.47</v>
      </c>
      <c r="K1201" s="140">
        <v>102628.875</v>
      </c>
      <c r="L1201" s="44" t="str">
        <f>VLOOKUP(E1201,'ML Look up'!$A$2:$B$1922,2,FALSE)</f>
        <v>LDFL</v>
      </c>
    </row>
    <row r="1202" spans="1:12">
      <c r="A1202" s="140" t="s">
        <v>20</v>
      </c>
      <c r="B1202" s="140" t="s">
        <v>70</v>
      </c>
      <c r="C1202" s="140" t="s">
        <v>32</v>
      </c>
      <c r="D1202" s="140" t="s">
        <v>26</v>
      </c>
      <c r="E1202" s="164" t="s">
        <v>59</v>
      </c>
      <c r="F1202" s="53" t="s">
        <v>421</v>
      </c>
      <c r="G1202" s="140" t="s">
        <v>24</v>
      </c>
      <c r="H1202" s="141">
        <v>172100.56</v>
      </c>
      <c r="I1202" s="142">
        <v>86050.28</v>
      </c>
      <c r="J1202" s="140">
        <v>39639.51</v>
      </c>
      <c r="K1202" s="140">
        <v>46410.77</v>
      </c>
      <c r="L1202" s="44" t="str">
        <f>VLOOKUP(E1202,'ML Look up'!$A$2:$B$1922,2,FALSE)</f>
        <v>LDFL</v>
      </c>
    </row>
    <row r="1203" spans="1:12">
      <c r="A1203" s="140" t="s">
        <v>20</v>
      </c>
      <c r="B1203" s="140" t="s">
        <v>70</v>
      </c>
      <c r="C1203" s="140" t="s">
        <v>32</v>
      </c>
      <c r="D1203" s="140" t="s">
        <v>26</v>
      </c>
      <c r="E1203" s="164" t="s">
        <v>60</v>
      </c>
      <c r="F1203" s="53" t="s">
        <v>421</v>
      </c>
      <c r="G1203" s="140" t="s">
        <v>24</v>
      </c>
      <c r="H1203" s="141">
        <v>10736251.369999999</v>
      </c>
      <c r="I1203" s="142">
        <v>5368125.6849999996</v>
      </c>
      <c r="J1203" s="140">
        <v>2472855.0499999998</v>
      </c>
      <c r="K1203" s="140">
        <v>2895270.6349999998</v>
      </c>
      <c r="L1203" s="44" t="str">
        <f>VLOOKUP(E1203,'ML Look up'!$A$2:$B$1922,2,FALSE)</f>
        <v>LDFL</v>
      </c>
    </row>
    <row r="1204" spans="1:12">
      <c r="A1204" s="140" t="s">
        <v>20</v>
      </c>
      <c r="B1204" s="140" t="s">
        <v>70</v>
      </c>
      <c r="C1204" s="140" t="s">
        <v>32</v>
      </c>
      <c r="D1204" s="140" t="s">
        <v>26</v>
      </c>
      <c r="E1204" s="164" t="s">
        <v>61</v>
      </c>
      <c r="F1204" s="53" t="s">
        <v>421</v>
      </c>
      <c r="G1204" s="140" t="s">
        <v>24</v>
      </c>
      <c r="H1204" s="141">
        <v>1749519.76</v>
      </c>
      <c r="I1204" s="142">
        <v>874759.88</v>
      </c>
      <c r="J1204" s="140">
        <v>402962.69</v>
      </c>
      <c r="K1204" s="140">
        <v>471797.19</v>
      </c>
      <c r="L1204" s="44" t="str">
        <f>VLOOKUP(E1204,'ML Look up'!$A$2:$B$1922,2,FALSE)</f>
        <v>LDFL</v>
      </c>
    </row>
    <row r="1205" spans="1:12">
      <c r="A1205" s="53" t="s">
        <v>42</v>
      </c>
      <c r="B1205" s="53" t="s">
        <v>21</v>
      </c>
      <c r="C1205" s="53" t="s">
        <v>45</v>
      </c>
      <c r="E1205" s="56" t="s">
        <v>683</v>
      </c>
      <c r="F1205" s="54"/>
      <c r="G1205" s="53" t="s">
        <v>476</v>
      </c>
      <c r="H1205" s="135"/>
      <c r="I1205" s="49">
        <v>-3986.28</v>
      </c>
      <c r="J1205" s="57"/>
      <c r="K1205" s="57"/>
      <c r="L1205" s="44" t="str">
        <f>VLOOKUP(E1205,'ML Look up'!$A$2:$B$1922,2,FALSE)</f>
        <v>ash</v>
      </c>
    </row>
    <row r="1206" spans="1:12">
      <c r="A1206" s="53" t="s">
        <v>42</v>
      </c>
      <c r="B1206" s="53" t="s">
        <v>21</v>
      </c>
      <c r="C1206" s="53" t="s">
        <v>22</v>
      </c>
      <c r="E1206" s="56">
        <v>42160246</v>
      </c>
      <c r="F1206" s="54"/>
      <c r="G1206" s="53" t="s">
        <v>476</v>
      </c>
      <c r="H1206" s="135"/>
      <c r="I1206" s="49">
        <v>-1172.53</v>
      </c>
      <c r="J1206" s="57"/>
      <c r="K1206" s="57"/>
      <c r="L1206" s="44" t="str">
        <f>VLOOKUP(E1206,'ML Look up'!$A$2:$B$1922,2,FALSE)</f>
        <v>PRECIP</v>
      </c>
    </row>
    <row r="1207" spans="1:12">
      <c r="A1207" s="53" t="s">
        <v>42</v>
      </c>
      <c r="B1207" s="53" t="s">
        <v>21</v>
      </c>
      <c r="C1207" s="53" t="s">
        <v>22</v>
      </c>
      <c r="E1207" s="56">
        <v>42224425</v>
      </c>
      <c r="F1207" s="54"/>
      <c r="G1207" s="53" t="s">
        <v>476</v>
      </c>
      <c r="H1207" s="135"/>
      <c r="I1207" s="49">
        <v>-463.44</v>
      </c>
      <c r="J1207" s="57"/>
      <c r="K1207" s="57"/>
      <c r="L1207" s="44" t="str">
        <f>VLOOKUP(E1207,'ML Look up'!$A$2:$B$1922,2,FALSE)</f>
        <v>PRECIP</v>
      </c>
    </row>
    <row r="1208" spans="1:12">
      <c r="A1208" s="53" t="s">
        <v>42</v>
      </c>
      <c r="B1208" s="53" t="s">
        <v>21</v>
      </c>
      <c r="C1208" s="53" t="s">
        <v>22</v>
      </c>
      <c r="E1208" s="56">
        <v>42235594</v>
      </c>
      <c r="F1208" s="54"/>
      <c r="G1208" s="53" t="s">
        <v>476</v>
      </c>
      <c r="H1208" s="135"/>
      <c r="I1208" s="49">
        <v>-4314.3900000000003</v>
      </c>
      <c r="J1208" s="57"/>
      <c r="K1208" s="57"/>
      <c r="L1208" s="44" t="str">
        <f>VLOOKUP(E1208,'ML Look up'!$A$2:$B$1922,2,FALSE)</f>
        <v>ASH</v>
      </c>
    </row>
    <row r="1209" spans="1:12">
      <c r="A1209" s="53" t="s">
        <v>42</v>
      </c>
      <c r="B1209" s="53" t="s">
        <v>21</v>
      </c>
      <c r="C1209" s="53" t="s">
        <v>22</v>
      </c>
      <c r="E1209" s="56">
        <v>42280219</v>
      </c>
      <c r="F1209" s="54"/>
      <c r="G1209" s="53" t="s">
        <v>476</v>
      </c>
      <c r="H1209" s="135"/>
      <c r="I1209" s="49">
        <v>-1005.59</v>
      </c>
      <c r="J1209" s="57"/>
      <c r="K1209" s="57"/>
      <c r="L1209" s="44" t="str">
        <f>VLOOKUP(E1209,'ML Look up'!$A$2:$B$1922,2,FALSE)</f>
        <v>PRECIP</v>
      </c>
    </row>
    <row r="1210" spans="1:12">
      <c r="A1210" s="53" t="s">
        <v>42</v>
      </c>
      <c r="B1210" s="53" t="s">
        <v>21</v>
      </c>
      <c r="C1210" s="53" t="s">
        <v>22</v>
      </c>
      <c r="E1210" s="56">
        <v>42419633</v>
      </c>
      <c r="F1210" s="54"/>
      <c r="G1210" s="53" t="s">
        <v>476</v>
      </c>
      <c r="H1210" s="135"/>
      <c r="I1210" s="49">
        <v>-2826.88</v>
      </c>
      <c r="J1210" s="57"/>
      <c r="K1210" s="57"/>
      <c r="L1210" s="44" t="str">
        <f>VLOOKUP(E1210,'ML Look up'!$A$2:$B$1922,2,FALSE)</f>
        <v>ESP Upgrade</v>
      </c>
    </row>
    <row r="1211" spans="1:12">
      <c r="A1211" s="53" t="s">
        <v>42</v>
      </c>
      <c r="B1211" s="53" t="s">
        <v>21</v>
      </c>
      <c r="C1211" s="53" t="s">
        <v>22</v>
      </c>
      <c r="E1211" s="56" t="s">
        <v>622</v>
      </c>
      <c r="F1211" s="54"/>
      <c r="G1211" s="53" t="s">
        <v>476</v>
      </c>
      <c r="H1211" s="135"/>
      <c r="I1211" s="49">
        <v>-0.6</v>
      </c>
      <c r="J1211" s="57"/>
      <c r="K1211" s="57"/>
      <c r="L1211" s="44" t="str">
        <f>VLOOKUP(E1211,'ML Look up'!$A$2:$B$1922,2,FALSE)</f>
        <v>ASH</v>
      </c>
    </row>
    <row r="1212" spans="1:12">
      <c r="A1212" s="53" t="s">
        <v>42</v>
      </c>
      <c r="B1212" s="53" t="s">
        <v>21</v>
      </c>
      <c r="C1212" s="53" t="s">
        <v>22</v>
      </c>
      <c r="E1212" s="56" t="s">
        <v>653</v>
      </c>
      <c r="F1212" s="54"/>
      <c r="G1212" s="53" t="s">
        <v>476</v>
      </c>
      <c r="H1212" s="135"/>
      <c r="I1212" s="49">
        <v>-1316.62</v>
      </c>
      <c r="J1212" s="57"/>
      <c r="K1212" s="57"/>
      <c r="L1212" s="44" t="str">
        <f>VLOOKUP(E1212,'ML Look up'!$A$2:$B$1922,2,FALSE)</f>
        <v>PRECIP</v>
      </c>
    </row>
    <row r="1213" spans="1:12">
      <c r="A1213" s="53" t="s">
        <v>42</v>
      </c>
      <c r="B1213" s="53" t="s">
        <v>21</v>
      </c>
      <c r="C1213" s="53" t="s">
        <v>25</v>
      </c>
      <c r="E1213" s="56">
        <v>42452864</v>
      </c>
      <c r="F1213" s="54"/>
      <c r="G1213" s="53" t="s">
        <v>476</v>
      </c>
      <c r="H1213" s="135"/>
      <c r="I1213" s="49">
        <v>-1</v>
      </c>
      <c r="J1213" s="57"/>
      <c r="K1213" s="57"/>
      <c r="L1213" s="44" t="str">
        <f>VLOOKUP(E1213,'ML Look up'!$A$2:$B$1922,2,FALSE)</f>
        <v>PRECIP</v>
      </c>
    </row>
    <row r="1214" spans="1:12">
      <c r="A1214" s="53" t="s">
        <v>42</v>
      </c>
      <c r="B1214" s="53" t="s">
        <v>21</v>
      </c>
      <c r="C1214" s="53" t="s">
        <v>25</v>
      </c>
      <c r="E1214" s="56" t="s">
        <v>602</v>
      </c>
      <c r="F1214" s="54"/>
      <c r="G1214" s="53" t="s">
        <v>476</v>
      </c>
      <c r="H1214" s="135"/>
      <c r="I1214" s="49">
        <v>-26448.29</v>
      </c>
      <c r="J1214" s="57"/>
      <c r="K1214" s="57"/>
      <c r="L1214" s="44" t="str">
        <f>VLOOKUP(E1214,'ML Look up'!$A$2:$B$1922,2,FALSE)</f>
        <v>PRECIP</v>
      </c>
    </row>
    <row r="1215" spans="1:12">
      <c r="A1215" s="53" t="s">
        <v>42</v>
      </c>
      <c r="B1215" s="53" t="s">
        <v>21</v>
      </c>
      <c r="C1215" s="53" t="s">
        <v>25</v>
      </c>
      <c r="E1215" s="56" t="s">
        <v>678</v>
      </c>
      <c r="F1215" s="54"/>
      <c r="G1215" s="53" t="s">
        <v>476</v>
      </c>
      <c r="H1215" s="135"/>
      <c r="I1215" s="49">
        <v>-1498.32</v>
      </c>
      <c r="J1215" s="57"/>
      <c r="K1215" s="57"/>
      <c r="L1215" s="44" t="str">
        <f>VLOOKUP(E1215,'ML Look up'!$A$2:$B$1922,2,FALSE)</f>
        <v>ASH</v>
      </c>
    </row>
    <row r="1216" spans="1:12">
      <c r="A1216" s="53" t="s">
        <v>42</v>
      </c>
      <c r="B1216" s="53" t="s">
        <v>21</v>
      </c>
      <c r="C1216" s="53" t="s">
        <v>25</v>
      </c>
      <c r="E1216" s="56" t="s">
        <v>638</v>
      </c>
      <c r="F1216" s="54"/>
      <c r="G1216" s="53" t="s">
        <v>476</v>
      </c>
      <c r="H1216" s="135"/>
      <c r="I1216" s="49">
        <v>-6952.04</v>
      </c>
      <c r="J1216" s="57"/>
      <c r="K1216" s="57"/>
      <c r="L1216" s="44" t="str">
        <f>VLOOKUP(E1216,'ML Look up'!$A$2:$B$1922,2,FALSE)</f>
        <v>LDFL</v>
      </c>
    </row>
    <row r="1217" spans="1:12">
      <c r="A1217" s="53" t="s">
        <v>42</v>
      </c>
      <c r="B1217" s="53" t="s">
        <v>21</v>
      </c>
      <c r="C1217" s="53" t="s">
        <v>28</v>
      </c>
      <c r="E1217" s="56">
        <v>42604150</v>
      </c>
      <c r="F1217" s="54"/>
      <c r="G1217" s="53" t="s">
        <v>476</v>
      </c>
      <c r="H1217" s="135"/>
      <c r="I1217" s="49">
        <v>-11743.03</v>
      </c>
      <c r="J1217" s="57"/>
      <c r="K1217" s="57"/>
      <c r="L1217" s="44" t="str">
        <f>VLOOKUP(E1217,'ML Look up'!$A$2:$B$1922,2,FALSE)</f>
        <v>ASH</v>
      </c>
    </row>
    <row r="1218" spans="1:12">
      <c r="A1218" s="53" t="s">
        <v>42</v>
      </c>
      <c r="B1218" s="53" t="s">
        <v>21</v>
      </c>
      <c r="C1218" s="53" t="s">
        <v>28</v>
      </c>
      <c r="E1218" s="56">
        <v>42604159</v>
      </c>
      <c r="F1218" s="54"/>
      <c r="G1218" s="53" t="s">
        <v>476</v>
      </c>
      <c r="H1218" s="135"/>
      <c r="I1218" s="49">
        <v>-6833.68</v>
      </c>
      <c r="J1218" s="57"/>
      <c r="K1218" s="57"/>
      <c r="L1218" s="44" t="str">
        <f>VLOOKUP(E1218,'ML Look up'!$A$2:$B$1922,2,FALSE)</f>
        <v>ASH</v>
      </c>
    </row>
    <row r="1219" spans="1:12">
      <c r="A1219" s="53" t="s">
        <v>42</v>
      </c>
      <c r="B1219" s="53" t="s">
        <v>21</v>
      </c>
      <c r="C1219" s="53" t="s">
        <v>28</v>
      </c>
      <c r="E1219" s="56">
        <v>42677747</v>
      </c>
      <c r="F1219" s="54"/>
      <c r="G1219" s="53" t="s">
        <v>476</v>
      </c>
      <c r="H1219" s="135"/>
      <c r="I1219" s="49">
        <v>-50872.6</v>
      </c>
      <c r="L1219" s="44" t="str">
        <f>VLOOKUP(E1219,'ML Look up'!$A$2:$B$1922,2,FALSE)</f>
        <v>ESP Upgrade</v>
      </c>
    </row>
    <row r="1220" spans="1:12">
      <c r="A1220" s="53" t="s">
        <v>42</v>
      </c>
      <c r="B1220" s="53" t="s">
        <v>21</v>
      </c>
      <c r="C1220" s="53" t="s">
        <v>28</v>
      </c>
      <c r="E1220" s="56" t="s">
        <v>638</v>
      </c>
      <c r="F1220" s="54"/>
      <c r="G1220" s="53" t="s">
        <v>476</v>
      </c>
      <c r="H1220" s="135"/>
      <c r="I1220" s="49">
        <v>-0.63</v>
      </c>
      <c r="L1220" s="44" t="str">
        <f>VLOOKUP(E1220,'ML Look up'!$A$2:$B$1922,2,FALSE)</f>
        <v>LDFL</v>
      </c>
    </row>
    <row r="1221" spans="1:12">
      <c r="A1221" s="53" t="s">
        <v>42</v>
      </c>
      <c r="B1221" s="53" t="s">
        <v>21</v>
      </c>
      <c r="C1221" s="53" t="s">
        <v>29</v>
      </c>
      <c r="E1221" s="56">
        <v>42178148</v>
      </c>
      <c r="F1221" s="54"/>
      <c r="G1221" s="53" t="s">
        <v>476</v>
      </c>
      <c r="H1221" s="135"/>
      <c r="I1221" s="49">
        <v>-1182.5</v>
      </c>
      <c r="L1221" s="44" t="str">
        <f>VLOOKUP(E1221,'ML Look up'!$A$2:$B$1922,2,FALSE)</f>
        <v>FGD</v>
      </c>
    </row>
    <row r="1222" spans="1:12">
      <c r="A1222" s="53" t="s">
        <v>42</v>
      </c>
      <c r="B1222" s="53" t="s">
        <v>21</v>
      </c>
      <c r="C1222" s="53" t="s">
        <v>29</v>
      </c>
      <c r="E1222" s="56">
        <v>42188892</v>
      </c>
      <c r="F1222" s="54"/>
      <c r="G1222" s="53" t="s">
        <v>476</v>
      </c>
      <c r="H1222" s="135"/>
      <c r="I1222" s="49">
        <v>-9049.7099999999991</v>
      </c>
      <c r="L1222" s="44" t="str">
        <f>VLOOKUP(E1222,'ML Look up'!$A$2:$B$1922,2,FALSE)</f>
        <v>ASH</v>
      </c>
    </row>
    <row r="1223" spans="1:12">
      <c r="A1223" s="53" t="s">
        <v>42</v>
      </c>
      <c r="B1223" s="53" t="s">
        <v>21</v>
      </c>
      <c r="C1223" s="53" t="s">
        <v>29</v>
      </c>
      <c r="E1223" s="56">
        <v>42193706</v>
      </c>
      <c r="F1223" s="54"/>
      <c r="G1223" s="53" t="s">
        <v>476</v>
      </c>
      <c r="H1223" s="135"/>
      <c r="I1223" s="49">
        <v>-2216.2600000000002</v>
      </c>
      <c r="L1223" s="44" t="str">
        <f>VLOOKUP(E1223,'ML Look up'!$A$2:$B$1922,2,FALSE)</f>
        <v>ASH</v>
      </c>
    </row>
    <row r="1224" spans="1:12">
      <c r="A1224" s="53" t="s">
        <v>42</v>
      </c>
      <c r="B1224" s="53" t="s">
        <v>21</v>
      </c>
      <c r="C1224" s="53" t="s">
        <v>29</v>
      </c>
      <c r="E1224" s="56">
        <v>42202583</v>
      </c>
      <c r="F1224" s="54"/>
      <c r="G1224" s="53" t="s">
        <v>476</v>
      </c>
      <c r="H1224" s="135"/>
      <c r="I1224" s="49">
        <v>-9105.6200000000008</v>
      </c>
      <c r="L1224" s="44" t="str">
        <f>VLOOKUP(E1224,'ML Look up'!$A$2:$B$1922,2,FALSE)</f>
        <v>ASH</v>
      </c>
    </row>
    <row r="1225" spans="1:12">
      <c r="A1225" s="53" t="s">
        <v>42</v>
      </c>
      <c r="B1225" s="53" t="s">
        <v>21</v>
      </c>
      <c r="C1225" s="53" t="s">
        <v>29</v>
      </c>
      <c r="E1225" s="56">
        <v>42250242</v>
      </c>
      <c r="F1225" s="54"/>
      <c r="G1225" s="53" t="s">
        <v>476</v>
      </c>
      <c r="H1225" s="135"/>
      <c r="I1225" s="49">
        <v>-1645.82</v>
      </c>
      <c r="L1225" s="44" t="str">
        <f>VLOOKUP(E1225,'ML Look up'!$A$2:$B$1922,2,FALSE)</f>
        <v>FGD</v>
      </c>
    </row>
    <row r="1226" spans="1:12">
      <c r="A1226" s="53" t="s">
        <v>42</v>
      </c>
      <c r="B1226" s="53" t="s">
        <v>21</v>
      </c>
      <c r="C1226" s="53" t="s">
        <v>29</v>
      </c>
      <c r="E1226" s="56">
        <v>42271915</v>
      </c>
      <c r="F1226" s="54"/>
      <c r="G1226" s="53" t="s">
        <v>476</v>
      </c>
      <c r="H1226" s="135"/>
      <c r="I1226" s="49">
        <v>-2554.88</v>
      </c>
      <c r="L1226" s="44" t="str">
        <f>VLOOKUP(E1226,'ML Look up'!$A$2:$B$1922,2,FALSE)</f>
        <v>SCR</v>
      </c>
    </row>
    <row r="1227" spans="1:12">
      <c r="A1227" s="53" t="s">
        <v>42</v>
      </c>
      <c r="B1227" s="53" t="s">
        <v>21</v>
      </c>
      <c r="C1227" s="53" t="s">
        <v>29</v>
      </c>
      <c r="E1227" s="56">
        <v>42273725</v>
      </c>
      <c r="F1227" s="54"/>
      <c r="G1227" s="53" t="s">
        <v>476</v>
      </c>
      <c r="H1227" s="135"/>
      <c r="I1227" s="49">
        <v>-2116.15</v>
      </c>
      <c r="L1227" s="44" t="str">
        <f>VLOOKUP(E1227,'ML Look up'!$A$2:$B$1922,2,FALSE)</f>
        <v>FGD</v>
      </c>
    </row>
    <row r="1228" spans="1:12">
      <c r="A1228" s="53" t="s">
        <v>42</v>
      </c>
      <c r="B1228" s="53" t="s">
        <v>21</v>
      </c>
      <c r="C1228" s="53" t="s">
        <v>29</v>
      </c>
      <c r="E1228" s="56">
        <v>42541275</v>
      </c>
      <c r="F1228" s="54"/>
      <c r="G1228" s="53" t="s">
        <v>476</v>
      </c>
      <c r="H1228" s="135"/>
      <c r="I1228" s="49">
        <v>-1114.95</v>
      </c>
      <c r="L1228" s="44" t="str">
        <f>VLOOKUP(E1228,'ML Look up'!$A$2:$B$1922,2,FALSE)</f>
        <v>SCR</v>
      </c>
    </row>
    <row r="1229" spans="1:12">
      <c r="A1229" s="53" t="s">
        <v>42</v>
      </c>
      <c r="B1229" s="53" t="s">
        <v>21</v>
      </c>
      <c r="C1229" s="53" t="s">
        <v>29</v>
      </c>
      <c r="E1229" s="56">
        <v>42644086</v>
      </c>
      <c r="F1229" s="54"/>
      <c r="G1229" s="53" t="s">
        <v>476</v>
      </c>
      <c r="H1229" s="135"/>
      <c r="I1229" s="49">
        <v>-2298.56</v>
      </c>
      <c r="L1229" s="44" t="str">
        <f>VLOOKUP(E1229,'ML Look up'!$A$2:$B$1922,2,FALSE)</f>
        <v>FGD</v>
      </c>
    </row>
    <row r="1230" spans="1:12">
      <c r="A1230" s="53" t="s">
        <v>42</v>
      </c>
      <c r="B1230" s="53" t="s">
        <v>21</v>
      </c>
      <c r="C1230" s="53" t="s">
        <v>29</v>
      </c>
      <c r="E1230" s="56">
        <v>42677749</v>
      </c>
      <c r="F1230" s="54"/>
      <c r="G1230" s="53" t="s">
        <v>476</v>
      </c>
      <c r="H1230" s="135"/>
      <c r="I1230" s="49">
        <v>-69441.740000000005</v>
      </c>
      <c r="L1230" s="44" t="str">
        <f>VLOOKUP(E1230,'ML Look up'!$A$2:$B$1922,2,FALSE)</f>
        <v>PRECIP</v>
      </c>
    </row>
    <row r="1231" spans="1:12">
      <c r="A1231" s="53" t="s">
        <v>42</v>
      </c>
      <c r="B1231" s="53" t="s">
        <v>21</v>
      </c>
      <c r="C1231" s="53" t="s">
        <v>29</v>
      </c>
      <c r="E1231" s="56">
        <v>42739575</v>
      </c>
      <c r="F1231" s="54"/>
      <c r="G1231" s="53" t="s">
        <v>476</v>
      </c>
      <c r="H1231" s="135"/>
      <c r="I1231" s="49">
        <v>-5048.83</v>
      </c>
      <c r="L1231" s="44" t="str">
        <f>VLOOKUP(E1231,'ML Look up'!$A$2:$B$1922,2,FALSE)</f>
        <v>PRECIP</v>
      </c>
    </row>
    <row r="1232" spans="1:12">
      <c r="A1232" s="53" t="s">
        <v>42</v>
      </c>
      <c r="B1232" s="53" t="s">
        <v>21</v>
      </c>
      <c r="C1232" s="53" t="s">
        <v>29</v>
      </c>
      <c r="E1232" s="56">
        <v>42814813</v>
      </c>
      <c r="F1232" s="54"/>
      <c r="G1232" s="53" t="s">
        <v>476</v>
      </c>
      <c r="H1232" s="135"/>
      <c r="I1232" s="49">
        <v>-2511.06</v>
      </c>
      <c r="L1232" s="44" t="str">
        <f>VLOOKUP(E1232,'ML Look up'!$A$2:$B$1922,2,FALSE)</f>
        <v>ASH</v>
      </c>
    </row>
    <row r="1233" spans="1:12">
      <c r="A1233" s="53" t="s">
        <v>42</v>
      </c>
      <c r="B1233" s="53" t="s">
        <v>21</v>
      </c>
      <c r="C1233" s="53" t="s">
        <v>29</v>
      </c>
      <c r="E1233" s="56">
        <v>42817029</v>
      </c>
      <c r="F1233" s="54"/>
      <c r="G1233" s="53" t="s">
        <v>476</v>
      </c>
      <c r="H1233" s="135"/>
      <c r="I1233" s="49">
        <v>-1864.59</v>
      </c>
      <c r="L1233" s="44" t="str">
        <f>VLOOKUP(E1233,'ML Look up'!$A$2:$B$1922,2,FALSE)</f>
        <v>ASH</v>
      </c>
    </row>
    <row r="1234" spans="1:12">
      <c r="A1234" s="53" t="s">
        <v>42</v>
      </c>
      <c r="B1234" s="53" t="s">
        <v>21</v>
      </c>
      <c r="C1234" s="53" t="s">
        <v>29</v>
      </c>
      <c r="E1234" s="56" t="s">
        <v>599</v>
      </c>
      <c r="F1234" s="54"/>
      <c r="G1234" s="53" t="s">
        <v>476</v>
      </c>
      <c r="H1234" s="135"/>
      <c r="I1234" s="49">
        <v>-93146.99</v>
      </c>
      <c r="L1234" s="44" t="str">
        <f>VLOOKUP(E1234,'ML Look up'!$A$2:$B$1922,2,FALSE)</f>
        <v>PRECIP</v>
      </c>
    </row>
    <row r="1235" spans="1:12">
      <c r="A1235" s="53" t="s">
        <v>42</v>
      </c>
      <c r="B1235" s="53" t="s">
        <v>21</v>
      </c>
      <c r="C1235" s="53" t="s">
        <v>29</v>
      </c>
      <c r="E1235" s="56" t="s">
        <v>600</v>
      </c>
      <c r="F1235" s="54"/>
      <c r="G1235" s="53" t="s">
        <v>476</v>
      </c>
      <c r="H1235" s="135"/>
      <c r="I1235" s="49">
        <v>-102171.67</v>
      </c>
      <c r="L1235" s="44" t="str">
        <f>VLOOKUP(E1235,'ML Look up'!$A$2:$B$1922,2,FALSE)</f>
        <v>PRECIP</v>
      </c>
    </row>
    <row r="1236" spans="1:12">
      <c r="A1236" s="53" t="s">
        <v>42</v>
      </c>
      <c r="B1236" s="53" t="s">
        <v>21</v>
      </c>
      <c r="C1236" s="53" t="s">
        <v>29</v>
      </c>
      <c r="E1236" s="56" t="s">
        <v>656</v>
      </c>
      <c r="F1236" s="54"/>
      <c r="G1236" s="53" t="s">
        <v>476</v>
      </c>
      <c r="H1236" s="135"/>
      <c r="I1236" s="49">
        <v>-8440.6299999999992</v>
      </c>
      <c r="L1236" s="44" t="str">
        <f>VLOOKUP(E1236,'ML Look up'!$A$2:$B$1922,2,FALSE)</f>
        <v>FGD</v>
      </c>
    </row>
    <row r="1237" spans="1:12">
      <c r="A1237" s="53" t="s">
        <v>42</v>
      </c>
      <c r="B1237" s="53" t="s">
        <v>21</v>
      </c>
      <c r="C1237" s="53" t="s">
        <v>29</v>
      </c>
      <c r="E1237" s="56" t="s">
        <v>749</v>
      </c>
      <c r="F1237" s="54"/>
      <c r="G1237" s="53" t="s">
        <v>476</v>
      </c>
      <c r="H1237" s="135"/>
      <c r="I1237" s="49">
        <v>-25566.69</v>
      </c>
      <c r="L1237" s="44" t="str">
        <f>VLOOKUP(E1237,'ML Look up'!$A$2:$B$1922,2,FALSE)</f>
        <v>GYPSUM</v>
      </c>
    </row>
    <row r="1238" spans="1:12">
      <c r="A1238" s="53" t="s">
        <v>42</v>
      </c>
      <c r="B1238" s="53" t="s">
        <v>21</v>
      </c>
      <c r="C1238" s="53" t="s">
        <v>31</v>
      </c>
      <c r="E1238" s="56">
        <v>42190546</v>
      </c>
      <c r="F1238" s="54"/>
      <c r="G1238" s="53" t="s">
        <v>476</v>
      </c>
      <c r="H1238" s="135"/>
      <c r="I1238" s="49">
        <v>-9615.3799999999992</v>
      </c>
      <c r="L1238" s="44" t="str">
        <f>VLOOKUP(E1238,'ML Look up'!$A$2:$B$1922,2,FALSE)</f>
        <v>FGD</v>
      </c>
    </row>
    <row r="1239" spans="1:12">
      <c r="A1239" s="53" t="s">
        <v>42</v>
      </c>
      <c r="B1239" s="53" t="s">
        <v>21</v>
      </c>
      <c r="C1239" s="53" t="s">
        <v>31</v>
      </c>
      <c r="E1239" s="56">
        <v>42272702</v>
      </c>
      <c r="F1239" s="54"/>
      <c r="G1239" s="53" t="s">
        <v>476</v>
      </c>
      <c r="H1239" s="135"/>
      <c r="I1239" s="49">
        <v>-2099.9299999999998</v>
      </c>
      <c r="L1239" s="44" t="str">
        <f>VLOOKUP(E1239,'ML Look up'!$A$2:$B$1922,2,FALSE)</f>
        <v>FGD</v>
      </c>
    </row>
    <row r="1240" spans="1:12">
      <c r="A1240" s="53" t="s">
        <v>42</v>
      </c>
      <c r="B1240" s="53" t="s">
        <v>21</v>
      </c>
      <c r="C1240" s="53" t="s">
        <v>31</v>
      </c>
      <c r="E1240" s="56">
        <v>42287303</v>
      </c>
      <c r="F1240" s="54"/>
      <c r="G1240" s="53" t="s">
        <v>476</v>
      </c>
      <c r="H1240" s="135"/>
      <c r="I1240" s="49">
        <v>-1780.35</v>
      </c>
      <c r="L1240" s="44" t="str">
        <f>VLOOKUP(E1240,'ML Look up'!$A$2:$B$1922,2,FALSE)</f>
        <v>FGD</v>
      </c>
    </row>
    <row r="1241" spans="1:12">
      <c r="A1241" s="53" t="s">
        <v>42</v>
      </c>
      <c r="B1241" s="53" t="s">
        <v>21</v>
      </c>
      <c r="C1241" s="53" t="s">
        <v>31</v>
      </c>
      <c r="E1241" s="56">
        <v>42320396</v>
      </c>
      <c r="F1241" s="54"/>
      <c r="G1241" s="53" t="s">
        <v>476</v>
      </c>
      <c r="H1241" s="135"/>
      <c r="I1241" s="49">
        <v>-3097.07</v>
      </c>
      <c r="L1241" s="44" t="str">
        <f>VLOOKUP(E1241,'ML Look up'!$A$2:$B$1922,2,FALSE)</f>
        <v>SCR</v>
      </c>
    </row>
    <row r="1242" spans="1:12">
      <c r="A1242" s="53" t="s">
        <v>42</v>
      </c>
      <c r="B1242" s="53" t="s">
        <v>21</v>
      </c>
      <c r="C1242" s="53" t="s">
        <v>31</v>
      </c>
      <c r="E1242" s="56">
        <v>42438168</v>
      </c>
      <c r="F1242" s="54"/>
      <c r="G1242" s="53" t="s">
        <v>476</v>
      </c>
      <c r="H1242" s="135"/>
      <c r="I1242" s="49">
        <v>-4229.29</v>
      </c>
      <c r="L1242" s="44" t="str">
        <f>VLOOKUP(E1242,'ML Look up'!$A$2:$B$1922,2,FALSE)</f>
        <v>SCR</v>
      </c>
    </row>
    <row r="1243" spans="1:12">
      <c r="A1243" s="53" t="s">
        <v>42</v>
      </c>
      <c r="B1243" s="53" t="s">
        <v>21</v>
      </c>
      <c r="C1243" s="53" t="s">
        <v>31</v>
      </c>
      <c r="E1243" s="56">
        <v>42487873</v>
      </c>
      <c r="F1243" s="54"/>
      <c r="G1243" s="53" t="s">
        <v>476</v>
      </c>
      <c r="H1243" s="135"/>
      <c r="I1243" s="49">
        <v>-1297.8399999999999</v>
      </c>
      <c r="L1243" s="44" t="str">
        <f>VLOOKUP(E1243,'ML Look up'!$A$2:$B$1922,2,FALSE)</f>
        <v>ASH</v>
      </c>
    </row>
    <row r="1244" spans="1:12">
      <c r="A1244" s="53" t="s">
        <v>42</v>
      </c>
      <c r="B1244" s="53" t="s">
        <v>21</v>
      </c>
      <c r="C1244" s="53" t="s">
        <v>31</v>
      </c>
      <c r="E1244" s="56">
        <v>42955884</v>
      </c>
      <c r="F1244" s="54"/>
      <c r="G1244" s="53" t="s">
        <v>476</v>
      </c>
      <c r="H1244" s="135"/>
      <c r="I1244" s="49">
        <v>-3468.76</v>
      </c>
      <c r="L1244" s="44" t="str">
        <f>VLOOKUP(E1244,'ML Look up'!$A$2:$B$1922,2,FALSE)</f>
        <v>Coal Blend</v>
      </c>
    </row>
    <row r="1245" spans="1:12">
      <c r="A1245" s="53" t="s">
        <v>42</v>
      </c>
      <c r="B1245" s="53" t="s">
        <v>21</v>
      </c>
      <c r="C1245" s="53" t="s">
        <v>31</v>
      </c>
      <c r="E1245" s="56">
        <v>42957869</v>
      </c>
      <c r="F1245" s="54"/>
      <c r="G1245" s="53" t="s">
        <v>476</v>
      </c>
      <c r="H1245" s="135"/>
      <c r="I1245" s="49">
        <v>-2920.49</v>
      </c>
      <c r="L1245" s="44" t="str">
        <f>VLOOKUP(E1245,'ML Look up'!$A$2:$B$1922,2,FALSE)</f>
        <v>FGD</v>
      </c>
    </row>
    <row r="1246" spans="1:12">
      <c r="A1246" s="53" t="s">
        <v>42</v>
      </c>
      <c r="B1246" s="53" t="s">
        <v>21</v>
      </c>
      <c r="C1246" s="53" t="s">
        <v>31</v>
      </c>
      <c r="E1246" s="56">
        <v>42998738</v>
      </c>
      <c r="F1246" s="54"/>
      <c r="G1246" s="53" t="s">
        <v>476</v>
      </c>
      <c r="H1246" s="135"/>
      <c r="I1246" s="49">
        <v>-5785.77</v>
      </c>
      <c r="L1246" s="44" t="str">
        <f>VLOOKUP(E1246,'ML Look up'!$A$2:$B$1922,2,FALSE)</f>
        <v>FGD</v>
      </c>
    </row>
    <row r="1247" spans="1:12">
      <c r="A1247" s="53" t="s">
        <v>42</v>
      </c>
      <c r="B1247" s="53" t="s">
        <v>21</v>
      </c>
      <c r="C1247" s="53" t="s">
        <v>31</v>
      </c>
      <c r="E1247" s="56">
        <v>43004673</v>
      </c>
      <c r="F1247" s="54"/>
      <c r="G1247" s="53" t="s">
        <v>476</v>
      </c>
      <c r="H1247" s="135"/>
      <c r="I1247" s="49">
        <v>-723.11</v>
      </c>
      <c r="L1247" s="44" t="str">
        <f>VLOOKUP(E1247,'ML Look up'!$A$2:$B$1922,2,FALSE)</f>
        <v>FGD</v>
      </c>
    </row>
    <row r="1248" spans="1:12">
      <c r="A1248" s="53" t="s">
        <v>42</v>
      </c>
      <c r="B1248" s="53" t="s">
        <v>21</v>
      </c>
      <c r="C1248" s="53" t="s">
        <v>31</v>
      </c>
      <c r="E1248" s="56">
        <v>43005479</v>
      </c>
      <c r="F1248" s="54"/>
      <c r="G1248" s="53" t="s">
        <v>476</v>
      </c>
      <c r="H1248" s="135"/>
      <c r="I1248" s="49">
        <v>-872.26</v>
      </c>
      <c r="L1248" s="44" t="str">
        <f>VLOOKUP(E1248,'ML Look up'!$A$2:$B$1922,2,FALSE)</f>
        <v>SCR</v>
      </c>
    </row>
    <row r="1249" spans="1:12">
      <c r="A1249" s="53" t="s">
        <v>42</v>
      </c>
      <c r="B1249" s="53" t="s">
        <v>21</v>
      </c>
      <c r="C1249" s="53" t="s">
        <v>31</v>
      </c>
      <c r="E1249" s="56" t="s">
        <v>610</v>
      </c>
      <c r="F1249" s="54"/>
      <c r="G1249" s="53" t="s">
        <v>476</v>
      </c>
      <c r="H1249" s="135"/>
      <c r="I1249" s="49">
        <v>-1465.89</v>
      </c>
      <c r="L1249" s="44" t="str">
        <f>VLOOKUP(E1249,'ML Look up'!$A$2:$B$1922,2,FALSE)</f>
        <v>FGD</v>
      </c>
    </row>
    <row r="1250" spans="1:12">
      <c r="A1250" s="53" t="s">
        <v>42</v>
      </c>
      <c r="B1250" s="53" t="s">
        <v>21</v>
      </c>
      <c r="C1250" s="53" t="s">
        <v>31</v>
      </c>
      <c r="E1250" s="56" t="s">
        <v>581</v>
      </c>
      <c r="F1250" s="54"/>
      <c r="G1250" s="53" t="s">
        <v>476</v>
      </c>
      <c r="H1250" s="135"/>
      <c r="I1250" s="49">
        <v>-4209.92</v>
      </c>
      <c r="L1250" s="44" t="str">
        <f>VLOOKUP(E1250,'ML Look up'!$A$2:$B$1922,2,FALSE)</f>
        <v>FGD</v>
      </c>
    </row>
    <row r="1251" spans="1:12">
      <c r="A1251" s="53" t="s">
        <v>42</v>
      </c>
      <c r="B1251" s="53" t="s">
        <v>21</v>
      </c>
      <c r="C1251" s="53" t="s">
        <v>31</v>
      </c>
      <c r="E1251" s="56" t="s">
        <v>632</v>
      </c>
      <c r="F1251" s="54"/>
      <c r="G1251" s="53" t="s">
        <v>476</v>
      </c>
      <c r="H1251" s="135"/>
      <c r="I1251" s="49">
        <v>-1211.02</v>
      </c>
      <c r="L1251" s="44" t="str">
        <f>VLOOKUP(E1251,'ML Look up'!$A$2:$B$1922,2,FALSE)</f>
        <v>FGD</v>
      </c>
    </row>
    <row r="1252" spans="1:12">
      <c r="A1252" s="53" t="s">
        <v>42</v>
      </c>
      <c r="B1252" s="53" t="s">
        <v>21</v>
      </c>
      <c r="C1252" s="53" t="s">
        <v>31</v>
      </c>
      <c r="E1252" s="56" t="s">
        <v>591</v>
      </c>
      <c r="F1252" s="54"/>
      <c r="G1252" s="53" t="s">
        <v>476</v>
      </c>
      <c r="H1252" s="135"/>
      <c r="I1252" s="49">
        <v>-8662.1299999999992</v>
      </c>
      <c r="L1252" s="44" t="str">
        <f>VLOOKUP(E1252,'ML Look up'!$A$2:$B$1922,2,FALSE)</f>
        <v>FGD</v>
      </c>
    </row>
    <row r="1253" spans="1:12">
      <c r="A1253" s="53" t="s">
        <v>42</v>
      </c>
      <c r="B1253" s="53" t="s">
        <v>21</v>
      </c>
      <c r="C1253" s="53" t="s">
        <v>31</v>
      </c>
      <c r="E1253" s="56" t="s">
        <v>593</v>
      </c>
      <c r="F1253" s="54"/>
      <c r="G1253" s="53" t="s">
        <v>476</v>
      </c>
      <c r="H1253" s="135"/>
      <c r="I1253" s="49">
        <v>-3616.65</v>
      </c>
      <c r="L1253" s="44" t="str">
        <f>VLOOKUP(E1253,'ML Look up'!$A$2:$B$1922,2,FALSE)</f>
        <v>FGD</v>
      </c>
    </row>
    <row r="1254" spans="1:12">
      <c r="A1254" s="53" t="s">
        <v>42</v>
      </c>
      <c r="B1254" s="53" t="s">
        <v>21</v>
      </c>
      <c r="C1254" s="53" t="s">
        <v>31</v>
      </c>
      <c r="E1254" s="56" t="s">
        <v>646</v>
      </c>
      <c r="F1254" s="54"/>
      <c r="G1254" s="53" t="s">
        <v>476</v>
      </c>
      <c r="H1254" s="135"/>
      <c r="I1254" s="49">
        <v>-57917.4</v>
      </c>
      <c r="L1254" s="44" t="str">
        <f>VLOOKUP(E1254,'ML Look up'!$A$2:$B$1922,2,FALSE)</f>
        <v>LNB</v>
      </c>
    </row>
    <row r="1255" spans="1:12">
      <c r="A1255" s="53" t="s">
        <v>42</v>
      </c>
      <c r="B1255" s="53" t="s">
        <v>21</v>
      </c>
      <c r="C1255" s="53" t="s">
        <v>31</v>
      </c>
      <c r="E1255" s="56" t="s">
        <v>745</v>
      </c>
      <c r="F1255" s="54"/>
      <c r="G1255" s="53" t="s">
        <v>476</v>
      </c>
      <c r="H1255" s="135"/>
      <c r="I1255" s="49">
        <v>-1271.3499999999999</v>
      </c>
      <c r="L1255" s="44" t="str">
        <f>VLOOKUP(E1255,'ML Look up'!$A$2:$B$1922,2,FALSE)</f>
        <v>FGD</v>
      </c>
    </row>
    <row r="1256" spans="1:12">
      <c r="A1256" s="53" t="s">
        <v>42</v>
      </c>
      <c r="B1256" s="53" t="s">
        <v>21</v>
      </c>
      <c r="C1256" s="53" t="s">
        <v>31</v>
      </c>
      <c r="E1256" s="56" t="s">
        <v>760</v>
      </c>
      <c r="F1256" s="54"/>
      <c r="G1256" s="53" t="s">
        <v>476</v>
      </c>
      <c r="H1256" s="135"/>
      <c r="I1256" s="49">
        <v>-3886.86</v>
      </c>
      <c r="L1256" s="44" t="str">
        <f>VLOOKUP(E1256,'ML Look up'!$A$2:$B$1922,2,FALSE)</f>
        <v>FGD</v>
      </c>
    </row>
    <row r="1257" spans="1:12">
      <c r="A1257" s="53" t="s">
        <v>42</v>
      </c>
      <c r="B1257" s="53" t="s">
        <v>21</v>
      </c>
      <c r="C1257" s="53" t="s">
        <v>31</v>
      </c>
      <c r="E1257" s="56" t="s">
        <v>779</v>
      </c>
      <c r="F1257" s="54"/>
      <c r="G1257" s="53" t="s">
        <v>476</v>
      </c>
      <c r="H1257" s="135"/>
      <c r="I1257" s="49">
        <v>-6835.87</v>
      </c>
      <c r="L1257" s="44" t="str">
        <f>VLOOKUP(E1257,'ML Look up'!$A$2:$B$1922,2,FALSE)</f>
        <v>SCR</v>
      </c>
    </row>
    <row r="1258" spans="1:12">
      <c r="A1258" s="53" t="s">
        <v>42</v>
      </c>
      <c r="B1258" s="53" t="s">
        <v>21</v>
      </c>
      <c r="C1258" s="53" t="s">
        <v>31</v>
      </c>
      <c r="E1258" s="56">
        <v>42206963</v>
      </c>
      <c r="F1258" s="54"/>
      <c r="G1258" s="53" t="s">
        <v>476</v>
      </c>
      <c r="H1258" s="135"/>
      <c r="I1258" s="49">
        <v>-1179.45</v>
      </c>
      <c r="L1258" s="44" t="str">
        <f>VLOOKUP(E1258,'ML Look up'!$A$2:$B$1922,2,FALSE)</f>
        <v>FGD</v>
      </c>
    </row>
    <row r="1259" spans="1:12">
      <c r="A1259" s="53" t="s">
        <v>42</v>
      </c>
      <c r="B1259" s="53" t="s">
        <v>21</v>
      </c>
      <c r="C1259" s="53" t="s">
        <v>31</v>
      </c>
      <c r="E1259" s="56">
        <v>42673266</v>
      </c>
      <c r="F1259" s="54"/>
      <c r="G1259" s="53" t="s">
        <v>476</v>
      </c>
      <c r="H1259" s="135"/>
      <c r="I1259" s="49">
        <v>-1742</v>
      </c>
      <c r="L1259" s="44" t="str">
        <f>VLOOKUP(E1259,'ML Look up'!$A$2:$B$1922,2,FALSE)</f>
        <v>FGD</v>
      </c>
    </row>
    <row r="1260" spans="1:12">
      <c r="A1260" s="53" t="s">
        <v>42</v>
      </c>
      <c r="B1260" s="53" t="s">
        <v>21</v>
      </c>
      <c r="C1260" s="53" t="s">
        <v>31</v>
      </c>
      <c r="E1260" s="56">
        <v>42738969</v>
      </c>
      <c r="F1260" s="54"/>
      <c r="G1260" s="53" t="s">
        <v>476</v>
      </c>
      <c r="H1260" s="135"/>
      <c r="I1260" s="49">
        <v>-1524.49</v>
      </c>
      <c r="L1260" s="44" t="str">
        <f>VLOOKUP(E1260,'ML Look up'!$A$2:$B$1922,2,FALSE)</f>
        <v>FGD</v>
      </c>
    </row>
    <row r="1261" spans="1:12">
      <c r="A1261" s="53" t="s">
        <v>42</v>
      </c>
      <c r="B1261" s="53" t="s">
        <v>21</v>
      </c>
      <c r="C1261" s="53" t="s">
        <v>31</v>
      </c>
      <c r="E1261" s="56" t="s">
        <v>704</v>
      </c>
      <c r="F1261" s="54"/>
      <c r="G1261" s="53" t="s">
        <v>476</v>
      </c>
      <c r="H1261" s="135"/>
      <c r="I1261" s="49">
        <v>-16352.43</v>
      </c>
      <c r="L1261" s="44" t="str">
        <f>VLOOKUP(E1261,'ML Look up'!$A$2:$B$1922,2,FALSE)</f>
        <v>GYPSUM</v>
      </c>
    </row>
    <row r="1262" spans="1:12">
      <c r="A1262" s="53" t="s">
        <v>42</v>
      </c>
      <c r="B1262" s="53" t="s">
        <v>21</v>
      </c>
      <c r="C1262" s="53" t="s">
        <v>32</v>
      </c>
      <c r="E1262" s="56">
        <v>42161649</v>
      </c>
      <c r="F1262" s="54"/>
      <c r="G1262" s="53" t="s">
        <v>476</v>
      </c>
      <c r="H1262" s="135"/>
      <c r="I1262" s="49">
        <v>-4815.67</v>
      </c>
      <c r="L1262" s="44" t="str">
        <f>VLOOKUP(E1262,'ML Look up'!$A$2:$B$1922,2,FALSE)</f>
        <v>FGD</v>
      </c>
    </row>
    <row r="1263" spans="1:12">
      <c r="A1263" s="53" t="s">
        <v>42</v>
      </c>
      <c r="B1263" s="53" t="s">
        <v>21</v>
      </c>
      <c r="C1263" s="53" t="s">
        <v>32</v>
      </c>
      <c r="E1263" s="56">
        <v>42165752</v>
      </c>
      <c r="F1263" s="54"/>
      <c r="G1263" s="53" t="s">
        <v>476</v>
      </c>
      <c r="H1263" s="135"/>
      <c r="I1263" s="49">
        <v>-2400.19</v>
      </c>
      <c r="L1263" s="44" t="str">
        <f>VLOOKUP(E1263,'ML Look up'!$A$2:$B$1922,2,FALSE)</f>
        <v>FGD</v>
      </c>
    </row>
    <row r="1264" spans="1:12">
      <c r="A1264" s="53" t="s">
        <v>42</v>
      </c>
      <c r="B1264" s="53" t="s">
        <v>21</v>
      </c>
      <c r="C1264" s="53" t="s">
        <v>32</v>
      </c>
      <c r="E1264" s="56">
        <v>42167848</v>
      </c>
      <c r="F1264" s="54"/>
      <c r="G1264" s="53" t="s">
        <v>476</v>
      </c>
      <c r="H1264" s="135"/>
      <c r="I1264" s="49">
        <v>-2007.53</v>
      </c>
      <c r="L1264" s="44" t="str">
        <f>VLOOKUP(E1264,'ML Look up'!$A$2:$B$1922,2,FALSE)</f>
        <v>SCR</v>
      </c>
    </row>
    <row r="1265" spans="1:12">
      <c r="A1265" s="53" t="s">
        <v>42</v>
      </c>
      <c r="B1265" s="53" t="s">
        <v>21</v>
      </c>
      <c r="C1265" s="53" t="s">
        <v>32</v>
      </c>
      <c r="E1265" s="56">
        <v>42168965</v>
      </c>
      <c r="F1265" s="54"/>
      <c r="G1265" s="53" t="s">
        <v>476</v>
      </c>
      <c r="H1265" s="135"/>
      <c r="I1265" s="49">
        <v>-20293.55</v>
      </c>
      <c r="L1265" s="44" t="str">
        <f>VLOOKUP(E1265,'ML Look up'!$A$2:$B$1922,2,FALSE)</f>
        <v>FGD</v>
      </c>
    </row>
    <row r="1266" spans="1:12">
      <c r="A1266" s="53" t="s">
        <v>42</v>
      </c>
      <c r="B1266" s="53" t="s">
        <v>21</v>
      </c>
      <c r="C1266" s="53" t="s">
        <v>32</v>
      </c>
      <c r="E1266" s="56">
        <v>42171825</v>
      </c>
      <c r="F1266" s="54"/>
      <c r="G1266" s="53" t="s">
        <v>476</v>
      </c>
      <c r="H1266" s="135"/>
      <c r="I1266" s="49">
        <v>-28004.46</v>
      </c>
      <c r="L1266" s="44" t="str">
        <f>VLOOKUP(E1266,'ML Look up'!$A$2:$B$1922,2,FALSE)</f>
        <v>FGD</v>
      </c>
    </row>
    <row r="1267" spans="1:12">
      <c r="A1267" s="53" t="s">
        <v>42</v>
      </c>
      <c r="B1267" s="53" t="s">
        <v>21</v>
      </c>
      <c r="C1267" s="53" t="s">
        <v>32</v>
      </c>
      <c r="E1267" s="56">
        <v>42171835</v>
      </c>
      <c r="F1267" s="54"/>
      <c r="G1267" s="53" t="s">
        <v>476</v>
      </c>
      <c r="H1267" s="135"/>
      <c r="I1267" s="49">
        <v>-2456.7199999999998</v>
      </c>
      <c r="L1267" s="44" t="str">
        <f>VLOOKUP(E1267,'ML Look up'!$A$2:$B$1922,2,FALSE)</f>
        <v>FGD</v>
      </c>
    </row>
    <row r="1268" spans="1:12">
      <c r="A1268" s="53" t="s">
        <v>42</v>
      </c>
      <c r="B1268" s="53" t="s">
        <v>21</v>
      </c>
      <c r="C1268" s="53" t="s">
        <v>32</v>
      </c>
      <c r="E1268" s="56">
        <v>42171846</v>
      </c>
      <c r="F1268" s="54"/>
      <c r="G1268" s="53" t="s">
        <v>476</v>
      </c>
      <c r="H1268" s="135"/>
      <c r="I1268" s="49">
        <v>-18079.650000000001</v>
      </c>
      <c r="L1268" s="44" t="str">
        <f>VLOOKUP(E1268,'ML Look up'!$A$2:$B$1922,2,FALSE)</f>
        <v>FGD</v>
      </c>
    </row>
    <row r="1269" spans="1:12">
      <c r="A1269" s="53" t="s">
        <v>42</v>
      </c>
      <c r="B1269" s="53" t="s">
        <v>21</v>
      </c>
      <c r="C1269" s="53" t="s">
        <v>32</v>
      </c>
      <c r="E1269" s="56">
        <v>42172310</v>
      </c>
      <c r="F1269" s="54"/>
      <c r="G1269" s="53" t="s">
        <v>476</v>
      </c>
      <c r="H1269" s="135"/>
      <c r="I1269" s="49">
        <v>-2462.5100000000002</v>
      </c>
      <c r="L1269" s="44" t="str">
        <f>VLOOKUP(E1269,'ML Look up'!$A$2:$B$1922,2,FALSE)</f>
        <v>FGD</v>
      </c>
    </row>
    <row r="1270" spans="1:12">
      <c r="A1270" s="53" t="s">
        <v>42</v>
      </c>
      <c r="B1270" s="53" t="s">
        <v>21</v>
      </c>
      <c r="C1270" s="53" t="s">
        <v>32</v>
      </c>
      <c r="E1270" s="56">
        <v>42172808</v>
      </c>
      <c r="F1270" s="54"/>
      <c r="G1270" s="53" t="s">
        <v>476</v>
      </c>
      <c r="H1270" s="135"/>
      <c r="I1270" s="49">
        <v>-4524.93</v>
      </c>
      <c r="L1270" s="44" t="str">
        <f>VLOOKUP(E1270,'ML Look up'!$A$2:$B$1922,2,FALSE)</f>
        <v>SCR</v>
      </c>
    </row>
    <row r="1271" spans="1:12">
      <c r="A1271" s="53" t="s">
        <v>42</v>
      </c>
      <c r="B1271" s="53" t="s">
        <v>21</v>
      </c>
      <c r="C1271" s="53" t="s">
        <v>32</v>
      </c>
      <c r="E1271" s="56">
        <v>42175362</v>
      </c>
      <c r="F1271" s="54"/>
      <c r="G1271" s="53" t="s">
        <v>476</v>
      </c>
      <c r="H1271" s="135"/>
      <c r="I1271" s="49">
        <v>-4095.96</v>
      </c>
      <c r="L1271" s="44" t="str">
        <f>VLOOKUP(E1271,'ML Look up'!$A$2:$B$1922,2,FALSE)</f>
        <v>SCR</v>
      </c>
    </row>
    <row r="1272" spans="1:12">
      <c r="A1272" s="53" t="s">
        <v>42</v>
      </c>
      <c r="B1272" s="53" t="s">
        <v>21</v>
      </c>
      <c r="C1272" s="53" t="s">
        <v>32</v>
      </c>
      <c r="E1272" s="56">
        <v>42179129</v>
      </c>
      <c r="F1272" s="54"/>
      <c r="G1272" s="53" t="s">
        <v>476</v>
      </c>
      <c r="H1272" s="135"/>
      <c r="I1272" s="49">
        <v>-1403.98</v>
      </c>
      <c r="L1272" s="44" t="str">
        <f>VLOOKUP(E1272,'ML Look up'!$A$2:$B$1922,2,FALSE)</f>
        <v>FGD</v>
      </c>
    </row>
    <row r="1273" spans="1:12">
      <c r="A1273" s="53" t="s">
        <v>42</v>
      </c>
      <c r="B1273" s="53" t="s">
        <v>21</v>
      </c>
      <c r="C1273" s="53" t="s">
        <v>32</v>
      </c>
      <c r="E1273" s="56">
        <v>42179942</v>
      </c>
      <c r="F1273" s="54"/>
      <c r="G1273" s="53" t="s">
        <v>476</v>
      </c>
      <c r="H1273" s="135"/>
      <c r="I1273" s="49">
        <v>-8706.44</v>
      </c>
      <c r="L1273" s="44" t="str">
        <f>VLOOKUP(E1273,'ML Look up'!$A$2:$B$1922,2,FALSE)</f>
        <v>SCR</v>
      </c>
    </row>
    <row r="1274" spans="1:12">
      <c r="A1274" s="53" t="s">
        <v>42</v>
      </c>
      <c r="B1274" s="53" t="s">
        <v>21</v>
      </c>
      <c r="C1274" s="53" t="s">
        <v>32</v>
      </c>
      <c r="E1274" s="56">
        <v>42182860</v>
      </c>
      <c r="F1274" s="54"/>
      <c r="G1274" s="53" t="s">
        <v>476</v>
      </c>
      <c r="H1274" s="135"/>
      <c r="I1274" s="49">
        <v>-1.5</v>
      </c>
      <c r="L1274" s="44" t="str">
        <f>VLOOKUP(E1274,'ML Look up'!$A$2:$B$1922,2,FALSE)</f>
        <v>FGD</v>
      </c>
    </row>
    <row r="1275" spans="1:12">
      <c r="A1275" s="53" t="s">
        <v>42</v>
      </c>
      <c r="B1275" s="53" t="s">
        <v>21</v>
      </c>
      <c r="C1275" s="53" t="s">
        <v>32</v>
      </c>
      <c r="E1275" s="56">
        <v>42182860</v>
      </c>
      <c r="F1275" s="54"/>
      <c r="G1275" s="53" t="s">
        <v>476</v>
      </c>
      <c r="H1275" s="135"/>
      <c r="I1275" s="49">
        <v>-35712.339999999997</v>
      </c>
      <c r="L1275" s="44" t="str">
        <f>VLOOKUP(E1275,'ML Look up'!$A$2:$B$1922,2,FALSE)</f>
        <v>FGD</v>
      </c>
    </row>
    <row r="1276" spans="1:12">
      <c r="A1276" s="53" t="s">
        <v>42</v>
      </c>
      <c r="B1276" s="53" t="s">
        <v>21</v>
      </c>
      <c r="C1276" s="53" t="s">
        <v>32</v>
      </c>
      <c r="E1276" s="56">
        <v>42188969</v>
      </c>
      <c r="F1276" s="54"/>
      <c r="G1276" s="53" t="s">
        <v>476</v>
      </c>
      <c r="H1276" s="135"/>
      <c r="I1276" s="49">
        <v>-1652.68</v>
      </c>
      <c r="L1276" s="44" t="str">
        <f>VLOOKUP(E1276,'ML Look up'!$A$2:$B$1922,2,FALSE)</f>
        <v>GYPSUM</v>
      </c>
    </row>
    <row r="1277" spans="1:12">
      <c r="A1277" s="53" t="s">
        <v>42</v>
      </c>
      <c r="B1277" s="53" t="s">
        <v>21</v>
      </c>
      <c r="C1277" s="53" t="s">
        <v>32</v>
      </c>
      <c r="E1277" s="56">
        <v>42190153</v>
      </c>
      <c r="F1277" s="54"/>
      <c r="G1277" s="53" t="s">
        <v>476</v>
      </c>
      <c r="H1277" s="135"/>
      <c r="I1277" s="49">
        <v>-5778.61</v>
      </c>
      <c r="L1277" s="44" t="str">
        <f>VLOOKUP(E1277,'ML Look up'!$A$2:$B$1922,2,FALSE)</f>
        <v>FGD</v>
      </c>
    </row>
    <row r="1278" spans="1:12">
      <c r="A1278" s="53" t="s">
        <v>42</v>
      </c>
      <c r="B1278" s="53" t="s">
        <v>21</v>
      </c>
      <c r="C1278" s="53" t="s">
        <v>32</v>
      </c>
      <c r="E1278" s="56">
        <v>42207324</v>
      </c>
      <c r="F1278" s="54"/>
      <c r="G1278" s="53" t="s">
        <v>476</v>
      </c>
      <c r="H1278" s="135"/>
      <c r="I1278" s="49">
        <v>-1</v>
      </c>
      <c r="L1278" s="44" t="str">
        <f>VLOOKUP(E1278,'ML Look up'!$A$2:$B$1922,2,FALSE)</f>
        <v>FGD</v>
      </c>
    </row>
    <row r="1279" spans="1:12">
      <c r="A1279" s="53" t="s">
        <v>42</v>
      </c>
      <c r="B1279" s="53" t="s">
        <v>21</v>
      </c>
      <c r="C1279" s="53" t="s">
        <v>32</v>
      </c>
      <c r="E1279" s="56">
        <v>42211076</v>
      </c>
      <c r="F1279" s="54"/>
      <c r="G1279" s="53" t="s">
        <v>476</v>
      </c>
      <c r="H1279" s="135"/>
      <c r="I1279" s="49">
        <v>-89214.43</v>
      </c>
      <c r="L1279" s="44" t="str">
        <f>VLOOKUP(E1279,'ML Look up'!$A$2:$B$1922,2,FALSE)</f>
        <v>FGD</v>
      </c>
    </row>
    <row r="1280" spans="1:12">
      <c r="A1280" s="53" t="s">
        <v>42</v>
      </c>
      <c r="B1280" s="53" t="s">
        <v>21</v>
      </c>
      <c r="C1280" s="53" t="s">
        <v>32</v>
      </c>
      <c r="E1280" s="56">
        <v>42216435</v>
      </c>
      <c r="F1280" s="54"/>
      <c r="G1280" s="53" t="s">
        <v>476</v>
      </c>
      <c r="H1280" s="135"/>
      <c r="I1280" s="49">
        <v>-3050.51</v>
      </c>
      <c r="L1280" s="44" t="str">
        <f>VLOOKUP(E1280,'ML Look up'!$A$2:$B$1922,2,FALSE)</f>
        <v>FGD</v>
      </c>
    </row>
    <row r="1281" spans="1:12">
      <c r="A1281" s="53" t="s">
        <v>42</v>
      </c>
      <c r="B1281" s="53" t="s">
        <v>21</v>
      </c>
      <c r="C1281" s="53" t="s">
        <v>32</v>
      </c>
      <c r="E1281" s="56">
        <v>42216491</v>
      </c>
      <c r="F1281" s="54"/>
      <c r="G1281" s="53" t="s">
        <v>476</v>
      </c>
      <c r="H1281" s="135"/>
      <c r="I1281" s="49">
        <v>-10080.370000000001</v>
      </c>
      <c r="L1281" s="44" t="str">
        <f>VLOOKUP(E1281,'ML Look up'!$A$2:$B$1922,2,FALSE)</f>
        <v>FGD</v>
      </c>
    </row>
    <row r="1282" spans="1:12">
      <c r="A1282" s="53" t="s">
        <v>42</v>
      </c>
      <c r="B1282" s="53" t="s">
        <v>21</v>
      </c>
      <c r="C1282" s="53" t="s">
        <v>32</v>
      </c>
      <c r="E1282" s="56">
        <v>42218790</v>
      </c>
      <c r="F1282" s="54"/>
      <c r="G1282" s="53" t="s">
        <v>476</v>
      </c>
      <c r="H1282" s="135"/>
      <c r="I1282" s="49">
        <v>-1396.94</v>
      </c>
      <c r="L1282" s="44" t="str">
        <f>VLOOKUP(E1282,'ML Look up'!$A$2:$B$1922,2,FALSE)</f>
        <v>FGD</v>
      </c>
    </row>
    <row r="1283" spans="1:12">
      <c r="A1283" s="53" t="s">
        <v>42</v>
      </c>
      <c r="B1283" s="53" t="s">
        <v>21</v>
      </c>
      <c r="C1283" s="53" t="s">
        <v>32</v>
      </c>
      <c r="E1283" s="56">
        <v>42222764</v>
      </c>
      <c r="F1283" s="54"/>
      <c r="G1283" s="53" t="s">
        <v>476</v>
      </c>
      <c r="H1283" s="135"/>
      <c r="I1283" s="49">
        <v>-2567.4299999999998</v>
      </c>
      <c r="L1283" s="44" t="str">
        <f>VLOOKUP(E1283,'ML Look up'!$A$2:$B$1922,2,FALSE)</f>
        <v>PRECIP</v>
      </c>
    </row>
    <row r="1284" spans="1:12">
      <c r="A1284" s="53" t="s">
        <v>42</v>
      </c>
      <c r="B1284" s="53" t="s">
        <v>21</v>
      </c>
      <c r="C1284" s="53" t="s">
        <v>32</v>
      </c>
      <c r="E1284" s="56">
        <v>42230170</v>
      </c>
      <c r="F1284" s="54"/>
      <c r="G1284" s="53" t="s">
        <v>476</v>
      </c>
      <c r="H1284" s="135"/>
      <c r="I1284" s="49">
        <v>-81697.429999999993</v>
      </c>
      <c r="L1284" s="44" t="str">
        <f>VLOOKUP(E1284,'ML Look up'!$A$2:$B$1922,2,FALSE)</f>
        <v>PRECIP</v>
      </c>
    </row>
    <row r="1285" spans="1:12">
      <c r="A1285" s="53" t="s">
        <v>42</v>
      </c>
      <c r="B1285" s="53" t="s">
        <v>21</v>
      </c>
      <c r="C1285" s="53" t="s">
        <v>32</v>
      </c>
      <c r="E1285" s="56">
        <v>42231601</v>
      </c>
      <c r="F1285" s="54"/>
      <c r="G1285" s="53" t="s">
        <v>476</v>
      </c>
      <c r="H1285" s="135"/>
      <c r="I1285" s="49">
        <v>-2408.34</v>
      </c>
      <c r="L1285" s="44" t="str">
        <f>VLOOKUP(E1285,'ML Look up'!$A$2:$B$1922,2,FALSE)</f>
        <v>FGD</v>
      </c>
    </row>
    <row r="1286" spans="1:12">
      <c r="A1286" s="53" t="s">
        <v>42</v>
      </c>
      <c r="B1286" s="53" t="s">
        <v>21</v>
      </c>
      <c r="C1286" s="53" t="s">
        <v>32</v>
      </c>
      <c r="E1286" s="56">
        <v>42235466</v>
      </c>
      <c r="F1286" s="54"/>
      <c r="G1286" s="53" t="s">
        <v>476</v>
      </c>
      <c r="H1286" s="135"/>
      <c r="I1286" s="49">
        <v>-0.5</v>
      </c>
      <c r="L1286" s="44" t="str">
        <f>VLOOKUP(E1286,'ML Look up'!$A$2:$B$1922,2,FALSE)</f>
        <v>ASH</v>
      </c>
    </row>
    <row r="1287" spans="1:12">
      <c r="A1287" s="53" t="s">
        <v>42</v>
      </c>
      <c r="B1287" s="53" t="s">
        <v>21</v>
      </c>
      <c r="C1287" s="53" t="s">
        <v>32</v>
      </c>
      <c r="E1287" s="56">
        <v>42236748</v>
      </c>
      <c r="F1287" s="54"/>
      <c r="G1287" s="53" t="s">
        <v>476</v>
      </c>
      <c r="H1287" s="135"/>
      <c r="I1287" s="49">
        <v>-2394.58</v>
      </c>
      <c r="L1287" s="44" t="str">
        <f>VLOOKUP(E1287,'ML Look up'!$A$2:$B$1922,2,FALSE)</f>
        <v>FGD</v>
      </c>
    </row>
    <row r="1288" spans="1:12">
      <c r="A1288" s="53" t="s">
        <v>42</v>
      </c>
      <c r="B1288" s="53" t="s">
        <v>21</v>
      </c>
      <c r="C1288" s="53" t="s">
        <v>32</v>
      </c>
      <c r="E1288" s="56">
        <v>42244895</v>
      </c>
      <c r="F1288" s="54"/>
      <c r="G1288" s="53" t="s">
        <v>476</v>
      </c>
      <c r="H1288" s="135"/>
      <c r="I1288" s="49">
        <v>-3994.07</v>
      </c>
      <c r="L1288" s="44" t="str">
        <f>VLOOKUP(E1288,'ML Look up'!$A$2:$B$1922,2,FALSE)</f>
        <v>FGD</v>
      </c>
    </row>
    <row r="1289" spans="1:12">
      <c r="A1289" s="53" t="s">
        <v>42</v>
      </c>
      <c r="B1289" s="53" t="s">
        <v>21</v>
      </c>
      <c r="C1289" s="53" t="s">
        <v>32</v>
      </c>
      <c r="E1289" s="56">
        <v>42254651</v>
      </c>
      <c r="F1289" s="54"/>
      <c r="G1289" s="53" t="s">
        <v>476</v>
      </c>
      <c r="H1289" s="135"/>
      <c r="I1289" s="49">
        <v>-1909.14</v>
      </c>
      <c r="L1289" s="44" t="str">
        <f>VLOOKUP(E1289,'ML Look up'!$A$2:$B$1922,2,FALSE)</f>
        <v>FGD</v>
      </c>
    </row>
    <row r="1290" spans="1:12">
      <c r="A1290" s="53" t="s">
        <v>42</v>
      </c>
      <c r="B1290" s="53" t="s">
        <v>21</v>
      </c>
      <c r="C1290" s="53" t="s">
        <v>32</v>
      </c>
      <c r="E1290" s="56">
        <v>42260046</v>
      </c>
      <c r="F1290" s="54"/>
      <c r="G1290" s="53" t="s">
        <v>476</v>
      </c>
      <c r="H1290" s="135"/>
      <c r="I1290" s="49">
        <v>-2186.83</v>
      </c>
      <c r="L1290" s="44" t="str">
        <f>VLOOKUP(E1290,'ML Look up'!$A$2:$B$1922,2,FALSE)</f>
        <v>SCR</v>
      </c>
    </row>
    <row r="1291" spans="1:12">
      <c r="A1291" s="53" t="s">
        <v>42</v>
      </c>
      <c r="B1291" s="53" t="s">
        <v>21</v>
      </c>
      <c r="C1291" s="53" t="s">
        <v>32</v>
      </c>
      <c r="E1291" s="56">
        <v>42261186</v>
      </c>
      <c r="F1291" s="54"/>
      <c r="G1291" s="53" t="s">
        <v>476</v>
      </c>
      <c r="H1291" s="135"/>
      <c r="I1291" s="49">
        <v>-4994.01</v>
      </c>
      <c r="L1291" s="44" t="str">
        <f>VLOOKUP(E1291,'ML Look up'!$A$2:$B$1922,2,FALSE)</f>
        <v>SCR</v>
      </c>
    </row>
    <row r="1292" spans="1:12">
      <c r="A1292" s="53" t="s">
        <v>42</v>
      </c>
      <c r="B1292" s="53" t="s">
        <v>21</v>
      </c>
      <c r="C1292" s="53" t="s">
        <v>32</v>
      </c>
      <c r="E1292" s="56">
        <v>42264531</v>
      </c>
      <c r="F1292" s="54"/>
      <c r="G1292" s="53" t="s">
        <v>476</v>
      </c>
      <c r="H1292" s="135"/>
      <c r="I1292" s="49">
        <v>-92952.8</v>
      </c>
      <c r="L1292" s="44" t="str">
        <f>VLOOKUP(E1292,'ML Look up'!$A$2:$B$1922,2,FALSE)</f>
        <v>FGD</v>
      </c>
    </row>
    <row r="1293" spans="1:12">
      <c r="A1293" s="53" t="s">
        <v>42</v>
      </c>
      <c r="B1293" s="53" t="s">
        <v>21</v>
      </c>
      <c r="C1293" s="53" t="s">
        <v>32</v>
      </c>
      <c r="E1293" s="56">
        <v>42276639</v>
      </c>
      <c r="F1293" s="54"/>
      <c r="G1293" s="53" t="s">
        <v>476</v>
      </c>
      <c r="H1293" s="135"/>
      <c r="I1293" s="49">
        <v>-96364.06</v>
      </c>
      <c r="L1293" s="44" t="str">
        <f>VLOOKUP(E1293,'ML Look up'!$A$2:$B$1922,2,FALSE)</f>
        <v>FGD</v>
      </c>
    </row>
    <row r="1294" spans="1:12">
      <c r="A1294" s="53" t="s">
        <v>42</v>
      </c>
      <c r="B1294" s="53" t="s">
        <v>21</v>
      </c>
      <c r="C1294" s="53" t="s">
        <v>32</v>
      </c>
      <c r="E1294" s="56">
        <v>42277536</v>
      </c>
      <c r="F1294" s="54"/>
      <c r="G1294" s="53" t="s">
        <v>476</v>
      </c>
      <c r="H1294" s="135"/>
      <c r="I1294" s="49">
        <v>-6603.99</v>
      </c>
      <c r="L1294" s="44" t="str">
        <f>VLOOKUP(E1294,'ML Look up'!$A$2:$B$1922,2,FALSE)</f>
        <v>FGD</v>
      </c>
    </row>
    <row r="1295" spans="1:12">
      <c r="A1295" s="53" t="s">
        <v>42</v>
      </c>
      <c r="B1295" s="53" t="s">
        <v>21</v>
      </c>
      <c r="C1295" s="53" t="s">
        <v>32</v>
      </c>
      <c r="E1295" s="56">
        <v>42280789</v>
      </c>
      <c r="F1295" s="54"/>
      <c r="G1295" s="53" t="s">
        <v>476</v>
      </c>
      <c r="H1295" s="135"/>
      <c r="I1295" s="49">
        <v>-15503.83</v>
      </c>
      <c r="L1295" s="44" t="str">
        <f>VLOOKUP(E1295,'ML Look up'!$A$2:$B$1922,2,FALSE)</f>
        <v>ESP Upgrade</v>
      </c>
    </row>
    <row r="1296" spans="1:12">
      <c r="A1296" s="53" t="s">
        <v>42</v>
      </c>
      <c r="B1296" s="53" t="s">
        <v>21</v>
      </c>
      <c r="C1296" s="53" t="s">
        <v>32</v>
      </c>
      <c r="E1296" s="56">
        <v>42280881</v>
      </c>
      <c r="F1296" s="54"/>
      <c r="G1296" s="53" t="s">
        <v>476</v>
      </c>
      <c r="H1296" s="135"/>
      <c r="I1296" s="49">
        <v>-2399.12</v>
      </c>
      <c r="L1296" s="44" t="str">
        <f>VLOOKUP(E1296,'ML Look up'!$A$2:$B$1922,2,FALSE)</f>
        <v>FGD</v>
      </c>
    </row>
    <row r="1297" spans="1:12">
      <c r="A1297" s="53" t="s">
        <v>42</v>
      </c>
      <c r="B1297" s="53" t="s">
        <v>21</v>
      </c>
      <c r="C1297" s="53" t="s">
        <v>32</v>
      </c>
      <c r="E1297" s="56">
        <v>42283334</v>
      </c>
      <c r="F1297" s="54"/>
      <c r="G1297" s="53" t="s">
        <v>476</v>
      </c>
      <c r="H1297" s="135"/>
      <c r="I1297" s="49">
        <v>-1028.5</v>
      </c>
      <c r="L1297" s="44" t="str">
        <f>VLOOKUP(E1297,'ML Look up'!$A$2:$B$1922,2,FALSE)</f>
        <v>FGD</v>
      </c>
    </row>
    <row r="1298" spans="1:12">
      <c r="A1298" s="53" t="s">
        <v>42</v>
      </c>
      <c r="B1298" s="53" t="s">
        <v>21</v>
      </c>
      <c r="C1298" s="53" t="s">
        <v>32</v>
      </c>
      <c r="E1298" s="56">
        <v>42293120</v>
      </c>
      <c r="F1298" s="54"/>
      <c r="G1298" s="53" t="s">
        <v>476</v>
      </c>
      <c r="H1298" s="135"/>
      <c r="I1298" s="49">
        <v>-2377.4899999999998</v>
      </c>
      <c r="L1298" s="44" t="str">
        <f>VLOOKUP(E1298,'ML Look up'!$A$2:$B$1922,2,FALSE)</f>
        <v>FGD</v>
      </c>
    </row>
    <row r="1299" spans="1:12">
      <c r="A1299" s="53" t="s">
        <v>42</v>
      </c>
      <c r="B1299" s="53" t="s">
        <v>21</v>
      </c>
      <c r="C1299" s="53" t="s">
        <v>32</v>
      </c>
      <c r="E1299" s="56">
        <v>42300162</v>
      </c>
      <c r="F1299" s="54"/>
      <c r="G1299" s="53" t="s">
        <v>476</v>
      </c>
      <c r="H1299" s="135"/>
      <c r="I1299" s="49">
        <v>-5929.98</v>
      </c>
      <c r="L1299" s="44" t="str">
        <f>VLOOKUP(E1299,'ML Look up'!$A$2:$B$1922,2,FALSE)</f>
        <v>FGD</v>
      </c>
    </row>
    <row r="1300" spans="1:12">
      <c r="A1300" s="53" t="s">
        <v>42</v>
      </c>
      <c r="B1300" s="53" t="s">
        <v>21</v>
      </c>
      <c r="C1300" s="53" t="s">
        <v>32</v>
      </c>
      <c r="E1300" s="56">
        <v>42319158</v>
      </c>
      <c r="F1300" s="54"/>
      <c r="G1300" s="53" t="s">
        <v>476</v>
      </c>
      <c r="H1300" s="135"/>
      <c r="I1300" s="49">
        <v>-1146.44</v>
      </c>
      <c r="L1300" s="44" t="str">
        <f>VLOOKUP(E1300,'ML Look up'!$A$2:$B$1922,2,FALSE)</f>
        <v>FGD</v>
      </c>
    </row>
    <row r="1301" spans="1:12">
      <c r="A1301" s="53" t="s">
        <v>42</v>
      </c>
      <c r="B1301" s="53" t="s">
        <v>21</v>
      </c>
      <c r="C1301" s="53" t="s">
        <v>32</v>
      </c>
      <c r="E1301" s="56">
        <v>42328993</v>
      </c>
      <c r="F1301" s="54"/>
      <c r="G1301" s="53" t="s">
        <v>476</v>
      </c>
      <c r="H1301" s="135"/>
      <c r="I1301" s="49">
        <v>-2012.87</v>
      </c>
      <c r="L1301" s="44" t="str">
        <f>VLOOKUP(E1301,'ML Look up'!$A$2:$B$1922,2,FALSE)</f>
        <v>FGD</v>
      </c>
    </row>
    <row r="1302" spans="1:12">
      <c r="A1302" s="53" t="s">
        <v>42</v>
      </c>
      <c r="B1302" s="53" t="s">
        <v>21</v>
      </c>
      <c r="C1302" s="53" t="s">
        <v>32</v>
      </c>
      <c r="E1302" s="56">
        <v>42330815</v>
      </c>
      <c r="F1302" s="54"/>
      <c r="G1302" s="53" t="s">
        <v>476</v>
      </c>
      <c r="H1302" s="135"/>
      <c r="I1302" s="49">
        <v>-3</v>
      </c>
      <c r="L1302" s="44" t="str">
        <f>VLOOKUP(E1302,'ML Look up'!$A$2:$B$1922,2,FALSE)</f>
        <v>FGD</v>
      </c>
    </row>
    <row r="1303" spans="1:12">
      <c r="A1303" s="53" t="s">
        <v>42</v>
      </c>
      <c r="B1303" s="53" t="s">
        <v>21</v>
      </c>
      <c r="C1303" s="53" t="s">
        <v>32</v>
      </c>
      <c r="E1303" s="56">
        <v>42336301</v>
      </c>
      <c r="F1303" s="54"/>
      <c r="G1303" s="53" t="s">
        <v>476</v>
      </c>
      <c r="H1303" s="135"/>
      <c r="I1303" s="49">
        <v>-10524.42</v>
      </c>
      <c r="L1303" s="44" t="str">
        <f>VLOOKUP(E1303,'ML Look up'!$A$2:$B$1922,2,FALSE)</f>
        <v>SCR</v>
      </c>
    </row>
    <row r="1304" spans="1:12">
      <c r="A1304" s="53" t="s">
        <v>42</v>
      </c>
      <c r="B1304" s="53" t="s">
        <v>21</v>
      </c>
      <c r="C1304" s="53" t="s">
        <v>32</v>
      </c>
      <c r="E1304" s="56">
        <v>42343102</v>
      </c>
      <c r="F1304" s="54"/>
      <c r="G1304" s="53" t="s">
        <v>476</v>
      </c>
      <c r="H1304" s="135"/>
      <c r="I1304" s="49">
        <v>-1169.44</v>
      </c>
      <c r="L1304" s="44" t="str">
        <f>VLOOKUP(E1304,'ML Look up'!$A$2:$B$1922,2,FALSE)</f>
        <v>FGD</v>
      </c>
    </row>
    <row r="1305" spans="1:12">
      <c r="A1305" s="53" t="s">
        <v>42</v>
      </c>
      <c r="B1305" s="53" t="s">
        <v>21</v>
      </c>
      <c r="C1305" s="53" t="s">
        <v>32</v>
      </c>
      <c r="E1305" s="56">
        <v>42343105</v>
      </c>
      <c r="F1305" s="54"/>
      <c r="G1305" s="53" t="s">
        <v>476</v>
      </c>
      <c r="H1305" s="135"/>
      <c r="I1305" s="49">
        <v>-467.85</v>
      </c>
      <c r="L1305" s="44" t="str">
        <f>VLOOKUP(E1305,'ML Look up'!$A$2:$B$1922,2,FALSE)</f>
        <v>ASH</v>
      </c>
    </row>
    <row r="1306" spans="1:12">
      <c r="A1306" s="53" t="s">
        <v>42</v>
      </c>
      <c r="B1306" s="53" t="s">
        <v>21</v>
      </c>
      <c r="C1306" s="53" t="s">
        <v>32</v>
      </c>
      <c r="E1306" s="56">
        <v>42346620</v>
      </c>
      <c r="F1306" s="54"/>
      <c r="G1306" s="53" t="s">
        <v>476</v>
      </c>
      <c r="H1306" s="135"/>
      <c r="I1306" s="49">
        <v>-7894.66</v>
      </c>
      <c r="L1306" s="44" t="str">
        <f>VLOOKUP(E1306,'ML Look up'!$A$2:$B$1922,2,FALSE)</f>
        <v>FGD</v>
      </c>
    </row>
    <row r="1307" spans="1:12">
      <c r="A1307" s="53" t="s">
        <v>42</v>
      </c>
      <c r="B1307" s="53" t="s">
        <v>21</v>
      </c>
      <c r="C1307" s="53" t="s">
        <v>32</v>
      </c>
      <c r="E1307" s="56">
        <v>42346625</v>
      </c>
      <c r="F1307" s="54"/>
      <c r="G1307" s="53" t="s">
        <v>476</v>
      </c>
      <c r="H1307" s="135"/>
      <c r="I1307" s="49">
        <v>-6247.75</v>
      </c>
      <c r="L1307" s="44" t="str">
        <f>VLOOKUP(E1307,'ML Look up'!$A$2:$B$1922,2,FALSE)</f>
        <v>FGD</v>
      </c>
    </row>
    <row r="1308" spans="1:12">
      <c r="A1308" s="53" t="s">
        <v>42</v>
      </c>
      <c r="B1308" s="53" t="s">
        <v>21</v>
      </c>
      <c r="C1308" s="53" t="s">
        <v>32</v>
      </c>
      <c r="E1308" s="56">
        <v>42356872</v>
      </c>
      <c r="F1308" s="54"/>
      <c r="G1308" s="53" t="s">
        <v>476</v>
      </c>
      <c r="H1308" s="135"/>
      <c r="I1308" s="49">
        <v>-1</v>
      </c>
      <c r="L1308" s="44" t="str">
        <f>VLOOKUP(E1308,'ML Look up'!$A$2:$B$1922,2,FALSE)</f>
        <v>ESP Upgrade</v>
      </c>
    </row>
    <row r="1309" spans="1:12">
      <c r="A1309" s="53" t="s">
        <v>42</v>
      </c>
      <c r="B1309" s="53" t="s">
        <v>21</v>
      </c>
      <c r="C1309" s="53" t="s">
        <v>32</v>
      </c>
      <c r="E1309" s="56">
        <v>42361093</v>
      </c>
      <c r="F1309" s="54"/>
      <c r="G1309" s="53" t="s">
        <v>476</v>
      </c>
      <c r="H1309" s="135"/>
      <c r="I1309" s="49">
        <v>-3401.78</v>
      </c>
      <c r="L1309" s="44" t="str">
        <f>VLOOKUP(E1309,'ML Look up'!$A$2:$B$1922,2,FALSE)</f>
        <v>FGD</v>
      </c>
    </row>
    <row r="1310" spans="1:12">
      <c r="A1310" s="53" t="s">
        <v>42</v>
      </c>
      <c r="B1310" s="53" t="s">
        <v>21</v>
      </c>
      <c r="C1310" s="53" t="s">
        <v>32</v>
      </c>
      <c r="E1310" s="56">
        <v>42368064</v>
      </c>
      <c r="F1310" s="54"/>
      <c r="G1310" s="53" t="s">
        <v>476</v>
      </c>
      <c r="H1310" s="135"/>
      <c r="I1310" s="49">
        <v>-5</v>
      </c>
      <c r="L1310" s="44" t="str">
        <f>VLOOKUP(E1310,'ML Look up'!$A$2:$B$1922,2,FALSE)</f>
        <v>FGD</v>
      </c>
    </row>
    <row r="1311" spans="1:12">
      <c r="A1311" s="53" t="s">
        <v>42</v>
      </c>
      <c r="B1311" s="53" t="s">
        <v>21</v>
      </c>
      <c r="C1311" s="53" t="s">
        <v>32</v>
      </c>
      <c r="E1311" s="56">
        <v>42386633</v>
      </c>
      <c r="F1311" s="54"/>
      <c r="G1311" s="53" t="s">
        <v>476</v>
      </c>
      <c r="H1311" s="135"/>
      <c r="I1311" s="49">
        <v>-4596.1000000000004</v>
      </c>
      <c r="L1311" s="44" t="str">
        <f>VLOOKUP(E1311,'ML Look up'!$A$2:$B$1922,2,FALSE)</f>
        <v>FGD</v>
      </c>
    </row>
    <row r="1312" spans="1:12">
      <c r="A1312" s="53" t="s">
        <v>42</v>
      </c>
      <c r="B1312" s="53" t="s">
        <v>21</v>
      </c>
      <c r="C1312" s="53" t="s">
        <v>32</v>
      </c>
      <c r="E1312" s="56">
        <v>42386785</v>
      </c>
      <c r="F1312" s="54"/>
      <c r="G1312" s="53" t="s">
        <v>476</v>
      </c>
      <c r="H1312" s="135"/>
      <c r="I1312" s="49">
        <v>-471.29</v>
      </c>
      <c r="L1312" s="44" t="str">
        <f>VLOOKUP(E1312,'ML Look up'!$A$2:$B$1922,2,FALSE)</f>
        <v>FGD</v>
      </c>
    </row>
    <row r="1313" spans="1:12">
      <c r="A1313" s="53" t="s">
        <v>42</v>
      </c>
      <c r="B1313" s="53" t="s">
        <v>21</v>
      </c>
      <c r="C1313" s="53" t="s">
        <v>32</v>
      </c>
      <c r="E1313" s="56">
        <v>42393129</v>
      </c>
      <c r="F1313" s="54"/>
      <c r="G1313" s="53" t="s">
        <v>476</v>
      </c>
      <c r="H1313" s="135"/>
      <c r="I1313" s="49">
        <v>-759.02</v>
      </c>
      <c r="L1313" s="44" t="str">
        <f>VLOOKUP(E1313,'ML Look up'!$A$2:$B$1922,2,FALSE)</f>
        <v>FGD</v>
      </c>
    </row>
    <row r="1314" spans="1:12">
      <c r="A1314" s="53" t="s">
        <v>42</v>
      </c>
      <c r="B1314" s="53" t="s">
        <v>21</v>
      </c>
      <c r="C1314" s="53" t="s">
        <v>32</v>
      </c>
      <c r="E1314" s="56">
        <v>42409294</v>
      </c>
      <c r="F1314" s="54"/>
      <c r="G1314" s="53" t="s">
        <v>476</v>
      </c>
      <c r="H1314" s="135"/>
      <c r="I1314" s="49">
        <v>-2</v>
      </c>
      <c r="L1314" s="44" t="str">
        <f>VLOOKUP(E1314,'ML Look up'!$A$2:$B$1922,2,FALSE)</f>
        <v>GYPSUM</v>
      </c>
    </row>
    <row r="1315" spans="1:12">
      <c r="A1315" s="53" t="s">
        <v>42</v>
      </c>
      <c r="B1315" s="53" t="s">
        <v>21</v>
      </c>
      <c r="C1315" s="53" t="s">
        <v>32</v>
      </c>
      <c r="E1315" s="56">
        <v>42413526</v>
      </c>
      <c r="F1315" s="54"/>
      <c r="G1315" s="53" t="s">
        <v>476</v>
      </c>
      <c r="H1315" s="135"/>
      <c r="I1315" s="49">
        <v>-1022.21</v>
      </c>
      <c r="L1315" s="44" t="str">
        <f>VLOOKUP(E1315,'ML Look up'!$A$2:$B$1922,2,FALSE)</f>
        <v>FGD</v>
      </c>
    </row>
    <row r="1316" spans="1:12">
      <c r="A1316" s="53" t="s">
        <v>42</v>
      </c>
      <c r="B1316" s="53" t="s">
        <v>21</v>
      </c>
      <c r="C1316" s="53" t="s">
        <v>32</v>
      </c>
      <c r="E1316" s="56">
        <v>42467777</v>
      </c>
      <c r="F1316" s="54"/>
      <c r="G1316" s="53" t="s">
        <v>476</v>
      </c>
      <c r="H1316" s="135"/>
      <c r="I1316" s="49">
        <v>-875.98</v>
      </c>
      <c r="L1316" s="44" t="str">
        <f>VLOOKUP(E1316,'ML Look up'!$A$2:$B$1922,2,FALSE)</f>
        <v>FGD</v>
      </c>
    </row>
    <row r="1317" spans="1:12">
      <c r="A1317" s="53" t="s">
        <v>42</v>
      </c>
      <c r="B1317" s="53" t="s">
        <v>21</v>
      </c>
      <c r="C1317" s="53" t="s">
        <v>32</v>
      </c>
      <c r="E1317" s="56">
        <v>42478216</v>
      </c>
      <c r="F1317" s="54"/>
      <c r="G1317" s="53" t="s">
        <v>476</v>
      </c>
      <c r="H1317" s="135"/>
      <c r="I1317" s="49">
        <v>-99881.9</v>
      </c>
      <c r="L1317" s="44" t="str">
        <f>VLOOKUP(E1317,'ML Look up'!$A$2:$B$1922,2,FALSE)</f>
        <v>FGD</v>
      </c>
    </row>
    <row r="1318" spans="1:12">
      <c r="A1318" s="53" t="s">
        <v>42</v>
      </c>
      <c r="B1318" s="53" t="s">
        <v>21</v>
      </c>
      <c r="C1318" s="53" t="s">
        <v>32</v>
      </c>
      <c r="E1318" s="56">
        <v>42498902</v>
      </c>
      <c r="F1318" s="54"/>
      <c r="G1318" s="53" t="s">
        <v>476</v>
      </c>
      <c r="H1318" s="135"/>
      <c r="I1318" s="49">
        <v>-4415.3</v>
      </c>
      <c r="L1318" s="44" t="str">
        <f>VLOOKUP(E1318,'ML Look up'!$A$2:$B$1922,2,FALSE)</f>
        <v>FGD</v>
      </c>
    </row>
    <row r="1319" spans="1:12">
      <c r="A1319" s="53" t="s">
        <v>42</v>
      </c>
      <c r="B1319" s="53" t="s">
        <v>21</v>
      </c>
      <c r="C1319" s="53" t="s">
        <v>32</v>
      </c>
      <c r="E1319" s="56">
        <v>42499337</v>
      </c>
      <c r="F1319" s="54"/>
      <c r="G1319" s="53" t="s">
        <v>476</v>
      </c>
      <c r="H1319" s="135"/>
      <c r="I1319" s="49">
        <v>-7405.83</v>
      </c>
      <c r="L1319" s="44" t="str">
        <f>VLOOKUP(E1319,'ML Look up'!$A$2:$B$1922,2,FALSE)</f>
        <v>SO3</v>
      </c>
    </row>
    <row r="1320" spans="1:12">
      <c r="A1320" s="53" t="s">
        <v>42</v>
      </c>
      <c r="B1320" s="53" t="s">
        <v>21</v>
      </c>
      <c r="C1320" s="53" t="s">
        <v>32</v>
      </c>
      <c r="E1320" s="56">
        <v>42515320</v>
      </c>
      <c r="F1320" s="54"/>
      <c r="G1320" s="53" t="s">
        <v>476</v>
      </c>
      <c r="H1320" s="135"/>
      <c r="I1320" s="49">
        <v>-2278.96</v>
      </c>
      <c r="L1320" s="44" t="str">
        <f>VLOOKUP(E1320,'ML Look up'!$A$2:$B$1922,2,FALSE)</f>
        <v>FGD</v>
      </c>
    </row>
    <row r="1321" spans="1:12">
      <c r="A1321" s="53" t="s">
        <v>42</v>
      </c>
      <c r="B1321" s="53" t="s">
        <v>21</v>
      </c>
      <c r="C1321" s="53" t="s">
        <v>32</v>
      </c>
      <c r="E1321" s="56">
        <v>42534827</v>
      </c>
      <c r="F1321" s="54"/>
      <c r="G1321" s="53" t="s">
        <v>476</v>
      </c>
      <c r="H1321" s="135"/>
      <c r="I1321" s="49">
        <v>-3781.02</v>
      </c>
      <c r="L1321" s="44" t="str">
        <f>VLOOKUP(E1321,'ML Look up'!$A$2:$B$1922,2,FALSE)</f>
        <v>FGD</v>
      </c>
    </row>
    <row r="1322" spans="1:12">
      <c r="A1322" s="53" t="s">
        <v>42</v>
      </c>
      <c r="B1322" s="53" t="s">
        <v>21</v>
      </c>
      <c r="C1322" s="53" t="s">
        <v>32</v>
      </c>
      <c r="E1322" s="56">
        <v>42535820</v>
      </c>
      <c r="F1322" s="54"/>
      <c r="G1322" s="53" t="s">
        <v>476</v>
      </c>
      <c r="H1322" s="135"/>
      <c r="I1322" s="49">
        <v>-451.27</v>
      </c>
      <c r="L1322" s="44" t="str">
        <f>VLOOKUP(E1322,'ML Look up'!$A$2:$B$1922,2,FALSE)</f>
        <v>SO3</v>
      </c>
    </row>
    <row r="1323" spans="1:12">
      <c r="A1323" s="53" t="s">
        <v>42</v>
      </c>
      <c r="B1323" s="53" t="s">
        <v>21</v>
      </c>
      <c r="C1323" s="53" t="s">
        <v>32</v>
      </c>
      <c r="E1323" s="56">
        <v>42586177</v>
      </c>
      <c r="F1323" s="54"/>
      <c r="G1323" s="53" t="s">
        <v>476</v>
      </c>
      <c r="H1323" s="135"/>
      <c r="I1323" s="49">
        <v>-1227.3399999999999</v>
      </c>
      <c r="L1323" s="44" t="str">
        <f>VLOOKUP(E1323,'ML Look up'!$A$2:$B$1922,2,FALSE)</f>
        <v>FGD</v>
      </c>
    </row>
    <row r="1324" spans="1:12">
      <c r="A1324" s="53" t="s">
        <v>42</v>
      </c>
      <c r="B1324" s="53" t="s">
        <v>21</v>
      </c>
      <c r="C1324" s="53" t="s">
        <v>32</v>
      </c>
      <c r="E1324" s="56">
        <v>42594770</v>
      </c>
      <c r="F1324" s="54"/>
      <c r="G1324" s="53" t="s">
        <v>476</v>
      </c>
      <c r="H1324" s="135"/>
      <c r="I1324" s="49">
        <v>-1359.4</v>
      </c>
      <c r="L1324" s="44" t="str">
        <f>VLOOKUP(E1324,'ML Look up'!$A$2:$B$1922,2,FALSE)</f>
        <v>FGD</v>
      </c>
    </row>
    <row r="1325" spans="1:12">
      <c r="A1325" s="53" t="s">
        <v>42</v>
      </c>
      <c r="B1325" s="53" t="s">
        <v>21</v>
      </c>
      <c r="C1325" s="53" t="s">
        <v>32</v>
      </c>
      <c r="E1325" s="56">
        <v>42595985</v>
      </c>
      <c r="F1325" s="54"/>
      <c r="G1325" s="53" t="s">
        <v>476</v>
      </c>
      <c r="H1325" s="135"/>
      <c r="I1325" s="49">
        <v>-2570.7399999999998</v>
      </c>
      <c r="L1325" s="44" t="str">
        <f>VLOOKUP(E1325,'ML Look up'!$A$2:$B$1922,2,FALSE)</f>
        <v>FGD</v>
      </c>
    </row>
    <row r="1326" spans="1:12">
      <c r="A1326" s="53" t="s">
        <v>42</v>
      </c>
      <c r="B1326" s="53" t="s">
        <v>21</v>
      </c>
      <c r="C1326" s="53" t="s">
        <v>32</v>
      </c>
      <c r="E1326" s="56">
        <v>42599312</v>
      </c>
      <c r="F1326" s="54"/>
      <c r="G1326" s="53" t="s">
        <v>476</v>
      </c>
      <c r="H1326" s="135"/>
      <c r="I1326" s="49">
        <v>-1510.91</v>
      </c>
      <c r="L1326" s="44" t="str">
        <f>VLOOKUP(E1326,'ML Look up'!$A$2:$B$1922,2,FALSE)</f>
        <v>FGD</v>
      </c>
    </row>
    <row r="1327" spans="1:12">
      <c r="A1327" s="53" t="s">
        <v>42</v>
      </c>
      <c r="B1327" s="53" t="s">
        <v>21</v>
      </c>
      <c r="C1327" s="53" t="s">
        <v>32</v>
      </c>
      <c r="E1327" s="56">
        <v>42600212</v>
      </c>
      <c r="F1327" s="54"/>
      <c r="G1327" s="53" t="s">
        <v>476</v>
      </c>
      <c r="H1327" s="135"/>
      <c r="I1327" s="49">
        <v>-7820.15</v>
      </c>
      <c r="L1327" s="44" t="str">
        <f>VLOOKUP(E1327,'ML Look up'!$A$2:$B$1922,2,FALSE)</f>
        <v>FGD</v>
      </c>
    </row>
    <row r="1328" spans="1:12">
      <c r="A1328" s="53" t="s">
        <v>42</v>
      </c>
      <c r="B1328" s="53" t="s">
        <v>21</v>
      </c>
      <c r="C1328" s="53" t="s">
        <v>32</v>
      </c>
      <c r="E1328" s="56">
        <v>42616537</v>
      </c>
      <c r="F1328" s="54"/>
      <c r="G1328" s="53" t="s">
        <v>476</v>
      </c>
      <c r="H1328" s="135"/>
      <c r="I1328" s="49">
        <v>-4627.96</v>
      </c>
      <c r="L1328" s="44" t="str">
        <f>VLOOKUP(E1328,'ML Look up'!$A$2:$B$1922,2,FALSE)</f>
        <v>FGD</v>
      </c>
    </row>
    <row r="1329" spans="1:12">
      <c r="A1329" s="53" t="s">
        <v>42</v>
      </c>
      <c r="B1329" s="53" t="s">
        <v>21</v>
      </c>
      <c r="C1329" s="53" t="s">
        <v>32</v>
      </c>
      <c r="E1329" s="56">
        <v>42617561</v>
      </c>
      <c r="F1329" s="54"/>
      <c r="G1329" s="53" t="s">
        <v>476</v>
      </c>
      <c r="H1329" s="135"/>
      <c r="I1329" s="49">
        <v>-3263.02</v>
      </c>
      <c r="L1329" s="44" t="str">
        <f>VLOOKUP(E1329,'ML Look up'!$A$2:$B$1922,2,FALSE)</f>
        <v>FGD</v>
      </c>
    </row>
    <row r="1330" spans="1:12">
      <c r="A1330" s="53" t="s">
        <v>42</v>
      </c>
      <c r="B1330" s="53" t="s">
        <v>21</v>
      </c>
      <c r="C1330" s="53" t="s">
        <v>32</v>
      </c>
      <c r="E1330" s="56">
        <v>42625711</v>
      </c>
      <c r="F1330" s="54"/>
      <c r="G1330" s="53" t="s">
        <v>476</v>
      </c>
      <c r="H1330" s="135"/>
      <c r="I1330" s="49">
        <v>-3760.02</v>
      </c>
      <c r="L1330" s="44" t="str">
        <f>VLOOKUP(E1330,'ML Look up'!$A$2:$B$1922,2,FALSE)</f>
        <v>FGD</v>
      </c>
    </row>
    <row r="1331" spans="1:12">
      <c r="A1331" s="53" t="s">
        <v>42</v>
      </c>
      <c r="B1331" s="53" t="s">
        <v>21</v>
      </c>
      <c r="C1331" s="53" t="s">
        <v>32</v>
      </c>
      <c r="E1331" s="56">
        <v>42626159</v>
      </c>
      <c r="F1331" s="54"/>
      <c r="G1331" s="53" t="s">
        <v>476</v>
      </c>
      <c r="H1331" s="135"/>
      <c r="I1331" s="49">
        <v>-8659.6299999999992</v>
      </c>
      <c r="L1331" s="44" t="str">
        <f>VLOOKUP(E1331,'ML Look up'!$A$2:$B$1922,2,FALSE)</f>
        <v>FGD</v>
      </c>
    </row>
    <row r="1332" spans="1:12">
      <c r="A1332" s="53" t="s">
        <v>42</v>
      </c>
      <c r="B1332" s="53" t="s">
        <v>21</v>
      </c>
      <c r="C1332" s="53" t="s">
        <v>32</v>
      </c>
      <c r="E1332" s="56">
        <v>42628091</v>
      </c>
      <c r="F1332" s="54"/>
      <c r="G1332" s="53" t="s">
        <v>476</v>
      </c>
      <c r="H1332" s="135"/>
      <c r="I1332" s="49">
        <v>-92420.479999999996</v>
      </c>
      <c r="L1332" s="44" t="str">
        <f>VLOOKUP(E1332,'ML Look up'!$A$2:$B$1922,2,FALSE)</f>
        <v>FGD</v>
      </c>
    </row>
    <row r="1333" spans="1:12">
      <c r="A1333" s="53" t="s">
        <v>42</v>
      </c>
      <c r="B1333" s="53" t="s">
        <v>21</v>
      </c>
      <c r="C1333" s="53" t="s">
        <v>32</v>
      </c>
      <c r="E1333" s="56">
        <v>42628192</v>
      </c>
      <c r="F1333" s="54"/>
      <c r="G1333" s="53" t="s">
        <v>476</v>
      </c>
      <c r="H1333" s="135"/>
      <c r="I1333" s="49">
        <v>-74643.399999999994</v>
      </c>
      <c r="L1333" s="44" t="str">
        <f>VLOOKUP(E1333,'ML Look up'!$A$2:$B$1922,2,FALSE)</f>
        <v>FGD</v>
      </c>
    </row>
    <row r="1334" spans="1:12">
      <c r="A1334" s="53" t="s">
        <v>42</v>
      </c>
      <c r="B1334" s="53" t="s">
        <v>21</v>
      </c>
      <c r="C1334" s="53" t="s">
        <v>32</v>
      </c>
      <c r="E1334" s="56">
        <v>42635375</v>
      </c>
      <c r="F1334" s="54"/>
      <c r="G1334" s="53" t="s">
        <v>476</v>
      </c>
      <c r="H1334" s="135"/>
      <c r="I1334" s="49">
        <v>-12712.33</v>
      </c>
      <c r="L1334" s="44" t="str">
        <f>VLOOKUP(E1334,'ML Look up'!$A$2:$B$1922,2,FALSE)</f>
        <v>FGD</v>
      </c>
    </row>
    <row r="1335" spans="1:12">
      <c r="A1335" s="53" t="s">
        <v>42</v>
      </c>
      <c r="B1335" s="53" t="s">
        <v>21</v>
      </c>
      <c r="C1335" s="53" t="s">
        <v>32</v>
      </c>
      <c r="E1335" s="56">
        <v>42639651</v>
      </c>
      <c r="F1335" s="54"/>
      <c r="G1335" s="53" t="s">
        <v>476</v>
      </c>
      <c r="H1335" s="135"/>
      <c r="I1335" s="49">
        <v>-10695.47</v>
      </c>
      <c r="L1335" s="44" t="str">
        <f>VLOOKUP(E1335,'ML Look up'!$A$2:$B$1922,2,FALSE)</f>
        <v>FGD</v>
      </c>
    </row>
    <row r="1336" spans="1:12">
      <c r="A1336" s="53" t="s">
        <v>42</v>
      </c>
      <c r="B1336" s="53" t="s">
        <v>21</v>
      </c>
      <c r="C1336" s="53" t="s">
        <v>32</v>
      </c>
      <c r="E1336" s="56">
        <v>42681212</v>
      </c>
      <c r="F1336" s="54"/>
      <c r="G1336" s="53" t="s">
        <v>476</v>
      </c>
      <c r="H1336" s="135"/>
      <c r="I1336" s="49">
        <v>-2790.06</v>
      </c>
      <c r="L1336" s="44" t="str">
        <f>VLOOKUP(E1336,'ML Look up'!$A$2:$B$1922,2,FALSE)</f>
        <v>GYPSUM</v>
      </c>
    </row>
    <row r="1337" spans="1:12">
      <c r="A1337" s="53" t="s">
        <v>42</v>
      </c>
      <c r="B1337" s="53" t="s">
        <v>21</v>
      </c>
      <c r="C1337" s="53" t="s">
        <v>32</v>
      </c>
      <c r="E1337" s="56">
        <v>42682675</v>
      </c>
      <c r="F1337" s="54"/>
      <c r="G1337" s="53" t="s">
        <v>476</v>
      </c>
      <c r="H1337" s="135"/>
      <c r="I1337" s="49">
        <v>-2007.11</v>
      </c>
      <c r="L1337" s="44" t="str">
        <f>VLOOKUP(E1337,'ML Look up'!$A$2:$B$1922,2,FALSE)</f>
        <v>FGD</v>
      </c>
    </row>
    <row r="1338" spans="1:12">
      <c r="A1338" s="53" t="s">
        <v>42</v>
      </c>
      <c r="B1338" s="53" t="s">
        <v>21</v>
      </c>
      <c r="C1338" s="53" t="s">
        <v>32</v>
      </c>
      <c r="E1338" s="56">
        <v>42701585</v>
      </c>
      <c r="F1338" s="54"/>
      <c r="G1338" s="53" t="s">
        <v>476</v>
      </c>
      <c r="H1338" s="135"/>
      <c r="I1338" s="49">
        <v>-4820.8599999999997</v>
      </c>
      <c r="L1338" s="44" t="str">
        <f>VLOOKUP(E1338,'ML Look up'!$A$2:$B$1922,2,FALSE)</f>
        <v>FGD</v>
      </c>
    </row>
    <row r="1339" spans="1:12">
      <c r="A1339" s="53" t="s">
        <v>42</v>
      </c>
      <c r="B1339" s="53" t="s">
        <v>21</v>
      </c>
      <c r="C1339" s="53" t="s">
        <v>32</v>
      </c>
      <c r="E1339" s="56">
        <v>42710127</v>
      </c>
      <c r="F1339" s="54"/>
      <c r="G1339" s="53" t="s">
        <v>476</v>
      </c>
      <c r="H1339" s="135"/>
      <c r="I1339" s="49">
        <v>-2704.37</v>
      </c>
      <c r="L1339" s="44" t="str">
        <f>VLOOKUP(E1339,'ML Look up'!$A$2:$B$1922,2,FALSE)</f>
        <v>FGD</v>
      </c>
    </row>
    <row r="1340" spans="1:12">
      <c r="A1340" s="53" t="s">
        <v>42</v>
      </c>
      <c r="B1340" s="53" t="s">
        <v>21</v>
      </c>
      <c r="C1340" s="53" t="s">
        <v>32</v>
      </c>
      <c r="E1340" s="56">
        <v>42721629</v>
      </c>
      <c r="F1340" s="54"/>
      <c r="G1340" s="53" t="s">
        <v>476</v>
      </c>
      <c r="H1340" s="135"/>
      <c r="I1340" s="49">
        <v>-2282.17</v>
      </c>
      <c r="L1340" s="44" t="str">
        <f>VLOOKUP(E1340,'ML Look up'!$A$2:$B$1922,2,FALSE)</f>
        <v>FGD</v>
      </c>
    </row>
    <row r="1341" spans="1:12">
      <c r="A1341" s="53" t="s">
        <v>42</v>
      </c>
      <c r="B1341" s="53" t="s">
        <v>21</v>
      </c>
      <c r="C1341" s="53" t="s">
        <v>32</v>
      </c>
      <c r="E1341" s="56">
        <v>42737907</v>
      </c>
      <c r="F1341" s="54"/>
      <c r="G1341" s="53" t="s">
        <v>476</v>
      </c>
      <c r="H1341" s="135"/>
      <c r="I1341" s="49">
        <v>-5211.7299999999996</v>
      </c>
      <c r="L1341" s="44" t="str">
        <f>VLOOKUP(E1341,'ML Look up'!$A$2:$B$1922,2,FALSE)</f>
        <v>FGD</v>
      </c>
    </row>
    <row r="1342" spans="1:12">
      <c r="A1342" s="53" t="s">
        <v>42</v>
      </c>
      <c r="B1342" s="53" t="s">
        <v>21</v>
      </c>
      <c r="C1342" s="53" t="s">
        <v>32</v>
      </c>
      <c r="E1342" s="56">
        <v>42763525</v>
      </c>
      <c r="F1342" s="54"/>
      <c r="G1342" s="53" t="s">
        <v>476</v>
      </c>
      <c r="H1342" s="135"/>
      <c r="I1342" s="49">
        <v>-1168.54</v>
      </c>
      <c r="L1342" s="44" t="str">
        <f>VLOOKUP(E1342,'ML Look up'!$A$2:$B$1922,2,FALSE)</f>
        <v>FGD</v>
      </c>
    </row>
    <row r="1343" spans="1:12">
      <c r="A1343" s="53" t="s">
        <v>42</v>
      </c>
      <c r="B1343" s="53" t="s">
        <v>21</v>
      </c>
      <c r="C1343" s="53" t="s">
        <v>32</v>
      </c>
      <c r="E1343" s="56">
        <v>42765373</v>
      </c>
      <c r="F1343" s="54"/>
      <c r="G1343" s="53" t="s">
        <v>476</v>
      </c>
      <c r="H1343" s="135"/>
      <c r="I1343" s="49">
        <v>-4897.18</v>
      </c>
      <c r="L1343" s="44" t="str">
        <f>VLOOKUP(E1343,'ML Look up'!$A$2:$B$1922,2,FALSE)</f>
        <v>FGD</v>
      </c>
    </row>
    <row r="1344" spans="1:12">
      <c r="A1344" s="53" t="s">
        <v>42</v>
      </c>
      <c r="B1344" s="53" t="s">
        <v>21</v>
      </c>
      <c r="C1344" s="53" t="s">
        <v>32</v>
      </c>
      <c r="E1344" s="56">
        <v>42775072</v>
      </c>
      <c r="F1344" s="54"/>
      <c r="G1344" s="53" t="s">
        <v>476</v>
      </c>
      <c r="H1344" s="135"/>
      <c r="I1344" s="49">
        <v>-3383.82</v>
      </c>
      <c r="L1344" s="44" t="str">
        <f>VLOOKUP(E1344,'ML Look up'!$A$2:$B$1922,2,FALSE)</f>
        <v>FGD</v>
      </c>
    </row>
    <row r="1345" spans="1:12">
      <c r="A1345" s="53" t="s">
        <v>42</v>
      </c>
      <c r="B1345" s="53" t="s">
        <v>21</v>
      </c>
      <c r="C1345" s="53" t="s">
        <v>32</v>
      </c>
      <c r="E1345" s="56">
        <v>42803603</v>
      </c>
      <c r="F1345" s="54"/>
      <c r="G1345" s="53" t="s">
        <v>476</v>
      </c>
      <c r="H1345" s="135"/>
      <c r="I1345" s="49">
        <v>-1902.36</v>
      </c>
      <c r="L1345" s="44" t="str">
        <f>VLOOKUP(E1345,'ML Look up'!$A$2:$B$1922,2,FALSE)</f>
        <v>FGD</v>
      </c>
    </row>
    <row r="1346" spans="1:12">
      <c r="A1346" s="53" t="s">
        <v>42</v>
      </c>
      <c r="B1346" s="53" t="s">
        <v>21</v>
      </c>
      <c r="C1346" s="53" t="s">
        <v>32</v>
      </c>
      <c r="E1346" s="56">
        <v>42817158</v>
      </c>
      <c r="F1346" s="54"/>
      <c r="G1346" s="53" t="s">
        <v>476</v>
      </c>
      <c r="H1346" s="135"/>
      <c r="I1346" s="49">
        <v>-7398.89</v>
      </c>
      <c r="L1346" s="44" t="str">
        <f>VLOOKUP(E1346,'ML Look up'!$A$2:$B$1922,2,FALSE)</f>
        <v>FGD</v>
      </c>
    </row>
    <row r="1347" spans="1:12">
      <c r="A1347" s="53" t="s">
        <v>42</v>
      </c>
      <c r="B1347" s="53" t="s">
        <v>21</v>
      </c>
      <c r="C1347" s="53" t="s">
        <v>32</v>
      </c>
      <c r="E1347" s="56">
        <v>42819644</v>
      </c>
      <c r="F1347" s="54"/>
      <c r="G1347" s="53" t="s">
        <v>476</v>
      </c>
      <c r="H1347" s="135"/>
      <c r="I1347" s="49">
        <v>-1060.8</v>
      </c>
      <c r="L1347" s="44" t="str">
        <f>VLOOKUP(E1347,'ML Look up'!$A$2:$B$1922,2,FALSE)</f>
        <v>FGD</v>
      </c>
    </row>
    <row r="1348" spans="1:12">
      <c r="A1348" s="53" t="s">
        <v>42</v>
      </c>
      <c r="B1348" s="53" t="s">
        <v>21</v>
      </c>
      <c r="C1348" s="53" t="s">
        <v>32</v>
      </c>
      <c r="E1348" s="56">
        <v>42847611</v>
      </c>
      <c r="F1348" s="54"/>
      <c r="G1348" s="53" t="s">
        <v>476</v>
      </c>
      <c r="H1348" s="135"/>
      <c r="I1348" s="49">
        <v>-3196.86</v>
      </c>
      <c r="L1348" s="44" t="str">
        <f>VLOOKUP(E1348,'ML Look up'!$A$2:$B$1922,2,FALSE)</f>
        <v>FGD</v>
      </c>
    </row>
    <row r="1349" spans="1:12">
      <c r="A1349" s="53" t="s">
        <v>42</v>
      </c>
      <c r="B1349" s="53" t="s">
        <v>21</v>
      </c>
      <c r="C1349" s="53" t="s">
        <v>32</v>
      </c>
      <c r="E1349" s="56">
        <v>42855498</v>
      </c>
      <c r="F1349" s="54"/>
      <c r="G1349" s="53" t="s">
        <v>476</v>
      </c>
      <c r="H1349" s="135"/>
      <c r="I1349" s="49">
        <v>-1337.93</v>
      </c>
      <c r="L1349" s="44" t="str">
        <f>VLOOKUP(E1349,'ML Look up'!$A$2:$B$1922,2,FALSE)</f>
        <v>FGD</v>
      </c>
    </row>
    <row r="1350" spans="1:12">
      <c r="A1350" s="53" t="s">
        <v>42</v>
      </c>
      <c r="B1350" s="53" t="s">
        <v>21</v>
      </c>
      <c r="C1350" s="53" t="s">
        <v>32</v>
      </c>
      <c r="E1350" s="56">
        <v>42868673</v>
      </c>
      <c r="F1350" s="54"/>
      <c r="G1350" s="53" t="s">
        <v>476</v>
      </c>
      <c r="H1350" s="135"/>
      <c r="I1350" s="49">
        <v>-131919.57</v>
      </c>
      <c r="L1350" s="44" t="str">
        <f>VLOOKUP(E1350,'ML Look up'!$A$2:$B$1922,2,FALSE)</f>
        <v>FGD</v>
      </c>
    </row>
    <row r="1351" spans="1:12">
      <c r="A1351" s="53" t="s">
        <v>42</v>
      </c>
      <c r="B1351" s="53" t="s">
        <v>21</v>
      </c>
      <c r="C1351" s="53" t="s">
        <v>32</v>
      </c>
      <c r="E1351" s="56">
        <v>42874994</v>
      </c>
      <c r="F1351" s="54"/>
      <c r="G1351" s="53" t="s">
        <v>476</v>
      </c>
      <c r="H1351" s="135"/>
      <c r="I1351" s="49">
        <v>-3083.37</v>
      </c>
      <c r="L1351" s="44" t="str">
        <f>VLOOKUP(E1351,'ML Look up'!$A$2:$B$1922,2,FALSE)</f>
        <v>FGD</v>
      </c>
    </row>
    <row r="1352" spans="1:12">
      <c r="A1352" s="53" t="s">
        <v>42</v>
      </c>
      <c r="B1352" s="53" t="s">
        <v>21</v>
      </c>
      <c r="C1352" s="53" t="s">
        <v>32</v>
      </c>
      <c r="E1352" s="56">
        <v>42891839</v>
      </c>
      <c r="F1352" s="54"/>
      <c r="G1352" s="53" t="s">
        <v>476</v>
      </c>
      <c r="H1352" s="135"/>
      <c r="I1352" s="49">
        <v>-1380.58</v>
      </c>
      <c r="L1352" s="44" t="str">
        <f>VLOOKUP(E1352,'ML Look up'!$A$2:$B$1922,2,FALSE)</f>
        <v>FGD</v>
      </c>
    </row>
    <row r="1353" spans="1:12">
      <c r="A1353" s="53" t="s">
        <v>42</v>
      </c>
      <c r="B1353" s="53" t="s">
        <v>21</v>
      </c>
      <c r="C1353" s="53" t="s">
        <v>32</v>
      </c>
      <c r="E1353" s="56">
        <v>42891875</v>
      </c>
      <c r="F1353" s="54"/>
      <c r="G1353" s="53" t="s">
        <v>476</v>
      </c>
      <c r="H1353" s="135"/>
      <c r="I1353" s="49">
        <v>-130522.02</v>
      </c>
      <c r="L1353" s="44" t="str">
        <f>VLOOKUP(E1353,'ML Look up'!$A$2:$B$1922,2,FALSE)</f>
        <v>FGD</v>
      </c>
    </row>
    <row r="1354" spans="1:12">
      <c r="A1354" s="53" t="s">
        <v>42</v>
      </c>
      <c r="B1354" s="53" t="s">
        <v>21</v>
      </c>
      <c r="C1354" s="53" t="s">
        <v>32</v>
      </c>
      <c r="E1354" s="56">
        <v>42892252</v>
      </c>
      <c r="F1354" s="54"/>
      <c r="G1354" s="53" t="s">
        <v>476</v>
      </c>
      <c r="H1354" s="135"/>
      <c r="I1354" s="49">
        <v>-18306.41</v>
      </c>
      <c r="L1354" s="44" t="str">
        <f>VLOOKUP(E1354,'ML Look up'!$A$2:$B$1922,2,FALSE)</f>
        <v>FGD</v>
      </c>
    </row>
    <row r="1355" spans="1:12">
      <c r="A1355" s="53" t="s">
        <v>42</v>
      </c>
      <c r="B1355" s="53" t="s">
        <v>21</v>
      </c>
      <c r="C1355" s="53" t="s">
        <v>32</v>
      </c>
      <c r="E1355" s="56">
        <v>42892538</v>
      </c>
      <c r="F1355" s="54"/>
      <c r="G1355" s="53" t="s">
        <v>476</v>
      </c>
      <c r="H1355" s="135"/>
      <c r="I1355" s="49">
        <v>-1397.72</v>
      </c>
      <c r="L1355" s="44" t="str">
        <f>VLOOKUP(E1355,'ML Look up'!$A$2:$B$1922,2,FALSE)</f>
        <v>FGD</v>
      </c>
    </row>
    <row r="1356" spans="1:12">
      <c r="A1356" s="53" t="s">
        <v>42</v>
      </c>
      <c r="B1356" s="53" t="s">
        <v>21</v>
      </c>
      <c r="C1356" s="53" t="s">
        <v>32</v>
      </c>
      <c r="E1356" s="56">
        <v>42893506</v>
      </c>
      <c r="F1356" s="54"/>
      <c r="G1356" s="53" t="s">
        <v>476</v>
      </c>
      <c r="H1356" s="135"/>
      <c r="I1356" s="49">
        <v>-1293.75</v>
      </c>
      <c r="L1356" s="44" t="str">
        <f>VLOOKUP(E1356,'ML Look up'!$A$2:$B$1922,2,FALSE)</f>
        <v>CEMS</v>
      </c>
    </row>
    <row r="1357" spans="1:12">
      <c r="A1357" s="53" t="s">
        <v>42</v>
      </c>
      <c r="B1357" s="53" t="s">
        <v>21</v>
      </c>
      <c r="C1357" s="53" t="s">
        <v>32</v>
      </c>
      <c r="E1357" s="56">
        <v>42894377</v>
      </c>
      <c r="F1357" s="54"/>
      <c r="G1357" s="53" t="s">
        <v>476</v>
      </c>
      <c r="H1357" s="135"/>
      <c r="I1357" s="49">
        <v>-2971.78</v>
      </c>
      <c r="L1357" s="44" t="str">
        <f>VLOOKUP(E1357,'ML Look up'!$A$2:$B$1922,2,FALSE)</f>
        <v>CEMS</v>
      </c>
    </row>
    <row r="1358" spans="1:12">
      <c r="A1358" s="53" t="s">
        <v>42</v>
      </c>
      <c r="B1358" s="53" t="s">
        <v>21</v>
      </c>
      <c r="C1358" s="53" t="s">
        <v>32</v>
      </c>
      <c r="E1358" s="56">
        <v>42902645</v>
      </c>
      <c r="F1358" s="54"/>
      <c r="G1358" s="53" t="s">
        <v>476</v>
      </c>
      <c r="H1358" s="135"/>
      <c r="I1358" s="49">
        <v>-2791.64</v>
      </c>
      <c r="L1358" s="44" t="str">
        <f>VLOOKUP(E1358,'ML Look up'!$A$2:$B$1922,2,FALSE)</f>
        <v>FGD</v>
      </c>
    </row>
    <row r="1359" spans="1:12">
      <c r="A1359" s="53" t="s">
        <v>42</v>
      </c>
      <c r="B1359" s="53" t="s">
        <v>21</v>
      </c>
      <c r="C1359" s="53" t="s">
        <v>32</v>
      </c>
      <c r="E1359" s="56">
        <v>42911817</v>
      </c>
      <c r="F1359" s="54"/>
      <c r="G1359" s="53" t="s">
        <v>476</v>
      </c>
      <c r="H1359" s="135"/>
      <c r="I1359" s="49">
        <v>-3453.68</v>
      </c>
      <c r="L1359" s="44" t="str">
        <f>VLOOKUP(E1359,'ML Look up'!$A$2:$B$1922,2,FALSE)</f>
        <v>FGD</v>
      </c>
    </row>
    <row r="1360" spans="1:12">
      <c r="A1360" s="53" t="s">
        <v>42</v>
      </c>
      <c r="B1360" s="53" t="s">
        <v>21</v>
      </c>
      <c r="C1360" s="53" t="s">
        <v>32</v>
      </c>
      <c r="E1360" s="56">
        <v>42940940</v>
      </c>
      <c r="F1360" s="54"/>
      <c r="G1360" s="53" t="s">
        <v>476</v>
      </c>
      <c r="H1360" s="135"/>
      <c r="I1360" s="49">
        <v>-1866.89</v>
      </c>
      <c r="L1360" s="44" t="str">
        <f>VLOOKUP(E1360,'ML Look up'!$A$2:$B$1922,2,FALSE)</f>
        <v>FGD</v>
      </c>
    </row>
    <row r="1361" spans="1:12">
      <c r="A1361" s="53" t="s">
        <v>42</v>
      </c>
      <c r="B1361" s="53" t="s">
        <v>21</v>
      </c>
      <c r="C1361" s="53" t="s">
        <v>32</v>
      </c>
      <c r="E1361" s="56">
        <v>42943177</v>
      </c>
      <c r="F1361" s="54"/>
      <c r="G1361" s="53" t="s">
        <v>476</v>
      </c>
      <c r="H1361" s="135"/>
      <c r="I1361" s="49">
        <v>-0.73</v>
      </c>
      <c r="L1361" s="44" t="str">
        <f>VLOOKUP(E1361,'ML Look up'!$A$2:$B$1922,2,FALSE)</f>
        <v>FGD</v>
      </c>
    </row>
    <row r="1362" spans="1:12">
      <c r="A1362" s="53" t="s">
        <v>42</v>
      </c>
      <c r="B1362" s="53" t="s">
        <v>21</v>
      </c>
      <c r="C1362" s="53" t="s">
        <v>32</v>
      </c>
      <c r="E1362" s="56">
        <v>42944720</v>
      </c>
      <c r="F1362" s="54"/>
      <c r="G1362" s="53" t="s">
        <v>476</v>
      </c>
      <c r="H1362" s="135"/>
      <c r="I1362" s="49">
        <v>-3503</v>
      </c>
      <c r="L1362" s="44" t="str">
        <f>VLOOKUP(E1362,'ML Look up'!$A$2:$B$1922,2,FALSE)</f>
        <v>FGD</v>
      </c>
    </row>
    <row r="1363" spans="1:12">
      <c r="A1363" s="53" t="s">
        <v>42</v>
      </c>
      <c r="B1363" s="53" t="s">
        <v>21</v>
      </c>
      <c r="C1363" s="53" t="s">
        <v>32</v>
      </c>
      <c r="E1363" s="56">
        <v>42953874</v>
      </c>
      <c r="F1363" s="54"/>
      <c r="G1363" s="53" t="s">
        <v>476</v>
      </c>
      <c r="H1363" s="135"/>
      <c r="I1363" s="49">
        <v>-606.35</v>
      </c>
      <c r="L1363" s="44" t="str">
        <f>VLOOKUP(E1363,'ML Look up'!$A$2:$B$1922,2,FALSE)</f>
        <v>FGD</v>
      </c>
    </row>
    <row r="1364" spans="1:12">
      <c r="A1364" s="53" t="s">
        <v>42</v>
      </c>
      <c r="B1364" s="53" t="s">
        <v>21</v>
      </c>
      <c r="C1364" s="53" t="s">
        <v>32</v>
      </c>
      <c r="E1364" s="56">
        <v>42974893</v>
      </c>
      <c r="F1364" s="54"/>
      <c r="G1364" s="53" t="s">
        <v>476</v>
      </c>
      <c r="H1364" s="135"/>
      <c r="I1364" s="49">
        <v>-1238.6500000000001</v>
      </c>
      <c r="L1364" s="44" t="str">
        <f>VLOOKUP(E1364,'ML Look up'!$A$2:$B$1922,2,FALSE)</f>
        <v>DFA</v>
      </c>
    </row>
    <row r="1365" spans="1:12">
      <c r="A1365" s="53" t="s">
        <v>42</v>
      </c>
      <c r="B1365" s="53" t="s">
        <v>21</v>
      </c>
      <c r="C1365" s="53" t="s">
        <v>32</v>
      </c>
      <c r="E1365" s="56">
        <v>42975428</v>
      </c>
      <c r="F1365" s="54"/>
      <c r="G1365" s="53" t="s">
        <v>476</v>
      </c>
      <c r="H1365" s="135"/>
      <c r="I1365" s="49">
        <v>-4243.41</v>
      </c>
      <c r="L1365" s="44" t="str">
        <f>VLOOKUP(E1365,'ML Look up'!$A$2:$B$1922,2,FALSE)</f>
        <v>FGD</v>
      </c>
    </row>
    <row r="1366" spans="1:12">
      <c r="A1366" s="53" t="s">
        <v>42</v>
      </c>
      <c r="B1366" s="53" t="s">
        <v>21</v>
      </c>
      <c r="C1366" s="53" t="s">
        <v>32</v>
      </c>
      <c r="E1366" s="56">
        <v>42976844</v>
      </c>
      <c r="F1366" s="54"/>
      <c r="G1366" s="53" t="s">
        <v>476</v>
      </c>
      <c r="H1366" s="135"/>
      <c r="I1366" s="49">
        <v>-23964.32</v>
      </c>
      <c r="L1366" s="44" t="str">
        <f>VLOOKUP(E1366,'ML Look up'!$A$2:$B$1922,2,FALSE)</f>
        <v>FGD</v>
      </c>
    </row>
    <row r="1367" spans="1:12">
      <c r="A1367" s="53" t="s">
        <v>42</v>
      </c>
      <c r="B1367" s="53" t="s">
        <v>21</v>
      </c>
      <c r="C1367" s="53" t="s">
        <v>32</v>
      </c>
      <c r="E1367" s="56">
        <v>42979997</v>
      </c>
      <c r="F1367" s="54"/>
      <c r="G1367" s="53" t="s">
        <v>476</v>
      </c>
      <c r="H1367" s="135"/>
      <c r="I1367" s="49">
        <v>-5369.56</v>
      </c>
      <c r="L1367" s="44" t="str">
        <f>VLOOKUP(E1367,'ML Look up'!$A$2:$B$1922,2,FALSE)</f>
        <v>FGD</v>
      </c>
    </row>
    <row r="1368" spans="1:12">
      <c r="A1368" s="53" t="s">
        <v>42</v>
      </c>
      <c r="B1368" s="53" t="s">
        <v>21</v>
      </c>
      <c r="C1368" s="53" t="s">
        <v>32</v>
      </c>
      <c r="E1368" s="56">
        <v>42983652</v>
      </c>
      <c r="F1368" s="54"/>
      <c r="G1368" s="53" t="s">
        <v>476</v>
      </c>
      <c r="H1368" s="135"/>
      <c r="I1368" s="49">
        <v>-5845.88</v>
      </c>
      <c r="L1368" s="44" t="str">
        <f>VLOOKUP(E1368,'ML Look up'!$A$2:$B$1922,2,FALSE)</f>
        <v>FGD</v>
      </c>
    </row>
    <row r="1369" spans="1:12">
      <c r="A1369" s="53" t="s">
        <v>42</v>
      </c>
      <c r="B1369" s="53" t="s">
        <v>21</v>
      </c>
      <c r="C1369" s="53" t="s">
        <v>32</v>
      </c>
      <c r="E1369" s="56">
        <v>42985542</v>
      </c>
      <c r="F1369" s="54"/>
      <c r="G1369" s="53" t="s">
        <v>476</v>
      </c>
      <c r="H1369" s="135"/>
      <c r="I1369" s="49">
        <v>-5830.54</v>
      </c>
      <c r="L1369" s="44" t="str">
        <f>VLOOKUP(E1369,'ML Look up'!$A$2:$B$1922,2,FALSE)</f>
        <v>FGD</v>
      </c>
    </row>
    <row r="1370" spans="1:12">
      <c r="A1370" s="53" t="s">
        <v>42</v>
      </c>
      <c r="B1370" s="53" t="s">
        <v>21</v>
      </c>
      <c r="C1370" s="53" t="s">
        <v>32</v>
      </c>
      <c r="E1370" s="56">
        <v>42987111</v>
      </c>
      <c r="F1370" s="54"/>
      <c r="G1370" s="53" t="s">
        <v>476</v>
      </c>
      <c r="H1370" s="135"/>
      <c r="I1370" s="49">
        <v>-3945.71</v>
      </c>
      <c r="L1370" s="44" t="str">
        <f>VLOOKUP(E1370,'ML Look up'!$A$2:$B$1922,2,FALSE)</f>
        <v>FGD</v>
      </c>
    </row>
    <row r="1371" spans="1:12">
      <c r="A1371" s="53" t="s">
        <v>42</v>
      </c>
      <c r="B1371" s="53" t="s">
        <v>21</v>
      </c>
      <c r="C1371" s="53" t="s">
        <v>32</v>
      </c>
      <c r="E1371" s="56">
        <v>42997870</v>
      </c>
      <c r="F1371" s="54"/>
      <c r="G1371" s="53" t="s">
        <v>476</v>
      </c>
      <c r="H1371" s="135"/>
      <c r="I1371" s="49">
        <v>-19778.400000000001</v>
      </c>
      <c r="L1371" s="44" t="str">
        <f>VLOOKUP(E1371,'ML Look up'!$A$2:$B$1922,2,FALSE)</f>
        <v>FGD</v>
      </c>
    </row>
    <row r="1372" spans="1:12">
      <c r="A1372" s="53" t="s">
        <v>42</v>
      </c>
      <c r="B1372" s="53" t="s">
        <v>21</v>
      </c>
      <c r="C1372" s="53" t="s">
        <v>32</v>
      </c>
      <c r="E1372" s="56">
        <v>42999757</v>
      </c>
      <c r="F1372" s="54"/>
      <c r="G1372" s="53" t="s">
        <v>476</v>
      </c>
      <c r="H1372" s="135"/>
      <c r="I1372" s="49">
        <v>-7087.09</v>
      </c>
      <c r="L1372" s="44" t="str">
        <f>VLOOKUP(E1372,'ML Look up'!$A$2:$B$1922,2,FALSE)</f>
        <v>FGD</v>
      </c>
    </row>
    <row r="1373" spans="1:12">
      <c r="A1373" s="53" t="s">
        <v>42</v>
      </c>
      <c r="B1373" s="53" t="s">
        <v>21</v>
      </c>
      <c r="C1373" s="53" t="s">
        <v>32</v>
      </c>
      <c r="E1373" s="56">
        <v>43000833</v>
      </c>
      <c r="F1373" s="54"/>
      <c r="G1373" s="53" t="s">
        <v>476</v>
      </c>
      <c r="H1373" s="135"/>
      <c r="I1373" s="49">
        <v>-8860.5</v>
      </c>
      <c r="L1373" s="44" t="str">
        <f>VLOOKUP(E1373,'ML Look up'!$A$2:$B$1922,2,FALSE)</f>
        <v>FGD</v>
      </c>
    </row>
    <row r="1374" spans="1:12">
      <c r="A1374" s="53" t="s">
        <v>42</v>
      </c>
      <c r="B1374" s="53" t="s">
        <v>21</v>
      </c>
      <c r="C1374" s="53" t="s">
        <v>32</v>
      </c>
      <c r="E1374" s="56">
        <v>43005498</v>
      </c>
      <c r="F1374" s="54"/>
      <c r="G1374" s="53" t="s">
        <v>476</v>
      </c>
      <c r="H1374" s="135"/>
      <c r="I1374" s="49">
        <v>-2398.0300000000002</v>
      </c>
      <c r="L1374" s="44" t="str">
        <f>VLOOKUP(E1374,'ML Look up'!$A$2:$B$1922,2,FALSE)</f>
        <v>ASH</v>
      </c>
    </row>
    <row r="1375" spans="1:12">
      <c r="A1375" s="53" t="s">
        <v>42</v>
      </c>
      <c r="B1375" s="53" t="s">
        <v>21</v>
      </c>
      <c r="C1375" s="53" t="s">
        <v>32</v>
      </c>
      <c r="E1375" s="56" t="s">
        <v>611</v>
      </c>
      <c r="F1375" s="54"/>
      <c r="G1375" s="53" t="s">
        <v>476</v>
      </c>
      <c r="H1375" s="135"/>
      <c r="I1375" s="49">
        <v>-1119.4100000000001</v>
      </c>
      <c r="L1375" s="44" t="str">
        <f>VLOOKUP(E1375,'ML Look up'!$A$2:$B$1922,2,FALSE)</f>
        <v>FGD</v>
      </c>
    </row>
    <row r="1376" spans="1:12">
      <c r="A1376" s="53" t="s">
        <v>42</v>
      </c>
      <c r="B1376" s="53" t="s">
        <v>21</v>
      </c>
      <c r="C1376" s="53" t="s">
        <v>32</v>
      </c>
      <c r="E1376" s="56" t="s">
        <v>612</v>
      </c>
      <c r="F1376" s="54"/>
      <c r="G1376" s="53" t="s">
        <v>476</v>
      </c>
      <c r="H1376" s="135"/>
      <c r="I1376" s="49">
        <v>-2564.9699999999998</v>
      </c>
      <c r="L1376" s="44" t="str">
        <f>VLOOKUP(E1376,'ML Look up'!$A$2:$B$1922,2,FALSE)</f>
        <v>FGD</v>
      </c>
    </row>
    <row r="1377" spans="1:12">
      <c r="A1377" s="53" t="s">
        <v>42</v>
      </c>
      <c r="B1377" s="53" t="s">
        <v>21</v>
      </c>
      <c r="C1377" s="53" t="s">
        <v>32</v>
      </c>
      <c r="E1377" s="56" t="s">
        <v>624</v>
      </c>
      <c r="F1377" s="54"/>
      <c r="G1377" s="53" t="s">
        <v>476</v>
      </c>
      <c r="H1377" s="135"/>
      <c r="I1377" s="49">
        <v>-14419.65</v>
      </c>
      <c r="L1377" s="44" t="str">
        <f>VLOOKUP(E1377,'ML Look up'!$A$2:$B$1922,2,FALSE)</f>
        <v>FGD</v>
      </c>
    </row>
    <row r="1378" spans="1:12">
      <c r="A1378" s="53" t="s">
        <v>42</v>
      </c>
      <c r="B1378" s="53" t="s">
        <v>21</v>
      </c>
      <c r="C1378" s="53" t="s">
        <v>32</v>
      </c>
      <c r="E1378" s="56" t="s">
        <v>625</v>
      </c>
      <c r="F1378" s="54"/>
      <c r="G1378" s="53" t="s">
        <v>476</v>
      </c>
      <c r="H1378" s="135"/>
      <c r="I1378" s="49">
        <v>-81788.3</v>
      </c>
      <c r="L1378" s="44" t="str">
        <f>VLOOKUP(E1378,'ML Look up'!$A$2:$B$1922,2,FALSE)</f>
        <v>GYPSUM</v>
      </c>
    </row>
    <row r="1379" spans="1:12">
      <c r="A1379" s="53" t="s">
        <v>42</v>
      </c>
      <c r="B1379" s="53" t="s">
        <v>21</v>
      </c>
      <c r="C1379" s="53" t="s">
        <v>32</v>
      </c>
      <c r="E1379" s="56" t="s">
        <v>588</v>
      </c>
      <c r="F1379" s="54"/>
      <c r="G1379" s="53" t="s">
        <v>476</v>
      </c>
      <c r="H1379" s="135"/>
      <c r="I1379" s="49">
        <v>-29729.84</v>
      </c>
      <c r="L1379" s="44" t="str">
        <f>VLOOKUP(E1379,'ML Look up'!$A$2:$B$1922,2,FALSE)</f>
        <v>FGD</v>
      </c>
    </row>
    <row r="1380" spans="1:12">
      <c r="A1380" s="53" t="s">
        <v>42</v>
      </c>
      <c r="B1380" s="53" t="s">
        <v>21</v>
      </c>
      <c r="C1380" s="53" t="s">
        <v>32</v>
      </c>
      <c r="E1380" s="56" t="s">
        <v>633</v>
      </c>
      <c r="F1380" s="54"/>
      <c r="G1380" s="53" t="s">
        <v>476</v>
      </c>
      <c r="H1380" s="135"/>
      <c r="I1380" s="49">
        <v>-14588.4</v>
      </c>
      <c r="L1380" s="44" t="str">
        <f>VLOOKUP(E1380,'ML Look up'!$A$2:$B$1922,2,FALSE)</f>
        <v>FGD</v>
      </c>
    </row>
    <row r="1381" spans="1:12">
      <c r="A1381" s="53" t="s">
        <v>42</v>
      </c>
      <c r="B1381" s="53" t="s">
        <v>21</v>
      </c>
      <c r="C1381" s="53" t="s">
        <v>32</v>
      </c>
      <c r="E1381" s="56" t="s">
        <v>616</v>
      </c>
      <c r="F1381" s="54"/>
      <c r="G1381" s="53" t="s">
        <v>476</v>
      </c>
      <c r="H1381" s="135"/>
      <c r="I1381" s="49">
        <v>-6299.19</v>
      </c>
      <c r="L1381" s="44" t="str">
        <f>VLOOKUP(E1381,'ML Look up'!$A$2:$B$1922,2,FALSE)</f>
        <v>SCR</v>
      </c>
    </row>
    <row r="1382" spans="1:12">
      <c r="A1382" s="53" t="s">
        <v>42</v>
      </c>
      <c r="B1382" s="53" t="s">
        <v>21</v>
      </c>
      <c r="C1382" s="53" t="s">
        <v>32</v>
      </c>
      <c r="E1382" s="56" t="s">
        <v>617</v>
      </c>
      <c r="F1382" s="54"/>
      <c r="G1382" s="53" t="s">
        <v>476</v>
      </c>
      <c r="H1382" s="135"/>
      <c r="I1382" s="49">
        <v>-10862.58</v>
      </c>
      <c r="L1382" s="44" t="str">
        <f>VLOOKUP(E1382,'ML Look up'!$A$2:$B$1922,2,FALSE)</f>
        <v>SCR</v>
      </c>
    </row>
    <row r="1383" spans="1:12">
      <c r="A1383" s="53" t="s">
        <v>42</v>
      </c>
      <c r="B1383" s="53" t="s">
        <v>21</v>
      </c>
      <c r="C1383" s="53" t="s">
        <v>32</v>
      </c>
      <c r="E1383" s="56" t="s">
        <v>590</v>
      </c>
      <c r="F1383" s="54"/>
      <c r="G1383" s="53" t="s">
        <v>476</v>
      </c>
      <c r="H1383" s="135"/>
      <c r="I1383" s="49">
        <v>-2194.94</v>
      </c>
      <c r="L1383" s="44" t="str">
        <f>VLOOKUP(E1383,'ML Look up'!$A$2:$B$1922,2,FALSE)</f>
        <v>FGD</v>
      </c>
    </row>
    <row r="1384" spans="1:12">
      <c r="A1384" s="53" t="s">
        <v>42</v>
      </c>
      <c r="B1384" s="53" t="s">
        <v>21</v>
      </c>
      <c r="C1384" s="53" t="s">
        <v>32</v>
      </c>
      <c r="E1384" s="56" t="s">
        <v>628</v>
      </c>
      <c r="F1384" s="54"/>
      <c r="G1384" s="53" t="s">
        <v>476</v>
      </c>
      <c r="H1384" s="135"/>
      <c r="I1384" s="49">
        <v>-5265.82</v>
      </c>
      <c r="L1384" s="44" t="str">
        <f>VLOOKUP(E1384,'ML Look up'!$A$2:$B$1922,2,FALSE)</f>
        <v>FGD</v>
      </c>
    </row>
    <row r="1385" spans="1:12">
      <c r="A1385" s="53" t="s">
        <v>42</v>
      </c>
      <c r="B1385" s="53" t="s">
        <v>21</v>
      </c>
      <c r="C1385" s="53" t="s">
        <v>32</v>
      </c>
      <c r="E1385" s="56" t="s">
        <v>620</v>
      </c>
      <c r="F1385" s="54"/>
      <c r="G1385" s="53" t="s">
        <v>476</v>
      </c>
      <c r="H1385" s="135"/>
      <c r="I1385" s="49">
        <v>-1199.56</v>
      </c>
      <c r="L1385" s="44" t="str">
        <f>VLOOKUP(E1385,'ML Look up'!$A$2:$B$1922,2,FALSE)</f>
        <v>FGD</v>
      </c>
    </row>
    <row r="1386" spans="1:12">
      <c r="A1386" s="53" t="s">
        <v>42</v>
      </c>
      <c r="B1386" s="53" t="s">
        <v>21</v>
      </c>
      <c r="C1386" s="53" t="s">
        <v>32</v>
      </c>
      <c r="E1386" s="56" t="s">
        <v>621</v>
      </c>
      <c r="F1386" s="54"/>
      <c r="G1386" s="53" t="s">
        <v>476</v>
      </c>
      <c r="H1386" s="135"/>
      <c r="I1386" s="49">
        <v>-901.13</v>
      </c>
      <c r="L1386" s="44" t="str">
        <f>VLOOKUP(E1386,'ML Look up'!$A$2:$B$1922,2,FALSE)</f>
        <v>ASH</v>
      </c>
    </row>
    <row r="1387" spans="1:12">
      <c r="A1387" s="53" t="s">
        <v>42</v>
      </c>
      <c r="B1387" s="53" t="s">
        <v>21</v>
      </c>
      <c r="C1387" s="53" t="s">
        <v>32</v>
      </c>
      <c r="E1387" s="56" t="s">
        <v>595</v>
      </c>
      <c r="F1387" s="54"/>
      <c r="G1387" s="53" t="s">
        <v>476</v>
      </c>
      <c r="H1387" s="135"/>
      <c r="I1387" s="49">
        <v>-1240.17</v>
      </c>
      <c r="L1387" s="44" t="str">
        <f>VLOOKUP(E1387,'ML Look up'!$A$2:$B$1922,2,FALSE)</f>
        <v>PRECIP</v>
      </c>
    </row>
    <row r="1388" spans="1:12">
      <c r="A1388" s="53" t="s">
        <v>42</v>
      </c>
      <c r="B1388" s="53" t="s">
        <v>21</v>
      </c>
      <c r="C1388" s="53" t="s">
        <v>32</v>
      </c>
      <c r="E1388" s="56" t="s">
        <v>605</v>
      </c>
      <c r="F1388" s="54"/>
      <c r="G1388" s="53" t="s">
        <v>476</v>
      </c>
      <c r="H1388" s="135"/>
      <c r="I1388" s="49">
        <v>-1645.93</v>
      </c>
      <c r="L1388" s="44" t="str">
        <f>VLOOKUP(E1388,'ML Look up'!$A$2:$B$1922,2,FALSE)</f>
        <v>FGD</v>
      </c>
    </row>
    <row r="1389" spans="1:12">
      <c r="A1389" s="53" t="s">
        <v>42</v>
      </c>
      <c r="B1389" s="53" t="s">
        <v>21</v>
      </c>
      <c r="C1389" s="53" t="s">
        <v>32</v>
      </c>
      <c r="E1389" s="56" t="s">
        <v>607</v>
      </c>
      <c r="F1389" s="54"/>
      <c r="G1389" s="53" t="s">
        <v>476</v>
      </c>
      <c r="H1389" s="135"/>
      <c r="I1389" s="49">
        <v>-4948.53</v>
      </c>
      <c r="L1389" s="44" t="str">
        <f>VLOOKUP(E1389,'ML Look up'!$A$2:$B$1922,2,FALSE)</f>
        <v>FGD</v>
      </c>
    </row>
    <row r="1390" spans="1:12">
      <c r="A1390" s="53" t="s">
        <v>42</v>
      </c>
      <c r="B1390" s="53" t="s">
        <v>21</v>
      </c>
      <c r="C1390" s="53" t="s">
        <v>32</v>
      </c>
      <c r="E1390" s="56" t="s">
        <v>623</v>
      </c>
      <c r="F1390" s="54"/>
      <c r="G1390" s="53" t="s">
        <v>476</v>
      </c>
      <c r="H1390" s="135"/>
      <c r="I1390" s="49">
        <v>-7908.23</v>
      </c>
      <c r="L1390" s="44" t="str">
        <f>VLOOKUP(E1390,'ML Look up'!$A$2:$B$1922,2,FALSE)</f>
        <v>FGD</v>
      </c>
    </row>
    <row r="1391" spans="1:12">
      <c r="A1391" s="53" t="s">
        <v>42</v>
      </c>
      <c r="B1391" s="53" t="s">
        <v>21</v>
      </c>
      <c r="C1391" s="53" t="s">
        <v>32</v>
      </c>
      <c r="E1391" s="56" t="s">
        <v>629</v>
      </c>
      <c r="F1391" s="54"/>
      <c r="G1391" s="53" t="s">
        <v>476</v>
      </c>
      <c r="H1391" s="135"/>
      <c r="I1391" s="49">
        <v>-2645.69</v>
      </c>
      <c r="L1391" s="44" t="str">
        <f>VLOOKUP(E1391,'ML Look up'!$A$2:$B$1922,2,FALSE)</f>
        <v>FGD</v>
      </c>
    </row>
    <row r="1392" spans="1:12">
      <c r="A1392" s="53" t="s">
        <v>42</v>
      </c>
      <c r="B1392" s="53" t="s">
        <v>21</v>
      </c>
      <c r="C1392" s="53" t="s">
        <v>32</v>
      </c>
      <c r="E1392" s="56" t="s">
        <v>635</v>
      </c>
      <c r="F1392" s="54"/>
      <c r="G1392" s="53" t="s">
        <v>476</v>
      </c>
      <c r="H1392" s="135"/>
      <c r="I1392" s="49">
        <v>-554.12</v>
      </c>
      <c r="L1392" s="44" t="str">
        <f>VLOOKUP(E1392,'ML Look up'!$A$2:$B$1922,2,FALSE)</f>
        <v>FGD</v>
      </c>
    </row>
    <row r="1393" spans="1:12">
      <c r="A1393" s="53" t="s">
        <v>42</v>
      </c>
      <c r="B1393" s="53" t="s">
        <v>21</v>
      </c>
      <c r="C1393" s="53" t="s">
        <v>32</v>
      </c>
      <c r="E1393" s="56" t="s">
        <v>651</v>
      </c>
      <c r="F1393" s="54"/>
      <c r="G1393" s="53" t="s">
        <v>476</v>
      </c>
      <c r="H1393" s="135"/>
      <c r="I1393" s="49">
        <v>-16412.900000000001</v>
      </c>
      <c r="L1393" s="44" t="str">
        <f>VLOOKUP(E1393,'ML Look up'!$A$2:$B$1922,2,FALSE)</f>
        <v>CEMS</v>
      </c>
    </row>
    <row r="1394" spans="1:12">
      <c r="A1394" s="53" t="s">
        <v>42</v>
      </c>
      <c r="B1394" s="53" t="s">
        <v>21</v>
      </c>
      <c r="C1394" s="53" t="s">
        <v>32</v>
      </c>
      <c r="E1394" s="56" t="s">
        <v>644</v>
      </c>
      <c r="F1394" s="54"/>
      <c r="G1394" s="53" t="s">
        <v>476</v>
      </c>
      <c r="H1394" s="135"/>
      <c r="I1394" s="49">
        <v>-3429.63</v>
      </c>
      <c r="L1394" s="44" t="str">
        <f>VLOOKUP(E1394,'ML Look up'!$A$2:$B$1922,2,FALSE)</f>
        <v>ASH</v>
      </c>
    </row>
    <row r="1395" spans="1:12">
      <c r="A1395" s="53" t="s">
        <v>42</v>
      </c>
      <c r="B1395" s="53" t="s">
        <v>21</v>
      </c>
      <c r="C1395" s="53" t="s">
        <v>32</v>
      </c>
      <c r="E1395" s="56" t="s">
        <v>676</v>
      </c>
      <c r="F1395" s="54"/>
      <c r="G1395" s="53" t="s">
        <v>476</v>
      </c>
      <c r="H1395" s="135"/>
      <c r="I1395" s="49">
        <v>-9167.6200000000008</v>
      </c>
      <c r="L1395" s="44" t="str">
        <f>VLOOKUP(E1395,'ML Look up'!$A$2:$B$1922,2,FALSE)</f>
        <v>FGD</v>
      </c>
    </row>
    <row r="1396" spans="1:12">
      <c r="A1396" s="53" t="s">
        <v>42</v>
      </c>
      <c r="B1396" s="53" t="s">
        <v>21</v>
      </c>
      <c r="C1396" s="53" t="s">
        <v>32</v>
      </c>
      <c r="E1396" s="56" t="s">
        <v>680</v>
      </c>
      <c r="F1396" s="54"/>
      <c r="G1396" s="53" t="s">
        <v>476</v>
      </c>
      <c r="H1396" s="135"/>
      <c r="I1396" s="49">
        <v>-24405.39</v>
      </c>
      <c r="L1396" s="44" t="str">
        <f>VLOOKUP(E1396,'ML Look up'!$A$2:$B$1922,2,FALSE)</f>
        <v>GYPSUM</v>
      </c>
    </row>
    <row r="1397" spans="1:12">
      <c r="A1397" s="53" t="s">
        <v>42</v>
      </c>
      <c r="B1397" s="53" t="s">
        <v>21</v>
      </c>
      <c r="C1397" s="53" t="s">
        <v>32</v>
      </c>
      <c r="E1397" s="56" t="s">
        <v>650</v>
      </c>
      <c r="F1397" s="54"/>
      <c r="G1397" s="53" t="s">
        <v>476</v>
      </c>
      <c r="H1397" s="135"/>
      <c r="I1397" s="49">
        <v>-14621.43</v>
      </c>
      <c r="L1397" s="44" t="str">
        <f>VLOOKUP(E1397,'ML Look up'!$A$2:$B$1922,2,FALSE)</f>
        <v>FGD</v>
      </c>
    </row>
    <row r="1398" spans="1:12">
      <c r="A1398" s="53" t="s">
        <v>42</v>
      </c>
      <c r="B1398" s="53" t="s">
        <v>21</v>
      </c>
      <c r="C1398" s="53" t="s">
        <v>32</v>
      </c>
      <c r="E1398" s="56" t="s">
        <v>739</v>
      </c>
      <c r="F1398" s="54"/>
      <c r="G1398" s="53" t="s">
        <v>476</v>
      </c>
      <c r="H1398" s="135"/>
      <c r="I1398" s="49">
        <v>-0.69</v>
      </c>
      <c r="L1398" s="44" t="str">
        <f>VLOOKUP(E1398,'ML Look up'!$A$2:$B$1922,2,FALSE)</f>
        <v>FGD</v>
      </c>
    </row>
    <row r="1399" spans="1:12">
      <c r="A1399" s="53" t="s">
        <v>42</v>
      </c>
      <c r="B1399" s="53" t="s">
        <v>21</v>
      </c>
      <c r="C1399" s="53" t="s">
        <v>32</v>
      </c>
      <c r="E1399" s="56" t="s">
        <v>659</v>
      </c>
      <c r="F1399" s="54"/>
      <c r="G1399" s="53" t="s">
        <v>476</v>
      </c>
      <c r="H1399" s="135"/>
      <c r="I1399" s="49">
        <v>-1159.22</v>
      </c>
      <c r="L1399" s="44" t="str">
        <f>VLOOKUP(E1399,'ML Look up'!$A$2:$B$1922,2,FALSE)</f>
        <v>FGD</v>
      </c>
    </row>
    <row r="1400" spans="1:12">
      <c r="A1400" s="53" t="s">
        <v>42</v>
      </c>
      <c r="B1400" s="53" t="s">
        <v>21</v>
      </c>
      <c r="C1400" s="53" t="s">
        <v>32</v>
      </c>
      <c r="E1400" s="56" t="s">
        <v>686</v>
      </c>
      <c r="F1400" s="54"/>
      <c r="G1400" s="53" t="s">
        <v>476</v>
      </c>
      <c r="H1400" s="135"/>
      <c r="I1400" s="49">
        <v>-3878.4</v>
      </c>
      <c r="L1400" s="44" t="str">
        <f>VLOOKUP(E1400,'ML Look up'!$A$2:$B$1922,2,FALSE)</f>
        <v>FGD</v>
      </c>
    </row>
    <row r="1401" spans="1:12">
      <c r="A1401" s="53" t="s">
        <v>42</v>
      </c>
      <c r="B1401" s="53" t="s">
        <v>21</v>
      </c>
      <c r="C1401" s="53" t="s">
        <v>32</v>
      </c>
      <c r="E1401" s="56" t="s">
        <v>687</v>
      </c>
      <c r="F1401" s="54"/>
      <c r="G1401" s="53" t="s">
        <v>476</v>
      </c>
      <c r="H1401" s="135"/>
      <c r="I1401" s="49">
        <v>-15236.7</v>
      </c>
      <c r="L1401" s="44" t="str">
        <f>VLOOKUP(E1401,'ML Look up'!$A$2:$B$1922,2,FALSE)</f>
        <v>FGD</v>
      </c>
    </row>
    <row r="1402" spans="1:12">
      <c r="A1402" s="53" t="s">
        <v>42</v>
      </c>
      <c r="B1402" s="53" t="s">
        <v>21</v>
      </c>
      <c r="C1402" s="53" t="s">
        <v>32</v>
      </c>
      <c r="E1402" s="56" t="s">
        <v>740</v>
      </c>
      <c r="F1402" s="54"/>
      <c r="G1402" s="53" t="s">
        <v>476</v>
      </c>
      <c r="H1402" s="135"/>
      <c r="I1402" s="49">
        <v>-6024.91</v>
      </c>
      <c r="L1402" s="44" t="str">
        <f>VLOOKUP(E1402,'ML Look up'!$A$2:$B$1922,2,FALSE)</f>
        <v>SCR</v>
      </c>
    </row>
    <row r="1403" spans="1:12">
      <c r="A1403" s="53" t="s">
        <v>42</v>
      </c>
      <c r="B1403" s="53" t="s">
        <v>21</v>
      </c>
      <c r="C1403" s="53" t="s">
        <v>32</v>
      </c>
      <c r="E1403" s="56" t="s">
        <v>732</v>
      </c>
      <c r="F1403" s="54"/>
      <c r="G1403" s="53" t="s">
        <v>476</v>
      </c>
      <c r="H1403" s="135"/>
      <c r="I1403" s="49">
        <v>-9137.01</v>
      </c>
      <c r="L1403" s="44" t="str">
        <f>VLOOKUP(E1403,'ML Look up'!$A$2:$B$1922,2,FALSE)</f>
        <v>FGD</v>
      </c>
    </row>
    <row r="1404" spans="1:12">
      <c r="A1404" s="53" t="s">
        <v>42</v>
      </c>
      <c r="B1404" s="53" t="s">
        <v>21</v>
      </c>
      <c r="C1404" s="53" t="s">
        <v>32</v>
      </c>
      <c r="E1404" s="56" t="s">
        <v>711</v>
      </c>
      <c r="F1404" s="54"/>
      <c r="G1404" s="53" t="s">
        <v>476</v>
      </c>
      <c r="H1404" s="135"/>
      <c r="I1404" s="49">
        <v>-573.92999999999995</v>
      </c>
      <c r="L1404" s="44" t="str">
        <f>VLOOKUP(E1404,'ML Look up'!$A$2:$B$1922,2,FALSE)</f>
        <v>FGD</v>
      </c>
    </row>
    <row r="1405" spans="1:12">
      <c r="A1405" s="53" t="s">
        <v>42</v>
      </c>
      <c r="B1405" s="53" t="s">
        <v>21</v>
      </c>
      <c r="C1405" s="53" t="s">
        <v>32</v>
      </c>
      <c r="E1405" s="56" t="s">
        <v>719</v>
      </c>
      <c r="F1405" s="54"/>
      <c r="G1405" s="53" t="s">
        <v>476</v>
      </c>
      <c r="H1405" s="135"/>
      <c r="I1405" s="49">
        <v>-2041.46</v>
      </c>
      <c r="L1405" s="44" t="str">
        <f>VLOOKUP(E1405,'ML Look up'!$A$2:$B$1922,2,FALSE)</f>
        <v>FGD</v>
      </c>
    </row>
    <row r="1406" spans="1:12">
      <c r="A1406" s="53" t="s">
        <v>42</v>
      </c>
      <c r="B1406" s="53" t="s">
        <v>21</v>
      </c>
      <c r="C1406" s="53" t="s">
        <v>32</v>
      </c>
      <c r="E1406" s="56" t="s">
        <v>742</v>
      </c>
      <c r="F1406" s="54"/>
      <c r="G1406" s="53" t="s">
        <v>476</v>
      </c>
      <c r="H1406" s="135"/>
      <c r="I1406" s="49">
        <v>-1082.47</v>
      </c>
      <c r="L1406" s="44" t="str">
        <f>VLOOKUP(E1406,'ML Look up'!$A$2:$B$1922,2,FALSE)</f>
        <v>FGD</v>
      </c>
    </row>
    <row r="1407" spans="1:12">
      <c r="A1407" s="53" t="s">
        <v>42</v>
      </c>
      <c r="B1407" s="53" t="s">
        <v>21</v>
      </c>
      <c r="C1407" s="53" t="s">
        <v>32</v>
      </c>
      <c r="E1407" s="56" t="s">
        <v>734</v>
      </c>
      <c r="F1407" s="54"/>
      <c r="G1407" s="53" t="s">
        <v>476</v>
      </c>
      <c r="H1407" s="135"/>
      <c r="I1407" s="49">
        <v>-3430.03</v>
      </c>
      <c r="L1407" s="44" t="str">
        <f>VLOOKUP(E1407,'ML Look up'!$A$2:$B$1922,2,FALSE)</f>
        <v>FGD</v>
      </c>
    </row>
    <row r="1408" spans="1:12">
      <c r="A1408" s="53" t="s">
        <v>42</v>
      </c>
      <c r="B1408" s="53" t="s">
        <v>21</v>
      </c>
      <c r="C1408" s="53" t="s">
        <v>32</v>
      </c>
      <c r="E1408" s="56" t="s">
        <v>735</v>
      </c>
      <c r="F1408" s="54"/>
      <c r="G1408" s="53" t="s">
        <v>476</v>
      </c>
      <c r="H1408" s="135"/>
      <c r="I1408" s="49">
        <v>-830.98</v>
      </c>
      <c r="L1408" s="44" t="str">
        <f>VLOOKUP(E1408,'ML Look up'!$A$2:$B$1922,2,FALSE)</f>
        <v>GYPSUM</v>
      </c>
    </row>
    <row r="1409" spans="1:12">
      <c r="A1409" s="53" t="s">
        <v>42</v>
      </c>
      <c r="B1409" s="53" t="s">
        <v>21</v>
      </c>
      <c r="C1409" s="53" t="s">
        <v>32</v>
      </c>
      <c r="E1409" s="56" t="s">
        <v>747</v>
      </c>
      <c r="F1409" s="54"/>
      <c r="G1409" s="53" t="s">
        <v>476</v>
      </c>
      <c r="H1409" s="135"/>
      <c r="I1409" s="49">
        <v>-4887.13</v>
      </c>
      <c r="L1409" s="44" t="str">
        <f>VLOOKUP(E1409,'ML Look up'!$A$2:$B$1922,2,FALSE)</f>
        <v>ASH</v>
      </c>
    </row>
    <row r="1410" spans="1:12">
      <c r="A1410" s="53" t="s">
        <v>42</v>
      </c>
      <c r="B1410" s="53" t="s">
        <v>21</v>
      </c>
      <c r="C1410" s="53" t="s">
        <v>32</v>
      </c>
      <c r="E1410" s="56" t="s">
        <v>744</v>
      </c>
      <c r="F1410" s="54"/>
      <c r="G1410" s="53" t="s">
        <v>476</v>
      </c>
      <c r="H1410" s="135"/>
      <c r="I1410" s="49">
        <v>-2712.44</v>
      </c>
      <c r="L1410" s="44" t="str">
        <f>VLOOKUP(E1410,'ML Look up'!$A$2:$B$1922,2,FALSE)</f>
        <v>FGD</v>
      </c>
    </row>
    <row r="1411" spans="1:12">
      <c r="A1411" s="53" t="s">
        <v>42</v>
      </c>
      <c r="B1411" s="53" t="s">
        <v>21</v>
      </c>
      <c r="C1411" s="53" t="s">
        <v>32</v>
      </c>
      <c r="E1411" s="56" t="s">
        <v>777</v>
      </c>
      <c r="F1411" s="54"/>
      <c r="G1411" s="53" t="s">
        <v>476</v>
      </c>
      <c r="H1411" s="135"/>
      <c r="I1411" s="49">
        <v>-1375127.12</v>
      </c>
      <c r="L1411" s="44" t="str">
        <f>VLOOKUP(E1411,'ML Look up'!$A$2:$B$1922,2,FALSE)</f>
        <v>FGD</v>
      </c>
    </row>
    <row r="1412" spans="1:12">
      <c r="A1412" s="53" t="s">
        <v>42</v>
      </c>
      <c r="B1412" s="53" t="s">
        <v>21</v>
      </c>
      <c r="C1412" s="53" t="s">
        <v>32</v>
      </c>
      <c r="E1412" s="56" t="s">
        <v>775</v>
      </c>
      <c r="F1412" s="54"/>
      <c r="G1412" s="53" t="s">
        <v>476</v>
      </c>
      <c r="H1412" s="135"/>
      <c r="I1412" s="49">
        <v>-90563.99</v>
      </c>
      <c r="L1412" s="44" t="str">
        <f>VLOOKUP(E1412,'ML Look up'!$A$2:$B$1922,2,FALSE)</f>
        <v>FGD</v>
      </c>
    </row>
    <row r="1413" spans="1:12">
      <c r="A1413" s="53" t="s">
        <v>42</v>
      </c>
      <c r="B1413" s="53" t="s">
        <v>21</v>
      </c>
      <c r="C1413" s="53" t="s">
        <v>32</v>
      </c>
      <c r="E1413" s="56" t="s">
        <v>786</v>
      </c>
      <c r="F1413" s="54"/>
      <c r="G1413" s="53" t="s">
        <v>476</v>
      </c>
      <c r="H1413" s="135"/>
      <c r="I1413" s="49">
        <v>-164661.09</v>
      </c>
      <c r="L1413" s="44" t="str">
        <f>VLOOKUP(E1413,'ML Look up'!$A$2:$B$1922,2,FALSE)</f>
        <v>LNB</v>
      </c>
    </row>
    <row r="1414" spans="1:12">
      <c r="A1414" s="53" t="s">
        <v>42</v>
      </c>
      <c r="B1414" s="53" t="s">
        <v>21</v>
      </c>
      <c r="C1414" s="53" t="s">
        <v>32</v>
      </c>
      <c r="E1414" s="56" t="s">
        <v>774</v>
      </c>
      <c r="F1414" s="54"/>
      <c r="G1414" s="53" t="s">
        <v>476</v>
      </c>
      <c r="H1414" s="135"/>
      <c r="I1414" s="49">
        <v>-651.4</v>
      </c>
      <c r="L1414" s="44" t="str">
        <f>VLOOKUP(E1414,'ML Look up'!$A$2:$B$1922,2,FALSE)</f>
        <v>FGD</v>
      </c>
    </row>
    <row r="1415" spans="1:12">
      <c r="A1415" s="53" t="s">
        <v>42</v>
      </c>
      <c r="B1415" s="53" t="s">
        <v>21</v>
      </c>
      <c r="C1415" s="53" t="s">
        <v>32</v>
      </c>
      <c r="E1415" s="56" t="s">
        <v>784</v>
      </c>
      <c r="F1415" s="54"/>
      <c r="G1415" s="53" t="s">
        <v>476</v>
      </c>
      <c r="H1415" s="135"/>
      <c r="I1415" s="49">
        <v>-60472.51</v>
      </c>
      <c r="L1415" s="44" t="str">
        <f>VLOOKUP(E1415,'ML Look up'!$A$2:$B$1922,2,FALSE)</f>
        <v>FGD</v>
      </c>
    </row>
    <row r="1416" spans="1:12">
      <c r="A1416" s="53" t="s">
        <v>42</v>
      </c>
      <c r="B1416" s="53" t="s">
        <v>21</v>
      </c>
      <c r="C1416" s="53" t="s">
        <v>32</v>
      </c>
      <c r="E1416" s="56" t="s">
        <v>785</v>
      </c>
      <c r="F1416" s="54"/>
      <c r="G1416" s="53" t="s">
        <v>476</v>
      </c>
      <c r="H1416" s="135"/>
      <c r="I1416" s="49">
        <v>-61250.3</v>
      </c>
      <c r="L1416" s="44" t="str">
        <f>VLOOKUP(E1416,'ML Look up'!$A$2:$B$1922,2,FALSE)</f>
        <v>SCR</v>
      </c>
    </row>
    <row r="1417" spans="1:12">
      <c r="A1417" s="53" t="s">
        <v>42</v>
      </c>
      <c r="B1417" s="53" t="s">
        <v>21</v>
      </c>
      <c r="C1417" s="53" t="s">
        <v>32</v>
      </c>
      <c r="E1417" s="56" t="s">
        <v>783</v>
      </c>
      <c r="F1417" s="54"/>
      <c r="G1417" s="53" t="s">
        <v>476</v>
      </c>
      <c r="H1417" s="135"/>
      <c r="I1417" s="49">
        <v>-145277.37</v>
      </c>
      <c r="L1417" s="44" t="str">
        <f>VLOOKUP(E1417,'ML Look up'!$A$2:$B$1922,2,FALSE)</f>
        <v>SCR</v>
      </c>
    </row>
    <row r="1418" spans="1:12">
      <c r="A1418" s="53" t="s">
        <v>42</v>
      </c>
      <c r="B1418" s="53" t="s">
        <v>21</v>
      </c>
      <c r="C1418" s="53" t="s">
        <v>32</v>
      </c>
      <c r="E1418" s="56" t="s">
        <v>762</v>
      </c>
      <c r="F1418" s="54"/>
      <c r="G1418" s="53" t="s">
        <v>476</v>
      </c>
      <c r="H1418" s="135"/>
      <c r="I1418" s="49">
        <v>-10594.96</v>
      </c>
      <c r="L1418" s="44" t="str">
        <f>VLOOKUP(E1418,'ML Look up'!$A$2:$B$1922,2,FALSE)</f>
        <v>FGD</v>
      </c>
    </row>
    <row r="1419" spans="1:12">
      <c r="A1419" s="53" t="s">
        <v>42</v>
      </c>
      <c r="B1419" s="53" t="s">
        <v>21</v>
      </c>
      <c r="C1419" s="53" t="s">
        <v>32</v>
      </c>
      <c r="E1419" s="56" t="s">
        <v>766</v>
      </c>
      <c r="F1419" s="54"/>
      <c r="G1419" s="53" t="s">
        <v>476</v>
      </c>
      <c r="H1419" s="135"/>
      <c r="I1419" s="49">
        <v>-6905.29</v>
      </c>
      <c r="L1419" s="44" t="str">
        <f>VLOOKUP(E1419,'ML Look up'!$A$2:$B$1922,2,FALSE)</f>
        <v>FGD</v>
      </c>
    </row>
    <row r="1420" spans="1:12">
      <c r="A1420" s="53" t="s">
        <v>42</v>
      </c>
      <c r="B1420" s="53" t="s">
        <v>21</v>
      </c>
      <c r="C1420" s="53" t="s">
        <v>32</v>
      </c>
      <c r="E1420" s="56" t="s">
        <v>782</v>
      </c>
      <c r="F1420" s="54"/>
      <c r="G1420" s="53" t="s">
        <v>476</v>
      </c>
      <c r="H1420" s="135"/>
      <c r="I1420" s="49">
        <v>-3926.68</v>
      </c>
      <c r="L1420" s="44" t="str">
        <f>VLOOKUP(E1420,'ML Look up'!$A$2:$B$1922,2,FALSE)</f>
        <v>FGD</v>
      </c>
    </row>
    <row r="1421" spans="1:12">
      <c r="A1421" s="53" t="s">
        <v>42</v>
      </c>
      <c r="B1421" s="53" t="s">
        <v>70</v>
      </c>
      <c r="C1421" s="53" t="s">
        <v>32</v>
      </c>
      <c r="E1421" s="56">
        <v>42570595</v>
      </c>
      <c r="F1421" s="54"/>
      <c r="G1421" s="53" t="s">
        <v>476</v>
      </c>
      <c r="H1421" s="135"/>
      <c r="I1421" s="49">
        <v>-1152413.27</v>
      </c>
      <c r="L1421" s="44" t="str">
        <f>VLOOKUP(E1421,'ML Look up'!$A$2:$B$1922,2,FALSE)</f>
        <v>LDFL</v>
      </c>
    </row>
    <row r="1422" spans="1:12">
      <c r="A1422" s="53" t="s">
        <v>42</v>
      </c>
      <c r="B1422" s="53" t="s">
        <v>70</v>
      </c>
      <c r="C1422" s="53" t="s">
        <v>32</v>
      </c>
      <c r="E1422" s="56">
        <v>42570595</v>
      </c>
      <c r="F1422" s="54"/>
      <c r="G1422" s="53" t="s">
        <v>476</v>
      </c>
      <c r="H1422" s="135"/>
      <c r="I1422" s="49">
        <v>-5368125.68</v>
      </c>
      <c r="L1422" s="44" t="str">
        <f>VLOOKUP(E1422,'ML Look up'!$A$2:$B$1922,2,FALSE)</f>
        <v>LDFL</v>
      </c>
    </row>
    <row r="1423" spans="1:12">
      <c r="A1423" s="53" t="s">
        <v>42</v>
      </c>
      <c r="B1423" s="53" t="s">
        <v>21</v>
      </c>
      <c r="C1423" s="53" t="s">
        <v>35</v>
      </c>
      <c r="E1423" s="56">
        <v>42169179</v>
      </c>
      <c r="F1423" s="54"/>
      <c r="G1423" s="53" t="s">
        <v>476</v>
      </c>
      <c r="H1423" s="135"/>
      <c r="I1423" s="49">
        <v>-1458.89</v>
      </c>
      <c r="L1423" s="44" t="str">
        <f>VLOOKUP(E1423,'ML Look up'!$A$2:$B$1922,2,FALSE)</f>
        <v>ASH</v>
      </c>
    </row>
    <row r="1424" spans="1:12">
      <c r="A1424" s="53" t="s">
        <v>42</v>
      </c>
      <c r="B1424" s="53" t="s">
        <v>21</v>
      </c>
      <c r="C1424" s="53" t="s">
        <v>35</v>
      </c>
      <c r="E1424" s="56">
        <v>42196193</v>
      </c>
      <c r="F1424" s="54"/>
      <c r="G1424" s="53" t="s">
        <v>476</v>
      </c>
      <c r="H1424" s="135"/>
      <c r="I1424" s="49">
        <v>-1352.03</v>
      </c>
      <c r="L1424" s="44" t="str">
        <f>VLOOKUP(E1424,'ML Look up'!$A$2:$B$1922,2,FALSE)</f>
        <v>ASH</v>
      </c>
    </row>
    <row r="1425" spans="1:12">
      <c r="A1425" s="53" t="s">
        <v>42</v>
      </c>
      <c r="B1425" s="53" t="s">
        <v>21</v>
      </c>
      <c r="C1425" s="53" t="s">
        <v>35</v>
      </c>
      <c r="E1425" s="56">
        <v>42298583</v>
      </c>
      <c r="F1425" s="54"/>
      <c r="G1425" s="53" t="s">
        <v>476</v>
      </c>
      <c r="H1425" s="135"/>
      <c r="I1425" s="49">
        <v>-2541.36</v>
      </c>
      <c r="L1425" s="44" t="str">
        <f>VLOOKUP(E1425,'ML Look up'!$A$2:$B$1922,2,FALSE)</f>
        <v>FGD</v>
      </c>
    </row>
    <row r="1426" spans="1:12">
      <c r="A1426" s="53" t="s">
        <v>42</v>
      </c>
      <c r="B1426" s="53" t="s">
        <v>21</v>
      </c>
      <c r="C1426" s="53" t="s">
        <v>35</v>
      </c>
      <c r="E1426" s="56">
        <v>42315471</v>
      </c>
      <c r="F1426" s="54"/>
      <c r="G1426" s="53" t="s">
        <v>476</v>
      </c>
      <c r="H1426" s="135"/>
      <c r="I1426" s="49">
        <v>-3375.31</v>
      </c>
      <c r="L1426" s="44" t="str">
        <f>VLOOKUP(E1426,'ML Look up'!$A$2:$B$1922,2,FALSE)</f>
        <v>ASH</v>
      </c>
    </row>
    <row r="1427" spans="1:12">
      <c r="A1427" s="53" t="s">
        <v>42</v>
      </c>
      <c r="B1427" s="53" t="s">
        <v>21</v>
      </c>
      <c r="C1427" s="53" t="s">
        <v>35</v>
      </c>
      <c r="E1427" s="56">
        <v>42615895</v>
      </c>
      <c r="F1427" s="54"/>
      <c r="G1427" s="53" t="s">
        <v>476</v>
      </c>
      <c r="H1427" s="135"/>
      <c r="I1427" s="49">
        <v>-47437.42</v>
      </c>
      <c r="L1427" s="44" t="str">
        <f>VLOOKUP(E1427,'ML Look up'!$A$2:$B$1922,2,FALSE)</f>
        <v>FGD</v>
      </c>
    </row>
    <row r="1428" spans="1:12">
      <c r="A1428" s="53" t="s">
        <v>42</v>
      </c>
      <c r="B1428" s="53" t="s">
        <v>21</v>
      </c>
      <c r="C1428" s="53" t="s">
        <v>35</v>
      </c>
      <c r="E1428" s="56">
        <v>42624700</v>
      </c>
      <c r="F1428" s="54"/>
      <c r="G1428" s="53" t="s">
        <v>476</v>
      </c>
      <c r="H1428" s="135"/>
      <c r="I1428" s="49">
        <v>-2086.35</v>
      </c>
      <c r="L1428" s="44" t="str">
        <f>VLOOKUP(E1428,'ML Look up'!$A$2:$B$1922,2,FALSE)</f>
        <v>ASH</v>
      </c>
    </row>
    <row r="1429" spans="1:12">
      <c r="A1429" s="53" t="s">
        <v>42</v>
      </c>
      <c r="B1429" s="53" t="s">
        <v>21</v>
      </c>
      <c r="C1429" s="53" t="s">
        <v>35</v>
      </c>
      <c r="E1429" s="56">
        <v>42719374</v>
      </c>
      <c r="F1429" s="54"/>
      <c r="G1429" s="53" t="s">
        <v>476</v>
      </c>
      <c r="H1429" s="135"/>
      <c r="I1429" s="49">
        <v>-1</v>
      </c>
      <c r="L1429" s="44" t="str">
        <f>VLOOKUP(E1429,'ML Look up'!$A$2:$B$1922,2,FALSE)</f>
        <v>ASH</v>
      </c>
    </row>
    <row r="1430" spans="1:12">
      <c r="A1430" s="53" t="s">
        <v>42</v>
      </c>
      <c r="B1430" s="53" t="s">
        <v>21</v>
      </c>
      <c r="C1430" s="53" t="s">
        <v>35</v>
      </c>
      <c r="E1430" s="56" t="s">
        <v>698</v>
      </c>
      <c r="F1430" s="54"/>
      <c r="G1430" s="53" t="s">
        <v>476</v>
      </c>
      <c r="H1430" s="135"/>
      <c r="I1430" s="49">
        <v>-2310.79</v>
      </c>
      <c r="L1430" s="44" t="str">
        <f>VLOOKUP(E1430,'ML Look up'!$A$2:$B$1922,2,FALSE)</f>
        <v>FGD</v>
      </c>
    </row>
    <row r="1431" spans="1:12">
      <c r="A1431" s="53" t="s">
        <v>42</v>
      </c>
      <c r="B1431" s="53" t="s">
        <v>21</v>
      </c>
      <c r="C1431" s="53" t="s">
        <v>35</v>
      </c>
      <c r="E1431" s="56" t="s">
        <v>670</v>
      </c>
      <c r="F1431" s="54"/>
      <c r="G1431" s="53" t="s">
        <v>476</v>
      </c>
      <c r="H1431" s="135"/>
      <c r="I1431" s="49">
        <v>-13740.2</v>
      </c>
      <c r="L1431" s="44" t="str">
        <f>VLOOKUP(E1431,'ML Look up'!$A$2:$B$1922,2,FALSE)</f>
        <v>FGD</v>
      </c>
    </row>
    <row r="1432" spans="1:12">
      <c r="A1432" s="53" t="s">
        <v>42</v>
      </c>
      <c r="B1432" s="53" t="s">
        <v>21</v>
      </c>
      <c r="C1432" s="53" t="s">
        <v>35</v>
      </c>
      <c r="E1432" s="56" t="s">
        <v>699</v>
      </c>
      <c r="F1432" s="54"/>
      <c r="G1432" s="53" t="s">
        <v>476</v>
      </c>
      <c r="H1432" s="135"/>
      <c r="I1432" s="49">
        <v>-1.5</v>
      </c>
      <c r="L1432" s="44" t="str">
        <f>VLOOKUP(E1432,'ML Look up'!$A$2:$B$1922,2,FALSE)</f>
        <v>ASH</v>
      </c>
    </row>
    <row r="1433" spans="1:12">
      <c r="A1433" s="53" t="s">
        <v>42</v>
      </c>
      <c r="B1433" s="53" t="s">
        <v>21</v>
      </c>
      <c r="C1433" s="53" t="s">
        <v>35</v>
      </c>
      <c r="E1433" s="56" t="s">
        <v>655</v>
      </c>
      <c r="F1433" s="54"/>
      <c r="G1433" s="53" t="s">
        <v>476</v>
      </c>
      <c r="H1433" s="135"/>
      <c r="I1433" s="49">
        <v>-2213.59</v>
      </c>
      <c r="L1433" s="44" t="str">
        <f>VLOOKUP(E1433,'ML Look up'!$A$2:$B$1922,2,FALSE)</f>
        <v>FGD</v>
      </c>
    </row>
    <row r="1434" spans="1:12">
      <c r="A1434" s="53" t="s">
        <v>42</v>
      </c>
      <c r="B1434" s="53" t="s">
        <v>21</v>
      </c>
      <c r="C1434" s="53" t="s">
        <v>35</v>
      </c>
      <c r="E1434" s="56" t="s">
        <v>681</v>
      </c>
      <c r="F1434" s="54"/>
      <c r="G1434" s="53" t="s">
        <v>476</v>
      </c>
      <c r="H1434" s="135"/>
      <c r="I1434" s="49">
        <v>-174733.58</v>
      </c>
      <c r="L1434" s="44" t="str">
        <f>VLOOKUP(E1434,'ML Look up'!$A$2:$B$1922,2,FALSE)</f>
        <v>FGD</v>
      </c>
    </row>
    <row r="1435" spans="1:12">
      <c r="A1435" s="53" t="s">
        <v>42</v>
      </c>
      <c r="B1435" s="53" t="s">
        <v>21</v>
      </c>
      <c r="C1435" s="53" t="s">
        <v>35</v>
      </c>
      <c r="E1435" s="56" t="s">
        <v>781</v>
      </c>
      <c r="F1435" s="54"/>
      <c r="G1435" s="53" t="s">
        <v>476</v>
      </c>
      <c r="H1435" s="135"/>
      <c r="I1435" s="49">
        <v>-1112689.4099999999</v>
      </c>
      <c r="L1435" s="44" t="str">
        <f>VLOOKUP(E1435,'ML Look up'!$A$2:$B$1922,2,FALSE)</f>
        <v>SCR</v>
      </c>
    </row>
    <row r="1436" spans="1:12">
      <c r="A1436" s="53" t="s">
        <v>42</v>
      </c>
      <c r="B1436" s="53" t="s">
        <v>21</v>
      </c>
      <c r="C1436" s="53" t="s">
        <v>36</v>
      </c>
      <c r="E1436" s="56">
        <v>42193666</v>
      </c>
      <c r="F1436" s="54"/>
      <c r="G1436" s="53" t="s">
        <v>476</v>
      </c>
      <c r="H1436" s="135"/>
      <c r="I1436" s="49">
        <v>-20570.310000000001</v>
      </c>
      <c r="L1436" s="44" t="str">
        <f>VLOOKUP(E1436,'ML Look up'!$A$2:$B$1922,2,FALSE)</f>
        <v>GYPSUM</v>
      </c>
    </row>
    <row r="1437" spans="1:12">
      <c r="A1437" s="53" t="s">
        <v>42</v>
      </c>
      <c r="B1437" s="53" t="s">
        <v>21</v>
      </c>
      <c r="C1437" s="53" t="s">
        <v>36</v>
      </c>
      <c r="E1437" s="56">
        <v>42218110</v>
      </c>
      <c r="F1437" s="54"/>
      <c r="G1437" s="53" t="s">
        <v>476</v>
      </c>
      <c r="H1437" s="135"/>
      <c r="I1437" s="49">
        <v>-4797.2700000000004</v>
      </c>
      <c r="L1437" s="44" t="str">
        <f>VLOOKUP(E1437,'ML Look up'!$A$2:$B$1922,2,FALSE)</f>
        <v>PRECIP</v>
      </c>
    </row>
    <row r="1438" spans="1:12">
      <c r="A1438" s="53" t="s">
        <v>42</v>
      </c>
      <c r="B1438" s="53" t="s">
        <v>21</v>
      </c>
      <c r="C1438" s="53" t="s">
        <v>36</v>
      </c>
      <c r="E1438" s="56">
        <v>42223932</v>
      </c>
      <c r="F1438" s="54"/>
      <c r="G1438" s="53" t="s">
        <v>476</v>
      </c>
      <c r="H1438" s="135"/>
      <c r="I1438" s="49">
        <v>-2188.38</v>
      </c>
      <c r="L1438" s="44" t="str">
        <f>VLOOKUP(E1438,'ML Look up'!$A$2:$B$1922,2,FALSE)</f>
        <v>ASH</v>
      </c>
    </row>
    <row r="1439" spans="1:12">
      <c r="A1439" s="53" t="s">
        <v>42</v>
      </c>
      <c r="B1439" s="53" t="s">
        <v>21</v>
      </c>
      <c r="C1439" s="53" t="s">
        <v>36</v>
      </c>
      <c r="E1439" s="56">
        <v>42225598</v>
      </c>
      <c r="F1439" s="54"/>
      <c r="G1439" s="53" t="s">
        <v>476</v>
      </c>
      <c r="H1439" s="135"/>
      <c r="I1439" s="49">
        <v>-3584.91</v>
      </c>
      <c r="L1439" s="44" t="str">
        <f>VLOOKUP(E1439,'ML Look up'!$A$2:$B$1922,2,FALSE)</f>
        <v>ASH</v>
      </c>
    </row>
    <row r="1440" spans="1:12">
      <c r="A1440" s="53" t="s">
        <v>42</v>
      </c>
      <c r="B1440" s="53" t="s">
        <v>21</v>
      </c>
      <c r="C1440" s="53" t="s">
        <v>36</v>
      </c>
      <c r="E1440" s="56">
        <v>42230162</v>
      </c>
      <c r="F1440" s="54"/>
      <c r="G1440" s="53" t="s">
        <v>476</v>
      </c>
      <c r="H1440" s="135"/>
      <c r="I1440" s="49">
        <v>-22427.5</v>
      </c>
      <c r="L1440" s="44" t="str">
        <f>VLOOKUP(E1440,'ML Look up'!$A$2:$B$1922,2,FALSE)</f>
        <v>ASH</v>
      </c>
    </row>
    <row r="1441" spans="1:12">
      <c r="A1441" s="53" t="s">
        <v>42</v>
      </c>
      <c r="B1441" s="53" t="s">
        <v>21</v>
      </c>
      <c r="C1441" s="53" t="s">
        <v>36</v>
      </c>
      <c r="E1441" s="56">
        <v>42244302</v>
      </c>
      <c r="F1441" s="54"/>
      <c r="G1441" s="53" t="s">
        <v>476</v>
      </c>
      <c r="H1441" s="135"/>
      <c r="I1441" s="49">
        <v>-9350.06</v>
      </c>
      <c r="L1441" s="44" t="str">
        <f>VLOOKUP(E1441,'ML Look up'!$A$2:$B$1922,2,FALSE)</f>
        <v>FGD</v>
      </c>
    </row>
    <row r="1442" spans="1:12">
      <c r="A1442" s="53" t="s">
        <v>42</v>
      </c>
      <c r="B1442" s="53" t="s">
        <v>21</v>
      </c>
      <c r="C1442" s="53" t="s">
        <v>36</v>
      </c>
      <c r="E1442" s="56">
        <v>42350784</v>
      </c>
      <c r="F1442" s="54"/>
      <c r="G1442" s="53" t="s">
        <v>476</v>
      </c>
      <c r="H1442" s="135"/>
      <c r="I1442" s="49">
        <v>-1974.6</v>
      </c>
      <c r="L1442" s="44" t="str">
        <f>VLOOKUP(E1442,'ML Look up'!$A$2:$B$1922,2,FALSE)</f>
        <v>ASH</v>
      </c>
    </row>
    <row r="1443" spans="1:12">
      <c r="A1443" s="53" t="s">
        <v>42</v>
      </c>
      <c r="B1443" s="53" t="s">
        <v>21</v>
      </c>
      <c r="C1443" s="53" t="s">
        <v>36</v>
      </c>
      <c r="E1443" s="56">
        <v>42953580</v>
      </c>
      <c r="F1443" s="54"/>
      <c r="G1443" s="53" t="s">
        <v>476</v>
      </c>
      <c r="H1443" s="135"/>
      <c r="I1443" s="49">
        <v>-8385.81</v>
      </c>
      <c r="L1443" s="44" t="str">
        <f>VLOOKUP(E1443,'ML Look up'!$A$2:$B$1922,2,FALSE)</f>
        <v>DFA</v>
      </c>
    </row>
    <row r="1444" spans="1:12">
      <c r="A1444" s="53" t="s">
        <v>42</v>
      </c>
      <c r="B1444" s="53" t="s">
        <v>21</v>
      </c>
      <c r="C1444" s="53" t="s">
        <v>36</v>
      </c>
      <c r="E1444" s="56">
        <v>42974028</v>
      </c>
      <c r="F1444" s="54"/>
      <c r="G1444" s="53" t="s">
        <v>476</v>
      </c>
      <c r="H1444" s="135"/>
      <c r="I1444" s="49">
        <v>-13714.03</v>
      </c>
      <c r="L1444" s="44" t="str">
        <f>VLOOKUP(E1444,'ML Look up'!$A$2:$B$1922,2,FALSE)</f>
        <v>FGD</v>
      </c>
    </row>
    <row r="1445" spans="1:12">
      <c r="A1445" s="53" t="s">
        <v>42</v>
      </c>
      <c r="B1445" s="53" t="s">
        <v>21</v>
      </c>
      <c r="C1445" s="53" t="s">
        <v>36</v>
      </c>
      <c r="E1445" s="56" t="s">
        <v>647</v>
      </c>
      <c r="F1445" s="54"/>
      <c r="G1445" s="53" t="s">
        <v>476</v>
      </c>
      <c r="H1445" s="135"/>
      <c r="I1445" s="49">
        <v>-0.78</v>
      </c>
      <c r="L1445" s="44" t="str">
        <f>VLOOKUP(E1445,'ML Look up'!$A$2:$B$1922,2,FALSE)</f>
        <v>GYPSUM</v>
      </c>
    </row>
    <row r="1446" spans="1:12">
      <c r="A1446" s="53" t="s">
        <v>42</v>
      </c>
      <c r="B1446" s="53" t="s">
        <v>21</v>
      </c>
      <c r="C1446" s="53" t="s">
        <v>36</v>
      </c>
      <c r="E1446" s="56" t="s">
        <v>669</v>
      </c>
      <c r="F1446" s="54"/>
      <c r="G1446" s="53" t="s">
        <v>476</v>
      </c>
      <c r="H1446" s="135"/>
      <c r="I1446" s="49">
        <v>-5082.1400000000003</v>
      </c>
      <c r="L1446" s="44" t="str">
        <f>VLOOKUP(E1446,'ML Look up'!$A$2:$B$1922,2,FALSE)</f>
        <v>FGD</v>
      </c>
    </row>
    <row r="1447" spans="1:12">
      <c r="A1447" s="53" t="s">
        <v>42</v>
      </c>
      <c r="B1447" s="53" t="s">
        <v>21</v>
      </c>
      <c r="C1447" s="53" t="s">
        <v>36</v>
      </c>
      <c r="E1447" s="56" t="s">
        <v>751</v>
      </c>
      <c r="F1447" s="54"/>
      <c r="G1447" s="53" t="s">
        <v>476</v>
      </c>
      <c r="H1447" s="135"/>
      <c r="I1447" s="49">
        <v>-456906.88</v>
      </c>
      <c r="L1447" s="44" t="str">
        <f>VLOOKUP(E1447,'ML Look up'!$A$2:$B$1922,2,FALSE)</f>
        <v>SCR</v>
      </c>
    </row>
    <row r="1448" spans="1:12">
      <c r="A1448" s="53" t="s">
        <v>42</v>
      </c>
      <c r="B1448" s="53" t="s">
        <v>21</v>
      </c>
      <c r="C1448" s="53" t="s">
        <v>36</v>
      </c>
      <c r="E1448" s="56" t="s">
        <v>736</v>
      </c>
      <c r="F1448" s="54"/>
      <c r="G1448" s="53" t="s">
        <v>476</v>
      </c>
      <c r="H1448" s="135"/>
      <c r="I1448" s="49">
        <v>-728.8</v>
      </c>
      <c r="L1448" s="44" t="str">
        <f>VLOOKUP(E1448,'ML Look up'!$A$2:$B$1922,2,FALSE)</f>
        <v>PRECIP</v>
      </c>
    </row>
    <row r="1449" spans="1:12">
      <c r="A1449" s="53" t="s">
        <v>42</v>
      </c>
      <c r="B1449" s="53" t="s">
        <v>70</v>
      </c>
      <c r="C1449" s="53" t="s">
        <v>36</v>
      </c>
      <c r="E1449" s="56">
        <v>42570595</v>
      </c>
      <c r="F1449" s="54"/>
      <c r="G1449" s="53" t="s">
        <v>476</v>
      </c>
      <c r="H1449" s="135"/>
      <c r="I1449" s="49">
        <v>-10825.53</v>
      </c>
      <c r="L1449" s="44" t="str">
        <f>VLOOKUP(E1449,'ML Look up'!$A$2:$B$1922,2,FALSE)</f>
        <v>LDFL</v>
      </c>
    </row>
    <row r="1450" spans="1:12">
      <c r="A1450" s="53" t="s">
        <v>42</v>
      </c>
      <c r="B1450" s="53" t="s">
        <v>21</v>
      </c>
      <c r="C1450" s="53" t="s">
        <v>38</v>
      </c>
      <c r="E1450" s="56">
        <v>42162662</v>
      </c>
      <c r="F1450" s="54"/>
      <c r="G1450" s="53" t="s">
        <v>476</v>
      </c>
      <c r="H1450" s="135"/>
      <c r="I1450" s="49">
        <v>-44611.45</v>
      </c>
      <c r="L1450" s="44" t="str">
        <f>VLOOKUP(E1450,'ML Look up'!$A$2:$B$1922,2,FALSE)</f>
        <v>GYPSUM</v>
      </c>
    </row>
    <row r="1451" spans="1:12">
      <c r="A1451" s="53" t="s">
        <v>42</v>
      </c>
      <c r="B1451" s="53" t="s">
        <v>21</v>
      </c>
      <c r="C1451" s="53" t="s">
        <v>38</v>
      </c>
      <c r="E1451" s="56">
        <v>42220392</v>
      </c>
      <c r="F1451" s="54"/>
      <c r="G1451" s="53" t="s">
        <v>476</v>
      </c>
      <c r="H1451" s="135"/>
      <c r="I1451" s="49">
        <v>-9515.1299999999992</v>
      </c>
      <c r="L1451" s="44" t="str">
        <f>VLOOKUP(E1451,'ML Look up'!$A$2:$B$1922,2,FALSE)</f>
        <v>ASH</v>
      </c>
    </row>
    <row r="1452" spans="1:12">
      <c r="A1452" s="53" t="s">
        <v>42</v>
      </c>
      <c r="B1452" s="53" t="s">
        <v>21</v>
      </c>
      <c r="C1452" s="53" t="s">
        <v>38</v>
      </c>
      <c r="E1452" s="56">
        <v>42230260</v>
      </c>
      <c r="F1452" s="54"/>
      <c r="G1452" s="53" t="s">
        <v>476</v>
      </c>
      <c r="H1452" s="135"/>
      <c r="I1452" s="49">
        <v>-1205.01</v>
      </c>
      <c r="L1452" s="44" t="str">
        <f>VLOOKUP(E1452,'ML Look up'!$A$2:$B$1922,2,FALSE)</f>
        <v>PRECIP</v>
      </c>
    </row>
    <row r="1453" spans="1:12">
      <c r="A1453" s="53" t="s">
        <v>42</v>
      </c>
      <c r="B1453" s="53" t="s">
        <v>21</v>
      </c>
      <c r="C1453" s="53" t="s">
        <v>38</v>
      </c>
      <c r="E1453" s="56">
        <v>42230264</v>
      </c>
      <c r="F1453" s="54"/>
      <c r="G1453" s="53" t="s">
        <v>476</v>
      </c>
      <c r="H1453" s="135"/>
      <c r="I1453" s="49">
        <v>-1963.72</v>
      </c>
      <c r="L1453" s="44" t="str">
        <f>VLOOKUP(E1453,'ML Look up'!$A$2:$B$1922,2,FALSE)</f>
        <v>PRECIP</v>
      </c>
    </row>
    <row r="1454" spans="1:12">
      <c r="A1454" s="53" t="s">
        <v>42</v>
      </c>
      <c r="B1454" s="53" t="s">
        <v>21</v>
      </c>
      <c r="C1454" s="53" t="s">
        <v>38</v>
      </c>
      <c r="E1454" s="56">
        <v>42240109</v>
      </c>
      <c r="F1454" s="54"/>
      <c r="G1454" s="53" t="s">
        <v>476</v>
      </c>
      <c r="H1454" s="135"/>
      <c r="I1454" s="49">
        <v>-1243.24</v>
      </c>
      <c r="L1454" s="44" t="str">
        <f>VLOOKUP(E1454,'ML Look up'!$A$2:$B$1922,2,FALSE)</f>
        <v>ASH</v>
      </c>
    </row>
    <row r="1455" spans="1:12">
      <c r="A1455" s="53" t="s">
        <v>42</v>
      </c>
      <c r="B1455" s="53" t="s">
        <v>21</v>
      </c>
      <c r="C1455" s="53" t="s">
        <v>38</v>
      </c>
      <c r="E1455" s="56">
        <v>42244892</v>
      </c>
      <c r="F1455" s="54"/>
      <c r="G1455" s="53" t="s">
        <v>476</v>
      </c>
      <c r="H1455" s="135"/>
      <c r="I1455" s="49">
        <v>-1270.97</v>
      </c>
      <c r="L1455" s="44" t="str">
        <f>VLOOKUP(E1455,'ML Look up'!$A$2:$B$1922,2,FALSE)</f>
        <v>ASH</v>
      </c>
    </row>
    <row r="1456" spans="1:12">
      <c r="A1456" s="53" t="s">
        <v>42</v>
      </c>
      <c r="B1456" s="53" t="s">
        <v>21</v>
      </c>
      <c r="C1456" s="53" t="s">
        <v>38</v>
      </c>
      <c r="E1456" s="56">
        <v>42292799</v>
      </c>
      <c r="F1456" s="54"/>
      <c r="G1456" s="53" t="s">
        <v>476</v>
      </c>
      <c r="H1456" s="135"/>
      <c r="I1456" s="49">
        <v>-1355.34</v>
      </c>
      <c r="L1456" s="44" t="str">
        <f>VLOOKUP(E1456,'ML Look up'!$A$2:$B$1922,2,FALSE)</f>
        <v>ASH</v>
      </c>
    </row>
    <row r="1457" spans="1:12">
      <c r="A1457" s="53" t="s">
        <v>42</v>
      </c>
      <c r="B1457" s="53" t="s">
        <v>21</v>
      </c>
      <c r="C1457" s="53" t="s">
        <v>38</v>
      </c>
      <c r="E1457" s="56">
        <v>42293413</v>
      </c>
      <c r="F1457" s="54"/>
      <c r="G1457" s="53" t="s">
        <v>476</v>
      </c>
      <c r="H1457" s="135"/>
      <c r="I1457" s="49">
        <v>-1330.97</v>
      </c>
      <c r="L1457" s="44" t="str">
        <f>VLOOKUP(E1457,'ML Look up'!$A$2:$B$1922,2,FALSE)</f>
        <v>ASH</v>
      </c>
    </row>
    <row r="1458" spans="1:12">
      <c r="A1458" s="53" t="s">
        <v>42</v>
      </c>
      <c r="B1458" s="53" t="s">
        <v>21</v>
      </c>
      <c r="C1458" s="53" t="s">
        <v>38</v>
      </c>
      <c r="E1458" s="56">
        <v>42421718</v>
      </c>
      <c r="F1458" s="54"/>
      <c r="G1458" s="53" t="s">
        <v>476</v>
      </c>
      <c r="H1458" s="135"/>
      <c r="I1458" s="49">
        <v>-855.87</v>
      </c>
      <c r="L1458" s="44" t="str">
        <f>VLOOKUP(E1458,'ML Look up'!$A$2:$B$1922,2,FALSE)</f>
        <v>CEMS</v>
      </c>
    </row>
    <row r="1459" spans="1:12">
      <c r="A1459" s="53" t="s">
        <v>42</v>
      </c>
      <c r="B1459" s="53" t="s">
        <v>21</v>
      </c>
      <c r="C1459" s="53" t="s">
        <v>38</v>
      </c>
      <c r="E1459" s="56">
        <v>42537553</v>
      </c>
      <c r="F1459" s="54"/>
      <c r="G1459" s="53" t="s">
        <v>476</v>
      </c>
      <c r="H1459" s="135"/>
      <c r="I1459" s="49">
        <v>-1247.74</v>
      </c>
      <c r="L1459" s="44" t="str">
        <f>VLOOKUP(E1459,'ML Look up'!$A$2:$B$1922,2,FALSE)</f>
        <v>ASH</v>
      </c>
    </row>
    <row r="1460" spans="1:12">
      <c r="A1460" s="53" t="s">
        <v>42</v>
      </c>
      <c r="B1460" s="53" t="s">
        <v>21</v>
      </c>
      <c r="C1460" s="53" t="s">
        <v>38</v>
      </c>
      <c r="E1460" s="56">
        <v>42606146</v>
      </c>
      <c r="F1460" s="54"/>
      <c r="G1460" s="53" t="s">
        <v>476</v>
      </c>
      <c r="H1460" s="135"/>
      <c r="I1460" s="49">
        <v>-9102.14</v>
      </c>
      <c r="L1460" s="44" t="str">
        <f>VLOOKUP(E1460,'ML Look up'!$A$2:$B$1922,2,FALSE)</f>
        <v>ASH</v>
      </c>
    </row>
    <row r="1461" spans="1:12">
      <c r="A1461" s="53" t="s">
        <v>42</v>
      </c>
      <c r="B1461" s="53" t="s">
        <v>21</v>
      </c>
      <c r="C1461" s="53" t="s">
        <v>38</v>
      </c>
      <c r="E1461" s="56">
        <v>42939948</v>
      </c>
      <c r="F1461" s="54"/>
      <c r="G1461" s="53" t="s">
        <v>476</v>
      </c>
      <c r="H1461" s="135"/>
      <c r="I1461" s="49">
        <v>-892.88</v>
      </c>
      <c r="L1461" s="44" t="str">
        <f>VLOOKUP(E1461,'ML Look up'!$A$2:$B$1922,2,FALSE)</f>
        <v>FGD</v>
      </c>
    </row>
    <row r="1462" spans="1:12">
      <c r="A1462" s="53" t="s">
        <v>42</v>
      </c>
      <c r="B1462" s="53" t="s">
        <v>21</v>
      </c>
      <c r="C1462" s="53" t="s">
        <v>38</v>
      </c>
      <c r="E1462" s="56">
        <v>42949117</v>
      </c>
      <c r="F1462" s="54"/>
      <c r="G1462" s="53" t="s">
        <v>476</v>
      </c>
      <c r="H1462" s="135"/>
      <c r="I1462" s="49">
        <v>-2671.35</v>
      </c>
      <c r="L1462" s="44" t="str">
        <f>VLOOKUP(E1462,'ML Look up'!$A$2:$B$1922,2,FALSE)</f>
        <v>DFA</v>
      </c>
    </row>
    <row r="1463" spans="1:12">
      <c r="A1463" s="53" t="s">
        <v>42</v>
      </c>
      <c r="B1463" s="53" t="s">
        <v>21</v>
      </c>
      <c r="C1463" s="53" t="s">
        <v>38</v>
      </c>
      <c r="E1463" s="56" t="s">
        <v>594</v>
      </c>
      <c r="F1463" s="54"/>
      <c r="G1463" s="53" t="s">
        <v>476</v>
      </c>
      <c r="H1463" s="135"/>
      <c r="I1463" s="49">
        <v>-406.88</v>
      </c>
      <c r="L1463" s="44" t="str">
        <f>VLOOKUP(E1463,'ML Look up'!$A$2:$B$1922,2,FALSE)</f>
        <v>ASH</v>
      </c>
    </row>
    <row r="1464" spans="1:12">
      <c r="A1464" s="53" t="s">
        <v>42</v>
      </c>
      <c r="B1464" s="53" t="s">
        <v>21</v>
      </c>
      <c r="C1464" s="53" t="s">
        <v>38</v>
      </c>
      <c r="E1464" s="56" t="s">
        <v>643</v>
      </c>
      <c r="F1464" s="54"/>
      <c r="G1464" s="53" t="s">
        <v>476</v>
      </c>
      <c r="H1464" s="135"/>
      <c r="I1464" s="49">
        <v>-1707.33</v>
      </c>
      <c r="L1464" s="44" t="str">
        <f>VLOOKUP(E1464,'ML Look up'!$A$2:$B$1922,2,FALSE)</f>
        <v>FGD</v>
      </c>
    </row>
    <row r="1465" spans="1:12">
      <c r="A1465" s="53" t="s">
        <v>42</v>
      </c>
      <c r="B1465" s="53" t="s">
        <v>21</v>
      </c>
      <c r="C1465" s="53" t="s">
        <v>38</v>
      </c>
      <c r="E1465" s="56" t="s">
        <v>658</v>
      </c>
      <c r="F1465" s="54"/>
      <c r="G1465" s="53" t="s">
        <v>476</v>
      </c>
      <c r="H1465" s="135"/>
      <c r="I1465" s="49">
        <v>-1057.71</v>
      </c>
      <c r="L1465" s="44" t="str">
        <f>VLOOKUP(E1465,'ML Look up'!$A$2:$B$1922,2,FALSE)</f>
        <v>SCR</v>
      </c>
    </row>
    <row r="1466" spans="1:12">
      <c r="A1466" s="53" t="s">
        <v>42</v>
      </c>
      <c r="B1466" s="53" t="s">
        <v>21</v>
      </c>
      <c r="C1466" s="53" t="s">
        <v>38</v>
      </c>
      <c r="E1466" s="56" t="s">
        <v>668</v>
      </c>
      <c r="F1466" s="54"/>
      <c r="G1466" s="53" t="s">
        <v>476</v>
      </c>
      <c r="H1466" s="135"/>
      <c r="I1466" s="49">
        <v>-21423.58</v>
      </c>
      <c r="L1466" s="44" t="str">
        <f>VLOOKUP(E1466,'ML Look up'!$A$2:$B$1922,2,FALSE)</f>
        <v>ASH</v>
      </c>
    </row>
    <row r="1467" spans="1:12">
      <c r="A1467" s="53" t="s">
        <v>42</v>
      </c>
      <c r="B1467" s="53" t="s">
        <v>21</v>
      </c>
      <c r="C1467" s="53" t="s">
        <v>38</v>
      </c>
      <c r="E1467" s="56" t="s">
        <v>728</v>
      </c>
      <c r="F1467" s="54"/>
      <c r="G1467" s="53" t="s">
        <v>476</v>
      </c>
      <c r="H1467" s="135"/>
      <c r="I1467" s="49">
        <v>-11637.48</v>
      </c>
      <c r="L1467" s="44" t="str">
        <f>VLOOKUP(E1467,'ML Look up'!$A$2:$B$1922,2,FALSE)</f>
        <v>CEMS</v>
      </c>
    </row>
    <row r="1468" spans="1:12">
      <c r="A1468" s="53" t="s">
        <v>42</v>
      </c>
      <c r="B1468" s="53" t="s">
        <v>21</v>
      </c>
      <c r="C1468" s="53" t="s">
        <v>38</v>
      </c>
      <c r="E1468" s="56" t="s">
        <v>675</v>
      </c>
      <c r="F1468" s="54"/>
      <c r="G1468" s="53" t="s">
        <v>476</v>
      </c>
      <c r="H1468" s="135"/>
      <c r="I1468" s="49">
        <v>-3582.88</v>
      </c>
      <c r="L1468" s="44" t="str">
        <f>VLOOKUP(E1468,'ML Look up'!$A$2:$B$1922,2,FALSE)</f>
        <v>FGD</v>
      </c>
    </row>
    <row r="1469" spans="1:12">
      <c r="A1469" s="53" t="s">
        <v>42</v>
      </c>
      <c r="B1469" s="53" t="s">
        <v>21</v>
      </c>
      <c r="C1469" s="53" t="s">
        <v>38</v>
      </c>
      <c r="E1469" s="56" t="s">
        <v>688</v>
      </c>
      <c r="F1469" s="54"/>
      <c r="G1469" s="53" t="s">
        <v>476</v>
      </c>
      <c r="H1469" s="135"/>
      <c r="I1469" s="49">
        <v>-1410.01</v>
      </c>
      <c r="L1469" s="44" t="str">
        <f>VLOOKUP(E1469,'ML Look up'!$A$2:$B$1922,2,FALSE)</f>
        <v>FGD</v>
      </c>
    </row>
    <row r="1470" spans="1:12">
      <c r="A1470" s="53" t="s">
        <v>42</v>
      </c>
      <c r="B1470" s="53" t="s">
        <v>21</v>
      </c>
      <c r="C1470" s="53" t="s">
        <v>38</v>
      </c>
      <c r="E1470" s="56" t="s">
        <v>692</v>
      </c>
      <c r="F1470" s="54"/>
      <c r="G1470" s="53" t="s">
        <v>476</v>
      </c>
      <c r="H1470" s="135"/>
      <c r="I1470" s="49">
        <v>-3272.01</v>
      </c>
      <c r="L1470" s="44" t="str">
        <f>VLOOKUP(E1470,'ML Look up'!$A$2:$B$1922,2,FALSE)</f>
        <v>ASH</v>
      </c>
    </row>
    <row r="1471" spans="1:12">
      <c r="A1471" s="53" t="s">
        <v>42</v>
      </c>
      <c r="B1471" s="53" t="s">
        <v>21</v>
      </c>
      <c r="C1471" s="53" t="s">
        <v>38</v>
      </c>
      <c r="E1471" s="56" t="s">
        <v>741</v>
      </c>
      <c r="F1471" s="54"/>
      <c r="G1471" s="53" t="s">
        <v>476</v>
      </c>
      <c r="H1471" s="135"/>
      <c r="I1471" s="49">
        <v>-2464.2399999999998</v>
      </c>
      <c r="L1471" s="44" t="str">
        <f>VLOOKUP(E1471,'ML Look up'!$A$2:$B$1922,2,FALSE)</f>
        <v>ASH</v>
      </c>
    </row>
    <row r="1472" spans="1:12">
      <c r="A1472" s="53" t="s">
        <v>42</v>
      </c>
      <c r="B1472" s="53" t="s">
        <v>21</v>
      </c>
      <c r="C1472" s="53" t="s">
        <v>38</v>
      </c>
      <c r="E1472" s="56" t="s">
        <v>694</v>
      </c>
      <c r="F1472" s="54"/>
      <c r="G1472" s="53" t="s">
        <v>476</v>
      </c>
      <c r="H1472" s="135"/>
      <c r="I1472" s="49">
        <v>-1253.17</v>
      </c>
      <c r="L1472" s="44" t="str">
        <f>VLOOKUP(E1472,'ML Look up'!$A$2:$B$1922,2,FALSE)</f>
        <v>ASH</v>
      </c>
    </row>
    <row r="1473" spans="1:12">
      <c r="A1473" s="53" t="s">
        <v>42</v>
      </c>
      <c r="B1473" s="53" t="s">
        <v>21</v>
      </c>
      <c r="C1473" s="53" t="s">
        <v>38</v>
      </c>
      <c r="E1473" s="56" t="s">
        <v>695</v>
      </c>
      <c r="F1473" s="54"/>
      <c r="G1473" s="53" t="s">
        <v>476</v>
      </c>
      <c r="H1473" s="135"/>
      <c r="I1473" s="49">
        <v>-23074.85</v>
      </c>
      <c r="L1473" s="44" t="str">
        <f>VLOOKUP(E1473,'ML Look up'!$A$2:$B$1922,2,FALSE)</f>
        <v>ASH</v>
      </c>
    </row>
    <row r="1474" spans="1:12">
      <c r="A1474" s="53" t="s">
        <v>42</v>
      </c>
      <c r="B1474" s="53" t="s">
        <v>21</v>
      </c>
      <c r="C1474" s="53" t="s">
        <v>38</v>
      </c>
      <c r="E1474" s="56" t="s">
        <v>697</v>
      </c>
      <c r="F1474" s="54"/>
      <c r="G1474" s="53" t="s">
        <v>476</v>
      </c>
      <c r="H1474" s="135"/>
      <c r="I1474" s="49">
        <v>-4712.93</v>
      </c>
      <c r="L1474" s="44" t="str">
        <f>VLOOKUP(E1474,'ML Look up'!$A$2:$B$1922,2,FALSE)</f>
        <v>ASH</v>
      </c>
    </row>
    <row r="1475" spans="1:12">
      <c r="A1475" s="53" t="s">
        <v>42</v>
      </c>
      <c r="B1475" s="53" t="s">
        <v>21</v>
      </c>
      <c r="C1475" s="53" t="s">
        <v>38</v>
      </c>
      <c r="E1475" s="56" t="s">
        <v>720</v>
      </c>
      <c r="F1475" s="54"/>
      <c r="G1475" s="53" t="s">
        <v>476</v>
      </c>
      <c r="H1475" s="135"/>
      <c r="I1475" s="49">
        <v>-3054.52</v>
      </c>
      <c r="L1475" s="44" t="str">
        <f>VLOOKUP(E1475,'ML Look up'!$A$2:$B$1922,2,FALSE)</f>
        <v>ASH</v>
      </c>
    </row>
    <row r="1476" spans="1:12">
      <c r="A1476" s="53" t="s">
        <v>42</v>
      </c>
      <c r="B1476" s="53" t="s">
        <v>21</v>
      </c>
      <c r="C1476" s="53" t="s">
        <v>38</v>
      </c>
      <c r="E1476" s="56" t="s">
        <v>746</v>
      </c>
      <c r="F1476" s="54"/>
      <c r="G1476" s="53" t="s">
        <v>476</v>
      </c>
      <c r="H1476" s="135"/>
      <c r="I1476" s="49">
        <v>-11006.64</v>
      </c>
      <c r="L1476" s="44" t="str">
        <f>VLOOKUP(E1476,'ML Look up'!$A$2:$B$1922,2,FALSE)</f>
        <v>ASH</v>
      </c>
    </row>
    <row r="1477" spans="1:12">
      <c r="A1477" s="53" t="s">
        <v>42</v>
      </c>
      <c r="B1477" s="53" t="s">
        <v>21</v>
      </c>
      <c r="C1477" s="53" t="s">
        <v>38</v>
      </c>
      <c r="E1477" s="56">
        <v>42543785</v>
      </c>
      <c r="F1477" s="54"/>
      <c r="G1477" s="53" t="s">
        <v>476</v>
      </c>
      <c r="H1477" s="135"/>
      <c r="I1477" s="49">
        <v>-708.21</v>
      </c>
      <c r="L1477" s="44" t="str">
        <f>VLOOKUP(E1477,'ML Look up'!$A$2:$B$1922,2,FALSE)</f>
        <v>ASH</v>
      </c>
    </row>
    <row r="1478" spans="1:12">
      <c r="A1478" s="53" t="s">
        <v>42</v>
      </c>
      <c r="B1478" s="53" t="s">
        <v>70</v>
      </c>
      <c r="C1478" s="53" t="s">
        <v>38</v>
      </c>
      <c r="E1478" s="56">
        <v>42570595</v>
      </c>
      <c r="F1478" s="54"/>
      <c r="G1478" s="53" t="s">
        <v>476</v>
      </c>
      <c r="H1478" s="135"/>
      <c r="I1478" s="49">
        <v>-75049.06</v>
      </c>
      <c r="L1478" s="44" t="str">
        <f>VLOOKUP(E1478,'ML Look up'!$A$2:$B$1922,2,FALSE)</f>
        <v>LDFL</v>
      </c>
    </row>
    <row r="1479" spans="1:12">
      <c r="A1479" s="53" t="s">
        <v>42</v>
      </c>
      <c r="B1479" s="53" t="s">
        <v>21</v>
      </c>
      <c r="C1479" s="53" t="s">
        <v>39</v>
      </c>
      <c r="E1479" s="56">
        <v>42193673</v>
      </c>
      <c r="F1479" s="54"/>
      <c r="G1479" s="53" t="s">
        <v>476</v>
      </c>
      <c r="H1479" s="135"/>
      <c r="I1479" s="49">
        <v>-32138.61</v>
      </c>
      <c r="L1479" s="44" t="str">
        <f>VLOOKUP(E1479,'ML Look up'!$A$2:$B$1922,2,FALSE)</f>
        <v>GYPSUM</v>
      </c>
    </row>
    <row r="1480" spans="1:12">
      <c r="A1480" s="53" t="s">
        <v>42</v>
      </c>
      <c r="B1480" s="53" t="s">
        <v>21</v>
      </c>
      <c r="C1480" s="53" t="s">
        <v>39</v>
      </c>
      <c r="E1480" s="56">
        <v>42250618</v>
      </c>
      <c r="F1480" s="54"/>
      <c r="G1480" s="53" t="s">
        <v>476</v>
      </c>
      <c r="H1480" s="135"/>
      <c r="I1480" s="49">
        <v>-16828.599999999999</v>
      </c>
      <c r="L1480" s="44" t="str">
        <f>VLOOKUP(E1480,'ML Look up'!$A$2:$B$1922,2,FALSE)</f>
        <v>ASH</v>
      </c>
    </row>
    <row r="1481" spans="1:12">
      <c r="A1481" s="53" t="s">
        <v>42</v>
      </c>
      <c r="B1481" s="53" t="s">
        <v>21</v>
      </c>
      <c r="C1481" s="53" t="s">
        <v>39</v>
      </c>
      <c r="E1481" s="56">
        <v>42254146</v>
      </c>
      <c r="F1481" s="54"/>
      <c r="G1481" s="53" t="s">
        <v>476</v>
      </c>
      <c r="H1481" s="135"/>
      <c r="I1481" s="49">
        <v>-4876.66</v>
      </c>
      <c r="L1481" s="44" t="str">
        <f>VLOOKUP(E1481,'ML Look up'!$A$2:$B$1922,2,FALSE)</f>
        <v>FGD</v>
      </c>
    </row>
    <row r="1482" spans="1:12">
      <c r="A1482" s="53" t="s">
        <v>42</v>
      </c>
      <c r="B1482" s="53" t="s">
        <v>21</v>
      </c>
      <c r="C1482" s="53" t="s">
        <v>39</v>
      </c>
      <c r="E1482" s="56">
        <v>42258764</v>
      </c>
      <c r="F1482" s="54"/>
      <c r="G1482" s="53" t="s">
        <v>476</v>
      </c>
      <c r="H1482" s="135"/>
      <c r="I1482" s="49">
        <v>-2748.09</v>
      </c>
      <c r="L1482" s="44" t="str">
        <f>VLOOKUP(E1482,'ML Look up'!$A$2:$B$1922,2,FALSE)</f>
        <v>FGD</v>
      </c>
    </row>
    <row r="1483" spans="1:12">
      <c r="A1483" s="53" t="s">
        <v>42</v>
      </c>
      <c r="B1483" s="53" t="s">
        <v>21</v>
      </c>
      <c r="C1483" s="53" t="s">
        <v>39</v>
      </c>
      <c r="E1483" s="56">
        <v>42268306</v>
      </c>
      <c r="F1483" s="54"/>
      <c r="G1483" s="53" t="s">
        <v>476</v>
      </c>
      <c r="H1483" s="135"/>
      <c r="I1483" s="49">
        <v>-91007.65</v>
      </c>
      <c r="L1483" s="44" t="str">
        <f>VLOOKUP(E1483,'ML Look up'!$A$2:$B$1922,2,FALSE)</f>
        <v>SCR</v>
      </c>
    </row>
    <row r="1484" spans="1:12">
      <c r="A1484" s="53" t="s">
        <v>42</v>
      </c>
      <c r="B1484" s="53" t="s">
        <v>21</v>
      </c>
      <c r="C1484" s="53" t="s">
        <v>39</v>
      </c>
      <c r="E1484" s="56">
        <v>42272313</v>
      </c>
      <c r="F1484" s="54"/>
      <c r="G1484" s="53" t="s">
        <v>476</v>
      </c>
      <c r="H1484" s="135"/>
      <c r="I1484" s="49">
        <v>-25040.1</v>
      </c>
      <c r="L1484" s="44" t="str">
        <f>VLOOKUP(E1484,'ML Look up'!$A$2:$B$1922,2,FALSE)</f>
        <v>GYPSUM</v>
      </c>
    </row>
    <row r="1485" spans="1:12">
      <c r="A1485" s="53" t="s">
        <v>42</v>
      </c>
      <c r="B1485" s="53" t="s">
        <v>21</v>
      </c>
      <c r="C1485" s="53" t="s">
        <v>39</v>
      </c>
      <c r="E1485" s="56">
        <v>42293475</v>
      </c>
      <c r="F1485" s="54"/>
      <c r="G1485" s="53" t="s">
        <v>476</v>
      </c>
      <c r="H1485" s="135"/>
      <c r="I1485" s="49">
        <v>-2034.39</v>
      </c>
      <c r="L1485" s="44" t="str">
        <f>VLOOKUP(E1485,'ML Look up'!$A$2:$B$1922,2,FALSE)</f>
        <v>FGD</v>
      </c>
    </row>
    <row r="1486" spans="1:12">
      <c r="A1486" s="53" t="s">
        <v>42</v>
      </c>
      <c r="B1486" s="53" t="s">
        <v>21</v>
      </c>
      <c r="C1486" s="53" t="s">
        <v>39</v>
      </c>
      <c r="E1486" s="56">
        <v>42314367</v>
      </c>
      <c r="F1486" s="54"/>
      <c r="G1486" s="53" t="s">
        <v>476</v>
      </c>
      <c r="H1486" s="135"/>
      <c r="I1486" s="49">
        <v>-0.5</v>
      </c>
      <c r="L1486" s="44" t="str">
        <f>VLOOKUP(E1486,'ML Look up'!$A$2:$B$1922,2,FALSE)</f>
        <v>FGD</v>
      </c>
    </row>
    <row r="1487" spans="1:12">
      <c r="A1487" s="53" t="s">
        <v>42</v>
      </c>
      <c r="B1487" s="53" t="s">
        <v>21</v>
      </c>
      <c r="C1487" s="53" t="s">
        <v>39</v>
      </c>
      <c r="E1487" s="56">
        <v>42314379</v>
      </c>
      <c r="F1487" s="54"/>
      <c r="G1487" s="53" t="s">
        <v>476</v>
      </c>
      <c r="H1487" s="135"/>
      <c r="I1487" s="49">
        <v>-7047.29</v>
      </c>
      <c r="L1487" s="44" t="str">
        <f>VLOOKUP(E1487,'ML Look up'!$A$2:$B$1922,2,FALSE)</f>
        <v>ESP Upgrade</v>
      </c>
    </row>
    <row r="1488" spans="1:12">
      <c r="A1488" s="53" t="s">
        <v>42</v>
      </c>
      <c r="B1488" s="53" t="s">
        <v>21</v>
      </c>
      <c r="C1488" s="53" t="s">
        <v>39</v>
      </c>
      <c r="E1488" s="56">
        <v>42314379</v>
      </c>
      <c r="F1488" s="54"/>
      <c r="G1488" s="53" t="s">
        <v>476</v>
      </c>
      <c r="H1488" s="135"/>
      <c r="I1488" s="49">
        <v>-2</v>
      </c>
      <c r="L1488" s="44" t="str">
        <f>VLOOKUP(E1488,'ML Look up'!$A$2:$B$1922,2,FALSE)</f>
        <v>ESP Upgrade</v>
      </c>
    </row>
    <row r="1489" spans="1:12">
      <c r="A1489" s="53" t="s">
        <v>42</v>
      </c>
      <c r="B1489" s="53" t="s">
        <v>21</v>
      </c>
      <c r="C1489" s="53" t="s">
        <v>39</v>
      </c>
      <c r="E1489" s="56">
        <v>42349533</v>
      </c>
      <c r="F1489" s="54"/>
      <c r="G1489" s="53" t="s">
        <v>476</v>
      </c>
      <c r="H1489" s="135"/>
      <c r="I1489" s="49">
        <v>-6643.35</v>
      </c>
      <c r="L1489" s="44" t="str">
        <f>VLOOKUP(E1489,'ML Look up'!$A$2:$B$1922,2,FALSE)</f>
        <v>GYPSUM</v>
      </c>
    </row>
    <row r="1490" spans="1:12">
      <c r="A1490" s="53" t="s">
        <v>42</v>
      </c>
      <c r="B1490" s="53" t="s">
        <v>21</v>
      </c>
      <c r="C1490" s="53" t="s">
        <v>39</v>
      </c>
      <c r="E1490" s="56">
        <v>42511093</v>
      </c>
      <c r="F1490" s="54"/>
      <c r="G1490" s="53" t="s">
        <v>476</v>
      </c>
      <c r="H1490" s="135"/>
      <c r="I1490" s="49">
        <v>-1</v>
      </c>
      <c r="L1490" s="44" t="str">
        <f>VLOOKUP(E1490,'ML Look up'!$A$2:$B$1922,2,FALSE)</f>
        <v>ASH</v>
      </c>
    </row>
    <row r="1491" spans="1:12">
      <c r="A1491" s="53" t="s">
        <v>42</v>
      </c>
      <c r="B1491" s="53" t="s">
        <v>21</v>
      </c>
      <c r="C1491" s="53" t="s">
        <v>39</v>
      </c>
      <c r="E1491" s="56">
        <v>42761705</v>
      </c>
      <c r="F1491" s="54"/>
      <c r="G1491" s="53" t="s">
        <v>476</v>
      </c>
      <c r="H1491" s="135"/>
      <c r="I1491" s="49">
        <v>-1417.62</v>
      </c>
      <c r="L1491" s="44" t="str">
        <f>VLOOKUP(E1491,'ML Look up'!$A$2:$B$1922,2,FALSE)</f>
        <v>ASH</v>
      </c>
    </row>
    <row r="1492" spans="1:12">
      <c r="A1492" s="53" t="s">
        <v>42</v>
      </c>
      <c r="B1492" s="53" t="s">
        <v>21</v>
      </c>
      <c r="C1492" s="53" t="s">
        <v>39</v>
      </c>
      <c r="E1492" s="56" t="s">
        <v>663</v>
      </c>
      <c r="F1492" s="54"/>
      <c r="G1492" s="53" t="s">
        <v>476</v>
      </c>
      <c r="H1492" s="135"/>
      <c r="I1492" s="49">
        <v>-7604.74</v>
      </c>
      <c r="L1492" s="44" t="str">
        <f>VLOOKUP(E1492,'ML Look up'!$A$2:$B$1922,2,FALSE)</f>
        <v>FGD</v>
      </c>
    </row>
    <row r="1493" spans="1:12">
      <c r="A1493" s="53" t="s">
        <v>42</v>
      </c>
      <c r="B1493" s="53" t="s">
        <v>21</v>
      </c>
      <c r="C1493" s="53" t="s">
        <v>39</v>
      </c>
      <c r="E1493" s="56" t="s">
        <v>642</v>
      </c>
      <c r="F1493" s="54"/>
      <c r="G1493" s="53" t="s">
        <v>476</v>
      </c>
      <c r="H1493" s="135"/>
      <c r="I1493" s="49">
        <v>-6446.12</v>
      </c>
      <c r="L1493" s="44" t="str">
        <f>VLOOKUP(E1493,'ML Look up'!$A$2:$B$1922,2,FALSE)</f>
        <v>CEMS</v>
      </c>
    </row>
    <row r="1494" spans="1:12">
      <c r="A1494" s="53" t="s">
        <v>42</v>
      </c>
      <c r="B1494" s="53" t="s">
        <v>21</v>
      </c>
      <c r="C1494" s="53" t="s">
        <v>40</v>
      </c>
      <c r="E1494" s="56">
        <v>42181540</v>
      </c>
      <c r="F1494" s="54"/>
      <c r="G1494" s="53" t="s">
        <v>476</v>
      </c>
      <c r="H1494" s="135"/>
      <c r="I1494" s="49">
        <v>-1114935.93</v>
      </c>
      <c r="L1494" s="44" t="str">
        <f>VLOOKUP(E1494,'ML Look up'!$A$2:$B$1922,2,FALSE)</f>
        <v>SCR</v>
      </c>
    </row>
    <row r="1495" spans="1:12">
      <c r="A1495" s="53" t="s">
        <v>42</v>
      </c>
      <c r="B1495" s="53" t="s">
        <v>21</v>
      </c>
      <c r="C1495" s="53" t="s">
        <v>40</v>
      </c>
      <c r="E1495" s="56">
        <v>42196606</v>
      </c>
      <c r="F1495" s="54"/>
      <c r="G1495" s="53" t="s">
        <v>476</v>
      </c>
      <c r="H1495" s="135"/>
      <c r="I1495" s="49">
        <v>-3372.19</v>
      </c>
      <c r="L1495" s="44" t="str">
        <f>VLOOKUP(E1495,'ML Look up'!$A$2:$B$1922,2,FALSE)</f>
        <v>ASH</v>
      </c>
    </row>
    <row r="1496" spans="1:12">
      <c r="A1496" s="53" t="s">
        <v>42</v>
      </c>
      <c r="B1496" s="53" t="s">
        <v>21</v>
      </c>
      <c r="C1496" s="53" t="s">
        <v>40</v>
      </c>
      <c r="E1496" s="56">
        <v>42230162</v>
      </c>
      <c r="F1496" s="54"/>
      <c r="G1496" s="53" t="s">
        <v>476</v>
      </c>
      <c r="H1496" s="135"/>
      <c r="I1496" s="49">
        <v>-0.5</v>
      </c>
      <c r="L1496" s="44" t="str">
        <f>VLOOKUP(E1496,'ML Look up'!$A$2:$B$1922,2,FALSE)</f>
        <v>ASH</v>
      </c>
    </row>
    <row r="1497" spans="1:12">
      <c r="A1497" s="53" t="s">
        <v>42</v>
      </c>
      <c r="B1497" s="53" t="s">
        <v>21</v>
      </c>
      <c r="C1497" s="53" t="s">
        <v>40</v>
      </c>
      <c r="E1497" s="56">
        <v>42264127</v>
      </c>
      <c r="F1497" s="54"/>
      <c r="G1497" s="53" t="s">
        <v>476</v>
      </c>
      <c r="H1497" s="135"/>
      <c r="I1497" s="49">
        <v>-114491.53</v>
      </c>
      <c r="L1497" s="44" t="str">
        <f>VLOOKUP(E1497,'ML Look up'!$A$2:$B$1922,2,FALSE)</f>
        <v>FGD</v>
      </c>
    </row>
    <row r="1498" spans="1:12">
      <c r="A1498" s="53" t="s">
        <v>42</v>
      </c>
      <c r="B1498" s="53" t="s">
        <v>21</v>
      </c>
      <c r="C1498" s="53" t="s">
        <v>40</v>
      </c>
      <c r="E1498" s="56">
        <v>42312484</v>
      </c>
      <c r="F1498" s="54"/>
      <c r="G1498" s="53" t="s">
        <v>476</v>
      </c>
      <c r="H1498" s="135"/>
      <c r="I1498" s="49">
        <v>-2818.62</v>
      </c>
      <c r="L1498" s="44" t="str">
        <f>VLOOKUP(E1498,'ML Look up'!$A$2:$B$1922,2,FALSE)</f>
        <v>FGD</v>
      </c>
    </row>
    <row r="1499" spans="1:12">
      <c r="A1499" s="53" t="s">
        <v>42</v>
      </c>
      <c r="B1499" s="53" t="s">
        <v>21</v>
      </c>
      <c r="C1499" s="53" t="s">
        <v>40</v>
      </c>
      <c r="E1499" s="56">
        <v>42415022</v>
      </c>
      <c r="F1499" s="54"/>
      <c r="G1499" s="53" t="s">
        <v>476</v>
      </c>
      <c r="H1499" s="135"/>
      <c r="I1499" s="49">
        <v>-48900.04</v>
      </c>
      <c r="L1499" s="44" t="str">
        <f>VLOOKUP(E1499,'ML Look up'!$A$2:$B$1922,2,FALSE)</f>
        <v>ESP Upgrade</v>
      </c>
    </row>
    <row r="1500" spans="1:12">
      <c r="A1500" s="53" t="s">
        <v>42</v>
      </c>
      <c r="B1500" s="53" t="s">
        <v>21</v>
      </c>
      <c r="C1500" s="53" t="s">
        <v>40</v>
      </c>
      <c r="E1500" s="56">
        <v>42415024</v>
      </c>
      <c r="F1500" s="54"/>
      <c r="G1500" s="53" t="s">
        <v>476</v>
      </c>
      <c r="H1500" s="135"/>
      <c r="I1500" s="49">
        <v>-57716.1</v>
      </c>
      <c r="L1500" s="44" t="str">
        <f>VLOOKUP(E1500,'ML Look up'!$A$2:$B$1922,2,FALSE)</f>
        <v>ESP Upgrade</v>
      </c>
    </row>
    <row r="1501" spans="1:12">
      <c r="A1501" s="53" t="s">
        <v>42</v>
      </c>
      <c r="B1501" s="53" t="s">
        <v>21</v>
      </c>
      <c r="C1501" s="53" t="s">
        <v>40</v>
      </c>
      <c r="E1501" s="56">
        <v>42583104</v>
      </c>
      <c r="F1501" s="54"/>
      <c r="G1501" s="53" t="s">
        <v>476</v>
      </c>
      <c r="H1501" s="135"/>
      <c r="I1501" s="49">
        <v>-35849.29</v>
      </c>
      <c r="L1501" s="44" t="str">
        <f>VLOOKUP(E1501,'ML Look up'!$A$2:$B$1922,2,FALSE)</f>
        <v>PRECIP</v>
      </c>
    </row>
    <row r="1502" spans="1:12">
      <c r="A1502" s="53" t="s">
        <v>42</v>
      </c>
      <c r="B1502" s="53" t="s">
        <v>21</v>
      </c>
      <c r="C1502" s="53" t="s">
        <v>40</v>
      </c>
      <c r="E1502" s="56">
        <v>42604626</v>
      </c>
      <c r="F1502" s="54"/>
      <c r="G1502" s="53" t="s">
        <v>476</v>
      </c>
      <c r="H1502" s="135"/>
      <c r="I1502" s="49">
        <v>-1595.82</v>
      </c>
      <c r="L1502" s="44" t="str">
        <f>VLOOKUP(E1502,'ML Look up'!$A$2:$B$1922,2,FALSE)</f>
        <v>FGD</v>
      </c>
    </row>
    <row r="1503" spans="1:12">
      <c r="A1503" s="53" t="s">
        <v>42</v>
      </c>
      <c r="B1503" s="53" t="s">
        <v>21</v>
      </c>
      <c r="C1503" s="53" t="s">
        <v>40</v>
      </c>
      <c r="E1503" s="56">
        <v>42634548</v>
      </c>
      <c r="F1503" s="54"/>
      <c r="G1503" s="53" t="s">
        <v>476</v>
      </c>
      <c r="H1503" s="135"/>
      <c r="I1503" s="49">
        <v>-49588.57</v>
      </c>
      <c r="L1503" s="44" t="str">
        <f>VLOOKUP(E1503,'ML Look up'!$A$2:$B$1922,2,FALSE)</f>
        <v>PRECIP</v>
      </c>
    </row>
    <row r="1504" spans="1:12">
      <c r="A1504" s="53" t="s">
        <v>42</v>
      </c>
      <c r="B1504" s="53" t="s">
        <v>21</v>
      </c>
      <c r="C1504" s="53" t="s">
        <v>40</v>
      </c>
      <c r="E1504" s="56">
        <v>42739280</v>
      </c>
      <c r="F1504" s="54"/>
      <c r="G1504" s="53" t="s">
        <v>476</v>
      </c>
      <c r="H1504" s="135"/>
      <c r="I1504" s="49">
        <v>-58404.88</v>
      </c>
      <c r="L1504" s="44" t="str">
        <f>VLOOKUP(E1504,'ML Look up'!$A$2:$B$1922,2,FALSE)</f>
        <v>CEMS</v>
      </c>
    </row>
    <row r="1505" spans="1:12">
      <c r="A1505" s="53" t="s">
        <v>42</v>
      </c>
      <c r="B1505" s="53" t="s">
        <v>21</v>
      </c>
      <c r="C1505" s="53" t="s">
        <v>40</v>
      </c>
      <c r="E1505" s="56">
        <v>42891875</v>
      </c>
      <c r="F1505" s="54"/>
      <c r="G1505" s="53" t="s">
        <v>476</v>
      </c>
      <c r="H1505" s="135"/>
      <c r="I1505" s="49">
        <v>-36460.82</v>
      </c>
      <c r="L1505" s="44" t="str">
        <f>VLOOKUP(E1505,'ML Look up'!$A$2:$B$1922,2,FALSE)</f>
        <v>FGD</v>
      </c>
    </row>
    <row r="1506" spans="1:12">
      <c r="A1506" s="53" t="s">
        <v>42</v>
      </c>
      <c r="B1506" s="53" t="s">
        <v>21</v>
      </c>
      <c r="C1506" s="53" t="s">
        <v>40</v>
      </c>
      <c r="E1506" s="56">
        <v>42984177</v>
      </c>
      <c r="F1506" s="54"/>
      <c r="G1506" s="53" t="s">
        <v>476</v>
      </c>
      <c r="H1506" s="135"/>
      <c r="I1506" s="49">
        <v>-2095.52</v>
      </c>
      <c r="L1506" s="44" t="str">
        <f>VLOOKUP(E1506,'ML Look up'!$A$2:$B$1922,2,FALSE)</f>
        <v>ESP Upgrade</v>
      </c>
    </row>
    <row r="1507" spans="1:12">
      <c r="A1507" s="53" t="s">
        <v>42</v>
      </c>
      <c r="B1507" s="53" t="s">
        <v>21</v>
      </c>
      <c r="C1507" s="53" t="s">
        <v>40</v>
      </c>
      <c r="E1507" s="56">
        <v>43017790</v>
      </c>
      <c r="F1507" s="54"/>
      <c r="G1507" s="53" t="s">
        <v>476</v>
      </c>
      <c r="H1507" s="135"/>
      <c r="I1507" s="49">
        <v>-33215.53</v>
      </c>
      <c r="L1507" s="44" t="str">
        <f>VLOOKUP(E1507,'ML Look up'!$A$2:$B$1922,2,FALSE)</f>
        <v>GYPSUM</v>
      </c>
    </row>
    <row r="1508" spans="1:12">
      <c r="A1508" s="53" t="s">
        <v>42</v>
      </c>
      <c r="B1508" s="53" t="s">
        <v>21</v>
      </c>
      <c r="C1508" s="53" t="s">
        <v>40</v>
      </c>
      <c r="E1508" s="56" t="s">
        <v>597</v>
      </c>
      <c r="F1508" s="54"/>
      <c r="G1508" s="53" t="s">
        <v>476</v>
      </c>
      <c r="H1508" s="135"/>
      <c r="I1508" s="49">
        <v>-17224.32</v>
      </c>
      <c r="L1508" s="44" t="str">
        <f>VLOOKUP(E1508,'ML Look up'!$A$2:$B$1922,2,FALSE)</f>
        <v>GYPSUM</v>
      </c>
    </row>
    <row r="1509" spans="1:12">
      <c r="A1509" s="53" t="s">
        <v>42</v>
      </c>
      <c r="B1509" s="53" t="s">
        <v>21</v>
      </c>
      <c r="C1509" s="53" t="s">
        <v>40</v>
      </c>
      <c r="E1509" s="56" t="s">
        <v>770</v>
      </c>
      <c r="F1509" s="54"/>
      <c r="G1509" s="53" t="s">
        <v>476</v>
      </c>
      <c r="H1509" s="135"/>
      <c r="I1509" s="49">
        <v>-7487.31</v>
      </c>
      <c r="L1509" s="44" t="str">
        <f>VLOOKUP(E1509,'ML Look up'!$A$2:$B$1922,2,FALSE)</f>
        <v>DFA</v>
      </c>
    </row>
    <row r="1510" spans="1:12">
      <c r="A1510" s="53" t="s">
        <v>42</v>
      </c>
      <c r="B1510" s="53" t="s">
        <v>21</v>
      </c>
      <c r="C1510" s="53" t="s">
        <v>40</v>
      </c>
      <c r="E1510" s="56">
        <v>42616082</v>
      </c>
      <c r="F1510" s="54"/>
      <c r="G1510" s="53" t="s">
        <v>476</v>
      </c>
      <c r="H1510" s="135"/>
      <c r="I1510" s="49">
        <v>-2604.58</v>
      </c>
      <c r="L1510" s="44" t="str">
        <f>VLOOKUP(E1510,'ML Look up'!$A$2:$B$1922,2,FALSE)</f>
        <v>PRECIP</v>
      </c>
    </row>
    <row r="1511" spans="1:12">
      <c r="A1511" s="53" t="s">
        <v>42</v>
      </c>
      <c r="B1511" s="53" t="s">
        <v>21</v>
      </c>
      <c r="C1511" s="53" t="s">
        <v>41</v>
      </c>
      <c r="E1511" s="56">
        <v>42162404</v>
      </c>
      <c r="F1511" s="54"/>
      <c r="G1511" s="53" t="s">
        <v>476</v>
      </c>
      <c r="H1511" s="135"/>
      <c r="I1511" s="49">
        <v>-20750</v>
      </c>
      <c r="L1511" s="44" t="str">
        <f>VLOOKUP(E1511,'ML Look up'!$A$2:$B$1922,2,FALSE)</f>
        <v>ASH</v>
      </c>
    </row>
    <row r="1512" spans="1:12">
      <c r="A1512" s="53" t="s">
        <v>42</v>
      </c>
      <c r="B1512" s="53" t="s">
        <v>21</v>
      </c>
      <c r="C1512" s="53" t="s">
        <v>41</v>
      </c>
      <c r="E1512" s="56">
        <v>42162404</v>
      </c>
      <c r="F1512" s="54"/>
      <c r="G1512" s="53" t="s">
        <v>476</v>
      </c>
      <c r="H1512" s="135"/>
      <c r="I1512" s="49">
        <v>-0.5</v>
      </c>
      <c r="L1512" s="44" t="str">
        <f>VLOOKUP(E1512,'ML Look up'!$A$2:$B$1922,2,FALSE)</f>
        <v>ASH</v>
      </c>
    </row>
    <row r="1513" spans="1:12">
      <c r="A1513" s="53" t="s">
        <v>42</v>
      </c>
      <c r="B1513" s="53" t="s">
        <v>21</v>
      </c>
      <c r="C1513" s="53" t="s">
        <v>41</v>
      </c>
      <c r="E1513" s="56">
        <v>42220336</v>
      </c>
      <c r="F1513" s="54"/>
      <c r="G1513" s="53" t="s">
        <v>476</v>
      </c>
      <c r="H1513" s="135"/>
      <c r="I1513" s="49">
        <v>-5750</v>
      </c>
      <c r="L1513" s="44" t="str">
        <f>VLOOKUP(E1513,'ML Look up'!$A$2:$B$1922,2,FALSE)</f>
        <v>SCR</v>
      </c>
    </row>
    <row r="1514" spans="1:12">
      <c r="A1514" s="53" t="s">
        <v>42</v>
      </c>
      <c r="B1514" s="53" t="s">
        <v>21</v>
      </c>
      <c r="C1514" s="53" t="s">
        <v>41</v>
      </c>
      <c r="E1514" s="56">
        <v>42258796</v>
      </c>
      <c r="F1514" s="54"/>
      <c r="G1514" s="53" t="s">
        <v>476</v>
      </c>
      <c r="H1514" s="135"/>
      <c r="I1514" s="49">
        <v>-5857.46</v>
      </c>
      <c r="L1514" s="44" t="str">
        <f>VLOOKUP(E1514,'ML Look up'!$A$2:$B$1922,2,FALSE)</f>
        <v>ASH</v>
      </c>
    </row>
    <row r="1515" spans="1:12">
      <c r="A1515" s="53" t="s">
        <v>42</v>
      </c>
      <c r="B1515" s="53" t="s">
        <v>21</v>
      </c>
      <c r="C1515" s="53" t="s">
        <v>41</v>
      </c>
      <c r="E1515" s="56">
        <v>42294436</v>
      </c>
      <c r="F1515" s="54"/>
      <c r="G1515" s="53" t="s">
        <v>476</v>
      </c>
      <c r="H1515" s="135"/>
      <c r="I1515" s="49">
        <v>-0.5</v>
      </c>
      <c r="L1515" s="44" t="str">
        <f>VLOOKUP(E1515,'ML Look up'!$A$2:$B$1922,2,FALSE)</f>
        <v>ASH</v>
      </c>
    </row>
    <row r="1516" spans="1:12">
      <c r="A1516" s="53" t="s">
        <v>42</v>
      </c>
      <c r="B1516" s="53" t="s">
        <v>21</v>
      </c>
      <c r="C1516" s="53" t="s">
        <v>41</v>
      </c>
      <c r="E1516" s="56">
        <v>42320706</v>
      </c>
      <c r="F1516" s="54"/>
      <c r="G1516" s="53" t="s">
        <v>476</v>
      </c>
      <c r="H1516" s="135"/>
      <c r="I1516" s="49">
        <v>-7241.55</v>
      </c>
      <c r="L1516" s="44" t="str">
        <f>VLOOKUP(E1516,'ML Look up'!$A$2:$B$1922,2,FALSE)</f>
        <v>DFA</v>
      </c>
    </row>
    <row r="1517" spans="1:12">
      <c r="A1517" s="53" t="s">
        <v>42</v>
      </c>
      <c r="B1517" s="53" t="s">
        <v>21</v>
      </c>
      <c r="C1517" s="53" t="s">
        <v>41</v>
      </c>
      <c r="E1517" s="56">
        <v>42335209</v>
      </c>
      <c r="F1517" s="54"/>
      <c r="G1517" s="53" t="s">
        <v>476</v>
      </c>
      <c r="H1517" s="135"/>
      <c r="I1517" s="49">
        <v>-14897.24</v>
      </c>
      <c r="L1517" s="44" t="str">
        <f>VLOOKUP(E1517,'ML Look up'!$A$2:$B$1922,2,FALSE)</f>
        <v>FGD</v>
      </c>
    </row>
    <row r="1518" spans="1:12">
      <c r="A1518" s="53" t="s">
        <v>42</v>
      </c>
      <c r="B1518" s="53" t="s">
        <v>21</v>
      </c>
      <c r="C1518" s="53" t="s">
        <v>41</v>
      </c>
      <c r="E1518" s="56">
        <v>42441549</v>
      </c>
      <c r="F1518" s="54"/>
      <c r="G1518" s="53" t="s">
        <v>476</v>
      </c>
      <c r="H1518" s="135"/>
      <c r="I1518" s="49">
        <v>-12170.15</v>
      </c>
      <c r="L1518" s="44" t="str">
        <f>VLOOKUP(E1518,'ML Look up'!$A$2:$B$1922,2,FALSE)</f>
        <v>ESP Upgrade</v>
      </c>
    </row>
    <row r="1519" spans="1:12">
      <c r="A1519" s="53" t="s">
        <v>42</v>
      </c>
      <c r="B1519" s="53" t="s">
        <v>21</v>
      </c>
      <c r="C1519" s="53" t="s">
        <v>41</v>
      </c>
      <c r="E1519" s="56">
        <v>42446603</v>
      </c>
      <c r="F1519" s="54"/>
      <c r="G1519" s="53" t="s">
        <v>476</v>
      </c>
      <c r="H1519" s="135"/>
      <c r="I1519" s="49">
        <v>-1684.57</v>
      </c>
      <c r="L1519" s="44" t="str">
        <f>VLOOKUP(E1519,'ML Look up'!$A$2:$B$1922,2,FALSE)</f>
        <v>ASH</v>
      </c>
    </row>
    <row r="1520" spans="1:12">
      <c r="A1520" s="53" t="s">
        <v>42</v>
      </c>
      <c r="B1520" s="53" t="s">
        <v>21</v>
      </c>
      <c r="C1520" s="53" t="s">
        <v>41</v>
      </c>
      <c r="E1520" s="56">
        <v>42536818</v>
      </c>
      <c r="F1520" s="54"/>
      <c r="G1520" s="53" t="s">
        <v>476</v>
      </c>
      <c r="H1520" s="135"/>
      <c r="I1520" s="49">
        <v>-1961.41</v>
      </c>
      <c r="L1520" s="44" t="str">
        <f>VLOOKUP(E1520,'ML Look up'!$A$2:$B$1922,2,FALSE)</f>
        <v>ASH</v>
      </c>
    </row>
    <row r="1521" spans="1:12">
      <c r="A1521" s="53" t="s">
        <v>42</v>
      </c>
      <c r="B1521" s="53" t="s">
        <v>21</v>
      </c>
      <c r="C1521" s="53" t="s">
        <v>41</v>
      </c>
      <c r="E1521" s="56">
        <v>42628174</v>
      </c>
      <c r="F1521" s="54"/>
      <c r="G1521" s="53" t="s">
        <v>476</v>
      </c>
      <c r="H1521" s="135"/>
      <c r="I1521" s="49">
        <v>-2</v>
      </c>
      <c r="L1521" s="44" t="str">
        <f>VLOOKUP(E1521,'ML Look up'!$A$2:$B$1922,2,FALSE)</f>
        <v>FGD</v>
      </c>
    </row>
    <row r="1522" spans="1:12">
      <c r="A1522" s="53" t="s">
        <v>42</v>
      </c>
      <c r="B1522" s="53" t="s">
        <v>21</v>
      </c>
      <c r="C1522" s="53" t="s">
        <v>41</v>
      </c>
      <c r="E1522" s="56">
        <v>42695971</v>
      </c>
      <c r="F1522" s="54"/>
      <c r="G1522" s="53" t="s">
        <v>476</v>
      </c>
      <c r="H1522" s="135"/>
      <c r="I1522" s="49">
        <v>-12809.1</v>
      </c>
      <c r="L1522" s="44" t="str">
        <f>VLOOKUP(E1522,'ML Look up'!$A$2:$B$1922,2,FALSE)</f>
        <v>ASH</v>
      </c>
    </row>
    <row r="1523" spans="1:12">
      <c r="A1523" s="53" t="s">
        <v>42</v>
      </c>
      <c r="B1523" s="53" t="s">
        <v>21</v>
      </c>
      <c r="C1523" s="53" t="s">
        <v>41</v>
      </c>
      <c r="E1523" s="56">
        <v>42757311</v>
      </c>
      <c r="F1523" s="54"/>
      <c r="G1523" s="53" t="s">
        <v>476</v>
      </c>
      <c r="H1523" s="135"/>
      <c r="I1523" s="49">
        <v>-1250.98</v>
      </c>
      <c r="L1523" s="44" t="str">
        <f>VLOOKUP(E1523,'ML Look up'!$A$2:$B$1922,2,FALSE)</f>
        <v>LNB</v>
      </c>
    </row>
    <row r="1524" spans="1:12">
      <c r="A1524" s="53" t="s">
        <v>42</v>
      </c>
      <c r="B1524" s="53" t="s">
        <v>21</v>
      </c>
      <c r="C1524" s="53" t="s">
        <v>41</v>
      </c>
      <c r="E1524" s="56">
        <v>42907871</v>
      </c>
      <c r="F1524" s="54"/>
      <c r="G1524" s="53" t="s">
        <v>476</v>
      </c>
      <c r="H1524" s="135"/>
      <c r="I1524" s="49">
        <v>-43867.17</v>
      </c>
      <c r="L1524" s="44" t="str">
        <f>VLOOKUP(E1524,'ML Look up'!$A$2:$B$1922,2,FALSE)</f>
        <v>ESP Upgrade</v>
      </c>
    </row>
    <row r="1525" spans="1:12">
      <c r="A1525" s="53" t="s">
        <v>42</v>
      </c>
      <c r="B1525" s="53" t="s">
        <v>21</v>
      </c>
      <c r="C1525" s="53" t="s">
        <v>41</v>
      </c>
      <c r="E1525" s="56">
        <v>42907876</v>
      </c>
      <c r="F1525" s="54"/>
      <c r="G1525" s="53" t="s">
        <v>476</v>
      </c>
      <c r="H1525" s="135"/>
      <c r="I1525" s="49">
        <v>-1340.52</v>
      </c>
      <c r="L1525" s="44" t="str">
        <f>VLOOKUP(E1525,'ML Look up'!$A$2:$B$1922,2,FALSE)</f>
        <v>ASH</v>
      </c>
    </row>
    <row r="1526" spans="1:12">
      <c r="A1526" s="53" t="s">
        <v>42</v>
      </c>
      <c r="B1526" s="53" t="s">
        <v>21</v>
      </c>
      <c r="C1526" s="53" t="s">
        <v>41</v>
      </c>
      <c r="E1526" s="56" t="s">
        <v>582</v>
      </c>
      <c r="F1526" s="54"/>
      <c r="G1526" s="53" t="s">
        <v>476</v>
      </c>
      <c r="H1526" s="135"/>
      <c r="I1526" s="49">
        <v>-176760.56</v>
      </c>
      <c r="L1526" s="44" t="str">
        <f>VLOOKUP(E1526,'ML Look up'!$A$2:$B$1922,2,FALSE)</f>
        <v>FGD</v>
      </c>
    </row>
    <row r="1527" spans="1:12">
      <c r="A1527" s="53" t="s">
        <v>42</v>
      </c>
      <c r="B1527" s="53" t="s">
        <v>21</v>
      </c>
      <c r="C1527" s="53" t="s">
        <v>41</v>
      </c>
      <c r="E1527" s="56" t="s">
        <v>583</v>
      </c>
      <c r="F1527" s="54"/>
      <c r="G1527" s="53" t="s">
        <v>476</v>
      </c>
      <c r="H1527" s="135"/>
      <c r="I1527" s="49">
        <v>-105418.25</v>
      </c>
      <c r="L1527" s="44" t="str">
        <f>VLOOKUP(E1527,'ML Look up'!$A$2:$B$1922,2,FALSE)</f>
        <v>FGD</v>
      </c>
    </row>
    <row r="1528" spans="1:12">
      <c r="A1528" s="53" t="s">
        <v>42</v>
      </c>
      <c r="B1528" s="53" t="s">
        <v>21</v>
      </c>
      <c r="C1528" s="53" t="s">
        <v>41</v>
      </c>
      <c r="E1528" s="56" t="s">
        <v>662</v>
      </c>
      <c r="F1528" s="54"/>
      <c r="G1528" s="53" t="s">
        <v>476</v>
      </c>
      <c r="H1528" s="135"/>
      <c r="I1528" s="49">
        <v>-220487.57</v>
      </c>
      <c r="L1528" s="44" t="str">
        <f>VLOOKUP(E1528,'ML Look up'!$A$2:$B$1922,2,FALSE)</f>
        <v>FGD</v>
      </c>
    </row>
    <row r="1529" spans="1:12">
      <c r="A1529" s="53" t="s">
        <v>42</v>
      </c>
      <c r="B1529" s="53" t="s">
        <v>21</v>
      </c>
      <c r="C1529" s="53" t="s">
        <v>41</v>
      </c>
      <c r="E1529" s="56" t="s">
        <v>689</v>
      </c>
      <c r="F1529" s="54"/>
      <c r="G1529" s="53" t="s">
        <v>476</v>
      </c>
      <c r="H1529" s="135"/>
      <c r="I1529" s="49">
        <v>-1943.98</v>
      </c>
      <c r="L1529" s="44" t="str">
        <f>VLOOKUP(E1529,'ML Look up'!$A$2:$B$1922,2,FALSE)</f>
        <v>FGD</v>
      </c>
    </row>
    <row r="1530" spans="1:12">
      <c r="A1530" s="53" t="s">
        <v>42</v>
      </c>
      <c r="B1530" s="53" t="s">
        <v>21</v>
      </c>
      <c r="C1530" s="53" t="s">
        <v>41</v>
      </c>
      <c r="E1530" s="56" t="s">
        <v>690</v>
      </c>
      <c r="F1530" s="54"/>
      <c r="G1530" s="53" t="s">
        <v>476</v>
      </c>
      <c r="H1530" s="135"/>
      <c r="I1530" s="49">
        <v>-1943.98</v>
      </c>
      <c r="L1530" s="44" t="str">
        <f>VLOOKUP(E1530,'ML Look up'!$A$2:$B$1922,2,FALSE)</f>
        <v>FGD</v>
      </c>
    </row>
    <row r="1531" spans="1:12">
      <c r="A1531" s="53" t="s">
        <v>42</v>
      </c>
      <c r="B1531" s="53" t="s">
        <v>21</v>
      </c>
      <c r="C1531" s="53" t="s">
        <v>41</v>
      </c>
      <c r="E1531" s="56" t="s">
        <v>715</v>
      </c>
      <c r="F1531" s="54"/>
      <c r="G1531" s="53" t="s">
        <v>476</v>
      </c>
      <c r="H1531" s="135"/>
      <c r="I1531" s="49">
        <v>-6983.74</v>
      </c>
      <c r="L1531" s="44" t="str">
        <f>VLOOKUP(E1531,'ML Look up'!$A$2:$B$1922,2,FALSE)</f>
        <v>ASH</v>
      </c>
    </row>
    <row r="1532" spans="1:12">
      <c r="A1532" s="53" t="s">
        <v>42</v>
      </c>
      <c r="B1532" s="53" t="s">
        <v>21</v>
      </c>
      <c r="C1532" s="53" t="s">
        <v>41</v>
      </c>
      <c r="E1532" s="56" t="s">
        <v>757</v>
      </c>
      <c r="F1532" s="54"/>
      <c r="G1532" s="53" t="s">
        <v>476</v>
      </c>
      <c r="H1532" s="135"/>
      <c r="I1532" s="49">
        <v>-5276.94</v>
      </c>
      <c r="L1532" s="44" t="str">
        <f>VLOOKUP(E1532,'ML Look up'!$A$2:$B$1922,2,FALSE)</f>
        <v>PRECIP</v>
      </c>
    </row>
    <row r="1533" spans="1:12">
      <c r="A1533" s="53" t="s">
        <v>42</v>
      </c>
      <c r="B1533" s="53" t="s">
        <v>21</v>
      </c>
      <c r="C1533" s="53" t="s">
        <v>41</v>
      </c>
      <c r="E1533" s="56">
        <v>42292793</v>
      </c>
      <c r="F1533" s="54"/>
      <c r="G1533" s="53" t="s">
        <v>476</v>
      </c>
      <c r="H1533" s="135"/>
      <c r="I1533" s="49">
        <v>-1370.69</v>
      </c>
      <c r="L1533" s="44" t="str">
        <f>VLOOKUP(E1533,'ML Look up'!$A$2:$B$1922,2,FALSE)</f>
        <v>ASH</v>
      </c>
    </row>
    <row r="1534" spans="1:12">
      <c r="A1534" s="53" t="s">
        <v>42</v>
      </c>
      <c r="B1534" s="53" t="s">
        <v>21</v>
      </c>
      <c r="C1534" s="53" t="s">
        <v>41</v>
      </c>
      <c r="E1534" s="56">
        <v>42294436</v>
      </c>
      <c r="F1534" s="54"/>
      <c r="G1534" s="53" t="s">
        <v>476</v>
      </c>
      <c r="H1534" s="135"/>
      <c r="I1534" s="49">
        <v>-16339.65</v>
      </c>
      <c r="L1534" s="44" t="str">
        <f>VLOOKUP(E1534,'ML Look up'!$A$2:$B$1922,2,FALSE)</f>
        <v>ASH</v>
      </c>
    </row>
    <row r="1535" spans="1:12">
      <c r="A1535" s="53" t="s">
        <v>42</v>
      </c>
      <c r="B1535" s="53" t="s">
        <v>21</v>
      </c>
      <c r="C1535" s="53" t="s">
        <v>41</v>
      </c>
      <c r="E1535" s="56">
        <v>42320706</v>
      </c>
      <c r="F1535" s="54"/>
      <c r="G1535" s="53" t="s">
        <v>476</v>
      </c>
      <c r="H1535" s="135"/>
      <c r="I1535" s="49">
        <v>-1.5</v>
      </c>
      <c r="L1535" s="44" t="str">
        <f>VLOOKUP(E1535,'ML Look up'!$A$2:$B$1922,2,FALSE)</f>
        <v>DFA</v>
      </c>
    </row>
    <row r="1536" spans="1:12">
      <c r="A1536" s="53" t="s">
        <v>42</v>
      </c>
      <c r="B1536" s="53" t="s">
        <v>21</v>
      </c>
      <c r="C1536" s="53" t="s">
        <v>41</v>
      </c>
      <c r="E1536" s="56">
        <v>42335209</v>
      </c>
      <c r="F1536" s="54"/>
      <c r="G1536" s="53" t="s">
        <v>476</v>
      </c>
      <c r="H1536" s="144"/>
      <c r="I1536" s="49">
        <v>-1</v>
      </c>
      <c r="L1536" s="44" t="str">
        <f>VLOOKUP(E1536,'ML Look up'!$A$2:$B$1922,2,FALSE)</f>
        <v>FGD</v>
      </c>
    </row>
    <row r="1537" spans="1:12">
      <c r="A1537" s="53" t="s">
        <v>42</v>
      </c>
      <c r="B1537" s="53" t="s">
        <v>21</v>
      </c>
      <c r="C1537" s="53" t="s">
        <v>41</v>
      </c>
      <c r="E1537" s="56">
        <v>42695971</v>
      </c>
      <c r="F1537" s="54"/>
      <c r="G1537" s="53" t="s">
        <v>476</v>
      </c>
      <c r="H1537" s="135"/>
      <c r="I1537" s="49">
        <v>-1</v>
      </c>
      <c r="L1537" s="44" t="str">
        <f>VLOOKUP(E1537,'ML Look up'!$A$2:$B$1922,2,FALSE)</f>
        <v>ASH</v>
      </c>
    </row>
    <row r="1538" spans="1:12">
      <c r="A1538" s="53" t="s">
        <v>42</v>
      </c>
      <c r="B1538" s="53" t="s">
        <v>21</v>
      </c>
      <c r="C1538" s="53" t="s">
        <v>41</v>
      </c>
      <c r="E1538" s="56" t="s">
        <v>636</v>
      </c>
      <c r="F1538" s="54"/>
      <c r="G1538" s="53" t="s">
        <v>476</v>
      </c>
      <c r="H1538" s="135"/>
      <c r="I1538" s="49">
        <v>-4.4000000000000004</v>
      </c>
      <c r="L1538" s="44" t="str">
        <f>VLOOKUP(E1538,'ML Look up'!$A$2:$B$1922,2,FALSE)</f>
        <v>FGD</v>
      </c>
    </row>
    <row r="1539" spans="1:12">
      <c r="A1539" s="53" t="s">
        <v>42</v>
      </c>
      <c r="B1539" s="53" t="s">
        <v>21</v>
      </c>
      <c r="C1539" s="53" t="s">
        <v>43</v>
      </c>
      <c r="E1539" s="56">
        <v>42272224</v>
      </c>
      <c r="F1539" s="54"/>
      <c r="G1539" s="53" t="s">
        <v>476</v>
      </c>
      <c r="H1539" s="135"/>
      <c r="I1539" s="49">
        <v>-12432.71</v>
      </c>
      <c r="L1539" s="44" t="str">
        <f>VLOOKUP(E1539,'ML Look up'!$A$2:$B$1922,2,FALSE)</f>
        <v>FGD</v>
      </c>
    </row>
    <row r="1540" spans="1:12">
      <c r="A1540" s="53" t="s">
        <v>42</v>
      </c>
      <c r="B1540" s="53" t="s">
        <v>21</v>
      </c>
      <c r="C1540" s="53" t="s">
        <v>43</v>
      </c>
      <c r="E1540" s="56">
        <v>42299345</v>
      </c>
      <c r="F1540" s="54"/>
      <c r="G1540" s="53" t="s">
        <v>476</v>
      </c>
      <c r="H1540" s="135"/>
      <c r="I1540" s="49">
        <v>-0.5</v>
      </c>
      <c r="L1540" s="44" t="str">
        <f>VLOOKUP(E1540,'ML Look up'!$A$2:$B$1922,2,FALSE)</f>
        <v>ASH</v>
      </c>
    </row>
    <row r="1541" spans="1:12">
      <c r="A1541" s="53" t="s">
        <v>42</v>
      </c>
      <c r="B1541" s="53" t="s">
        <v>21</v>
      </c>
      <c r="C1541" s="53" t="s">
        <v>43</v>
      </c>
      <c r="E1541" s="56">
        <v>42433332</v>
      </c>
      <c r="F1541" s="54"/>
      <c r="G1541" s="53" t="s">
        <v>476</v>
      </c>
      <c r="H1541" s="135"/>
      <c r="I1541" s="49">
        <v>-12723.89</v>
      </c>
      <c r="L1541" s="44" t="str">
        <f>VLOOKUP(E1541,'ML Look up'!$A$2:$B$1922,2,FALSE)</f>
        <v>FGD</v>
      </c>
    </row>
    <row r="1542" spans="1:12">
      <c r="A1542" s="53" t="s">
        <v>42</v>
      </c>
      <c r="B1542" s="53" t="s">
        <v>21</v>
      </c>
      <c r="C1542" s="53" t="s">
        <v>43</v>
      </c>
      <c r="E1542" s="56">
        <v>42453340</v>
      </c>
      <c r="F1542" s="54"/>
      <c r="G1542" s="53" t="s">
        <v>476</v>
      </c>
      <c r="H1542" s="135"/>
      <c r="I1542" s="49">
        <v>-26712.04</v>
      </c>
      <c r="L1542" s="44" t="str">
        <f>VLOOKUP(E1542,'ML Look up'!$A$2:$B$1922,2,FALSE)</f>
        <v>FGD</v>
      </c>
    </row>
    <row r="1543" spans="1:12">
      <c r="A1543" s="53" t="s">
        <v>42</v>
      </c>
      <c r="B1543" s="53" t="s">
        <v>21</v>
      </c>
      <c r="C1543" s="53" t="s">
        <v>43</v>
      </c>
      <c r="E1543" s="56">
        <v>42498483</v>
      </c>
      <c r="F1543" s="54"/>
      <c r="G1543" s="53" t="s">
        <v>476</v>
      </c>
      <c r="H1543" s="135"/>
      <c r="I1543" s="49">
        <v>-10428.700000000001</v>
      </c>
      <c r="L1543" s="44" t="str">
        <f>VLOOKUP(E1543,'ML Look up'!$A$2:$B$1922,2,FALSE)</f>
        <v>FGD</v>
      </c>
    </row>
    <row r="1544" spans="1:12">
      <c r="A1544" s="53" t="s">
        <v>42</v>
      </c>
      <c r="B1544" s="53" t="s">
        <v>21</v>
      </c>
      <c r="C1544" s="53" t="s">
        <v>43</v>
      </c>
      <c r="E1544" s="56">
        <v>42616052</v>
      </c>
      <c r="F1544" s="54"/>
      <c r="G1544" s="53" t="s">
        <v>476</v>
      </c>
      <c r="H1544" s="135"/>
      <c r="I1544" s="49">
        <v>-2780.43</v>
      </c>
      <c r="L1544" s="44" t="str">
        <f>VLOOKUP(E1544,'ML Look up'!$A$2:$B$1922,2,FALSE)</f>
        <v>PRECIP</v>
      </c>
    </row>
    <row r="1545" spans="1:12">
      <c r="A1545" s="53" t="s">
        <v>42</v>
      </c>
      <c r="B1545" s="53" t="s">
        <v>21</v>
      </c>
      <c r="C1545" s="53" t="s">
        <v>43</v>
      </c>
      <c r="E1545" s="56">
        <v>42699708</v>
      </c>
      <c r="F1545" s="54"/>
      <c r="G1545" s="53" t="s">
        <v>476</v>
      </c>
      <c r="H1545" s="135"/>
      <c r="I1545" s="49">
        <v>-16280.1</v>
      </c>
      <c r="L1545" s="44" t="str">
        <f>VLOOKUP(E1545,'ML Look up'!$A$2:$B$1922,2,FALSE)</f>
        <v>DFA</v>
      </c>
    </row>
    <row r="1546" spans="1:12">
      <c r="A1546" s="53" t="s">
        <v>42</v>
      </c>
      <c r="B1546" s="53" t="s">
        <v>21</v>
      </c>
      <c r="C1546" s="53" t="s">
        <v>43</v>
      </c>
      <c r="E1546" s="56">
        <v>42720159</v>
      </c>
      <c r="F1546" s="54"/>
      <c r="G1546" s="53" t="s">
        <v>476</v>
      </c>
      <c r="H1546" s="135"/>
      <c r="I1546" s="49">
        <v>-8333.23</v>
      </c>
      <c r="L1546" s="44" t="str">
        <f>VLOOKUP(E1546,'ML Look up'!$A$2:$B$1922,2,FALSE)</f>
        <v>FGD</v>
      </c>
    </row>
    <row r="1547" spans="1:12">
      <c r="A1547" s="53" t="s">
        <v>42</v>
      </c>
      <c r="B1547" s="53" t="s">
        <v>21</v>
      </c>
      <c r="C1547" s="53" t="s">
        <v>43</v>
      </c>
      <c r="E1547" s="56">
        <v>42859315</v>
      </c>
      <c r="F1547" s="54"/>
      <c r="G1547" s="53" t="s">
        <v>476</v>
      </c>
      <c r="H1547" s="135"/>
      <c r="I1547" s="49">
        <v>-0.94</v>
      </c>
      <c r="L1547" s="44" t="str">
        <f>VLOOKUP(E1547,'ML Look up'!$A$2:$B$1922,2,FALSE)</f>
        <v>DFA</v>
      </c>
    </row>
    <row r="1548" spans="1:12">
      <c r="A1548" s="53" t="s">
        <v>42</v>
      </c>
      <c r="B1548" s="53" t="s">
        <v>21</v>
      </c>
      <c r="C1548" s="53" t="s">
        <v>43</v>
      </c>
      <c r="E1548" s="56">
        <v>42872871</v>
      </c>
      <c r="F1548" s="54"/>
      <c r="G1548" s="53" t="s">
        <v>476</v>
      </c>
      <c r="H1548" s="135"/>
      <c r="I1548" s="49">
        <v>-4823.91</v>
      </c>
      <c r="L1548" s="44" t="str">
        <f>VLOOKUP(E1548,'ML Look up'!$A$2:$B$1922,2,FALSE)</f>
        <v>FGD</v>
      </c>
    </row>
    <row r="1549" spans="1:12">
      <c r="A1549" s="53" t="s">
        <v>42</v>
      </c>
      <c r="B1549" s="53" t="s">
        <v>21</v>
      </c>
      <c r="C1549" s="53" t="s">
        <v>43</v>
      </c>
      <c r="E1549" s="56">
        <v>42903220</v>
      </c>
      <c r="F1549" s="54"/>
      <c r="G1549" s="53" t="s">
        <v>476</v>
      </c>
      <c r="H1549" s="135"/>
      <c r="I1549" s="49">
        <v>-1805.3</v>
      </c>
      <c r="L1549" s="44" t="str">
        <f>VLOOKUP(E1549,'ML Look up'!$A$2:$B$1922,2,FALSE)</f>
        <v>FGD</v>
      </c>
    </row>
    <row r="1550" spans="1:12">
      <c r="A1550" s="53" t="s">
        <v>42</v>
      </c>
      <c r="B1550" s="53" t="s">
        <v>21</v>
      </c>
      <c r="C1550" s="53" t="s">
        <v>43</v>
      </c>
      <c r="E1550" s="56">
        <v>42907874</v>
      </c>
      <c r="F1550" s="54"/>
      <c r="G1550" s="53" t="s">
        <v>476</v>
      </c>
      <c r="H1550" s="135"/>
      <c r="I1550" s="49">
        <v>-23330.51</v>
      </c>
      <c r="L1550" s="44" t="str">
        <f>VLOOKUP(E1550,'ML Look up'!$A$2:$B$1922,2,FALSE)</f>
        <v>ASH</v>
      </c>
    </row>
    <row r="1551" spans="1:12">
      <c r="A1551" s="53" t="s">
        <v>42</v>
      </c>
      <c r="B1551" s="53" t="s">
        <v>21</v>
      </c>
      <c r="C1551" s="53" t="s">
        <v>43</v>
      </c>
      <c r="E1551" s="56">
        <v>42929431</v>
      </c>
      <c r="F1551" s="54"/>
      <c r="G1551" s="53" t="s">
        <v>476</v>
      </c>
      <c r="H1551" s="135"/>
      <c r="I1551" s="49">
        <v>-1771.38</v>
      </c>
      <c r="L1551" s="44" t="str">
        <f>VLOOKUP(E1551,'ML Look up'!$A$2:$B$1922,2,FALSE)</f>
        <v>ASH</v>
      </c>
    </row>
    <row r="1552" spans="1:12">
      <c r="A1552" s="53" t="s">
        <v>42</v>
      </c>
      <c r="B1552" s="53" t="s">
        <v>21</v>
      </c>
      <c r="C1552" s="53" t="s">
        <v>43</v>
      </c>
      <c r="E1552" s="56" t="s">
        <v>637</v>
      </c>
      <c r="F1552" s="54"/>
      <c r="G1552" s="53" t="s">
        <v>476</v>
      </c>
      <c r="H1552" s="135"/>
      <c r="I1552" s="49">
        <v>-5435.54</v>
      </c>
      <c r="L1552" s="44" t="str">
        <f>VLOOKUP(E1552,'ML Look up'!$A$2:$B$1922,2,FALSE)</f>
        <v>ASH</v>
      </c>
    </row>
    <row r="1553" spans="1:12">
      <c r="A1553" s="53" t="s">
        <v>42</v>
      </c>
      <c r="B1553" s="53" t="s">
        <v>21</v>
      </c>
      <c r="C1553" s="53" t="s">
        <v>43</v>
      </c>
      <c r="E1553" s="56" t="s">
        <v>671</v>
      </c>
      <c r="F1553" s="54"/>
      <c r="G1553" s="53" t="s">
        <v>476</v>
      </c>
      <c r="H1553" s="135"/>
      <c r="I1553" s="49">
        <v>-29291.68</v>
      </c>
      <c r="L1553" s="44" t="str">
        <f>VLOOKUP(E1553,'ML Look up'!$A$2:$B$1922,2,FALSE)</f>
        <v>FGD</v>
      </c>
    </row>
    <row r="1554" spans="1:12">
      <c r="A1554" s="53" t="s">
        <v>42</v>
      </c>
      <c r="B1554" s="53" t="s">
        <v>21</v>
      </c>
      <c r="C1554" s="53" t="s">
        <v>43</v>
      </c>
      <c r="E1554" s="56" t="s">
        <v>759</v>
      </c>
      <c r="F1554" s="54"/>
      <c r="G1554" s="53" t="s">
        <v>476</v>
      </c>
      <c r="H1554" s="135"/>
      <c r="I1554" s="49">
        <v>-27077.49</v>
      </c>
      <c r="L1554" s="44" t="str">
        <f>VLOOKUP(E1554,'ML Look up'!$A$2:$B$1922,2,FALSE)</f>
        <v>GYPSUM</v>
      </c>
    </row>
    <row r="1555" spans="1:12">
      <c r="A1555" s="53" t="s">
        <v>42</v>
      </c>
      <c r="B1555" s="53" t="s">
        <v>21</v>
      </c>
      <c r="C1555" s="53" t="s">
        <v>43</v>
      </c>
      <c r="E1555" s="56">
        <v>42555114</v>
      </c>
      <c r="F1555" s="54"/>
      <c r="G1555" s="53" t="s">
        <v>476</v>
      </c>
      <c r="H1555" s="135"/>
      <c r="I1555" s="49">
        <v>-3476.41</v>
      </c>
      <c r="L1555" s="44" t="str">
        <f>VLOOKUP(E1555,'ML Look up'!$A$2:$B$1922,2,FALSE)</f>
        <v>ASH</v>
      </c>
    </row>
    <row r="1556" spans="1:12">
      <c r="A1556" s="53" t="s">
        <v>42</v>
      </c>
      <c r="B1556" s="53" t="s">
        <v>21</v>
      </c>
      <c r="C1556" s="53" t="s">
        <v>43</v>
      </c>
      <c r="E1556" s="56">
        <v>42600711</v>
      </c>
      <c r="F1556" s="54"/>
      <c r="G1556" s="53" t="s">
        <v>476</v>
      </c>
      <c r="H1556" s="135"/>
      <c r="I1556" s="49">
        <v>-4044.4</v>
      </c>
      <c r="L1556" s="44" t="str">
        <f>VLOOKUP(E1556,'ML Look up'!$A$2:$B$1922,2,FALSE)</f>
        <v>DFA</v>
      </c>
    </row>
    <row r="1557" spans="1:12">
      <c r="A1557" s="53" t="s">
        <v>42</v>
      </c>
      <c r="B1557" s="53" t="s">
        <v>21</v>
      </c>
      <c r="C1557" s="53" t="s">
        <v>43</v>
      </c>
      <c r="E1557" s="56">
        <v>42600721</v>
      </c>
      <c r="F1557" s="54"/>
      <c r="G1557" s="53" t="s">
        <v>476</v>
      </c>
      <c r="H1557" s="135"/>
      <c r="I1557" s="49">
        <v>-3523.51</v>
      </c>
      <c r="L1557" s="44" t="str">
        <f>VLOOKUP(E1557,'ML Look up'!$A$2:$B$1922,2,FALSE)</f>
        <v>DFA</v>
      </c>
    </row>
    <row r="1558" spans="1:12">
      <c r="A1558" s="53" t="s">
        <v>42</v>
      </c>
      <c r="B1558" s="53" t="s">
        <v>21</v>
      </c>
      <c r="C1558" s="53" t="s">
        <v>43</v>
      </c>
      <c r="E1558" s="56">
        <v>42600733</v>
      </c>
      <c r="F1558" s="54"/>
      <c r="G1558" s="53" t="s">
        <v>476</v>
      </c>
      <c r="H1558" s="135"/>
      <c r="I1558" s="49">
        <v>-3283.29</v>
      </c>
      <c r="L1558" s="44" t="str">
        <f>VLOOKUP(E1558,'ML Look up'!$A$2:$B$1922,2,FALSE)</f>
        <v>DFA</v>
      </c>
    </row>
    <row r="1559" spans="1:12">
      <c r="A1559" s="53" t="s">
        <v>42</v>
      </c>
      <c r="B1559" s="53" t="s">
        <v>21</v>
      </c>
      <c r="C1559" s="53" t="s">
        <v>43</v>
      </c>
      <c r="E1559" s="56">
        <v>42600738</v>
      </c>
      <c r="F1559" s="54"/>
      <c r="G1559" s="53" t="s">
        <v>476</v>
      </c>
      <c r="H1559" s="135"/>
      <c r="I1559" s="49">
        <v>-3749.94</v>
      </c>
      <c r="L1559" s="44" t="str">
        <f>VLOOKUP(E1559,'ML Look up'!$A$2:$B$1922,2,FALSE)</f>
        <v>DFA</v>
      </c>
    </row>
    <row r="1560" spans="1:12">
      <c r="A1560" s="53" t="s">
        <v>42</v>
      </c>
      <c r="B1560" s="53" t="s">
        <v>21</v>
      </c>
      <c r="C1560" s="53" t="s">
        <v>43</v>
      </c>
      <c r="E1560" s="56">
        <v>42600754</v>
      </c>
      <c r="F1560" s="54"/>
      <c r="G1560" s="53" t="s">
        <v>476</v>
      </c>
      <c r="H1560" s="135"/>
      <c r="I1560" s="49">
        <v>-3266.64</v>
      </c>
      <c r="L1560" s="44" t="str">
        <f>VLOOKUP(E1560,'ML Look up'!$A$2:$B$1922,2,FALSE)</f>
        <v>DFA</v>
      </c>
    </row>
    <row r="1561" spans="1:12">
      <c r="A1561" s="53" t="s">
        <v>42</v>
      </c>
      <c r="B1561" s="53" t="s">
        <v>21</v>
      </c>
      <c r="C1561" s="53" t="s">
        <v>43</v>
      </c>
      <c r="E1561" s="56">
        <v>42349174</v>
      </c>
      <c r="F1561" s="54"/>
      <c r="G1561" s="53" t="s">
        <v>476</v>
      </c>
      <c r="H1561" s="135"/>
      <c r="I1561" s="49">
        <v>-10636</v>
      </c>
      <c r="L1561" s="44" t="str">
        <f>VLOOKUP(E1561,'ML Look up'!$A$2:$B$1922,2,FALSE)</f>
        <v>ASH</v>
      </c>
    </row>
    <row r="1562" spans="1:12">
      <c r="A1562" s="53" t="s">
        <v>42</v>
      </c>
      <c r="B1562" s="53" t="s">
        <v>70</v>
      </c>
      <c r="C1562" s="53" t="s">
        <v>43</v>
      </c>
      <c r="E1562" s="56">
        <v>42570595</v>
      </c>
      <c r="F1562" s="54"/>
      <c r="G1562" s="53" t="s">
        <v>476</v>
      </c>
      <c r="H1562" s="135"/>
      <c r="I1562" s="49">
        <v>-9192.69</v>
      </c>
      <c r="L1562" s="44" t="str">
        <f>VLOOKUP(E1562,'ML Look up'!$A$2:$B$1922,2,FALSE)</f>
        <v>LDFL</v>
      </c>
    </row>
    <row r="1563" spans="1:12">
      <c r="A1563" s="53" t="s">
        <v>42</v>
      </c>
      <c r="B1563" s="53" t="s">
        <v>21</v>
      </c>
      <c r="C1563" s="53" t="s">
        <v>44</v>
      </c>
      <c r="E1563" s="56">
        <v>42425529</v>
      </c>
      <c r="F1563" s="54"/>
      <c r="G1563" s="53" t="s">
        <v>476</v>
      </c>
      <c r="H1563" s="135"/>
      <c r="I1563" s="49">
        <v>-1182.5</v>
      </c>
      <c r="L1563" s="44" t="str">
        <f>VLOOKUP(E1563,'ML Look up'!$A$2:$B$1922,2,FALSE)</f>
        <v>FGD</v>
      </c>
    </row>
    <row r="1564" spans="1:12">
      <c r="A1564" s="53" t="s">
        <v>42</v>
      </c>
      <c r="B1564" s="53" t="s">
        <v>21</v>
      </c>
      <c r="C1564" s="53" t="s">
        <v>44</v>
      </c>
      <c r="E1564" s="56">
        <v>42499331</v>
      </c>
      <c r="F1564" s="54"/>
      <c r="G1564" s="53" t="s">
        <v>476</v>
      </c>
      <c r="H1564" s="135"/>
      <c r="I1564" s="49">
        <v>-2</v>
      </c>
      <c r="L1564" s="44" t="str">
        <f>VLOOKUP(E1564,'ML Look up'!$A$2:$B$1922,2,FALSE)</f>
        <v>FGD</v>
      </c>
    </row>
    <row r="1565" spans="1:12">
      <c r="A1565" s="53" t="s">
        <v>42</v>
      </c>
      <c r="B1565" s="53" t="s">
        <v>21</v>
      </c>
      <c r="C1565" s="53" t="s">
        <v>44</v>
      </c>
      <c r="E1565" s="56">
        <v>42499331</v>
      </c>
      <c r="F1565" s="54"/>
      <c r="G1565" s="53" t="s">
        <v>476</v>
      </c>
      <c r="H1565" s="135"/>
      <c r="I1565" s="49">
        <v>-25326.5</v>
      </c>
      <c r="L1565" s="44" t="str">
        <f>VLOOKUP(E1565,'ML Look up'!$A$2:$B$1922,2,FALSE)</f>
        <v>FGD</v>
      </c>
    </row>
    <row r="1566" spans="1:12">
      <c r="A1566" s="53" t="s">
        <v>42</v>
      </c>
      <c r="B1566" s="53" t="s">
        <v>21</v>
      </c>
      <c r="C1566" s="53" t="s">
        <v>44</v>
      </c>
      <c r="E1566" s="56">
        <v>42568251</v>
      </c>
      <c r="F1566" s="54"/>
      <c r="G1566" s="53" t="s">
        <v>476</v>
      </c>
      <c r="H1566" s="135"/>
      <c r="I1566" s="49">
        <v>-1</v>
      </c>
      <c r="L1566" s="44" t="str">
        <f>VLOOKUP(E1566,'ML Look up'!$A$2:$B$1922,2,FALSE)</f>
        <v>ASH</v>
      </c>
    </row>
    <row r="1567" spans="1:12">
      <c r="A1567" s="53" t="s">
        <v>42</v>
      </c>
      <c r="B1567" s="53" t="s">
        <v>21</v>
      </c>
      <c r="C1567" s="53" t="s">
        <v>44</v>
      </c>
      <c r="E1567" s="56">
        <v>42584018</v>
      </c>
      <c r="F1567" s="54"/>
      <c r="G1567" s="53" t="s">
        <v>476</v>
      </c>
      <c r="H1567" s="135"/>
      <c r="I1567" s="49">
        <v>-8085.62</v>
      </c>
      <c r="L1567" s="44" t="str">
        <f>VLOOKUP(E1567,'ML Look up'!$A$2:$B$1922,2,FALSE)</f>
        <v>GYPSUM</v>
      </c>
    </row>
    <row r="1568" spans="1:12">
      <c r="A1568" s="53" t="s">
        <v>42</v>
      </c>
      <c r="B1568" s="53" t="s">
        <v>21</v>
      </c>
      <c r="C1568" s="53" t="s">
        <v>44</v>
      </c>
      <c r="E1568" s="56">
        <v>42606692</v>
      </c>
      <c r="F1568" s="54"/>
      <c r="G1568" s="53" t="s">
        <v>476</v>
      </c>
      <c r="H1568" s="135"/>
      <c r="I1568" s="49">
        <v>-4</v>
      </c>
      <c r="L1568" s="44" t="str">
        <f>VLOOKUP(E1568,'ML Look up'!$A$2:$B$1922,2,FALSE)</f>
        <v>FGD</v>
      </c>
    </row>
    <row r="1569" spans="1:12">
      <c r="A1569" s="53" t="s">
        <v>42</v>
      </c>
      <c r="B1569" s="53" t="s">
        <v>21</v>
      </c>
      <c r="C1569" s="53" t="s">
        <v>44</v>
      </c>
      <c r="E1569" s="56">
        <v>42606692</v>
      </c>
      <c r="F1569" s="54"/>
      <c r="G1569" s="53" t="s">
        <v>476</v>
      </c>
      <c r="H1569" s="135"/>
      <c r="I1569" s="49">
        <v>-25784.35</v>
      </c>
      <c r="L1569" s="44" t="str">
        <f>VLOOKUP(E1569,'ML Look up'!$A$2:$B$1922,2,FALSE)</f>
        <v>FGD</v>
      </c>
    </row>
    <row r="1570" spans="1:12">
      <c r="A1570" s="53" t="s">
        <v>42</v>
      </c>
      <c r="B1570" s="53" t="s">
        <v>21</v>
      </c>
      <c r="C1570" s="53" t="s">
        <v>44</v>
      </c>
      <c r="E1570" s="56">
        <v>42902178</v>
      </c>
      <c r="F1570" s="54"/>
      <c r="G1570" s="53" t="s">
        <v>476</v>
      </c>
      <c r="H1570" s="135"/>
      <c r="I1570" s="49">
        <v>-91196.27</v>
      </c>
      <c r="L1570" s="44" t="str">
        <f>VLOOKUP(E1570,'ML Look up'!$A$2:$B$1922,2,FALSE)</f>
        <v>FGD</v>
      </c>
    </row>
    <row r="1571" spans="1:12">
      <c r="A1571" s="53" t="s">
        <v>42</v>
      </c>
      <c r="B1571" s="53" t="s">
        <v>21</v>
      </c>
      <c r="C1571" s="53" t="s">
        <v>44</v>
      </c>
      <c r="E1571" s="56" t="s">
        <v>585</v>
      </c>
      <c r="F1571" s="54"/>
      <c r="G1571" s="53" t="s">
        <v>476</v>
      </c>
      <c r="H1571" s="135"/>
      <c r="I1571" s="49">
        <v>-61431.34</v>
      </c>
      <c r="L1571" s="44" t="str">
        <f>VLOOKUP(E1571,'ML Look up'!$A$2:$B$1922,2,FALSE)</f>
        <v>FGD</v>
      </c>
    </row>
    <row r="1572" spans="1:12">
      <c r="A1572" s="53" t="s">
        <v>42</v>
      </c>
      <c r="B1572" s="53" t="s">
        <v>21</v>
      </c>
      <c r="C1572" s="53" t="s">
        <v>44</v>
      </c>
      <c r="E1572" s="56" t="s">
        <v>585</v>
      </c>
      <c r="F1572" s="54"/>
      <c r="G1572" s="53" t="s">
        <v>476</v>
      </c>
      <c r="H1572" s="135"/>
      <c r="I1572" s="49">
        <v>-0.94</v>
      </c>
      <c r="L1572" s="44" t="str">
        <f>VLOOKUP(E1572,'ML Look up'!$A$2:$B$1922,2,FALSE)</f>
        <v>FGD</v>
      </c>
    </row>
    <row r="1573" spans="1:12">
      <c r="A1573" s="53" t="s">
        <v>42</v>
      </c>
      <c r="B1573" s="53" t="s">
        <v>21</v>
      </c>
      <c r="C1573" s="53" t="s">
        <v>44</v>
      </c>
      <c r="E1573" s="56" t="s">
        <v>586</v>
      </c>
      <c r="F1573" s="54"/>
      <c r="G1573" s="53" t="s">
        <v>476</v>
      </c>
      <c r="H1573" s="135"/>
      <c r="I1573" s="49">
        <v>-24187.439999999999</v>
      </c>
      <c r="L1573" s="44" t="str">
        <f>VLOOKUP(E1573,'ML Look up'!$A$2:$B$1922,2,FALSE)</f>
        <v>FGD</v>
      </c>
    </row>
    <row r="1574" spans="1:12">
      <c r="A1574" s="53" t="s">
        <v>42</v>
      </c>
      <c r="B1574" s="53" t="s">
        <v>21</v>
      </c>
      <c r="C1574" s="53" t="s">
        <v>44</v>
      </c>
      <c r="E1574" s="56" t="s">
        <v>589</v>
      </c>
      <c r="F1574" s="54"/>
      <c r="G1574" s="53" t="s">
        <v>476</v>
      </c>
      <c r="H1574" s="135"/>
      <c r="I1574" s="49">
        <v>-22505.59</v>
      </c>
      <c r="L1574" s="44" t="str">
        <f>VLOOKUP(E1574,'ML Look up'!$A$2:$B$1922,2,FALSE)</f>
        <v>FGD</v>
      </c>
    </row>
    <row r="1575" spans="1:12">
      <c r="A1575" s="53" t="s">
        <v>42</v>
      </c>
      <c r="B1575" s="53" t="s">
        <v>21</v>
      </c>
      <c r="C1575" s="53" t="s">
        <v>44</v>
      </c>
      <c r="E1575" s="56" t="s">
        <v>661</v>
      </c>
      <c r="F1575" s="54"/>
      <c r="G1575" s="53" t="s">
        <v>476</v>
      </c>
      <c r="H1575" s="135"/>
      <c r="I1575" s="49">
        <v>-108391.7</v>
      </c>
      <c r="L1575" s="44" t="str">
        <f>VLOOKUP(E1575,'ML Look up'!$A$2:$B$1922,2,FALSE)</f>
        <v>ASH</v>
      </c>
    </row>
    <row r="1576" spans="1:12">
      <c r="A1576" s="53" t="s">
        <v>42</v>
      </c>
      <c r="B1576" s="53" t="s">
        <v>21</v>
      </c>
      <c r="C1576" s="53" t="s">
        <v>44</v>
      </c>
      <c r="E1576" s="56" t="s">
        <v>618</v>
      </c>
      <c r="F1576" s="54"/>
      <c r="G1576" s="53" t="s">
        <v>476</v>
      </c>
      <c r="H1576" s="135"/>
      <c r="I1576" s="49">
        <v>-7380.67</v>
      </c>
      <c r="L1576" s="44" t="str">
        <f>VLOOKUP(E1576,'ML Look up'!$A$2:$B$1922,2,FALSE)</f>
        <v>GYPSUM</v>
      </c>
    </row>
    <row r="1577" spans="1:12">
      <c r="A1577" s="53" t="s">
        <v>42</v>
      </c>
      <c r="B1577" s="53" t="s">
        <v>21</v>
      </c>
      <c r="C1577" s="53" t="s">
        <v>44</v>
      </c>
      <c r="E1577" s="56" t="s">
        <v>664</v>
      </c>
      <c r="F1577" s="54"/>
      <c r="G1577" s="53" t="s">
        <v>476</v>
      </c>
      <c r="H1577" s="135"/>
      <c r="I1577" s="49">
        <v>-14067.82</v>
      </c>
      <c r="L1577" s="44" t="str">
        <f>VLOOKUP(E1577,'ML Look up'!$A$2:$B$1922,2,FALSE)</f>
        <v>FGD</v>
      </c>
    </row>
    <row r="1578" spans="1:12">
      <c r="A1578" s="53" t="s">
        <v>42</v>
      </c>
      <c r="B1578" s="53" t="s">
        <v>21</v>
      </c>
      <c r="C1578" s="53" t="s">
        <v>44</v>
      </c>
      <c r="E1578" s="56" t="s">
        <v>665</v>
      </c>
      <c r="F1578" s="54"/>
      <c r="G1578" s="53" t="s">
        <v>476</v>
      </c>
      <c r="H1578" s="135"/>
      <c r="I1578" s="49">
        <v>-130045.53</v>
      </c>
      <c r="L1578" s="44" t="str">
        <f>VLOOKUP(E1578,'ML Look up'!$A$2:$B$1922,2,FALSE)</f>
        <v>FGD</v>
      </c>
    </row>
    <row r="1579" spans="1:12">
      <c r="A1579" s="53" t="s">
        <v>42</v>
      </c>
      <c r="B1579" s="53" t="s">
        <v>21</v>
      </c>
      <c r="C1579" s="53" t="s">
        <v>44</v>
      </c>
      <c r="E1579" s="56" t="s">
        <v>666</v>
      </c>
      <c r="F1579" s="54"/>
      <c r="G1579" s="53" t="s">
        <v>476</v>
      </c>
      <c r="H1579" s="135"/>
      <c r="I1579" s="49">
        <v>-3318.52</v>
      </c>
      <c r="L1579" s="44" t="str">
        <f>VLOOKUP(E1579,'ML Look up'!$A$2:$B$1922,2,FALSE)</f>
        <v>FGD</v>
      </c>
    </row>
    <row r="1580" spans="1:12">
      <c r="A1580" s="53" t="s">
        <v>42</v>
      </c>
      <c r="B1580" s="53" t="s">
        <v>21</v>
      </c>
      <c r="C1580" s="53" t="s">
        <v>44</v>
      </c>
      <c r="E1580" s="56" t="s">
        <v>674</v>
      </c>
      <c r="F1580" s="54"/>
      <c r="G1580" s="53" t="s">
        <v>476</v>
      </c>
      <c r="H1580" s="135"/>
      <c r="I1580" s="49">
        <v>-1160.6300000000001</v>
      </c>
      <c r="L1580" s="44" t="str">
        <f>VLOOKUP(E1580,'ML Look up'!$A$2:$B$1922,2,FALSE)</f>
        <v>FGD</v>
      </c>
    </row>
    <row r="1581" spans="1:12">
      <c r="A1581" s="53" t="s">
        <v>42</v>
      </c>
      <c r="B1581" s="53" t="s">
        <v>21</v>
      </c>
      <c r="C1581" s="53" t="s">
        <v>44</v>
      </c>
      <c r="E1581" s="56" t="s">
        <v>723</v>
      </c>
      <c r="F1581" s="54"/>
      <c r="G1581" s="53" t="s">
        <v>476</v>
      </c>
      <c r="H1581" s="135"/>
      <c r="I1581" s="49">
        <v>-0.89</v>
      </c>
      <c r="L1581" s="44" t="str">
        <f>VLOOKUP(E1581,'ML Look up'!$A$2:$B$1922,2,FALSE)</f>
        <v>FGD</v>
      </c>
    </row>
    <row r="1582" spans="1:12">
      <c r="A1582" s="53" t="s">
        <v>42</v>
      </c>
      <c r="B1582" s="53" t="s">
        <v>21</v>
      </c>
      <c r="C1582" s="53" t="s">
        <v>44</v>
      </c>
      <c r="E1582" s="56" t="s">
        <v>705</v>
      </c>
      <c r="F1582" s="54"/>
      <c r="G1582" s="53" t="s">
        <v>476</v>
      </c>
      <c r="H1582" s="135"/>
      <c r="I1582" s="49">
        <v>-54007.06</v>
      </c>
      <c r="L1582" s="44" t="str">
        <f>VLOOKUP(E1582,'ML Look up'!$A$2:$B$1922,2,FALSE)</f>
        <v>ASH</v>
      </c>
    </row>
    <row r="1583" spans="1:12">
      <c r="A1583" s="53" t="s">
        <v>42</v>
      </c>
      <c r="B1583" s="53" t="s">
        <v>21</v>
      </c>
      <c r="C1583" s="53" t="s">
        <v>44</v>
      </c>
      <c r="E1583" s="56" t="s">
        <v>707</v>
      </c>
      <c r="F1583" s="54"/>
      <c r="G1583" s="53" t="s">
        <v>476</v>
      </c>
      <c r="H1583" s="135"/>
      <c r="I1583" s="49">
        <v>-12462.72</v>
      </c>
      <c r="L1583" s="44" t="str">
        <f>VLOOKUP(E1583,'ML Look up'!$A$2:$B$1922,2,FALSE)</f>
        <v>FGD</v>
      </c>
    </row>
    <row r="1584" spans="1:12">
      <c r="A1584" s="53" t="s">
        <v>42</v>
      </c>
      <c r="B1584" s="53" t="s">
        <v>21</v>
      </c>
      <c r="C1584" s="53" t="s">
        <v>44</v>
      </c>
      <c r="E1584" s="56" t="s">
        <v>708</v>
      </c>
      <c r="F1584" s="54"/>
      <c r="G1584" s="53" t="s">
        <v>476</v>
      </c>
      <c r="H1584" s="135"/>
      <c r="I1584" s="49">
        <v>-2280.52</v>
      </c>
      <c r="L1584" s="44" t="str">
        <f>VLOOKUP(E1584,'ML Look up'!$A$2:$B$1922,2,FALSE)</f>
        <v>GYPSUM</v>
      </c>
    </row>
    <row r="1585" spans="1:12">
      <c r="A1585" s="53" t="s">
        <v>42</v>
      </c>
      <c r="B1585" s="53" t="s">
        <v>21</v>
      </c>
      <c r="C1585" s="53" t="s">
        <v>44</v>
      </c>
      <c r="E1585" s="56" t="s">
        <v>708</v>
      </c>
      <c r="F1585" s="54"/>
      <c r="G1585" s="53" t="s">
        <v>476</v>
      </c>
      <c r="H1585" s="135"/>
      <c r="I1585" s="49">
        <v>-1.78</v>
      </c>
      <c r="L1585" s="44" t="str">
        <f>VLOOKUP(E1585,'ML Look up'!$A$2:$B$1922,2,FALSE)</f>
        <v>GYPSUM</v>
      </c>
    </row>
    <row r="1586" spans="1:12">
      <c r="A1586" s="53" t="s">
        <v>42</v>
      </c>
      <c r="B1586" s="53" t="s">
        <v>21</v>
      </c>
      <c r="C1586" s="53" t="s">
        <v>44</v>
      </c>
      <c r="E1586" s="56" t="s">
        <v>709</v>
      </c>
      <c r="F1586" s="54"/>
      <c r="G1586" s="53" t="s">
        <v>476</v>
      </c>
      <c r="H1586" s="135"/>
      <c r="I1586" s="49">
        <v>-3971.21</v>
      </c>
      <c r="L1586" s="44" t="str">
        <f>VLOOKUP(E1586,'ML Look up'!$A$2:$B$1922,2,FALSE)</f>
        <v>FGD</v>
      </c>
    </row>
    <row r="1587" spans="1:12">
      <c r="A1587" s="53" t="s">
        <v>42</v>
      </c>
      <c r="B1587" s="53" t="s">
        <v>21</v>
      </c>
      <c r="C1587" s="53" t="s">
        <v>44</v>
      </c>
      <c r="E1587" s="56" t="s">
        <v>714</v>
      </c>
      <c r="F1587" s="54"/>
      <c r="G1587" s="53" t="s">
        <v>476</v>
      </c>
      <c r="H1587" s="135"/>
      <c r="I1587" s="49">
        <v>-1333.29</v>
      </c>
      <c r="L1587" s="44" t="str">
        <f>VLOOKUP(E1587,'ML Look up'!$A$2:$B$1922,2,FALSE)</f>
        <v>PRECIP</v>
      </c>
    </row>
    <row r="1588" spans="1:12">
      <c r="A1588" s="53" t="s">
        <v>42</v>
      </c>
      <c r="B1588" s="53" t="s">
        <v>21</v>
      </c>
      <c r="C1588" s="53" t="s">
        <v>44</v>
      </c>
      <c r="E1588" s="56" t="s">
        <v>717</v>
      </c>
      <c r="F1588" s="54"/>
      <c r="G1588" s="53" t="s">
        <v>476</v>
      </c>
      <c r="H1588" s="135"/>
      <c r="I1588" s="49">
        <v>-970.07</v>
      </c>
      <c r="L1588" s="44" t="str">
        <f>VLOOKUP(E1588,'ML Look up'!$A$2:$B$1922,2,FALSE)</f>
        <v>SCR</v>
      </c>
    </row>
    <row r="1589" spans="1:12">
      <c r="A1589" s="53" t="s">
        <v>42</v>
      </c>
      <c r="B1589" s="53" t="s">
        <v>21</v>
      </c>
      <c r="C1589" s="53" t="s">
        <v>44</v>
      </c>
      <c r="E1589" s="56" t="s">
        <v>722</v>
      </c>
      <c r="F1589" s="54"/>
      <c r="G1589" s="53" t="s">
        <v>476</v>
      </c>
      <c r="H1589" s="135"/>
      <c r="I1589" s="49">
        <v>-597.89</v>
      </c>
      <c r="L1589" s="44" t="str">
        <f>VLOOKUP(E1589,'ML Look up'!$A$2:$B$1922,2,FALSE)</f>
        <v>FGD</v>
      </c>
    </row>
    <row r="1590" spans="1:12">
      <c r="A1590" s="53" t="s">
        <v>42</v>
      </c>
      <c r="B1590" s="53" t="s">
        <v>21</v>
      </c>
      <c r="C1590" s="53" t="s">
        <v>44</v>
      </c>
      <c r="E1590" s="56" t="s">
        <v>737</v>
      </c>
      <c r="F1590" s="54"/>
      <c r="G1590" s="53" t="s">
        <v>476</v>
      </c>
      <c r="H1590" s="135"/>
      <c r="I1590" s="49">
        <v>-4699.43</v>
      </c>
      <c r="L1590" s="44" t="str">
        <f>VLOOKUP(E1590,'ML Look up'!$A$2:$B$1922,2,FALSE)</f>
        <v>FGD</v>
      </c>
    </row>
    <row r="1591" spans="1:12">
      <c r="A1591" s="53" t="s">
        <v>42</v>
      </c>
      <c r="B1591" s="53" t="s">
        <v>21</v>
      </c>
      <c r="C1591" s="53" t="s">
        <v>44</v>
      </c>
      <c r="E1591" s="56" t="s">
        <v>738</v>
      </c>
      <c r="F1591" s="54"/>
      <c r="G1591" s="53" t="s">
        <v>476</v>
      </c>
      <c r="H1591" s="135"/>
      <c r="I1591" s="49">
        <v>-865.27</v>
      </c>
      <c r="L1591" s="44" t="str">
        <f>VLOOKUP(E1591,'ML Look up'!$A$2:$B$1922,2,FALSE)</f>
        <v>FGD</v>
      </c>
    </row>
    <row r="1592" spans="1:12">
      <c r="A1592" s="53" t="s">
        <v>42</v>
      </c>
      <c r="B1592" s="53" t="s">
        <v>21</v>
      </c>
      <c r="C1592" s="53" t="s">
        <v>44</v>
      </c>
      <c r="E1592" s="56" t="s">
        <v>778</v>
      </c>
      <c r="F1592" s="54"/>
      <c r="G1592" s="53" t="s">
        <v>476</v>
      </c>
      <c r="H1592" s="135"/>
      <c r="I1592" s="49">
        <v>-2624.2</v>
      </c>
      <c r="L1592" s="44" t="str">
        <f>VLOOKUP(E1592,'ML Look up'!$A$2:$B$1922,2,FALSE)</f>
        <v>Coal Blend</v>
      </c>
    </row>
    <row r="1593" spans="1:12">
      <c r="A1593" s="53" t="s">
        <v>42</v>
      </c>
      <c r="B1593" s="53" t="s">
        <v>21</v>
      </c>
      <c r="C1593" s="53" t="s">
        <v>44</v>
      </c>
      <c r="E1593" s="56" t="s">
        <v>778</v>
      </c>
      <c r="F1593" s="54"/>
      <c r="G1593" s="53" t="s">
        <v>476</v>
      </c>
      <c r="H1593" s="135"/>
      <c r="I1593" s="49">
        <v>-5989.49</v>
      </c>
      <c r="L1593" s="44" t="str">
        <f>VLOOKUP(E1593,'ML Look up'!$A$2:$B$1922,2,FALSE)</f>
        <v>Coal Blend</v>
      </c>
    </row>
    <row r="1594" spans="1:12">
      <c r="A1594" s="53" t="s">
        <v>42</v>
      </c>
      <c r="B1594" s="53" t="s">
        <v>21</v>
      </c>
      <c r="C1594" s="53" t="s">
        <v>155</v>
      </c>
      <c r="E1594" s="56">
        <v>42628174</v>
      </c>
      <c r="F1594" s="54"/>
      <c r="G1594" s="53" t="s">
        <v>476</v>
      </c>
      <c r="H1594" s="135"/>
      <c r="I1594" s="49">
        <v>-205817.59</v>
      </c>
      <c r="L1594" s="44" t="str">
        <f>VLOOKUP(E1594,'ML Look up'!$A$2:$B$1922,2,FALSE)</f>
        <v>FGD</v>
      </c>
    </row>
    <row r="1595" spans="1:12">
      <c r="A1595" s="53" t="s">
        <v>42</v>
      </c>
      <c r="B1595" s="53" t="s">
        <v>21</v>
      </c>
      <c r="C1595" s="53" t="s">
        <v>155</v>
      </c>
      <c r="E1595" s="56">
        <v>42659677</v>
      </c>
      <c r="F1595" s="54"/>
      <c r="G1595" s="53" t="s">
        <v>476</v>
      </c>
      <c r="H1595" s="135"/>
      <c r="I1595" s="49">
        <v>-14207</v>
      </c>
      <c r="L1595" s="44" t="str">
        <f>VLOOKUP(E1595,'ML Look up'!$A$2:$B$1922,2,FALSE)</f>
        <v>FGD</v>
      </c>
    </row>
    <row r="1596" spans="1:12">
      <c r="A1596" s="53" t="s">
        <v>42</v>
      </c>
      <c r="B1596" s="53" t="s">
        <v>21</v>
      </c>
      <c r="C1596" s="53" t="s">
        <v>155</v>
      </c>
      <c r="E1596" s="56">
        <v>42725139</v>
      </c>
      <c r="F1596" s="54"/>
      <c r="G1596" s="53" t="s">
        <v>476</v>
      </c>
      <c r="H1596" s="135"/>
      <c r="I1596" s="49">
        <v>-2200</v>
      </c>
      <c r="L1596" s="44" t="str">
        <f>VLOOKUP(E1596,'ML Look up'!$A$2:$B$1922,2,FALSE)</f>
        <v>LDFL</v>
      </c>
    </row>
    <row r="1597" spans="1:12">
      <c r="A1597" s="53" t="s">
        <v>42</v>
      </c>
      <c r="B1597" s="53" t="s">
        <v>21</v>
      </c>
      <c r="C1597" s="53" t="s">
        <v>155</v>
      </c>
      <c r="E1597" s="56">
        <v>42824095</v>
      </c>
      <c r="F1597" s="54"/>
      <c r="G1597" s="53" t="s">
        <v>476</v>
      </c>
      <c r="H1597" s="135"/>
      <c r="I1597" s="49">
        <v>-2</v>
      </c>
      <c r="L1597" s="44" t="str">
        <f>VLOOKUP(E1597,'ML Look up'!$A$2:$B$1922,2,FALSE)</f>
        <v>PRECIP</v>
      </c>
    </row>
    <row r="1598" spans="1:12">
      <c r="A1598" s="53" t="s">
        <v>42</v>
      </c>
      <c r="B1598" s="53" t="s">
        <v>21</v>
      </c>
      <c r="C1598" s="53" t="s">
        <v>155</v>
      </c>
      <c r="E1598" s="56">
        <v>42824095</v>
      </c>
      <c r="F1598" s="54"/>
      <c r="G1598" s="53" t="s">
        <v>476</v>
      </c>
      <c r="H1598" s="135"/>
      <c r="I1598" s="49">
        <v>-12250</v>
      </c>
      <c r="L1598" s="44" t="str">
        <f>VLOOKUP(E1598,'ML Look up'!$A$2:$B$1922,2,FALSE)</f>
        <v>PRECIP</v>
      </c>
    </row>
    <row r="1599" spans="1:12">
      <c r="A1599" s="53" t="s">
        <v>42</v>
      </c>
      <c r="B1599" s="53" t="s">
        <v>21</v>
      </c>
      <c r="C1599" s="53" t="s">
        <v>155</v>
      </c>
      <c r="E1599" s="56">
        <v>42845069</v>
      </c>
      <c r="F1599" s="54"/>
      <c r="G1599" s="53" t="s">
        <v>476</v>
      </c>
      <c r="H1599" s="135"/>
      <c r="I1599" s="49">
        <v>-674.08</v>
      </c>
      <c r="L1599" s="44" t="str">
        <f>VLOOKUP(E1599,'ML Look up'!$A$2:$B$1922,2,FALSE)</f>
        <v>FGD</v>
      </c>
    </row>
    <row r="1600" spans="1:12">
      <c r="A1600" s="53" t="s">
        <v>42</v>
      </c>
      <c r="B1600" s="53" t="s">
        <v>21</v>
      </c>
      <c r="C1600" s="53" t="s">
        <v>155</v>
      </c>
      <c r="E1600" s="56">
        <v>42891875</v>
      </c>
      <c r="F1600" s="54"/>
      <c r="G1600" s="53" t="s">
        <v>476</v>
      </c>
      <c r="H1600" s="135"/>
      <c r="I1600" s="49">
        <v>-2.85</v>
      </c>
      <c r="L1600" s="44" t="str">
        <f>VLOOKUP(E1600,'ML Look up'!$A$2:$B$1922,2,FALSE)</f>
        <v>FGD</v>
      </c>
    </row>
    <row r="1601" spans="1:12">
      <c r="A1601" s="53" t="s">
        <v>42</v>
      </c>
      <c r="B1601" s="53" t="s">
        <v>21</v>
      </c>
      <c r="C1601" s="53" t="s">
        <v>155</v>
      </c>
      <c r="E1601" s="56">
        <v>42921258</v>
      </c>
      <c r="F1601" s="54"/>
      <c r="G1601" s="53" t="s">
        <v>476</v>
      </c>
      <c r="H1601" s="135"/>
      <c r="I1601" s="49">
        <v>-1</v>
      </c>
      <c r="L1601" s="44" t="str">
        <f>VLOOKUP(E1601,'ML Look up'!$A$2:$B$1922,2,FALSE)</f>
        <v>FGD</v>
      </c>
    </row>
    <row r="1602" spans="1:12">
      <c r="A1602" s="53" t="s">
        <v>42</v>
      </c>
      <c r="B1602" s="53" t="s">
        <v>21</v>
      </c>
      <c r="C1602" s="53" t="s">
        <v>155</v>
      </c>
      <c r="E1602" s="56">
        <v>42921258</v>
      </c>
      <c r="F1602" s="54"/>
      <c r="G1602" s="53" t="s">
        <v>476</v>
      </c>
      <c r="H1602" s="135"/>
      <c r="I1602" s="49">
        <v>-2372.5</v>
      </c>
      <c r="L1602" s="44" t="str">
        <f>VLOOKUP(E1602,'ML Look up'!$A$2:$B$1922,2,FALSE)</f>
        <v>FGD</v>
      </c>
    </row>
    <row r="1603" spans="1:12">
      <c r="A1603" s="53" t="s">
        <v>42</v>
      </c>
      <c r="B1603" s="53" t="s">
        <v>21</v>
      </c>
      <c r="C1603" s="53" t="s">
        <v>155</v>
      </c>
      <c r="E1603" s="56">
        <v>42965621</v>
      </c>
      <c r="F1603" s="54"/>
      <c r="G1603" s="53" t="s">
        <v>476</v>
      </c>
      <c r="H1603" s="135"/>
      <c r="I1603" s="49">
        <v>-0.95</v>
      </c>
      <c r="L1603" s="44" t="str">
        <f>VLOOKUP(E1603,'ML Look up'!$A$2:$B$1922,2,FALSE)</f>
        <v>FGD</v>
      </c>
    </row>
    <row r="1604" spans="1:12">
      <c r="A1604" s="53" t="s">
        <v>42</v>
      </c>
      <c r="B1604" s="53" t="s">
        <v>21</v>
      </c>
      <c r="C1604" s="53" t="s">
        <v>155</v>
      </c>
      <c r="E1604" s="56">
        <v>42965621</v>
      </c>
      <c r="F1604" s="54"/>
      <c r="G1604" s="53" t="s">
        <v>476</v>
      </c>
      <c r="H1604" s="135"/>
      <c r="I1604" s="49">
        <v>-6234.16</v>
      </c>
      <c r="L1604" s="44" t="str">
        <f>VLOOKUP(E1604,'ML Look up'!$A$2:$B$1922,2,FALSE)</f>
        <v>FGD</v>
      </c>
    </row>
    <row r="1605" spans="1:12">
      <c r="A1605" s="53" t="s">
        <v>42</v>
      </c>
      <c r="B1605" s="53" t="s">
        <v>21</v>
      </c>
      <c r="C1605" s="53" t="s">
        <v>155</v>
      </c>
      <c r="E1605" s="56">
        <v>43005919</v>
      </c>
      <c r="F1605" s="54"/>
      <c r="G1605" s="53" t="s">
        <v>476</v>
      </c>
      <c r="H1605" s="135"/>
      <c r="I1605" s="49">
        <v>-0.95</v>
      </c>
      <c r="L1605" s="44" t="str">
        <f>VLOOKUP(E1605,'ML Look up'!$A$2:$B$1922,2,FALSE)</f>
        <v>FGD</v>
      </c>
    </row>
    <row r="1606" spans="1:12">
      <c r="A1606" s="53" t="s">
        <v>42</v>
      </c>
      <c r="B1606" s="53" t="s">
        <v>21</v>
      </c>
      <c r="C1606" s="53" t="s">
        <v>155</v>
      </c>
      <c r="E1606" s="56">
        <v>43005919</v>
      </c>
      <c r="F1606" s="54"/>
      <c r="G1606" s="53" t="s">
        <v>476</v>
      </c>
      <c r="H1606" s="135"/>
      <c r="I1606" s="49">
        <v>-6295.55</v>
      </c>
      <c r="L1606" s="44" t="str">
        <f>VLOOKUP(E1606,'ML Look up'!$A$2:$B$1922,2,FALSE)</f>
        <v>FGD</v>
      </c>
    </row>
    <row r="1607" spans="1:12">
      <c r="A1607" s="53" t="s">
        <v>42</v>
      </c>
      <c r="B1607" s="53" t="s">
        <v>21</v>
      </c>
      <c r="C1607" s="53" t="s">
        <v>155</v>
      </c>
      <c r="E1607" s="56" t="s">
        <v>584</v>
      </c>
      <c r="F1607" s="54"/>
      <c r="G1607" s="53" t="s">
        <v>476</v>
      </c>
      <c r="H1607" s="135"/>
      <c r="I1607" s="49">
        <v>-11712.55</v>
      </c>
      <c r="L1607" s="44" t="str">
        <f>VLOOKUP(E1607,'ML Look up'!$A$2:$B$1922,2,FALSE)</f>
        <v>FGD</v>
      </c>
    </row>
    <row r="1608" spans="1:12">
      <c r="A1608" s="53" t="s">
        <v>42</v>
      </c>
      <c r="B1608" s="53" t="s">
        <v>21</v>
      </c>
      <c r="C1608" s="53" t="s">
        <v>155</v>
      </c>
      <c r="E1608" s="56" t="s">
        <v>619</v>
      </c>
      <c r="F1608" s="54"/>
      <c r="G1608" s="53" t="s">
        <v>476</v>
      </c>
      <c r="H1608" s="135"/>
      <c r="I1608" s="49">
        <v>-12242.95</v>
      </c>
      <c r="L1608" s="44" t="str">
        <f>VLOOKUP(E1608,'ML Look up'!$A$2:$B$1922,2,FALSE)</f>
        <v>FGD</v>
      </c>
    </row>
    <row r="1609" spans="1:12">
      <c r="A1609" s="53" t="s">
        <v>42</v>
      </c>
      <c r="B1609" s="53" t="s">
        <v>21</v>
      </c>
      <c r="C1609" s="53" t="s">
        <v>155</v>
      </c>
      <c r="E1609" s="56" t="s">
        <v>645</v>
      </c>
      <c r="F1609" s="54"/>
      <c r="G1609" s="53" t="s">
        <v>476</v>
      </c>
      <c r="H1609" s="135"/>
      <c r="I1609" s="49">
        <v>-1444.37</v>
      </c>
      <c r="L1609" s="44" t="str">
        <f>VLOOKUP(E1609,'ML Look up'!$A$2:$B$1922,2,FALSE)</f>
        <v>FGD</v>
      </c>
    </row>
    <row r="1610" spans="1:12">
      <c r="A1610" s="53" t="s">
        <v>42</v>
      </c>
      <c r="B1610" s="53" t="s">
        <v>21</v>
      </c>
      <c r="C1610" s="53" t="s">
        <v>155</v>
      </c>
      <c r="E1610" s="56" t="s">
        <v>761</v>
      </c>
      <c r="F1610" s="54"/>
      <c r="G1610" s="53" t="s">
        <v>476</v>
      </c>
      <c r="H1610" s="135"/>
      <c r="I1610" s="49">
        <v>-44155.51</v>
      </c>
      <c r="L1610" s="44" t="str">
        <f>VLOOKUP(E1610,'ML Look up'!$A$2:$B$1922,2,FALSE)</f>
        <v>FGD</v>
      </c>
    </row>
    <row r="1611" spans="1:12">
      <c r="A1611" s="53" t="s">
        <v>42</v>
      </c>
      <c r="B1611" s="53" t="s">
        <v>21</v>
      </c>
      <c r="C1611" s="53" t="s">
        <v>155</v>
      </c>
      <c r="E1611" s="56">
        <v>42870945</v>
      </c>
      <c r="F1611" s="54"/>
      <c r="G1611" s="53" t="s">
        <v>476</v>
      </c>
      <c r="H1611" s="135"/>
      <c r="I1611" s="49">
        <v>-7468.5</v>
      </c>
      <c r="L1611" s="44" t="str">
        <f>VLOOKUP(E1611,'ML Look up'!$A$2:$B$1922,2,FALSE)</f>
        <v>DFA</v>
      </c>
    </row>
    <row r="1612" spans="1:12">
      <c r="A1612" s="53" t="s">
        <v>42</v>
      </c>
      <c r="B1612" s="53" t="s">
        <v>21</v>
      </c>
      <c r="C1612" s="53" t="s">
        <v>155</v>
      </c>
      <c r="E1612" s="56">
        <v>42895994</v>
      </c>
      <c r="F1612" s="54"/>
      <c r="G1612" s="53" t="s">
        <v>476</v>
      </c>
      <c r="H1612" s="135"/>
      <c r="I1612" s="49">
        <v>-3843.5</v>
      </c>
      <c r="L1612" s="44" t="str">
        <f>VLOOKUP(E1612,'ML Look up'!$A$2:$B$1922,2,FALSE)</f>
        <v>DFA</v>
      </c>
    </row>
    <row r="1613" spans="1:12">
      <c r="A1613" s="53" t="s">
        <v>42</v>
      </c>
      <c r="B1613" s="53" t="s">
        <v>21</v>
      </c>
      <c r="C1613" s="53" t="s">
        <v>155</v>
      </c>
      <c r="E1613" s="56">
        <v>42915744</v>
      </c>
      <c r="F1613" s="54"/>
      <c r="G1613" s="53" t="s">
        <v>476</v>
      </c>
      <c r="H1613" s="135"/>
      <c r="I1613" s="49">
        <v>-3638.5</v>
      </c>
      <c r="L1613" s="44" t="str">
        <f>VLOOKUP(E1613,'ML Look up'!$A$2:$B$1922,2,FALSE)</f>
        <v>DFA</v>
      </c>
    </row>
    <row r="1614" spans="1:12">
      <c r="A1614" s="53" t="s">
        <v>42</v>
      </c>
      <c r="B1614" s="53" t="s">
        <v>21</v>
      </c>
      <c r="C1614" s="53" t="s">
        <v>155</v>
      </c>
      <c r="E1614" s="56">
        <v>42916865</v>
      </c>
      <c r="F1614" s="54"/>
      <c r="G1614" s="53" t="s">
        <v>476</v>
      </c>
      <c r="H1614" s="135"/>
      <c r="I1614" s="49">
        <v>-3762.5</v>
      </c>
      <c r="L1614" s="44" t="str">
        <f>VLOOKUP(E1614,'ML Look up'!$A$2:$B$1922,2,FALSE)</f>
        <v>DFA</v>
      </c>
    </row>
    <row r="1615" spans="1:12">
      <c r="A1615" s="53" t="s">
        <v>42</v>
      </c>
      <c r="B1615" s="53" t="s">
        <v>21</v>
      </c>
      <c r="C1615" s="53" t="s">
        <v>155</v>
      </c>
      <c r="E1615" s="56">
        <v>42916866</v>
      </c>
      <c r="F1615" s="54"/>
      <c r="G1615" s="53" t="s">
        <v>476</v>
      </c>
      <c r="H1615" s="135"/>
      <c r="I1615" s="49">
        <v>-4312</v>
      </c>
      <c r="L1615" s="44" t="str">
        <f>VLOOKUP(E1615,'ML Look up'!$A$2:$B$1922,2,FALSE)</f>
        <v>DFA</v>
      </c>
    </row>
    <row r="1616" spans="1:12">
      <c r="A1616" s="53" t="s">
        <v>42</v>
      </c>
      <c r="B1616" s="53" t="s">
        <v>21</v>
      </c>
      <c r="C1616" s="53" t="s">
        <v>155</v>
      </c>
      <c r="E1616" s="56">
        <v>42949166</v>
      </c>
      <c r="F1616" s="54"/>
      <c r="G1616" s="53" t="s">
        <v>476</v>
      </c>
      <c r="H1616" s="135"/>
      <c r="I1616" s="49">
        <v>-0.95</v>
      </c>
      <c r="L1616" s="44" t="str">
        <f>VLOOKUP(E1616,'ML Look up'!$A$2:$B$1922,2,FALSE)</f>
        <v>DFA</v>
      </c>
    </row>
    <row r="1617" spans="1:12">
      <c r="A1617" s="53" t="s">
        <v>42</v>
      </c>
      <c r="B1617" s="53" t="s">
        <v>21</v>
      </c>
      <c r="C1617" s="53" t="s">
        <v>155</v>
      </c>
      <c r="E1617" s="56">
        <v>42949176</v>
      </c>
      <c r="F1617" s="54"/>
      <c r="G1617" s="53" t="s">
        <v>476</v>
      </c>
      <c r="H1617" s="135"/>
      <c r="I1617" s="49">
        <v>-3199.55</v>
      </c>
      <c r="L1617" s="44" t="str">
        <f>VLOOKUP(E1617,'ML Look up'!$A$2:$B$1922,2,FALSE)</f>
        <v>DFA</v>
      </c>
    </row>
    <row r="1618" spans="1:12">
      <c r="A1618" s="53" t="s">
        <v>42</v>
      </c>
      <c r="B1618" s="53" t="s">
        <v>21</v>
      </c>
      <c r="C1618" s="53" t="s">
        <v>155</v>
      </c>
      <c r="E1618" s="56">
        <v>42949496</v>
      </c>
      <c r="F1618" s="54"/>
      <c r="G1618" s="53" t="s">
        <v>476</v>
      </c>
      <c r="H1618" s="135"/>
      <c r="I1618" s="49">
        <v>-3497.35</v>
      </c>
      <c r="L1618" s="44" t="str">
        <f>VLOOKUP(E1618,'ML Look up'!$A$2:$B$1922,2,FALSE)</f>
        <v>DFA</v>
      </c>
    </row>
    <row r="1619" spans="1:12">
      <c r="A1619" s="53" t="s">
        <v>42</v>
      </c>
      <c r="B1619" s="53" t="s">
        <v>21</v>
      </c>
      <c r="C1619" s="53" t="s">
        <v>497</v>
      </c>
      <c r="E1619" s="56">
        <v>42775124</v>
      </c>
      <c r="F1619" s="54"/>
      <c r="G1619" s="53" t="s">
        <v>476</v>
      </c>
      <c r="H1619" s="135"/>
      <c r="I1619" s="49">
        <v>-12608.66</v>
      </c>
      <c r="L1619" s="44" t="str">
        <f>VLOOKUP(E1619,'ML Look up'!$A$2:$B$1922,2,FALSE)</f>
        <v>ASH</v>
      </c>
    </row>
    <row r="1620" spans="1:12">
      <c r="A1620" s="53" t="s">
        <v>42</v>
      </c>
      <c r="B1620" s="53" t="s">
        <v>21</v>
      </c>
      <c r="C1620" s="53" t="s">
        <v>497</v>
      </c>
      <c r="E1620" s="56">
        <v>42810741</v>
      </c>
      <c r="F1620" s="54"/>
      <c r="G1620" s="53" t="s">
        <v>476</v>
      </c>
      <c r="H1620" s="135"/>
      <c r="I1620" s="49">
        <v>-15927.5</v>
      </c>
      <c r="L1620" s="44" t="str">
        <f>VLOOKUP(E1620,'ML Look up'!$A$2:$B$1922,2,FALSE)</f>
        <v>FGD</v>
      </c>
    </row>
    <row r="1621" spans="1:12">
      <c r="A1621" s="53" t="s">
        <v>42</v>
      </c>
      <c r="B1621" s="53" t="s">
        <v>21</v>
      </c>
      <c r="C1621" s="53" t="s">
        <v>497</v>
      </c>
      <c r="E1621" s="56">
        <v>42812509</v>
      </c>
      <c r="F1621" s="54"/>
      <c r="G1621" s="53" t="s">
        <v>476</v>
      </c>
      <c r="H1621" s="135"/>
      <c r="I1621" s="49">
        <v>-6348.41</v>
      </c>
      <c r="L1621" s="44" t="str">
        <f>VLOOKUP(E1621,'ML Look up'!$A$2:$B$1922,2,FALSE)</f>
        <v>FGD</v>
      </c>
    </row>
    <row r="1622" spans="1:12">
      <c r="A1622" s="53" t="s">
        <v>42</v>
      </c>
      <c r="B1622" s="53" t="s">
        <v>21</v>
      </c>
      <c r="C1622" s="53" t="s">
        <v>497</v>
      </c>
      <c r="E1622" s="56">
        <v>42836200</v>
      </c>
      <c r="F1622" s="54"/>
      <c r="G1622" s="53" t="s">
        <v>476</v>
      </c>
      <c r="H1622" s="135"/>
      <c r="I1622" s="49">
        <v>-1070.5</v>
      </c>
      <c r="L1622" s="44" t="str">
        <f>VLOOKUP(E1622,'ML Look up'!$A$2:$B$1922,2,FALSE)</f>
        <v>ESP Upgrade</v>
      </c>
    </row>
    <row r="1623" spans="1:12">
      <c r="A1623" s="53" t="s">
        <v>42</v>
      </c>
      <c r="B1623" s="53" t="s">
        <v>21</v>
      </c>
      <c r="C1623" s="53" t="s">
        <v>497</v>
      </c>
      <c r="E1623" s="56">
        <v>42896376</v>
      </c>
      <c r="F1623" s="54"/>
      <c r="G1623" s="53" t="s">
        <v>476</v>
      </c>
      <c r="H1623" s="135"/>
      <c r="I1623" s="49">
        <v>-1.96</v>
      </c>
      <c r="L1623" s="44" t="str">
        <f>VLOOKUP(E1623,'ML Look up'!$A$2:$B$1922,2,FALSE)</f>
        <v>DFA</v>
      </c>
    </row>
    <row r="1624" spans="1:12">
      <c r="A1624" s="53" t="s">
        <v>42</v>
      </c>
      <c r="B1624" s="53" t="s">
        <v>21</v>
      </c>
      <c r="C1624" s="53" t="s">
        <v>497</v>
      </c>
      <c r="E1624" s="56">
        <v>42896379</v>
      </c>
      <c r="F1624" s="54"/>
      <c r="G1624" s="53" t="s">
        <v>476</v>
      </c>
      <c r="H1624" s="135"/>
      <c r="I1624" s="49">
        <v>-1.96</v>
      </c>
      <c r="L1624" s="44" t="str">
        <f>VLOOKUP(E1624,'ML Look up'!$A$2:$B$1922,2,FALSE)</f>
        <v>DFA</v>
      </c>
    </row>
    <row r="1625" spans="1:12">
      <c r="A1625" s="53" t="s">
        <v>42</v>
      </c>
      <c r="B1625" s="53" t="s">
        <v>21</v>
      </c>
      <c r="C1625" s="53" t="s">
        <v>497</v>
      </c>
      <c r="E1625" s="56">
        <v>42955452</v>
      </c>
      <c r="F1625" s="54"/>
      <c r="G1625" s="53" t="s">
        <v>476</v>
      </c>
      <c r="H1625" s="144"/>
      <c r="I1625" s="49">
        <v>-0.94</v>
      </c>
      <c r="L1625" s="44" t="str">
        <f>VLOOKUP(E1625,'ML Look up'!$A$2:$B$1922,2,FALSE)</f>
        <v>ASH</v>
      </c>
    </row>
    <row r="1626" spans="1:12">
      <c r="A1626" s="53" t="s">
        <v>42</v>
      </c>
      <c r="B1626" s="53" t="s">
        <v>21</v>
      </c>
      <c r="C1626" s="53" t="s">
        <v>497</v>
      </c>
      <c r="E1626" s="56">
        <v>42955452</v>
      </c>
      <c r="F1626" s="54"/>
      <c r="G1626" s="53" t="s">
        <v>476</v>
      </c>
      <c r="H1626" s="135"/>
      <c r="I1626" s="49">
        <v>-6703.07</v>
      </c>
      <c r="L1626" s="44" t="str">
        <f>VLOOKUP(E1626,'ML Look up'!$A$2:$B$1922,2,FALSE)</f>
        <v>ASH</v>
      </c>
    </row>
    <row r="1627" spans="1:12">
      <c r="A1627" s="53" t="s">
        <v>42</v>
      </c>
      <c r="B1627" s="53" t="s">
        <v>21</v>
      </c>
      <c r="C1627" s="53" t="s">
        <v>497</v>
      </c>
      <c r="E1627" s="56">
        <v>42965005</v>
      </c>
      <c r="F1627" s="54"/>
      <c r="G1627" s="53" t="s">
        <v>476</v>
      </c>
      <c r="H1627" s="135"/>
      <c r="I1627" s="49">
        <v>-1.88</v>
      </c>
      <c r="L1627" s="44" t="str">
        <f>VLOOKUP(E1627,'ML Look up'!$A$2:$B$1922,2,FALSE)</f>
        <v>LNB</v>
      </c>
    </row>
    <row r="1628" spans="1:12">
      <c r="A1628" s="53" t="s">
        <v>42</v>
      </c>
      <c r="B1628" s="53" t="s">
        <v>21</v>
      </c>
      <c r="C1628" s="53" t="s">
        <v>497</v>
      </c>
      <c r="E1628" s="56">
        <v>42965005</v>
      </c>
      <c r="F1628" s="54"/>
      <c r="G1628" s="53" t="s">
        <v>476</v>
      </c>
      <c r="H1628" s="135"/>
      <c r="I1628" s="49">
        <v>-5574.91</v>
      </c>
      <c r="L1628" s="44" t="str">
        <f>VLOOKUP(E1628,'ML Look up'!$A$2:$B$1922,2,FALSE)</f>
        <v>LNB</v>
      </c>
    </row>
    <row r="1629" spans="1:12">
      <c r="A1629" s="53" t="s">
        <v>42</v>
      </c>
      <c r="B1629" s="53" t="s">
        <v>21</v>
      </c>
      <c r="C1629" s="53" t="s">
        <v>497</v>
      </c>
      <c r="E1629" s="56">
        <v>43014506</v>
      </c>
      <c r="F1629" s="54"/>
      <c r="G1629" s="53" t="s">
        <v>476</v>
      </c>
      <c r="H1629" s="135"/>
      <c r="I1629" s="49">
        <v>-0.95</v>
      </c>
      <c r="L1629" s="44" t="str">
        <f>VLOOKUP(E1629,'ML Look up'!$A$2:$B$1922,2,FALSE)</f>
        <v>ASH</v>
      </c>
    </row>
    <row r="1630" spans="1:12">
      <c r="A1630" s="53" t="s">
        <v>42</v>
      </c>
      <c r="B1630" s="53" t="s">
        <v>21</v>
      </c>
      <c r="C1630" s="53" t="s">
        <v>497</v>
      </c>
      <c r="E1630" s="56" t="s">
        <v>597</v>
      </c>
      <c r="F1630" s="54"/>
      <c r="G1630" s="53" t="s">
        <v>476</v>
      </c>
      <c r="H1630" s="135"/>
      <c r="I1630" s="49">
        <v>-0.94</v>
      </c>
      <c r="L1630" s="44" t="str">
        <f>VLOOKUP(E1630,'ML Look up'!$A$2:$B$1922,2,FALSE)</f>
        <v>GYPSUM</v>
      </c>
    </row>
    <row r="1631" spans="1:12">
      <c r="A1631" s="53" t="s">
        <v>42</v>
      </c>
      <c r="B1631" s="53" t="s">
        <v>21</v>
      </c>
      <c r="C1631" s="53" t="s">
        <v>497</v>
      </c>
      <c r="E1631" s="56" t="s">
        <v>598</v>
      </c>
      <c r="F1631" s="54"/>
      <c r="G1631" s="53" t="s">
        <v>476</v>
      </c>
      <c r="H1631" s="135"/>
      <c r="I1631" s="49">
        <v>-7405.43</v>
      </c>
      <c r="L1631" s="44" t="str">
        <f>VLOOKUP(E1631,'ML Look up'!$A$2:$B$1922,2,FALSE)</f>
        <v>FGD</v>
      </c>
    </row>
    <row r="1632" spans="1:12">
      <c r="A1632" s="53" t="s">
        <v>42</v>
      </c>
      <c r="B1632" s="53" t="s">
        <v>21</v>
      </c>
      <c r="C1632" s="53" t="s">
        <v>497</v>
      </c>
      <c r="E1632" s="56" t="s">
        <v>614</v>
      </c>
      <c r="F1632" s="54"/>
      <c r="G1632" s="53" t="s">
        <v>476</v>
      </c>
      <c r="H1632" s="135"/>
      <c r="I1632" s="49">
        <v>-1168.8800000000001</v>
      </c>
      <c r="L1632" s="44" t="str">
        <f>VLOOKUP(E1632,'ML Look up'!$A$2:$B$1922,2,FALSE)</f>
        <v>ASH</v>
      </c>
    </row>
    <row r="1633" spans="1:12">
      <c r="A1633" s="53" t="s">
        <v>42</v>
      </c>
      <c r="B1633" s="53" t="s">
        <v>21</v>
      </c>
      <c r="C1633" s="53" t="s">
        <v>497</v>
      </c>
      <c r="E1633" s="56" t="s">
        <v>626</v>
      </c>
      <c r="F1633" s="54"/>
      <c r="G1633" s="53" t="s">
        <v>476</v>
      </c>
      <c r="H1633" s="135"/>
      <c r="I1633" s="49">
        <v>-3606.08</v>
      </c>
      <c r="L1633" s="44" t="str">
        <f>VLOOKUP(E1633,'ML Look up'!$A$2:$B$1922,2,FALSE)</f>
        <v>FGD</v>
      </c>
    </row>
    <row r="1634" spans="1:12">
      <c r="A1634" s="53" t="s">
        <v>42</v>
      </c>
      <c r="B1634" s="53" t="s">
        <v>21</v>
      </c>
      <c r="C1634" s="53" t="s">
        <v>497</v>
      </c>
      <c r="E1634" s="56" t="s">
        <v>726</v>
      </c>
      <c r="F1634" s="54"/>
      <c r="G1634" s="53" t="s">
        <v>476</v>
      </c>
      <c r="H1634" s="135"/>
      <c r="I1634" s="49">
        <v>-3.6</v>
      </c>
      <c r="L1634" s="44" t="str">
        <f>VLOOKUP(E1634,'ML Look up'!$A$2:$B$1922,2,FALSE)</f>
        <v>FGD</v>
      </c>
    </row>
    <row r="1635" spans="1:12">
      <c r="A1635" s="53" t="s">
        <v>42</v>
      </c>
      <c r="B1635" s="53" t="s">
        <v>21</v>
      </c>
      <c r="C1635" s="53" t="s">
        <v>497</v>
      </c>
      <c r="E1635" s="56" t="s">
        <v>703</v>
      </c>
      <c r="F1635" s="54"/>
      <c r="G1635" s="53" t="s">
        <v>476</v>
      </c>
      <c r="H1635" s="135"/>
      <c r="I1635" s="49">
        <v>-7818.16</v>
      </c>
      <c r="L1635" s="44" t="str">
        <f>VLOOKUP(E1635,'ML Look up'!$A$2:$B$1922,2,FALSE)</f>
        <v>ASH</v>
      </c>
    </row>
    <row r="1636" spans="1:12">
      <c r="A1636" s="53" t="s">
        <v>42</v>
      </c>
      <c r="B1636" s="53" t="s">
        <v>21</v>
      </c>
      <c r="C1636" s="53" t="s">
        <v>497</v>
      </c>
      <c r="E1636" s="56" t="s">
        <v>730</v>
      </c>
      <c r="F1636" s="54"/>
      <c r="G1636" s="53" t="s">
        <v>476</v>
      </c>
      <c r="H1636" s="135"/>
      <c r="I1636" s="49">
        <v>-1631.73</v>
      </c>
      <c r="L1636" s="44" t="str">
        <f>VLOOKUP(E1636,'ML Look up'!$A$2:$B$1922,2,FALSE)</f>
        <v>FGD</v>
      </c>
    </row>
    <row r="1637" spans="1:12">
      <c r="A1637" s="53" t="s">
        <v>42</v>
      </c>
      <c r="B1637" s="53" t="s">
        <v>21</v>
      </c>
      <c r="C1637" s="53" t="s">
        <v>497</v>
      </c>
      <c r="E1637" s="56" t="s">
        <v>712</v>
      </c>
      <c r="F1637" s="54"/>
      <c r="G1637" s="53" t="s">
        <v>476</v>
      </c>
      <c r="H1637" s="135"/>
      <c r="I1637" s="49">
        <v>-226.4</v>
      </c>
      <c r="L1637" s="44" t="str">
        <f>VLOOKUP(E1637,'ML Look up'!$A$2:$B$1922,2,FALSE)</f>
        <v>FGD</v>
      </c>
    </row>
    <row r="1638" spans="1:12">
      <c r="A1638" s="53" t="s">
        <v>42</v>
      </c>
      <c r="B1638" s="53" t="s">
        <v>21</v>
      </c>
      <c r="C1638" s="53" t="s">
        <v>497</v>
      </c>
      <c r="E1638" s="56" t="s">
        <v>733</v>
      </c>
      <c r="F1638" s="54"/>
      <c r="G1638" s="53" t="s">
        <v>476</v>
      </c>
      <c r="H1638" s="145"/>
      <c r="I1638" s="137">
        <v>-6264.91</v>
      </c>
      <c r="L1638" s="44" t="str">
        <f>VLOOKUP(E1638,'ML Look up'!$A$2:$B$1922,2,FALSE)</f>
        <v>FGD</v>
      </c>
    </row>
    <row r="1639" spans="1:12">
      <c r="A1639" s="53" t="s">
        <v>42</v>
      </c>
      <c r="B1639" s="53" t="s">
        <v>21</v>
      </c>
      <c r="C1639" s="53" t="s">
        <v>497</v>
      </c>
      <c r="E1639" s="56" t="s">
        <v>743</v>
      </c>
      <c r="G1639" s="48" t="s">
        <v>476</v>
      </c>
      <c r="I1639" s="48">
        <v>-1387.74</v>
      </c>
      <c r="L1639" s="44" t="str">
        <f>VLOOKUP(E1639,'ML Look up'!$A$2:$B$1922,2,FALSE)</f>
        <v>PRECIP</v>
      </c>
    </row>
    <row r="1640" spans="1:12">
      <c r="A1640" s="53" t="s">
        <v>42</v>
      </c>
      <c r="B1640" s="53" t="s">
        <v>21</v>
      </c>
      <c r="C1640" s="53" t="s">
        <v>531</v>
      </c>
      <c r="E1640" s="56">
        <v>42949166</v>
      </c>
      <c r="G1640" s="48" t="s">
        <v>476</v>
      </c>
      <c r="I1640" s="48">
        <v>-5237.45</v>
      </c>
      <c r="L1640" s="44" t="str">
        <f>VLOOKUP(E1640,'ML Look up'!$A$2:$B$1922,2,FALSE)</f>
        <v>DFA</v>
      </c>
    </row>
    <row r="1641" spans="1:12">
      <c r="A1641" s="53" t="s">
        <v>42</v>
      </c>
      <c r="B1641" s="53" t="s">
        <v>21</v>
      </c>
      <c r="C1641" s="53" t="s">
        <v>531</v>
      </c>
      <c r="E1641" s="56">
        <v>42989525</v>
      </c>
      <c r="G1641" s="48" t="s">
        <v>476</v>
      </c>
      <c r="I1641" s="48">
        <v>-4718.21</v>
      </c>
      <c r="L1641" s="44" t="str">
        <f>VLOOKUP(E1641,'ML Look up'!$A$2:$B$1922,2,FALSE)</f>
        <v>FGD</v>
      </c>
    </row>
    <row r="1642" spans="1:12">
      <c r="A1642" s="53" t="s">
        <v>42</v>
      </c>
      <c r="B1642" s="53" t="s">
        <v>21</v>
      </c>
      <c r="C1642" s="53" t="s">
        <v>531</v>
      </c>
      <c r="E1642" s="56">
        <v>42989576</v>
      </c>
      <c r="G1642" s="48" t="s">
        <v>476</v>
      </c>
      <c r="I1642" s="48">
        <v>-491.74</v>
      </c>
      <c r="L1642" s="44" t="str">
        <f>VLOOKUP(E1642,'ML Look up'!$A$2:$B$1922,2,FALSE)</f>
        <v>FGD</v>
      </c>
    </row>
    <row r="1643" spans="1:12">
      <c r="A1643" s="53" t="s">
        <v>42</v>
      </c>
      <c r="B1643" s="53" t="s">
        <v>21</v>
      </c>
      <c r="C1643" s="53" t="s">
        <v>531</v>
      </c>
      <c r="E1643" s="56">
        <v>43010128</v>
      </c>
      <c r="G1643" s="48" t="s">
        <v>476</v>
      </c>
      <c r="I1643" s="48">
        <v>-1815.82</v>
      </c>
      <c r="L1643" s="44" t="str">
        <f>VLOOKUP(E1643,'ML Look up'!$A$2:$B$1922,2,FALSE)</f>
        <v>FGD</v>
      </c>
    </row>
    <row r="1644" spans="1:12">
      <c r="A1644" s="53" t="s">
        <v>42</v>
      </c>
      <c r="B1644" s="53" t="s">
        <v>21</v>
      </c>
      <c r="C1644" s="53" t="s">
        <v>531</v>
      </c>
      <c r="E1644" s="56">
        <v>43011253</v>
      </c>
      <c r="G1644" s="48" t="s">
        <v>476</v>
      </c>
      <c r="I1644" s="48">
        <v>-2797.36</v>
      </c>
      <c r="L1644" s="44" t="str">
        <f>VLOOKUP(E1644,'ML Look up'!$A$2:$B$1922,2,FALSE)</f>
        <v>DFA</v>
      </c>
    </row>
    <row r="1645" spans="1:12">
      <c r="A1645" s="53" t="s">
        <v>42</v>
      </c>
      <c r="B1645" s="53" t="s">
        <v>21</v>
      </c>
      <c r="C1645" s="53" t="s">
        <v>531</v>
      </c>
      <c r="E1645" s="56" t="s">
        <v>604</v>
      </c>
      <c r="G1645" s="48" t="s">
        <v>476</v>
      </c>
      <c r="I1645" s="48">
        <v>-3106.54</v>
      </c>
      <c r="L1645" s="44" t="str">
        <f>VLOOKUP(E1645,'ML Look up'!$A$2:$B$1922,2,FALSE)</f>
        <v>ASH</v>
      </c>
    </row>
    <row r="1646" spans="1:12">
      <c r="A1646" s="53" t="s">
        <v>42</v>
      </c>
      <c r="B1646" s="53" t="s">
        <v>21</v>
      </c>
      <c r="C1646" s="53" t="s">
        <v>531</v>
      </c>
      <c r="E1646" s="56" t="s">
        <v>592</v>
      </c>
      <c r="G1646" s="48" t="s">
        <v>476</v>
      </c>
      <c r="I1646" s="48">
        <v>-10842.47</v>
      </c>
      <c r="L1646" s="44" t="str">
        <f>VLOOKUP(E1646,'ML Look up'!$A$2:$B$1922,2,FALSE)</f>
        <v>FGD</v>
      </c>
    </row>
    <row r="1647" spans="1:12">
      <c r="A1647" s="53" t="s">
        <v>42</v>
      </c>
      <c r="B1647" s="53" t="s">
        <v>21</v>
      </c>
      <c r="C1647" s="53" t="s">
        <v>531</v>
      </c>
      <c r="E1647" s="56" t="s">
        <v>592</v>
      </c>
      <c r="G1647" s="48" t="s">
        <v>476</v>
      </c>
      <c r="I1647" s="48">
        <v>-0.98</v>
      </c>
      <c r="L1647" s="44" t="str">
        <f>VLOOKUP(E1647,'ML Look up'!$A$2:$B$1922,2,FALSE)</f>
        <v>FGD</v>
      </c>
    </row>
    <row r="1648" spans="1:12">
      <c r="A1648" s="53" t="s">
        <v>42</v>
      </c>
      <c r="B1648" s="53" t="s">
        <v>21</v>
      </c>
      <c r="C1648" s="53" t="s">
        <v>531</v>
      </c>
      <c r="E1648" s="56" t="s">
        <v>685</v>
      </c>
      <c r="G1648" s="48" t="s">
        <v>476</v>
      </c>
      <c r="I1648" s="48">
        <v>-4340.62</v>
      </c>
      <c r="L1648" s="44" t="str">
        <f>VLOOKUP(E1648,'ML Look up'!$A$2:$B$1922,2,FALSE)</f>
        <v>FGD</v>
      </c>
    </row>
    <row r="1649" spans="1:12">
      <c r="A1649" s="53" t="s">
        <v>42</v>
      </c>
      <c r="B1649" s="53" t="s">
        <v>21</v>
      </c>
      <c r="C1649" s="53" t="s">
        <v>531</v>
      </c>
      <c r="E1649" s="56" t="s">
        <v>677</v>
      </c>
      <c r="G1649" s="48" t="s">
        <v>476</v>
      </c>
      <c r="I1649" s="48">
        <v>-5755.25</v>
      </c>
      <c r="L1649" s="44" t="str">
        <f>VLOOKUP(E1649,'ML Look up'!$A$2:$B$1922,2,FALSE)</f>
        <v>DFA</v>
      </c>
    </row>
    <row r="1650" spans="1:12">
      <c r="A1650" s="53" t="s">
        <v>42</v>
      </c>
      <c r="B1650" s="53" t="s">
        <v>21</v>
      </c>
      <c r="C1650" s="53" t="s">
        <v>531</v>
      </c>
      <c r="E1650" s="56" t="s">
        <v>702</v>
      </c>
      <c r="G1650" s="48" t="s">
        <v>476</v>
      </c>
      <c r="I1650" s="48">
        <v>-21911.54</v>
      </c>
      <c r="L1650" s="44" t="str">
        <f>VLOOKUP(E1650,'ML Look up'!$A$2:$B$1922,2,FALSE)</f>
        <v>FGD</v>
      </c>
    </row>
    <row r="1651" spans="1:12">
      <c r="A1651" s="53" t="s">
        <v>42</v>
      </c>
      <c r="B1651" s="53" t="s">
        <v>21</v>
      </c>
      <c r="C1651" s="53" t="s">
        <v>531</v>
      </c>
      <c r="E1651" s="56" t="s">
        <v>679</v>
      </c>
      <c r="G1651" s="48" t="s">
        <v>476</v>
      </c>
      <c r="I1651" s="48">
        <v>-3161.06</v>
      </c>
      <c r="L1651" s="44" t="str">
        <f>VLOOKUP(E1651,'ML Look up'!$A$2:$B$1922,2,FALSE)</f>
        <v>FGD</v>
      </c>
    </row>
    <row r="1652" spans="1:12">
      <c r="A1652" s="53" t="s">
        <v>42</v>
      </c>
      <c r="B1652" s="53" t="s">
        <v>21</v>
      </c>
      <c r="C1652" s="53" t="s">
        <v>531</v>
      </c>
      <c r="E1652" s="56" t="s">
        <v>713</v>
      </c>
      <c r="G1652" s="48" t="s">
        <v>476</v>
      </c>
      <c r="I1652" s="48">
        <v>-11122.61</v>
      </c>
      <c r="L1652" s="44" t="str">
        <f>VLOOKUP(E1652,'ML Look up'!$A$2:$B$1922,2,FALSE)</f>
        <v>SCR</v>
      </c>
    </row>
    <row r="1653" spans="1:12">
      <c r="A1653" s="53" t="s">
        <v>42</v>
      </c>
      <c r="B1653" s="53" t="s">
        <v>21</v>
      </c>
      <c r="C1653" s="53" t="s">
        <v>531</v>
      </c>
      <c r="E1653" s="56" t="s">
        <v>696</v>
      </c>
      <c r="G1653" s="48" t="s">
        <v>476</v>
      </c>
      <c r="I1653" s="48">
        <v>-2804.95</v>
      </c>
      <c r="L1653" s="44" t="str">
        <f>VLOOKUP(E1653,'ML Look up'!$A$2:$B$1922,2,FALSE)</f>
        <v>DFA</v>
      </c>
    </row>
    <row r="1654" spans="1:12">
      <c r="A1654" s="53" t="s">
        <v>42</v>
      </c>
      <c r="B1654" s="53" t="s">
        <v>21</v>
      </c>
      <c r="C1654" s="53" t="s">
        <v>531</v>
      </c>
      <c r="E1654" s="56" t="s">
        <v>716</v>
      </c>
      <c r="G1654" s="48" t="s">
        <v>476</v>
      </c>
      <c r="I1654" s="48">
        <v>-50811.18</v>
      </c>
      <c r="L1654" s="44" t="str">
        <f>VLOOKUP(E1654,'ML Look up'!$A$2:$B$1922,2,FALSE)</f>
        <v>GYPSUM</v>
      </c>
    </row>
    <row r="1655" spans="1:12">
      <c r="A1655" s="53" t="s">
        <v>42</v>
      </c>
      <c r="B1655" s="53" t="s">
        <v>21</v>
      </c>
      <c r="C1655" s="53" t="s">
        <v>531</v>
      </c>
      <c r="E1655" s="56" t="s">
        <v>721</v>
      </c>
      <c r="G1655" s="48" t="s">
        <v>476</v>
      </c>
      <c r="I1655" s="48">
        <v>-9540.2000000000007</v>
      </c>
      <c r="L1655" s="44" t="str">
        <f>VLOOKUP(E1655,'ML Look up'!$A$2:$B$1922,2,FALSE)</f>
        <v>LDFL</v>
      </c>
    </row>
    <row r="1656" spans="1:12">
      <c r="A1656" s="53" t="s">
        <v>42</v>
      </c>
      <c r="B1656" s="53" t="s">
        <v>21</v>
      </c>
      <c r="C1656" s="53" t="s">
        <v>531</v>
      </c>
      <c r="E1656" s="56" t="s">
        <v>763</v>
      </c>
      <c r="G1656" s="48" t="s">
        <v>476</v>
      </c>
      <c r="I1656" s="48">
        <v>-3587.55</v>
      </c>
      <c r="L1656" s="44" t="str">
        <f>VLOOKUP(E1656,'ML Look up'!$A$2:$B$1922,2,FALSE)</f>
        <v>DFA</v>
      </c>
    </row>
    <row r="1657" spans="1:12">
      <c r="A1657" s="53" t="s">
        <v>42</v>
      </c>
      <c r="B1657" s="53" t="s">
        <v>21</v>
      </c>
      <c r="C1657" s="53" t="s">
        <v>531</v>
      </c>
      <c r="E1657" s="56" t="s">
        <v>765</v>
      </c>
      <c r="G1657" s="48" t="s">
        <v>476</v>
      </c>
      <c r="I1657" s="48">
        <v>-53176.07</v>
      </c>
      <c r="L1657" s="44" t="str">
        <f>VLOOKUP(E1657,'ML Look up'!$A$2:$B$1922,2,FALSE)</f>
        <v>FGD</v>
      </c>
    </row>
    <row r="1658" spans="1:12">
      <c r="A1658" s="53" t="s">
        <v>42</v>
      </c>
      <c r="B1658" s="53" t="s">
        <v>21</v>
      </c>
      <c r="C1658" s="53" t="s">
        <v>531</v>
      </c>
      <c r="E1658" s="56" t="s">
        <v>679</v>
      </c>
      <c r="G1658" s="48" t="s">
        <v>476</v>
      </c>
      <c r="I1658" s="48">
        <v>-1.86</v>
      </c>
      <c r="L1658" s="44" t="str">
        <f>VLOOKUP(E1658,'ML Look up'!$A$2:$B$1922,2,FALSE)</f>
        <v>FGD</v>
      </c>
    </row>
    <row r="1659" spans="1:12">
      <c r="A1659" s="53" t="s">
        <v>42</v>
      </c>
      <c r="B1659" s="53" t="s">
        <v>21</v>
      </c>
      <c r="C1659" s="53" t="s">
        <v>549</v>
      </c>
      <c r="E1659" s="56" t="s">
        <v>660</v>
      </c>
      <c r="G1659" s="48" t="s">
        <v>476</v>
      </c>
      <c r="I1659" s="48">
        <v>-18550.75</v>
      </c>
      <c r="L1659" s="44" t="str">
        <f>VLOOKUP(E1659,'ML Look up'!$A$2:$B$1922,2,FALSE)</f>
        <v>FGD</v>
      </c>
    </row>
    <row r="1660" spans="1:12">
      <c r="A1660" s="53" t="s">
        <v>42</v>
      </c>
      <c r="B1660" s="53" t="s">
        <v>21</v>
      </c>
      <c r="C1660" s="53" t="s">
        <v>549</v>
      </c>
      <c r="E1660" s="56" t="s">
        <v>634</v>
      </c>
      <c r="G1660" s="48" t="s">
        <v>476</v>
      </c>
      <c r="I1660" s="48">
        <v>-20744.04</v>
      </c>
      <c r="L1660" s="44" t="str">
        <f>VLOOKUP(E1660,'ML Look up'!$A$2:$B$1922,2,FALSE)</f>
        <v>ASH</v>
      </c>
    </row>
    <row r="1661" spans="1:12">
      <c r="A1661" s="53" t="s">
        <v>42</v>
      </c>
      <c r="B1661" s="53" t="s">
        <v>21</v>
      </c>
      <c r="C1661" s="53" t="s">
        <v>549</v>
      </c>
      <c r="E1661" s="56" t="s">
        <v>723</v>
      </c>
      <c r="G1661" s="48" t="s">
        <v>476</v>
      </c>
      <c r="I1661" s="48">
        <v>-3464.65</v>
      </c>
      <c r="L1661" s="44" t="str">
        <f>VLOOKUP(E1661,'ML Look up'!$A$2:$B$1922,2,FALSE)</f>
        <v>FGD</v>
      </c>
    </row>
    <row r="1662" spans="1:12">
      <c r="A1662" s="53" t="s">
        <v>42</v>
      </c>
      <c r="B1662" s="53" t="s">
        <v>21</v>
      </c>
      <c r="C1662" s="53" t="s">
        <v>549</v>
      </c>
      <c r="E1662" s="56" t="s">
        <v>691</v>
      </c>
      <c r="G1662" s="48" t="s">
        <v>476</v>
      </c>
      <c r="I1662" s="48">
        <v>-5200.79</v>
      </c>
      <c r="L1662" s="44" t="str">
        <f>VLOOKUP(E1662,'ML Look up'!$A$2:$B$1922,2,FALSE)</f>
        <v>DFA</v>
      </c>
    </row>
    <row r="1663" spans="1:12">
      <c r="A1663" s="53" t="s">
        <v>42</v>
      </c>
      <c r="B1663" s="53" t="s">
        <v>21</v>
      </c>
      <c r="C1663" s="53" t="s">
        <v>549</v>
      </c>
      <c r="E1663" s="56" t="s">
        <v>729</v>
      </c>
      <c r="G1663" s="48" t="s">
        <v>476</v>
      </c>
      <c r="I1663" s="48">
        <v>-67166.850000000006</v>
      </c>
      <c r="L1663" s="44" t="str">
        <f>VLOOKUP(E1663,'ML Look up'!$A$2:$B$1922,2,FALSE)</f>
        <v>FGD</v>
      </c>
    </row>
    <row r="1664" spans="1:12">
      <c r="A1664" s="53" t="s">
        <v>42</v>
      </c>
      <c r="B1664" s="53" t="s">
        <v>21</v>
      </c>
      <c r="C1664" s="53" t="s">
        <v>549</v>
      </c>
      <c r="E1664" s="56" t="s">
        <v>724</v>
      </c>
      <c r="G1664" s="48" t="s">
        <v>476</v>
      </c>
      <c r="I1664" s="48">
        <v>-2763.39</v>
      </c>
      <c r="L1664" s="44" t="str">
        <f>VLOOKUP(E1664,'ML Look up'!$A$2:$B$1922,2,FALSE)</f>
        <v>DFA</v>
      </c>
    </row>
    <row r="1665" spans="1:12">
      <c r="A1665" s="53" t="s">
        <v>42</v>
      </c>
      <c r="B1665" s="53" t="s">
        <v>21</v>
      </c>
      <c r="C1665" s="53" t="s">
        <v>549</v>
      </c>
      <c r="E1665" s="56" t="s">
        <v>758</v>
      </c>
      <c r="G1665" s="48" t="s">
        <v>476</v>
      </c>
      <c r="I1665" s="48">
        <v>-2012.06</v>
      </c>
      <c r="L1665" s="44" t="str">
        <f>VLOOKUP(E1665,'ML Look up'!$A$2:$B$1922,2,FALSE)</f>
        <v>LDFL</v>
      </c>
    </row>
    <row r="1666" spans="1:12">
      <c r="A1666" s="53" t="s">
        <v>42</v>
      </c>
      <c r="B1666" s="53" t="s">
        <v>21</v>
      </c>
      <c r="C1666" s="53" t="s">
        <v>549</v>
      </c>
      <c r="E1666" s="56" t="s">
        <v>772</v>
      </c>
      <c r="G1666" s="48" t="s">
        <v>476</v>
      </c>
      <c r="I1666" s="48">
        <v>-5144.2</v>
      </c>
      <c r="L1666" s="44" t="str">
        <f>VLOOKUP(E1666,'ML Look up'!$A$2:$B$1922,2,FALSE)</f>
        <v>DFA</v>
      </c>
    </row>
    <row r="1667" spans="1:12">
      <c r="A1667" s="53" t="s">
        <v>42</v>
      </c>
      <c r="B1667" s="53" t="s">
        <v>21</v>
      </c>
      <c r="C1667" s="53" t="s">
        <v>549</v>
      </c>
      <c r="E1667" s="56" t="s">
        <v>764</v>
      </c>
      <c r="G1667" s="48" t="s">
        <v>476</v>
      </c>
      <c r="I1667" s="48">
        <v>-5201.3</v>
      </c>
      <c r="L1667" s="44" t="str">
        <f>VLOOKUP(E1667,'ML Look up'!$A$2:$B$1922,2,FALSE)</f>
        <v>DFA</v>
      </c>
    </row>
    <row r="1668" spans="1:12">
      <c r="A1668" s="53" t="s">
        <v>42</v>
      </c>
      <c r="B1668" s="53" t="s">
        <v>21</v>
      </c>
      <c r="C1668" s="53" t="s">
        <v>549</v>
      </c>
      <c r="E1668" s="56" t="s">
        <v>767</v>
      </c>
      <c r="G1668" s="48" t="s">
        <v>476</v>
      </c>
      <c r="I1668" s="48">
        <v>-4504.42</v>
      </c>
      <c r="L1668" s="44" t="str">
        <f>VLOOKUP(E1668,'ML Look up'!$A$2:$B$1922,2,FALSE)</f>
        <v>ASH</v>
      </c>
    </row>
    <row r="1669" spans="1:12">
      <c r="A1669" s="53" t="s">
        <v>42</v>
      </c>
      <c r="B1669" s="53" t="s">
        <v>21</v>
      </c>
      <c r="C1669" s="53" t="s">
        <v>807</v>
      </c>
      <c r="E1669" s="56" t="s">
        <v>630</v>
      </c>
      <c r="G1669" s="48" t="s">
        <v>476</v>
      </c>
      <c r="I1669" s="48">
        <v>-1679</v>
      </c>
      <c r="L1669" s="44" t="str">
        <f>VLOOKUP(E1669,'ML Look up'!$A$2:$B$1922,2,FALSE)</f>
        <v>FGD</v>
      </c>
    </row>
    <row r="1670" spans="1:12">
      <c r="A1670" s="53" t="s">
        <v>42</v>
      </c>
      <c r="B1670" s="53" t="s">
        <v>21</v>
      </c>
      <c r="C1670" s="53" t="s">
        <v>807</v>
      </c>
      <c r="E1670" s="56" t="s">
        <v>673</v>
      </c>
      <c r="G1670" s="48" t="s">
        <v>476</v>
      </c>
      <c r="I1670" s="48">
        <v>-12885.5</v>
      </c>
      <c r="L1670" s="44" t="str">
        <f>VLOOKUP(E1670,'ML Look up'!$A$2:$B$1922,2,FALSE)</f>
        <v>LDFL</v>
      </c>
    </row>
    <row r="1671" spans="1:12">
      <c r="A1671" s="53" t="s">
        <v>42</v>
      </c>
      <c r="B1671" s="53" t="s">
        <v>21</v>
      </c>
      <c r="C1671" s="53" t="s">
        <v>807</v>
      </c>
      <c r="E1671" s="56" t="s">
        <v>700</v>
      </c>
      <c r="G1671" s="48" t="s">
        <v>476</v>
      </c>
      <c r="I1671" s="48">
        <v>-822.87</v>
      </c>
      <c r="L1671" s="44" t="str">
        <f>VLOOKUP(E1671,'ML Look up'!$A$2:$B$1922,2,FALSE)</f>
        <v>FGD</v>
      </c>
    </row>
    <row r="1672" spans="1:12">
      <c r="A1672" s="53" t="s">
        <v>42</v>
      </c>
      <c r="B1672" s="53" t="s">
        <v>21</v>
      </c>
      <c r="C1672" s="53" t="s">
        <v>807</v>
      </c>
      <c r="E1672" s="56" t="s">
        <v>693</v>
      </c>
      <c r="G1672" s="48" t="s">
        <v>476</v>
      </c>
      <c r="I1672" s="48">
        <v>-15448.23</v>
      </c>
      <c r="L1672" s="44" t="str">
        <f>VLOOKUP(E1672,'ML Look up'!$A$2:$B$1922,2,FALSE)</f>
        <v>FGD</v>
      </c>
    </row>
    <row r="1673" spans="1:12">
      <c r="A1673" s="53" t="s">
        <v>42</v>
      </c>
      <c r="B1673" s="53" t="s">
        <v>21</v>
      </c>
      <c r="C1673" s="53" t="s">
        <v>807</v>
      </c>
      <c r="E1673" s="56" t="s">
        <v>750</v>
      </c>
      <c r="G1673" s="48" t="s">
        <v>476</v>
      </c>
      <c r="I1673" s="48">
        <v>-0.97</v>
      </c>
      <c r="L1673" s="44" t="str">
        <f>VLOOKUP(E1673,'ML Look up'!$A$2:$B$1922,2,FALSE)</f>
        <v>FGD</v>
      </c>
    </row>
    <row r="1674" spans="1:12">
      <c r="A1674" s="53" t="s">
        <v>42</v>
      </c>
      <c r="B1674" s="53" t="s">
        <v>21</v>
      </c>
      <c r="C1674" s="53" t="s">
        <v>807</v>
      </c>
      <c r="E1674" s="56" t="s">
        <v>700</v>
      </c>
      <c r="G1674" s="48" t="s">
        <v>476</v>
      </c>
      <c r="I1674" s="48">
        <v>-1.94</v>
      </c>
      <c r="L1674" s="44" t="str">
        <f>VLOOKUP(E1674,'ML Look up'!$A$2:$B$1922,2,FALSE)</f>
        <v>FGD</v>
      </c>
    </row>
    <row r="1675" spans="1:12">
      <c r="A1675" s="53" t="s">
        <v>42</v>
      </c>
      <c r="B1675" s="53" t="s">
        <v>21</v>
      </c>
      <c r="C1675" s="53" t="s">
        <v>837</v>
      </c>
      <c r="E1675" s="56" t="s">
        <v>748</v>
      </c>
      <c r="G1675" s="48" t="s">
        <v>476</v>
      </c>
      <c r="I1675" s="48">
        <v>-1</v>
      </c>
      <c r="L1675" s="44" t="str">
        <f>VLOOKUP(E1675,'ML Look up'!$A$2:$B$1922,2,FALSE)</f>
        <v>FGD</v>
      </c>
    </row>
    <row r="1676" spans="1:12">
      <c r="A1676" s="53" t="s">
        <v>42</v>
      </c>
      <c r="B1676" s="53" t="s">
        <v>21</v>
      </c>
      <c r="C1676" s="53" t="s">
        <v>837</v>
      </c>
      <c r="E1676" s="56" t="s">
        <v>731</v>
      </c>
      <c r="G1676" s="48" t="s">
        <v>476</v>
      </c>
      <c r="I1676" s="48">
        <v>-2631</v>
      </c>
      <c r="L1676" s="44" t="str">
        <f>VLOOKUP(E1676,'ML Look up'!$A$2:$B$1922,2,FALSE)</f>
        <v>PRECIP</v>
      </c>
    </row>
    <row r="1677" spans="1:12">
      <c r="A1677" s="53" t="s">
        <v>42</v>
      </c>
      <c r="B1677" s="53" t="s">
        <v>21</v>
      </c>
      <c r="C1677" s="53" t="s">
        <v>837</v>
      </c>
      <c r="E1677" s="56" t="s">
        <v>771</v>
      </c>
      <c r="G1677" s="48" t="s">
        <v>476</v>
      </c>
      <c r="I1677" s="48">
        <v>-4030.55</v>
      </c>
      <c r="L1677" s="44" t="str">
        <f>VLOOKUP(E1677,'ML Look up'!$A$2:$B$1922,2,FALSE)</f>
        <v>DFA</v>
      </c>
    </row>
    <row r="1678" spans="1:12">
      <c r="A1678" s="53" t="s">
        <v>42</v>
      </c>
      <c r="B1678" s="53" t="s">
        <v>21</v>
      </c>
      <c r="C1678" s="53" t="s">
        <v>837</v>
      </c>
      <c r="E1678" s="56" t="s">
        <v>768</v>
      </c>
      <c r="G1678" s="48" t="s">
        <v>476</v>
      </c>
      <c r="I1678" s="48">
        <v>-2383.38</v>
      </c>
      <c r="L1678" s="44" t="str">
        <f>VLOOKUP(E1678,'ML Look up'!$A$2:$B$1922,2,FALSE)</f>
        <v>FGD</v>
      </c>
    </row>
    <row r="1679" spans="1:12">
      <c r="A1679" s="53" t="s">
        <v>42</v>
      </c>
      <c r="B1679" s="53" t="s">
        <v>21</v>
      </c>
      <c r="C1679" s="53" t="s">
        <v>864</v>
      </c>
      <c r="E1679" s="56" t="s">
        <v>769</v>
      </c>
      <c r="G1679" s="48" t="s">
        <v>476</v>
      </c>
      <c r="I1679" s="48">
        <v>-536.5</v>
      </c>
      <c r="L1679" s="44" t="str">
        <f>VLOOKUP(E1679,'ML Look up'!$A$2:$B$1922,2,FALSE)</f>
        <v>FGD</v>
      </c>
    </row>
    <row r="1680" spans="1:12">
      <c r="C1680" s="53"/>
      <c r="G1680" s="48"/>
    </row>
  </sheetData>
  <autoFilter ref="A6:L6" xr:uid="{00000000-0001-0000-0400-000000000000}"/>
  <mergeCells count="3">
    <mergeCell ref="A1:F1"/>
    <mergeCell ref="A2:F2"/>
    <mergeCell ref="A3:F3"/>
  </mergeCells>
  <pageMargins left="0.8" right="0.8" top="1" bottom="1" header="0.5" footer="0.5"/>
  <pageSetup firstPageNumber="429496729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97A5AE-39DD-4BE2-9F81-9BD0615DB00E}">
  <dimension ref="A1:AA309"/>
  <sheetViews>
    <sheetView topLeftCell="Y1" zoomScale="85" zoomScaleNormal="85" workbookViewId="0">
      <selection activeCell="AA25" sqref="AA25"/>
    </sheetView>
  </sheetViews>
  <sheetFormatPr defaultRowHeight="12.75"/>
  <cols>
    <col min="1" max="6" width="0" hidden="1" customWidth="1"/>
    <col min="7" max="7" width="12.7109375" hidden="1" customWidth="1"/>
    <col min="8" max="17" width="0" hidden="1" customWidth="1"/>
    <col min="18" max="18" width="14.42578125" hidden="1" customWidth="1"/>
    <col min="19" max="19" width="10.140625" hidden="1" customWidth="1"/>
    <col min="20" max="23" width="0" hidden="1" customWidth="1"/>
    <col min="24" max="24" width="19" hidden="1" customWidth="1"/>
    <col min="26" max="26" width="14.5703125" bestFit="1" customWidth="1"/>
    <col min="27" max="27" width="14.5703125" customWidth="1"/>
  </cols>
  <sheetData>
    <row r="1" spans="1:27" ht="14.25" thickTop="1" thickBot="1">
      <c r="A1" s="154" t="s">
        <v>793</v>
      </c>
      <c r="B1" s="154" t="s">
        <v>899</v>
      </c>
      <c r="C1" s="154" t="s">
        <v>900</v>
      </c>
      <c r="D1" s="154" t="s">
        <v>901</v>
      </c>
      <c r="E1" s="154" t="s">
        <v>902</v>
      </c>
      <c r="F1" s="154" t="s">
        <v>903</v>
      </c>
      <c r="G1" s="154" t="s">
        <v>904</v>
      </c>
      <c r="H1" s="154" t="s">
        <v>905</v>
      </c>
      <c r="I1" s="154" t="s">
        <v>906</v>
      </c>
      <c r="J1" s="154" t="s">
        <v>907</v>
      </c>
      <c r="K1" s="154" t="s">
        <v>908</v>
      </c>
      <c r="L1" s="154" t="s">
        <v>909</v>
      </c>
      <c r="M1" s="154" t="s">
        <v>910</v>
      </c>
      <c r="N1" s="154" t="s">
        <v>911</v>
      </c>
      <c r="O1" s="154" t="s">
        <v>912</v>
      </c>
      <c r="P1" s="154" t="s">
        <v>913</v>
      </c>
      <c r="Q1" s="154" t="s">
        <v>914</v>
      </c>
      <c r="R1" s="154" t="s">
        <v>915</v>
      </c>
      <c r="S1" s="154" t="s">
        <v>916</v>
      </c>
      <c r="T1" s="154" t="s">
        <v>917</v>
      </c>
      <c r="U1" s="154" t="s">
        <v>918</v>
      </c>
      <c r="V1" s="154" t="s">
        <v>919</v>
      </c>
      <c r="W1" s="154" t="s">
        <v>920</v>
      </c>
      <c r="X1" s="154" t="s">
        <v>921</v>
      </c>
      <c r="Z1" s="159" t="s">
        <v>901</v>
      </c>
      <c r="AA1" t="s">
        <v>923</v>
      </c>
    </row>
    <row r="2" spans="1:27" ht="13.5" thickTop="1">
      <c r="A2" t="s">
        <v>922</v>
      </c>
      <c r="B2" s="155">
        <v>11</v>
      </c>
      <c r="C2" s="155">
        <v>2022</v>
      </c>
      <c r="D2" t="s">
        <v>923</v>
      </c>
      <c r="F2" t="s">
        <v>924</v>
      </c>
      <c r="G2" s="156">
        <v>752.4</v>
      </c>
      <c r="I2" t="s">
        <v>925</v>
      </c>
      <c r="K2" t="s">
        <v>926</v>
      </c>
      <c r="L2" t="s">
        <v>927</v>
      </c>
      <c r="M2" t="s">
        <v>928</v>
      </c>
      <c r="N2" t="s">
        <v>929</v>
      </c>
      <c r="P2" t="s">
        <v>930</v>
      </c>
      <c r="Q2" t="s">
        <v>931</v>
      </c>
      <c r="R2" s="157">
        <v>44901.608946759261</v>
      </c>
      <c r="S2" s="158">
        <v>44866</v>
      </c>
      <c r="T2" t="s">
        <v>932</v>
      </c>
      <c r="U2" t="s">
        <v>933</v>
      </c>
      <c r="X2" t="s">
        <v>934</v>
      </c>
    </row>
    <row r="3" spans="1:27">
      <c r="A3" t="s">
        <v>922</v>
      </c>
      <c r="B3" s="155">
        <v>11</v>
      </c>
      <c r="C3" s="155">
        <v>2022</v>
      </c>
      <c r="D3" t="s">
        <v>923</v>
      </c>
      <c r="F3" t="s">
        <v>924</v>
      </c>
      <c r="G3" s="156">
        <v>570.22</v>
      </c>
      <c r="I3" t="s">
        <v>925</v>
      </c>
      <c r="K3" t="s">
        <v>926</v>
      </c>
      <c r="L3" t="s">
        <v>927</v>
      </c>
      <c r="M3" t="s">
        <v>935</v>
      </c>
      <c r="N3" t="s">
        <v>929</v>
      </c>
      <c r="P3" t="s">
        <v>930</v>
      </c>
      <c r="Q3" t="s">
        <v>931</v>
      </c>
      <c r="R3" s="157">
        <v>44901.608946759261</v>
      </c>
      <c r="S3" s="158">
        <v>44866</v>
      </c>
      <c r="T3" t="s">
        <v>932</v>
      </c>
      <c r="U3" t="s">
        <v>933</v>
      </c>
      <c r="X3" t="s">
        <v>934</v>
      </c>
      <c r="Z3" s="159" t="s">
        <v>1027</v>
      </c>
      <c r="AA3" t="s">
        <v>1029</v>
      </c>
    </row>
    <row r="4" spans="1:27">
      <c r="A4" t="s">
        <v>922</v>
      </c>
      <c r="B4" s="155">
        <v>11</v>
      </c>
      <c r="C4" s="155">
        <v>2022</v>
      </c>
      <c r="D4" t="s">
        <v>923</v>
      </c>
      <c r="F4" t="s">
        <v>936</v>
      </c>
      <c r="G4" s="156">
        <v>29755.47</v>
      </c>
      <c r="I4" t="s">
        <v>925</v>
      </c>
      <c r="K4" t="s">
        <v>926</v>
      </c>
      <c r="L4" t="s">
        <v>927</v>
      </c>
      <c r="M4" t="s">
        <v>937</v>
      </c>
      <c r="N4" t="s">
        <v>938</v>
      </c>
      <c r="P4" t="s">
        <v>939</v>
      </c>
      <c r="Q4" t="s">
        <v>931</v>
      </c>
      <c r="R4" s="157">
        <v>44902.518773148149</v>
      </c>
      <c r="S4" s="158">
        <v>44893</v>
      </c>
      <c r="T4" t="s">
        <v>940</v>
      </c>
      <c r="U4" t="s">
        <v>941</v>
      </c>
      <c r="W4" t="s">
        <v>942</v>
      </c>
      <c r="X4" t="s">
        <v>943</v>
      </c>
      <c r="Z4" s="160">
        <v>2022</v>
      </c>
      <c r="AA4" s="162">
        <v>10010726.532999996</v>
      </c>
    </row>
    <row r="5" spans="1:27">
      <c r="A5" t="s">
        <v>922</v>
      </c>
      <c r="B5" s="155">
        <v>11</v>
      </c>
      <c r="C5" s="155">
        <v>2022</v>
      </c>
      <c r="D5" t="s">
        <v>923</v>
      </c>
      <c r="F5" t="s">
        <v>936</v>
      </c>
      <c r="G5" s="156">
        <v>1137.8800000000001</v>
      </c>
      <c r="I5" t="s">
        <v>925</v>
      </c>
      <c r="K5" t="s">
        <v>926</v>
      </c>
      <c r="L5" t="s">
        <v>927</v>
      </c>
      <c r="M5" t="s">
        <v>937</v>
      </c>
      <c r="N5" t="s">
        <v>944</v>
      </c>
      <c r="P5" t="s">
        <v>939</v>
      </c>
      <c r="Q5" t="s">
        <v>931</v>
      </c>
      <c r="R5" s="157">
        <v>44902.518773148149</v>
      </c>
      <c r="S5" s="158">
        <v>44893</v>
      </c>
      <c r="T5" t="s">
        <v>940</v>
      </c>
      <c r="U5" t="s">
        <v>941</v>
      </c>
      <c r="W5" t="s">
        <v>942</v>
      </c>
      <c r="X5" t="s">
        <v>943</v>
      </c>
      <c r="Z5" s="161">
        <v>11</v>
      </c>
      <c r="AA5" s="162">
        <v>8956352.6429999955</v>
      </c>
    </row>
    <row r="6" spans="1:27">
      <c r="A6" t="s">
        <v>922</v>
      </c>
      <c r="B6" s="155">
        <v>11</v>
      </c>
      <c r="C6" s="155">
        <v>2022</v>
      </c>
      <c r="D6" t="s">
        <v>923</v>
      </c>
      <c r="F6" t="s">
        <v>936</v>
      </c>
      <c r="G6" s="156">
        <v>1657.86</v>
      </c>
      <c r="I6" t="s">
        <v>925</v>
      </c>
      <c r="K6" t="s">
        <v>926</v>
      </c>
      <c r="L6" t="s">
        <v>927</v>
      </c>
      <c r="M6" t="s">
        <v>945</v>
      </c>
      <c r="N6" t="s">
        <v>938</v>
      </c>
      <c r="P6" t="s">
        <v>939</v>
      </c>
      <c r="Q6" t="s">
        <v>931</v>
      </c>
      <c r="R6" s="157">
        <v>44902.518773148149</v>
      </c>
      <c r="S6" s="158">
        <v>44893</v>
      </c>
      <c r="T6" t="s">
        <v>940</v>
      </c>
      <c r="U6" t="s">
        <v>941</v>
      </c>
      <c r="W6" t="s">
        <v>942</v>
      </c>
      <c r="X6" t="s">
        <v>943</v>
      </c>
      <c r="Z6" s="161">
        <v>12</v>
      </c>
      <c r="AA6" s="162">
        <v>1054373.8899999999</v>
      </c>
    </row>
    <row r="7" spans="1:27">
      <c r="A7" t="s">
        <v>922</v>
      </c>
      <c r="B7" s="155">
        <v>11</v>
      </c>
      <c r="C7" s="155">
        <v>2022</v>
      </c>
      <c r="D7" t="s">
        <v>923</v>
      </c>
      <c r="F7" t="s">
        <v>936</v>
      </c>
      <c r="G7" s="156">
        <v>16423.53</v>
      </c>
      <c r="I7" t="s">
        <v>925</v>
      </c>
      <c r="K7" t="s">
        <v>926</v>
      </c>
      <c r="L7" t="s">
        <v>927</v>
      </c>
      <c r="M7" t="s">
        <v>946</v>
      </c>
      <c r="N7" t="s">
        <v>938</v>
      </c>
      <c r="P7" t="s">
        <v>939</v>
      </c>
      <c r="Q7" t="s">
        <v>931</v>
      </c>
      <c r="R7" s="157">
        <v>44902.518773148149</v>
      </c>
      <c r="S7" s="158">
        <v>44893</v>
      </c>
      <c r="T7" t="s">
        <v>940</v>
      </c>
      <c r="U7" t="s">
        <v>941</v>
      </c>
      <c r="W7" t="s">
        <v>942</v>
      </c>
      <c r="X7" t="s">
        <v>943</v>
      </c>
      <c r="Z7" s="160">
        <v>2023</v>
      </c>
      <c r="AA7" s="162">
        <v>1258710.8099999998</v>
      </c>
    </row>
    <row r="8" spans="1:27">
      <c r="A8" t="s">
        <v>922</v>
      </c>
      <c r="B8" s="155">
        <v>11</v>
      </c>
      <c r="C8" s="155">
        <v>2022</v>
      </c>
      <c r="D8" t="s">
        <v>923</v>
      </c>
      <c r="F8" t="s">
        <v>936</v>
      </c>
      <c r="G8" s="156">
        <v>422.13</v>
      </c>
      <c r="I8" t="s">
        <v>925</v>
      </c>
      <c r="K8" t="s">
        <v>926</v>
      </c>
      <c r="L8" t="s">
        <v>927</v>
      </c>
      <c r="M8" t="s">
        <v>946</v>
      </c>
      <c r="N8" t="s">
        <v>944</v>
      </c>
      <c r="P8" t="s">
        <v>939</v>
      </c>
      <c r="Q8" t="s">
        <v>931</v>
      </c>
      <c r="R8" s="157">
        <v>44902.518773148149</v>
      </c>
      <c r="S8" s="158">
        <v>44893</v>
      </c>
      <c r="T8" t="s">
        <v>940</v>
      </c>
      <c r="U8" t="s">
        <v>941</v>
      </c>
      <c r="W8" t="s">
        <v>942</v>
      </c>
      <c r="X8" t="s">
        <v>943</v>
      </c>
      <c r="Z8" s="161">
        <v>1</v>
      </c>
      <c r="AA8" s="162">
        <v>71878.149999999907</v>
      </c>
    </row>
    <row r="9" spans="1:27">
      <c r="A9" t="s">
        <v>922</v>
      </c>
      <c r="B9" s="155">
        <v>11</v>
      </c>
      <c r="C9" s="155">
        <v>2022</v>
      </c>
      <c r="D9" t="s">
        <v>923</v>
      </c>
      <c r="F9" t="s">
        <v>936</v>
      </c>
      <c r="G9" s="156">
        <v>85.59</v>
      </c>
      <c r="I9" t="s">
        <v>925</v>
      </c>
      <c r="K9" t="s">
        <v>926</v>
      </c>
      <c r="L9" t="s">
        <v>927</v>
      </c>
      <c r="M9" t="s">
        <v>947</v>
      </c>
      <c r="N9" t="s">
        <v>938</v>
      </c>
      <c r="P9" t="s">
        <v>939</v>
      </c>
      <c r="Q9" t="s">
        <v>931</v>
      </c>
      <c r="R9" s="157">
        <v>44902.518773148149</v>
      </c>
      <c r="S9" s="158">
        <v>44893</v>
      </c>
      <c r="T9" t="s">
        <v>940</v>
      </c>
      <c r="U9" t="s">
        <v>941</v>
      </c>
      <c r="W9" t="s">
        <v>942</v>
      </c>
      <c r="X9" t="s">
        <v>943</v>
      </c>
      <c r="Z9" s="161">
        <v>2</v>
      </c>
      <c r="AA9" s="162">
        <v>335134.27999999997</v>
      </c>
    </row>
    <row r="10" spans="1:27">
      <c r="A10" t="s">
        <v>922</v>
      </c>
      <c r="B10" s="155">
        <v>11</v>
      </c>
      <c r="C10" s="155">
        <v>2022</v>
      </c>
      <c r="D10" t="s">
        <v>923</v>
      </c>
      <c r="F10" t="s">
        <v>936</v>
      </c>
      <c r="G10" s="156">
        <v>354.62</v>
      </c>
      <c r="I10" t="s">
        <v>925</v>
      </c>
      <c r="K10" t="s">
        <v>926</v>
      </c>
      <c r="L10" t="s">
        <v>927</v>
      </c>
      <c r="M10" t="s">
        <v>948</v>
      </c>
      <c r="N10" t="s">
        <v>938</v>
      </c>
      <c r="P10" t="s">
        <v>939</v>
      </c>
      <c r="Q10" t="s">
        <v>931</v>
      </c>
      <c r="R10" s="157">
        <v>44902.518773148149</v>
      </c>
      <c r="S10" s="158">
        <v>44893</v>
      </c>
      <c r="T10" t="s">
        <v>940</v>
      </c>
      <c r="U10" t="s">
        <v>941</v>
      </c>
      <c r="W10" t="s">
        <v>942</v>
      </c>
      <c r="X10" t="s">
        <v>943</v>
      </c>
      <c r="Z10" s="161">
        <v>3</v>
      </c>
      <c r="AA10" s="162">
        <v>851698.38</v>
      </c>
    </row>
    <row r="11" spans="1:27">
      <c r="A11" t="s">
        <v>922</v>
      </c>
      <c r="B11" s="155">
        <v>11</v>
      </c>
      <c r="C11" s="155">
        <v>2022</v>
      </c>
      <c r="D11" t="s">
        <v>923</v>
      </c>
      <c r="F11" t="s">
        <v>936</v>
      </c>
      <c r="G11" s="156">
        <v>2.96</v>
      </c>
      <c r="I11" t="s">
        <v>925</v>
      </c>
      <c r="K11" t="s">
        <v>926</v>
      </c>
      <c r="L11" t="s">
        <v>927</v>
      </c>
      <c r="M11" t="s">
        <v>948</v>
      </c>
      <c r="N11" t="s">
        <v>944</v>
      </c>
      <c r="P11" t="s">
        <v>939</v>
      </c>
      <c r="Q11" t="s">
        <v>931</v>
      </c>
      <c r="R11" s="157">
        <v>44902.518773148149</v>
      </c>
      <c r="S11" s="158">
        <v>44893</v>
      </c>
      <c r="T11" t="s">
        <v>940</v>
      </c>
      <c r="U11" t="s">
        <v>941</v>
      </c>
      <c r="W11" t="s">
        <v>942</v>
      </c>
      <c r="X11" t="s">
        <v>943</v>
      </c>
      <c r="Z11" s="160" t="s">
        <v>1028</v>
      </c>
      <c r="AA11" s="162">
        <v>11269437.342999997</v>
      </c>
    </row>
    <row r="12" spans="1:27">
      <c r="A12" t="s">
        <v>922</v>
      </c>
      <c r="B12" s="155">
        <v>11</v>
      </c>
      <c r="C12" s="155">
        <v>2022</v>
      </c>
      <c r="D12" t="s">
        <v>923</v>
      </c>
      <c r="F12" t="s">
        <v>936</v>
      </c>
      <c r="G12" s="156">
        <v>24</v>
      </c>
      <c r="I12" t="s">
        <v>925</v>
      </c>
      <c r="K12" t="s">
        <v>926</v>
      </c>
      <c r="L12" t="s">
        <v>927</v>
      </c>
      <c r="M12" t="s">
        <v>949</v>
      </c>
      <c r="N12" t="s">
        <v>938</v>
      </c>
      <c r="P12" t="s">
        <v>939</v>
      </c>
      <c r="Q12" t="s">
        <v>931</v>
      </c>
      <c r="R12" s="157">
        <v>44902.518773148149</v>
      </c>
      <c r="S12" s="158">
        <v>44893</v>
      </c>
      <c r="T12" t="s">
        <v>940</v>
      </c>
      <c r="U12" t="s">
        <v>941</v>
      </c>
      <c r="W12" t="s">
        <v>942</v>
      </c>
      <c r="X12" t="s">
        <v>943</v>
      </c>
    </row>
    <row r="13" spans="1:27">
      <c r="A13" t="s">
        <v>922</v>
      </c>
      <c r="B13" s="155">
        <v>11</v>
      </c>
      <c r="C13" s="155">
        <v>2022</v>
      </c>
      <c r="D13" t="s">
        <v>923</v>
      </c>
      <c r="F13" t="s">
        <v>936</v>
      </c>
      <c r="G13" s="156">
        <v>7364.21</v>
      </c>
      <c r="I13" t="s">
        <v>925</v>
      </c>
      <c r="K13" t="s">
        <v>926</v>
      </c>
      <c r="L13" t="s">
        <v>927</v>
      </c>
      <c r="M13" t="s">
        <v>950</v>
      </c>
      <c r="N13" t="s">
        <v>938</v>
      </c>
      <c r="P13" t="s">
        <v>939</v>
      </c>
      <c r="Q13" t="s">
        <v>931</v>
      </c>
      <c r="R13" s="157">
        <v>44902.518773148149</v>
      </c>
      <c r="S13" s="158">
        <v>44893</v>
      </c>
      <c r="T13" t="s">
        <v>940</v>
      </c>
      <c r="U13" t="s">
        <v>941</v>
      </c>
      <c r="W13" t="s">
        <v>942</v>
      </c>
      <c r="X13" t="s">
        <v>943</v>
      </c>
    </row>
    <row r="14" spans="1:27">
      <c r="A14" t="s">
        <v>922</v>
      </c>
      <c r="B14" s="155">
        <v>11</v>
      </c>
      <c r="C14" s="155">
        <v>2022</v>
      </c>
      <c r="D14" t="s">
        <v>923</v>
      </c>
      <c r="F14" t="s">
        <v>936</v>
      </c>
      <c r="G14" s="156">
        <v>220.98</v>
      </c>
      <c r="I14" t="s">
        <v>925</v>
      </c>
      <c r="K14" t="s">
        <v>926</v>
      </c>
      <c r="L14" t="s">
        <v>927</v>
      </c>
      <c r="M14" t="s">
        <v>950</v>
      </c>
      <c r="N14" t="s">
        <v>944</v>
      </c>
      <c r="P14" t="s">
        <v>939</v>
      </c>
      <c r="Q14" t="s">
        <v>931</v>
      </c>
      <c r="R14" s="157">
        <v>44902.518773148149</v>
      </c>
      <c r="S14" s="158">
        <v>44893</v>
      </c>
      <c r="T14" t="s">
        <v>940</v>
      </c>
      <c r="U14" t="s">
        <v>941</v>
      </c>
      <c r="W14" t="s">
        <v>942</v>
      </c>
      <c r="X14" t="s">
        <v>943</v>
      </c>
    </row>
    <row r="15" spans="1:27">
      <c r="A15" t="s">
        <v>922</v>
      </c>
      <c r="B15" s="155">
        <v>11</v>
      </c>
      <c r="C15" s="155">
        <v>2022</v>
      </c>
      <c r="D15" t="s">
        <v>923</v>
      </c>
      <c r="F15" t="s">
        <v>936</v>
      </c>
      <c r="G15" s="156">
        <v>757.42</v>
      </c>
      <c r="I15" t="s">
        <v>925</v>
      </c>
      <c r="K15" t="s">
        <v>926</v>
      </c>
      <c r="L15" t="s">
        <v>927</v>
      </c>
      <c r="M15" t="s">
        <v>951</v>
      </c>
      <c r="N15" t="s">
        <v>938</v>
      </c>
      <c r="P15" t="s">
        <v>939</v>
      </c>
      <c r="Q15" t="s">
        <v>931</v>
      </c>
      <c r="R15" s="157">
        <v>44902.518773148149</v>
      </c>
      <c r="S15" s="158">
        <v>44893</v>
      </c>
      <c r="T15" t="s">
        <v>940</v>
      </c>
      <c r="U15" t="s">
        <v>941</v>
      </c>
      <c r="W15" t="s">
        <v>942</v>
      </c>
      <c r="X15" t="s">
        <v>943</v>
      </c>
    </row>
    <row r="16" spans="1:27">
      <c r="A16" t="s">
        <v>922</v>
      </c>
      <c r="B16" s="155">
        <v>11</v>
      </c>
      <c r="C16" s="155">
        <v>2022</v>
      </c>
      <c r="D16" t="s">
        <v>923</v>
      </c>
      <c r="F16" t="s">
        <v>936</v>
      </c>
      <c r="G16" s="156">
        <v>212.36</v>
      </c>
      <c r="I16" t="s">
        <v>925</v>
      </c>
      <c r="K16" t="s">
        <v>926</v>
      </c>
      <c r="L16" t="s">
        <v>927</v>
      </c>
      <c r="M16" t="s">
        <v>952</v>
      </c>
      <c r="N16" t="s">
        <v>938</v>
      </c>
      <c r="P16" t="s">
        <v>939</v>
      </c>
      <c r="Q16" t="s">
        <v>931</v>
      </c>
      <c r="R16" s="157">
        <v>44902.518773148149</v>
      </c>
      <c r="S16" s="158">
        <v>44893</v>
      </c>
      <c r="T16" t="s">
        <v>940</v>
      </c>
      <c r="U16" t="s">
        <v>941</v>
      </c>
      <c r="W16" t="s">
        <v>942</v>
      </c>
      <c r="X16" t="s">
        <v>943</v>
      </c>
      <c r="Z16" s="163" t="s">
        <v>1031</v>
      </c>
    </row>
    <row r="17" spans="1:26">
      <c r="A17" t="s">
        <v>922</v>
      </c>
      <c r="B17" s="155">
        <v>11</v>
      </c>
      <c r="C17" s="155">
        <v>2022</v>
      </c>
      <c r="D17" t="s">
        <v>923</v>
      </c>
      <c r="F17" t="s">
        <v>936</v>
      </c>
      <c r="G17" s="156">
        <v>3138.15</v>
      </c>
      <c r="I17" t="s">
        <v>925</v>
      </c>
      <c r="K17" t="s">
        <v>926</v>
      </c>
      <c r="L17" t="s">
        <v>927</v>
      </c>
      <c r="M17" t="s">
        <v>953</v>
      </c>
      <c r="N17" t="s">
        <v>938</v>
      </c>
      <c r="P17" t="s">
        <v>939</v>
      </c>
      <c r="Q17" t="s">
        <v>931</v>
      </c>
      <c r="R17" s="157">
        <v>44902.518773148149</v>
      </c>
      <c r="S17" s="158">
        <v>44893</v>
      </c>
      <c r="T17" t="s">
        <v>940</v>
      </c>
      <c r="U17" t="s">
        <v>941</v>
      </c>
      <c r="W17" t="s">
        <v>942</v>
      </c>
      <c r="X17" t="s">
        <v>943</v>
      </c>
      <c r="Z17" s="163" t="s">
        <v>1030</v>
      </c>
    </row>
    <row r="18" spans="1:26">
      <c r="A18" t="s">
        <v>922</v>
      </c>
      <c r="B18" s="155">
        <v>11</v>
      </c>
      <c r="C18" s="155">
        <v>2022</v>
      </c>
      <c r="D18" t="s">
        <v>923</v>
      </c>
      <c r="F18" t="s">
        <v>936</v>
      </c>
      <c r="G18" s="156">
        <v>26.14</v>
      </c>
      <c r="I18" t="s">
        <v>925</v>
      </c>
      <c r="K18" t="s">
        <v>926</v>
      </c>
      <c r="L18" t="s">
        <v>927</v>
      </c>
      <c r="M18" t="s">
        <v>953</v>
      </c>
      <c r="N18" t="s">
        <v>944</v>
      </c>
      <c r="P18" t="s">
        <v>939</v>
      </c>
      <c r="Q18" t="s">
        <v>931</v>
      </c>
      <c r="R18" s="157">
        <v>44902.518773148149</v>
      </c>
      <c r="S18" s="158">
        <v>44893</v>
      </c>
      <c r="T18" t="s">
        <v>940</v>
      </c>
      <c r="U18" t="s">
        <v>941</v>
      </c>
      <c r="W18" t="s">
        <v>942</v>
      </c>
      <c r="X18" t="s">
        <v>943</v>
      </c>
      <c r="Z18" s="163"/>
    </row>
    <row r="19" spans="1:26">
      <c r="A19" t="s">
        <v>922</v>
      </c>
      <c r="B19" s="155">
        <v>11</v>
      </c>
      <c r="C19" s="155">
        <v>2022</v>
      </c>
      <c r="D19" t="s">
        <v>923</v>
      </c>
      <c r="F19" t="s">
        <v>936</v>
      </c>
      <c r="G19" s="156">
        <v>137.06</v>
      </c>
      <c r="I19" t="s">
        <v>925</v>
      </c>
      <c r="K19" t="s">
        <v>926</v>
      </c>
      <c r="L19" t="s">
        <v>927</v>
      </c>
      <c r="M19" t="s">
        <v>954</v>
      </c>
      <c r="N19" t="s">
        <v>938</v>
      </c>
      <c r="P19" t="s">
        <v>939</v>
      </c>
      <c r="Q19" t="s">
        <v>931</v>
      </c>
      <c r="R19" s="157">
        <v>44902.518773148149</v>
      </c>
      <c r="S19" s="158">
        <v>44893</v>
      </c>
      <c r="T19" t="s">
        <v>940</v>
      </c>
      <c r="U19" t="s">
        <v>941</v>
      </c>
      <c r="W19" t="s">
        <v>942</v>
      </c>
      <c r="X19" t="s">
        <v>943</v>
      </c>
      <c r="Z19" s="163"/>
    </row>
    <row r="20" spans="1:26">
      <c r="A20" t="s">
        <v>922</v>
      </c>
      <c r="B20" s="155">
        <v>11</v>
      </c>
      <c r="C20" s="155">
        <v>2022</v>
      </c>
      <c r="D20" t="s">
        <v>923</v>
      </c>
      <c r="F20" t="s">
        <v>936</v>
      </c>
      <c r="G20" s="156">
        <v>3.66</v>
      </c>
      <c r="I20" t="s">
        <v>925</v>
      </c>
      <c r="K20" t="s">
        <v>926</v>
      </c>
      <c r="L20" t="s">
        <v>927</v>
      </c>
      <c r="M20" t="s">
        <v>954</v>
      </c>
      <c r="N20" t="s">
        <v>944</v>
      </c>
      <c r="P20" t="s">
        <v>939</v>
      </c>
      <c r="Q20" t="s">
        <v>931</v>
      </c>
      <c r="R20" s="157">
        <v>44902.518773148149</v>
      </c>
      <c r="S20" s="158">
        <v>44893</v>
      </c>
      <c r="T20" t="s">
        <v>940</v>
      </c>
      <c r="U20" t="s">
        <v>941</v>
      </c>
      <c r="W20" t="s">
        <v>942</v>
      </c>
      <c r="X20" t="s">
        <v>943</v>
      </c>
    </row>
    <row r="21" spans="1:26">
      <c r="A21" t="s">
        <v>922</v>
      </c>
      <c r="B21" s="155">
        <v>11</v>
      </c>
      <c r="C21" s="155">
        <v>2022</v>
      </c>
      <c r="D21" t="s">
        <v>923</v>
      </c>
      <c r="F21" t="s">
        <v>936</v>
      </c>
      <c r="G21" s="156">
        <v>54.46</v>
      </c>
      <c r="I21" t="s">
        <v>925</v>
      </c>
      <c r="K21" t="s">
        <v>926</v>
      </c>
      <c r="L21" t="s">
        <v>927</v>
      </c>
      <c r="M21" t="s">
        <v>955</v>
      </c>
      <c r="N21" t="s">
        <v>938</v>
      </c>
      <c r="P21" t="s">
        <v>939</v>
      </c>
      <c r="Q21" t="s">
        <v>931</v>
      </c>
      <c r="R21" s="157">
        <v>44902.518773148149</v>
      </c>
      <c r="S21" s="158">
        <v>44893</v>
      </c>
      <c r="T21" t="s">
        <v>940</v>
      </c>
      <c r="U21" t="s">
        <v>941</v>
      </c>
      <c r="W21" t="s">
        <v>942</v>
      </c>
      <c r="X21" t="s">
        <v>943</v>
      </c>
    </row>
    <row r="22" spans="1:26">
      <c r="A22" t="s">
        <v>922</v>
      </c>
      <c r="B22" s="155">
        <v>11</v>
      </c>
      <c r="C22" s="155">
        <v>2022</v>
      </c>
      <c r="D22" t="s">
        <v>923</v>
      </c>
      <c r="F22" t="s">
        <v>936</v>
      </c>
      <c r="G22" s="156">
        <v>0.86</v>
      </c>
      <c r="I22" t="s">
        <v>925</v>
      </c>
      <c r="K22" t="s">
        <v>926</v>
      </c>
      <c r="L22" t="s">
        <v>927</v>
      </c>
      <c r="M22" t="s">
        <v>955</v>
      </c>
      <c r="N22" t="s">
        <v>944</v>
      </c>
      <c r="P22" t="s">
        <v>939</v>
      </c>
      <c r="Q22" t="s">
        <v>931</v>
      </c>
      <c r="R22" s="157">
        <v>44902.518773148149</v>
      </c>
      <c r="S22" s="158">
        <v>44893</v>
      </c>
      <c r="T22" t="s">
        <v>940</v>
      </c>
      <c r="U22" t="s">
        <v>941</v>
      </c>
      <c r="W22" t="s">
        <v>942</v>
      </c>
      <c r="X22" t="s">
        <v>943</v>
      </c>
    </row>
    <row r="23" spans="1:26">
      <c r="A23" t="s">
        <v>922</v>
      </c>
      <c r="B23" s="155">
        <v>11</v>
      </c>
      <c r="C23" s="155">
        <v>2022</v>
      </c>
      <c r="D23" t="s">
        <v>923</v>
      </c>
      <c r="F23" t="s">
        <v>936</v>
      </c>
      <c r="G23" s="156">
        <v>67724.350000000006</v>
      </c>
      <c r="I23" t="s">
        <v>925</v>
      </c>
      <c r="K23" t="s">
        <v>926</v>
      </c>
      <c r="L23" t="s">
        <v>927</v>
      </c>
      <c r="M23" t="s">
        <v>956</v>
      </c>
      <c r="N23" t="s">
        <v>957</v>
      </c>
      <c r="P23" t="s">
        <v>939</v>
      </c>
      <c r="Q23" t="s">
        <v>931</v>
      </c>
      <c r="R23" s="157">
        <v>44902.518773148149</v>
      </c>
      <c r="S23" s="158">
        <v>44893</v>
      </c>
      <c r="T23" t="s">
        <v>940</v>
      </c>
      <c r="U23" t="s">
        <v>941</v>
      </c>
      <c r="W23" t="s">
        <v>942</v>
      </c>
      <c r="X23" t="s">
        <v>943</v>
      </c>
    </row>
    <row r="24" spans="1:26">
      <c r="A24" t="s">
        <v>922</v>
      </c>
      <c r="B24" s="155">
        <v>11</v>
      </c>
      <c r="C24" s="155">
        <v>2022</v>
      </c>
      <c r="D24" t="s">
        <v>923</v>
      </c>
      <c r="F24" t="s">
        <v>936</v>
      </c>
      <c r="G24" s="156">
        <v>5515416.2000000002</v>
      </c>
      <c r="I24" t="s">
        <v>925</v>
      </c>
      <c r="K24" t="s">
        <v>926</v>
      </c>
      <c r="L24" t="s">
        <v>927</v>
      </c>
      <c r="M24" t="s">
        <v>956</v>
      </c>
      <c r="N24" t="s">
        <v>938</v>
      </c>
      <c r="P24" t="s">
        <v>939</v>
      </c>
      <c r="Q24" t="s">
        <v>931</v>
      </c>
      <c r="R24" s="157">
        <v>44902.518773148149</v>
      </c>
      <c r="S24" s="158">
        <v>44893</v>
      </c>
      <c r="T24" t="s">
        <v>940</v>
      </c>
      <c r="U24" t="s">
        <v>941</v>
      </c>
      <c r="W24" t="s">
        <v>942</v>
      </c>
      <c r="X24" t="s">
        <v>943</v>
      </c>
    </row>
    <row r="25" spans="1:26">
      <c r="A25" t="s">
        <v>922</v>
      </c>
      <c r="B25" s="155">
        <v>11</v>
      </c>
      <c r="C25" s="155">
        <v>2022</v>
      </c>
      <c r="D25" t="s">
        <v>923</v>
      </c>
      <c r="F25" t="s">
        <v>936</v>
      </c>
      <c r="G25" s="156">
        <v>16614.71</v>
      </c>
      <c r="I25" t="s">
        <v>925</v>
      </c>
      <c r="K25" t="s">
        <v>926</v>
      </c>
      <c r="L25" t="s">
        <v>927</v>
      </c>
      <c r="M25" t="s">
        <v>956</v>
      </c>
      <c r="N25" t="s">
        <v>944</v>
      </c>
      <c r="P25" t="s">
        <v>939</v>
      </c>
      <c r="Q25" t="s">
        <v>931</v>
      </c>
      <c r="R25" s="157">
        <v>44902.518773148149</v>
      </c>
      <c r="S25" s="158">
        <v>44893</v>
      </c>
      <c r="T25" t="s">
        <v>940</v>
      </c>
      <c r="U25" t="s">
        <v>941</v>
      </c>
      <c r="W25" t="s">
        <v>942</v>
      </c>
      <c r="X25" t="s">
        <v>943</v>
      </c>
    </row>
    <row r="26" spans="1:26">
      <c r="A26" t="s">
        <v>922</v>
      </c>
      <c r="B26" s="155">
        <v>11</v>
      </c>
      <c r="C26" s="155">
        <v>2022</v>
      </c>
      <c r="D26" t="s">
        <v>923</v>
      </c>
      <c r="F26" t="s">
        <v>936</v>
      </c>
      <c r="G26" s="156">
        <v>134909.96</v>
      </c>
      <c r="I26" t="s">
        <v>925</v>
      </c>
      <c r="K26" t="s">
        <v>926</v>
      </c>
      <c r="L26" t="s">
        <v>927</v>
      </c>
      <c r="M26" t="s">
        <v>958</v>
      </c>
      <c r="N26" t="s">
        <v>957</v>
      </c>
      <c r="P26" t="s">
        <v>939</v>
      </c>
      <c r="Q26" t="s">
        <v>931</v>
      </c>
      <c r="R26" s="157">
        <v>44902.518773148149</v>
      </c>
      <c r="S26" s="158">
        <v>44893</v>
      </c>
      <c r="T26" t="s">
        <v>940</v>
      </c>
      <c r="U26" t="s">
        <v>941</v>
      </c>
      <c r="W26" t="s">
        <v>942</v>
      </c>
      <c r="X26" t="s">
        <v>943</v>
      </c>
    </row>
    <row r="27" spans="1:26">
      <c r="A27" t="s">
        <v>922</v>
      </c>
      <c r="B27" s="155">
        <v>11</v>
      </c>
      <c r="C27" s="155">
        <v>2022</v>
      </c>
      <c r="D27" t="s">
        <v>923</v>
      </c>
      <c r="F27" t="s">
        <v>936</v>
      </c>
      <c r="G27" s="156">
        <v>55542.43</v>
      </c>
      <c r="I27" t="s">
        <v>925</v>
      </c>
      <c r="K27" t="s">
        <v>926</v>
      </c>
      <c r="L27" t="s">
        <v>927</v>
      </c>
      <c r="M27" t="s">
        <v>958</v>
      </c>
      <c r="N27" t="s">
        <v>959</v>
      </c>
      <c r="P27" t="s">
        <v>939</v>
      </c>
      <c r="Q27" t="s">
        <v>931</v>
      </c>
      <c r="R27" s="157">
        <v>44902.518773148149</v>
      </c>
      <c r="S27" s="158">
        <v>44893</v>
      </c>
      <c r="T27" t="s">
        <v>940</v>
      </c>
      <c r="U27" t="s">
        <v>941</v>
      </c>
      <c r="W27" t="s">
        <v>942</v>
      </c>
      <c r="X27" t="s">
        <v>943</v>
      </c>
    </row>
    <row r="28" spans="1:26">
      <c r="A28" t="s">
        <v>922</v>
      </c>
      <c r="B28" s="155">
        <v>11</v>
      </c>
      <c r="C28" s="155">
        <v>2022</v>
      </c>
      <c r="D28" t="s">
        <v>923</v>
      </c>
      <c r="F28" t="s">
        <v>936</v>
      </c>
      <c r="G28" s="156">
        <v>302036.87</v>
      </c>
      <c r="I28" t="s">
        <v>925</v>
      </c>
      <c r="K28" t="s">
        <v>926</v>
      </c>
      <c r="L28" t="s">
        <v>927</v>
      </c>
      <c r="M28" t="s">
        <v>958</v>
      </c>
      <c r="N28" t="s">
        <v>938</v>
      </c>
      <c r="P28" t="s">
        <v>939</v>
      </c>
      <c r="Q28" t="s">
        <v>931</v>
      </c>
      <c r="R28" s="157">
        <v>44902.518773148149</v>
      </c>
      <c r="S28" s="158">
        <v>44893</v>
      </c>
      <c r="T28" t="s">
        <v>940</v>
      </c>
      <c r="U28" t="s">
        <v>941</v>
      </c>
      <c r="W28" t="s">
        <v>942</v>
      </c>
      <c r="X28" t="s">
        <v>943</v>
      </c>
    </row>
    <row r="29" spans="1:26">
      <c r="A29" t="s">
        <v>922</v>
      </c>
      <c r="B29" s="155">
        <v>11</v>
      </c>
      <c r="C29" s="155">
        <v>2022</v>
      </c>
      <c r="D29" t="s">
        <v>923</v>
      </c>
      <c r="F29" t="s">
        <v>936</v>
      </c>
      <c r="G29" s="156">
        <v>149174.28</v>
      </c>
      <c r="I29" t="s">
        <v>925</v>
      </c>
      <c r="K29" t="s">
        <v>926</v>
      </c>
      <c r="L29" t="s">
        <v>927</v>
      </c>
      <c r="M29" t="s">
        <v>958</v>
      </c>
      <c r="N29" t="s">
        <v>944</v>
      </c>
      <c r="P29" t="s">
        <v>939</v>
      </c>
      <c r="Q29" t="s">
        <v>931</v>
      </c>
      <c r="R29" s="157">
        <v>44902.518773148149</v>
      </c>
      <c r="S29" s="158">
        <v>44893</v>
      </c>
      <c r="T29" t="s">
        <v>940</v>
      </c>
      <c r="U29" t="s">
        <v>941</v>
      </c>
      <c r="W29" t="s">
        <v>942</v>
      </c>
      <c r="X29" t="s">
        <v>943</v>
      </c>
    </row>
    <row r="30" spans="1:26">
      <c r="A30" t="s">
        <v>922</v>
      </c>
      <c r="B30" s="155">
        <v>11</v>
      </c>
      <c r="C30" s="155">
        <v>2022</v>
      </c>
      <c r="D30" t="s">
        <v>923</v>
      </c>
      <c r="F30" t="s">
        <v>936</v>
      </c>
      <c r="G30" s="156">
        <v>1469.14</v>
      </c>
      <c r="I30" t="s">
        <v>925</v>
      </c>
      <c r="K30" t="s">
        <v>926</v>
      </c>
      <c r="L30" t="s">
        <v>927</v>
      </c>
      <c r="M30" t="s">
        <v>960</v>
      </c>
      <c r="N30" t="s">
        <v>938</v>
      </c>
      <c r="P30" t="s">
        <v>939</v>
      </c>
      <c r="Q30" t="s">
        <v>931</v>
      </c>
      <c r="R30" s="157">
        <v>44902.518773148149</v>
      </c>
      <c r="S30" s="158">
        <v>44893</v>
      </c>
      <c r="T30" t="s">
        <v>940</v>
      </c>
      <c r="U30" t="s">
        <v>941</v>
      </c>
      <c r="W30" t="s">
        <v>942</v>
      </c>
      <c r="X30" t="s">
        <v>943</v>
      </c>
    </row>
    <row r="31" spans="1:26">
      <c r="A31" t="s">
        <v>922</v>
      </c>
      <c r="B31" s="155">
        <v>11</v>
      </c>
      <c r="C31" s="155">
        <v>2022</v>
      </c>
      <c r="D31" t="s">
        <v>923</v>
      </c>
      <c r="F31" t="s">
        <v>936</v>
      </c>
      <c r="G31" s="156">
        <v>-6.56</v>
      </c>
      <c r="I31" t="s">
        <v>925</v>
      </c>
      <c r="K31" t="s">
        <v>926</v>
      </c>
      <c r="L31" t="s">
        <v>927</v>
      </c>
      <c r="M31" t="s">
        <v>961</v>
      </c>
      <c r="N31" t="s">
        <v>938</v>
      </c>
      <c r="P31" t="s">
        <v>939</v>
      </c>
      <c r="Q31" t="s">
        <v>931</v>
      </c>
      <c r="R31" s="157">
        <v>44902.518773148149</v>
      </c>
      <c r="S31" s="158">
        <v>44893</v>
      </c>
      <c r="T31" t="s">
        <v>940</v>
      </c>
      <c r="U31" t="s">
        <v>941</v>
      </c>
      <c r="W31" t="s">
        <v>942</v>
      </c>
      <c r="X31" t="s">
        <v>943</v>
      </c>
    </row>
    <row r="32" spans="1:26">
      <c r="A32" t="s">
        <v>922</v>
      </c>
      <c r="B32" s="155">
        <v>11</v>
      </c>
      <c r="C32" s="155">
        <v>2022</v>
      </c>
      <c r="D32" t="s">
        <v>923</v>
      </c>
      <c r="F32" t="s">
        <v>936</v>
      </c>
      <c r="G32" s="156">
        <v>909.33</v>
      </c>
      <c r="I32" t="s">
        <v>925</v>
      </c>
      <c r="K32" t="s">
        <v>926</v>
      </c>
      <c r="L32" t="s">
        <v>927</v>
      </c>
      <c r="M32" t="s">
        <v>962</v>
      </c>
      <c r="N32" t="s">
        <v>963</v>
      </c>
      <c r="P32" t="s">
        <v>939</v>
      </c>
      <c r="Q32" t="s">
        <v>931</v>
      </c>
      <c r="R32" s="157">
        <v>44902.518773148149</v>
      </c>
      <c r="S32" s="158">
        <v>44893</v>
      </c>
      <c r="T32" t="s">
        <v>940</v>
      </c>
      <c r="U32" t="s">
        <v>941</v>
      </c>
      <c r="W32" t="s">
        <v>942</v>
      </c>
      <c r="X32" t="s">
        <v>943</v>
      </c>
    </row>
    <row r="33" spans="1:24">
      <c r="A33" t="s">
        <v>922</v>
      </c>
      <c r="B33" s="155">
        <v>11</v>
      </c>
      <c r="C33" s="155">
        <v>2022</v>
      </c>
      <c r="D33" t="s">
        <v>923</v>
      </c>
      <c r="F33" t="s">
        <v>936</v>
      </c>
      <c r="G33" s="156">
        <v>30.03</v>
      </c>
      <c r="I33" t="s">
        <v>925</v>
      </c>
      <c r="K33" t="s">
        <v>926</v>
      </c>
      <c r="L33" t="s">
        <v>927</v>
      </c>
      <c r="M33" t="s">
        <v>962</v>
      </c>
      <c r="N33" t="s">
        <v>964</v>
      </c>
      <c r="P33" t="s">
        <v>939</v>
      </c>
      <c r="Q33" t="s">
        <v>931</v>
      </c>
      <c r="R33" s="157">
        <v>44902.518773148149</v>
      </c>
      <c r="S33" s="158">
        <v>44893</v>
      </c>
      <c r="T33" t="s">
        <v>940</v>
      </c>
      <c r="U33" t="s">
        <v>941</v>
      </c>
      <c r="W33" t="s">
        <v>942</v>
      </c>
      <c r="X33" t="s">
        <v>943</v>
      </c>
    </row>
    <row r="34" spans="1:24">
      <c r="A34" t="s">
        <v>922</v>
      </c>
      <c r="B34" s="155">
        <v>11</v>
      </c>
      <c r="C34" s="155">
        <v>2022</v>
      </c>
      <c r="D34" t="s">
        <v>923</v>
      </c>
      <c r="F34" t="s">
        <v>936</v>
      </c>
      <c r="G34" s="156">
        <v>108.35</v>
      </c>
      <c r="I34" t="s">
        <v>925</v>
      </c>
      <c r="K34" t="s">
        <v>926</v>
      </c>
      <c r="L34" t="s">
        <v>927</v>
      </c>
      <c r="M34" t="s">
        <v>962</v>
      </c>
      <c r="N34" t="s">
        <v>965</v>
      </c>
      <c r="P34" t="s">
        <v>939</v>
      </c>
      <c r="Q34" t="s">
        <v>931</v>
      </c>
      <c r="R34" s="157">
        <v>44902.518773148149</v>
      </c>
      <c r="S34" s="158">
        <v>44893</v>
      </c>
      <c r="T34" t="s">
        <v>940</v>
      </c>
      <c r="U34" t="s">
        <v>941</v>
      </c>
      <c r="W34" t="s">
        <v>942</v>
      </c>
      <c r="X34" t="s">
        <v>943</v>
      </c>
    </row>
    <row r="35" spans="1:24">
      <c r="A35" t="s">
        <v>922</v>
      </c>
      <c r="B35" s="155">
        <v>11</v>
      </c>
      <c r="C35" s="155">
        <v>2022</v>
      </c>
      <c r="D35" t="s">
        <v>923</v>
      </c>
      <c r="F35" t="s">
        <v>936</v>
      </c>
      <c r="G35" s="156">
        <v>108.35</v>
      </c>
      <c r="I35" t="s">
        <v>925</v>
      </c>
      <c r="K35" t="s">
        <v>926</v>
      </c>
      <c r="L35" t="s">
        <v>927</v>
      </c>
      <c r="M35" t="s">
        <v>962</v>
      </c>
      <c r="N35" t="s">
        <v>958</v>
      </c>
      <c r="P35" t="s">
        <v>939</v>
      </c>
      <c r="Q35" t="s">
        <v>931</v>
      </c>
      <c r="R35" s="157">
        <v>44902.518773148149</v>
      </c>
      <c r="S35" s="158">
        <v>44893</v>
      </c>
      <c r="T35" t="s">
        <v>940</v>
      </c>
      <c r="U35" t="s">
        <v>941</v>
      </c>
      <c r="W35" t="s">
        <v>942</v>
      </c>
      <c r="X35" t="s">
        <v>943</v>
      </c>
    </row>
    <row r="36" spans="1:24">
      <c r="A36" t="s">
        <v>922</v>
      </c>
      <c r="B36" s="155">
        <v>11</v>
      </c>
      <c r="C36" s="155">
        <v>2022</v>
      </c>
      <c r="D36" t="s">
        <v>923</v>
      </c>
      <c r="F36" t="s">
        <v>936</v>
      </c>
      <c r="G36" s="156">
        <v>503.1</v>
      </c>
      <c r="I36" t="s">
        <v>925</v>
      </c>
      <c r="K36" t="s">
        <v>926</v>
      </c>
      <c r="L36" t="s">
        <v>927</v>
      </c>
      <c r="M36" t="s">
        <v>962</v>
      </c>
      <c r="N36" t="s">
        <v>966</v>
      </c>
      <c r="P36" t="s">
        <v>939</v>
      </c>
      <c r="Q36" t="s">
        <v>931</v>
      </c>
      <c r="R36" s="157">
        <v>44902.518773148149</v>
      </c>
      <c r="S36" s="158">
        <v>44893</v>
      </c>
      <c r="T36" t="s">
        <v>940</v>
      </c>
      <c r="U36" t="s">
        <v>941</v>
      </c>
      <c r="W36" t="s">
        <v>942</v>
      </c>
      <c r="X36" t="s">
        <v>943</v>
      </c>
    </row>
    <row r="37" spans="1:24">
      <c r="A37" t="s">
        <v>922</v>
      </c>
      <c r="B37" s="155">
        <v>11</v>
      </c>
      <c r="C37" s="155">
        <v>2022</v>
      </c>
      <c r="D37" t="s">
        <v>923</v>
      </c>
      <c r="F37" t="s">
        <v>936</v>
      </c>
      <c r="G37" s="156">
        <v>26.84</v>
      </c>
      <c r="I37" t="s">
        <v>925</v>
      </c>
      <c r="K37" t="s">
        <v>926</v>
      </c>
      <c r="L37" t="s">
        <v>927</v>
      </c>
      <c r="M37" t="s">
        <v>967</v>
      </c>
      <c r="N37" t="s">
        <v>963</v>
      </c>
      <c r="P37" t="s">
        <v>939</v>
      </c>
      <c r="Q37" t="s">
        <v>931</v>
      </c>
      <c r="R37" s="157">
        <v>44902.518773148149</v>
      </c>
      <c r="S37" s="158">
        <v>44893</v>
      </c>
      <c r="T37" t="s">
        <v>940</v>
      </c>
      <c r="U37" t="s">
        <v>941</v>
      </c>
      <c r="W37" t="s">
        <v>942</v>
      </c>
      <c r="X37" t="s">
        <v>943</v>
      </c>
    </row>
    <row r="38" spans="1:24">
      <c r="A38" t="s">
        <v>922</v>
      </c>
      <c r="B38" s="155">
        <v>11</v>
      </c>
      <c r="C38" s="155">
        <v>2022</v>
      </c>
      <c r="D38" t="s">
        <v>923</v>
      </c>
      <c r="F38" t="s">
        <v>936</v>
      </c>
      <c r="G38" s="156">
        <v>747.51</v>
      </c>
      <c r="I38" t="s">
        <v>925</v>
      </c>
      <c r="K38" t="s">
        <v>926</v>
      </c>
      <c r="L38" t="s">
        <v>927</v>
      </c>
      <c r="M38" t="s">
        <v>968</v>
      </c>
      <c r="N38" t="s">
        <v>938</v>
      </c>
      <c r="P38" t="s">
        <v>939</v>
      </c>
      <c r="Q38" t="s">
        <v>931</v>
      </c>
      <c r="R38" s="157">
        <v>44902.518773148149</v>
      </c>
      <c r="S38" s="158">
        <v>44893</v>
      </c>
      <c r="T38" t="s">
        <v>940</v>
      </c>
      <c r="U38" t="s">
        <v>941</v>
      </c>
      <c r="W38" t="s">
        <v>942</v>
      </c>
      <c r="X38" t="s">
        <v>943</v>
      </c>
    </row>
    <row r="39" spans="1:24">
      <c r="A39" t="s">
        <v>922</v>
      </c>
      <c r="B39" s="155">
        <v>11</v>
      </c>
      <c r="C39" s="155">
        <v>2022</v>
      </c>
      <c r="D39" t="s">
        <v>923</v>
      </c>
      <c r="F39" t="s">
        <v>936</v>
      </c>
      <c r="G39" s="156">
        <v>11.48</v>
      </c>
      <c r="I39" t="s">
        <v>925</v>
      </c>
      <c r="K39" t="s">
        <v>926</v>
      </c>
      <c r="L39" t="s">
        <v>927</v>
      </c>
      <c r="M39" t="s">
        <v>968</v>
      </c>
      <c r="N39" t="s">
        <v>944</v>
      </c>
      <c r="P39" t="s">
        <v>939</v>
      </c>
      <c r="Q39" t="s">
        <v>931</v>
      </c>
      <c r="R39" s="157">
        <v>44902.518773148149</v>
      </c>
      <c r="S39" s="158">
        <v>44893</v>
      </c>
      <c r="T39" t="s">
        <v>940</v>
      </c>
      <c r="U39" t="s">
        <v>941</v>
      </c>
      <c r="W39" t="s">
        <v>942</v>
      </c>
      <c r="X39" t="s">
        <v>943</v>
      </c>
    </row>
    <row r="40" spans="1:24">
      <c r="A40" t="s">
        <v>922</v>
      </c>
      <c r="B40" s="155">
        <v>11</v>
      </c>
      <c r="C40" s="155">
        <v>2022</v>
      </c>
      <c r="D40" t="s">
        <v>923</v>
      </c>
      <c r="F40" t="s">
        <v>936</v>
      </c>
      <c r="G40" s="156">
        <v>61.57</v>
      </c>
      <c r="I40" t="s">
        <v>925</v>
      </c>
      <c r="K40" t="s">
        <v>926</v>
      </c>
      <c r="L40" t="s">
        <v>927</v>
      </c>
      <c r="M40" t="s">
        <v>969</v>
      </c>
      <c r="N40" t="s">
        <v>938</v>
      </c>
      <c r="P40" t="s">
        <v>939</v>
      </c>
      <c r="Q40" t="s">
        <v>931</v>
      </c>
      <c r="R40" s="157">
        <v>44902.518773148149</v>
      </c>
      <c r="S40" s="158">
        <v>44893</v>
      </c>
      <c r="T40" t="s">
        <v>940</v>
      </c>
      <c r="U40" t="s">
        <v>941</v>
      </c>
      <c r="W40" t="s">
        <v>942</v>
      </c>
      <c r="X40" t="s">
        <v>943</v>
      </c>
    </row>
    <row r="41" spans="1:24">
      <c r="A41" t="s">
        <v>922</v>
      </c>
      <c r="B41" s="155">
        <v>11</v>
      </c>
      <c r="C41" s="155">
        <v>2022</v>
      </c>
      <c r="D41" t="s">
        <v>923</v>
      </c>
      <c r="F41" t="s">
        <v>936</v>
      </c>
      <c r="G41" s="156">
        <v>2.84</v>
      </c>
      <c r="I41" t="s">
        <v>925</v>
      </c>
      <c r="K41" t="s">
        <v>926</v>
      </c>
      <c r="L41" t="s">
        <v>927</v>
      </c>
      <c r="M41" t="s">
        <v>969</v>
      </c>
      <c r="N41" t="s">
        <v>944</v>
      </c>
      <c r="P41" t="s">
        <v>939</v>
      </c>
      <c r="Q41" t="s">
        <v>931</v>
      </c>
      <c r="R41" s="157">
        <v>44902.518773148149</v>
      </c>
      <c r="S41" s="158">
        <v>44893</v>
      </c>
      <c r="T41" t="s">
        <v>940</v>
      </c>
      <c r="U41" t="s">
        <v>941</v>
      </c>
      <c r="W41" t="s">
        <v>942</v>
      </c>
      <c r="X41" t="s">
        <v>943</v>
      </c>
    </row>
    <row r="42" spans="1:24">
      <c r="A42" t="s">
        <v>922</v>
      </c>
      <c r="B42" s="155">
        <v>11</v>
      </c>
      <c r="C42" s="155">
        <v>2022</v>
      </c>
      <c r="D42" t="s">
        <v>923</v>
      </c>
      <c r="F42" t="s">
        <v>936</v>
      </c>
      <c r="G42" s="156">
        <v>39.33</v>
      </c>
      <c r="I42" t="s">
        <v>925</v>
      </c>
      <c r="K42" t="s">
        <v>926</v>
      </c>
      <c r="L42" t="s">
        <v>927</v>
      </c>
      <c r="M42" t="s">
        <v>970</v>
      </c>
      <c r="N42" t="s">
        <v>938</v>
      </c>
      <c r="P42" t="s">
        <v>939</v>
      </c>
      <c r="Q42" t="s">
        <v>931</v>
      </c>
      <c r="R42" s="157">
        <v>44902.518773148149</v>
      </c>
      <c r="S42" s="158">
        <v>44893</v>
      </c>
      <c r="T42" t="s">
        <v>940</v>
      </c>
      <c r="U42" t="s">
        <v>941</v>
      </c>
      <c r="W42" t="s">
        <v>942</v>
      </c>
      <c r="X42" t="s">
        <v>943</v>
      </c>
    </row>
    <row r="43" spans="1:24">
      <c r="A43" t="s">
        <v>922</v>
      </c>
      <c r="B43" s="155">
        <v>11</v>
      </c>
      <c r="C43" s="155">
        <v>2022</v>
      </c>
      <c r="D43" t="s">
        <v>923</v>
      </c>
      <c r="F43" t="s">
        <v>936</v>
      </c>
      <c r="G43" s="156">
        <v>4773748.6399999997</v>
      </c>
      <c r="I43" t="s">
        <v>925</v>
      </c>
      <c r="K43" t="s">
        <v>926</v>
      </c>
      <c r="L43" t="s">
        <v>927</v>
      </c>
      <c r="M43" t="s">
        <v>971</v>
      </c>
      <c r="N43" t="s">
        <v>944</v>
      </c>
      <c r="P43" t="s">
        <v>939</v>
      </c>
      <c r="Q43" t="s">
        <v>931</v>
      </c>
      <c r="R43" s="157">
        <v>44902.518773148149</v>
      </c>
      <c r="S43" s="158">
        <v>44893</v>
      </c>
      <c r="T43" t="s">
        <v>940</v>
      </c>
      <c r="U43" t="s">
        <v>941</v>
      </c>
      <c r="W43" t="s">
        <v>942</v>
      </c>
      <c r="X43" t="s">
        <v>943</v>
      </c>
    </row>
    <row r="44" spans="1:24">
      <c r="A44" t="s">
        <v>922</v>
      </c>
      <c r="B44" s="155">
        <v>11</v>
      </c>
      <c r="C44" s="155">
        <v>2022</v>
      </c>
      <c r="D44" t="s">
        <v>923</v>
      </c>
      <c r="F44" t="s">
        <v>936</v>
      </c>
      <c r="G44" s="156">
        <v>-2969302.83</v>
      </c>
      <c r="I44" t="s">
        <v>925</v>
      </c>
      <c r="K44" t="s">
        <v>926</v>
      </c>
      <c r="L44" t="s">
        <v>927</v>
      </c>
      <c r="M44" t="s">
        <v>972</v>
      </c>
      <c r="N44" t="s">
        <v>944</v>
      </c>
      <c r="P44" t="s">
        <v>939</v>
      </c>
      <c r="Q44" t="s">
        <v>931</v>
      </c>
      <c r="R44" s="157">
        <v>44902.518773148149</v>
      </c>
      <c r="S44" s="158">
        <v>44893</v>
      </c>
      <c r="T44" t="s">
        <v>940</v>
      </c>
      <c r="U44" t="s">
        <v>941</v>
      </c>
      <c r="W44" t="s">
        <v>942</v>
      </c>
      <c r="X44" t="s">
        <v>943</v>
      </c>
    </row>
    <row r="45" spans="1:24">
      <c r="A45" t="s">
        <v>922</v>
      </c>
      <c r="B45" s="155">
        <v>11</v>
      </c>
      <c r="C45" s="155">
        <v>2022</v>
      </c>
      <c r="D45" t="s">
        <v>923</v>
      </c>
      <c r="F45" t="s">
        <v>936</v>
      </c>
      <c r="G45" s="156">
        <v>2109.84</v>
      </c>
      <c r="I45" t="s">
        <v>925</v>
      </c>
      <c r="K45" t="s">
        <v>926</v>
      </c>
      <c r="L45" t="s">
        <v>927</v>
      </c>
      <c r="M45" t="s">
        <v>973</v>
      </c>
      <c r="N45" t="s">
        <v>938</v>
      </c>
      <c r="P45" t="s">
        <v>939</v>
      </c>
      <c r="Q45" t="s">
        <v>931</v>
      </c>
      <c r="R45" s="157">
        <v>44902.518773148149</v>
      </c>
      <c r="S45" s="158">
        <v>44893</v>
      </c>
      <c r="T45" t="s">
        <v>940</v>
      </c>
      <c r="U45" t="s">
        <v>941</v>
      </c>
      <c r="W45" t="s">
        <v>942</v>
      </c>
      <c r="X45" t="s">
        <v>943</v>
      </c>
    </row>
    <row r="46" spans="1:24">
      <c r="A46" t="s">
        <v>922</v>
      </c>
      <c r="B46" s="155">
        <v>11</v>
      </c>
      <c r="C46" s="155">
        <v>2022</v>
      </c>
      <c r="D46" t="s">
        <v>923</v>
      </c>
      <c r="F46" t="s">
        <v>974</v>
      </c>
      <c r="G46" s="156">
        <v>435</v>
      </c>
      <c r="I46" t="s">
        <v>925</v>
      </c>
      <c r="K46" t="s">
        <v>926</v>
      </c>
      <c r="L46" t="s">
        <v>927</v>
      </c>
      <c r="M46" t="s">
        <v>956</v>
      </c>
      <c r="N46" t="s">
        <v>938</v>
      </c>
      <c r="P46" t="s">
        <v>939</v>
      </c>
      <c r="Q46" t="s">
        <v>931</v>
      </c>
      <c r="R46" s="157">
        <v>44902.518773148149</v>
      </c>
      <c r="S46" s="158">
        <v>44893</v>
      </c>
      <c r="T46" t="s">
        <v>940</v>
      </c>
      <c r="U46" t="s">
        <v>941</v>
      </c>
      <c r="W46" t="s">
        <v>942</v>
      </c>
      <c r="X46" t="s">
        <v>943</v>
      </c>
    </row>
    <row r="47" spans="1:24">
      <c r="A47" t="s">
        <v>922</v>
      </c>
      <c r="B47" s="155">
        <v>11</v>
      </c>
      <c r="C47" s="155">
        <v>2022</v>
      </c>
      <c r="D47" t="s">
        <v>923</v>
      </c>
      <c r="F47" t="s">
        <v>975</v>
      </c>
      <c r="G47" s="156">
        <v>4945</v>
      </c>
      <c r="I47" t="s">
        <v>925</v>
      </c>
      <c r="K47" t="s">
        <v>926</v>
      </c>
      <c r="L47" t="s">
        <v>927</v>
      </c>
      <c r="M47" t="s">
        <v>956</v>
      </c>
      <c r="N47" t="s">
        <v>938</v>
      </c>
      <c r="P47" t="s">
        <v>939</v>
      </c>
      <c r="Q47" t="s">
        <v>931</v>
      </c>
      <c r="R47" s="157">
        <v>44902.518773148149</v>
      </c>
      <c r="S47" s="158">
        <v>44893</v>
      </c>
      <c r="T47" t="s">
        <v>940</v>
      </c>
      <c r="U47" t="s">
        <v>941</v>
      </c>
      <c r="W47" t="s">
        <v>942</v>
      </c>
      <c r="X47" t="s">
        <v>943</v>
      </c>
    </row>
    <row r="48" spans="1:24">
      <c r="A48" t="s">
        <v>922</v>
      </c>
      <c r="B48" s="155">
        <v>11</v>
      </c>
      <c r="C48" s="155">
        <v>2022</v>
      </c>
      <c r="D48" t="s">
        <v>923</v>
      </c>
      <c r="F48" t="s">
        <v>975</v>
      </c>
      <c r="G48" s="156">
        <v>32301.1</v>
      </c>
      <c r="I48" t="s">
        <v>925</v>
      </c>
      <c r="K48" t="s">
        <v>926</v>
      </c>
      <c r="L48" t="s">
        <v>927</v>
      </c>
      <c r="M48" t="s">
        <v>956</v>
      </c>
      <c r="N48" t="s">
        <v>944</v>
      </c>
      <c r="P48" t="s">
        <v>939</v>
      </c>
      <c r="Q48" t="s">
        <v>931</v>
      </c>
      <c r="R48" s="157">
        <v>44902.518773148149</v>
      </c>
      <c r="S48" s="158">
        <v>44893</v>
      </c>
      <c r="T48" t="s">
        <v>940</v>
      </c>
      <c r="U48" t="s">
        <v>941</v>
      </c>
      <c r="W48" t="s">
        <v>942</v>
      </c>
      <c r="X48" t="s">
        <v>943</v>
      </c>
    </row>
    <row r="49" spans="1:24">
      <c r="A49" t="s">
        <v>922</v>
      </c>
      <c r="B49" s="155">
        <v>11</v>
      </c>
      <c r="C49" s="155">
        <v>2022</v>
      </c>
      <c r="D49" t="s">
        <v>923</v>
      </c>
      <c r="F49" t="s">
        <v>975</v>
      </c>
      <c r="G49" s="156">
        <v>1142.3399999999999</v>
      </c>
      <c r="I49" t="s">
        <v>925</v>
      </c>
      <c r="K49" t="s">
        <v>926</v>
      </c>
      <c r="L49" t="s">
        <v>927</v>
      </c>
      <c r="M49" t="s">
        <v>971</v>
      </c>
      <c r="N49" t="s">
        <v>938</v>
      </c>
      <c r="P49" t="s">
        <v>939</v>
      </c>
      <c r="Q49" t="s">
        <v>931</v>
      </c>
      <c r="R49" s="157">
        <v>44902.518773148149</v>
      </c>
      <c r="S49" s="158">
        <v>44893</v>
      </c>
      <c r="T49" t="s">
        <v>940</v>
      </c>
      <c r="U49" t="s">
        <v>941</v>
      </c>
      <c r="W49" t="s">
        <v>942</v>
      </c>
      <c r="X49" t="s">
        <v>943</v>
      </c>
    </row>
    <row r="50" spans="1:24">
      <c r="A50" t="s">
        <v>922</v>
      </c>
      <c r="B50" s="155">
        <v>11</v>
      </c>
      <c r="C50" s="155">
        <v>2022</v>
      </c>
      <c r="D50" t="s">
        <v>923</v>
      </c>
      <c r="F50" t="s">
        <v>975</v>
      </c>
      <c r="G50" s="156">
        <v>7124.11</v>
      </c>
      <c r="I50" t="s">
        <v>925</v>
      </c>
      <c r="K50" t="s">
        <v>926</v>
      </c>
      <c r="L50" t="s">
        <v>927</v>
      </c>
      <c r="M50" t="s">
        <v>971</v>
      </c>
      <c r="N50" t="s">
        <v>944</v>
      </c>
      <c r="P50" t="s">
        <v>939</v>
      </c>
      <c r="Q50" t="s">
        <v>931</v>
      </c>
      <c r="R50" s="157">
        <v>44902.518773148149</v>
      </c>
      <c r="S50" s="158">
        <v>44893</v>
      </c>
      <c r="T50" t="s">
        <v>940</v>
      </c>
      <c r="U50" t="s">
        <v>941</v>
      </c>
      <c r="W50" t="s">
        <v>942</v>
      </c>
      <c r="X50" t="s">
        <v>943</v>
      </c>
    </row>
    <row r="51" spans="1:24">
      <c r="A51" t="s">
        <v>922</v>
      </c>
      <c r="B51" s="155">
        <v>11</v>
      </c>
      <c r="C51" s="155">
        <v>2022</v>
      </c>
      <c r="D51" t="s">
        <v>923</v>
      </c>
      <c r="F51" t="s">
        <v>975</v>
      </c>
      <c r="G51" s="156">
        <v>-1142.3399999999999</v>
      </c>
      <c r="I51" t="s">
        <v>925</v>
      </c>
      <c r="K51" t="s">
        <v>926</v>
      </c>
      <c r="L51" t="s">
        <v>927</v>
      </c>
      <c r="M51" t="s">
        <v>972</v>
      </c>
      <c r="N51" t="s">
        <v>938</v>
      </c>
      <c r="P51" t="s">
        <v>939</v>
      </c>
      <c r="Q51" t="s">
        <v>931</v>
      </c>
      <c r="R51" s="157">
        <v>44902.518773148149</v>
      </c>
      <c r="S51" s="158">
        <v>44893</v>
      </c>
      <c r="T51" t="s">
        <v>940</v>
      </c>
      <c r="U51" t="s">
        <v>941</v>
      </c>
      <c r="W51" t="s">
        <v>942</v>
      </c>
      <c r="X51" t="s">
        <v>943</v>
      </c>
    </row>
    <row r="52" spans="1:24">
      <c r="A52" t="s">
        <v>922</v>
      </c>
      <c r="B52" s="155">
        <v>11</v>
      </c>
      <c r="C52" s="155">
        <v>2022</v>
      </c>
      <c r="D52" t="s">
        <v>923</v>
      </c>
      <c r="F52" t="s">
        <v>975</v>
      </c>
      <c r="G52" s="156">
        <v>-7124.11</v>
      </c>
      <c r="I52" t="s">
        <v>925</v>
      </c>
      <c r="K52" t="s">
        <v>926</v>
      </c>
      <c r="L52" t="s">
        <v>927</v>
      </c>
      <c r="M52" t="s">
        <v>972</v>
      </c>
      <c r="N52" t="s">
        <v>944</v>
      </c>
      <c r="P52" t="s">
        <v>939</v>
      </c>
      <c r="Q52" t="s">
        <v>931</v>
      </c>
      <c r="R52" s="157">
        <v>44902.518773148149</v>
      </c>
      <c r="S52" s="158">
        <v>44893</v>
      </c>
      <c r="T52" t="s">
        <v>940</v>
      </c>
      <c r="U52" t="s">
        <v>941</v>
      </c>
      <c r="W52" t="s">
        <v>942</v>
      </c>
      <c r="X52" t="s">
        <v>943</v>
      </c>
    </row>
    <row r="53" spans="1:24">
      <c r="A53" t="s">
        <v>922</v>
      </c>
      <c r="B53" s="155">
        <v>11</v>
      </c>
      <c r="C53" s="155">
        <v>2022</v>
      </c>
      <c r="D53" t="s">
        <v>923</v>
      </c>
      <c r="F53" t="s">
        <v>976</v>
      </c>
      <c r="G53" s="156">
        <v>420.09</v>
      </c>
      <c r="I53" t="s">
        <v>925</v>
      </c>
      <c r="K53" t="s">
        <v>926</v>
      </c>
      <c r="L53" t="s">
        <v>927</v>
      </c>
      <c r="M53" t="s">
        <v>937</v>
      </c>
      <c r="N53" t="s">
        <v>944</v>
      </c>
      <c r="P53" t="s">
        <v>939</v>
      </c>
      <c r="Q53" t="s">
        <v>931</v>
      </c>
      <c r="R53" s="157">
        <v>44902.518773148149</v>
      </c>
      <c r="S53" s="158">
        <v>44893</v>
      </c>
      <c r="T53" t="s">
        <v>940</v>
      </c>
      <c r="U53" t="s">
        <v>941</v>
      </c>
      <c r="W53" t="s">
        <v>942</v>
      </c>
      <c r="X53" t="s">
        <v>943</v>
      </c>
    </row>
    <row r="54" spans="1:24">
      <c r="A54" t="s">
        <v>922</v>
      </c>
      <c r="B54" s="155">
        <v>11</v>
      </c>
      <c r="C54" s="155">
        <v>2022</v>
      </c>
      <c r="D54" t="s">
        <v>923</v>
      </c>
      <c r="F54" t="s">
        <v>976</v>
      </c>
      <c r="G54" s="156">
        <v>154.34</v>
      </c>
      <c r="I54" t="s">
        <v>925</v>
      </c>
      <c r="K54" t="s">
        <v>926</v>
      </c>
      <c r="L54" t="s">
        <v>927</v>
      </c>
      <c r="M54" t="s">
        <v>946</v>
      </c>
      <c r="N54" t="s">
        <v>944</v>
      </c>
      <c r="P54" t="s">
        <v>939</v>
      </c>
      <c r="Q54" t="s">
        <v>931</v>
      </c>
      <c r="R54" s="157">
        <v>44902.518773148149</v>
      </c>
      <c r="S54" s="158">
        <v>44893</v>
      </c>
      <c r="T54" t="s">
        <v>940</v>
      </c>
      <c r="U54" t="s">
        <v>941</v>
      </c>
      <c r="W54" t="s">
        <v>942</v>
      </c>
      <c r="X54" t="s">
        <v>943</v>
      </c>
    </row>
    <row r="55" spans="1:24">
      <c r="A55" t="s">
        <v>922</v>
      </c>
      <c r="B55" s="155">
        <v>11</v>
      </c>
      <c r="C55" s="155">
        <v>2022</v>
      </c>
      <c r="D55" t="s">
        <v>923</v>
      </c>
      <c r="F55" t="s">
        <v>976</v>
      </c>
      <c r="G55" s="156">
        <v>-0.48</v>
      </c>
      <c r="I55" t="s">
        <v>925</v>
      </c>
      <c r="K55" t="s">
        <v>926</v>
      </c>
      <c r="L55" t="s">
        <v>927</v>
      </c>
      <c r="M55" t="s">
        <v>948</v>
      </c>
      <c r="N55" t="s">
        <v>944</v>
      </c>
      <c r="P55" t="s">
        <v>939</v>
      </c>
      <c r="Q55" t="s">
        <v>931</v>
      </c>
      <c r="R55" s="157">
        <v>44902.518773148149</v>
      </c>
      <c r="S55" s="158">
        <v>44893</v>
      </c>
      <c r="T55" t="s">
        <v>940</v>
      </c>
      <c r="U55" t="s">
        <v>941</v>
      </c>
      <c r="W55" t="s">
        <v>942</v>
      </c>
      <c r="X55" t="s">
        <v>943</v>
      </c>
    </row>
    <row r="56" spans="1:24">
      <c r="A56" t="s">
        <v>922</v>
      </c>
      <c r="B56" s="155">
        <v>11</v>
      </c>
      <c r="C56" s="155">
        <v>2022</v>
      </c>
      <c r="D56" t="s">
        <v>923</v>
      </c>
      <c r="F56" t="s">
        <v>976</v>
      </c>
      <c r="G56" s="156">
        <v>73.77</v>
      </c>
      <c r="I56" t="s">
        <v>925</v>
      </c>
      <c r="K56" t="s">
        <v>926</v>
      </c>
      <c r="L56" t="s">
        <v>927</v>
      </c>
      <c r="M56" t="s">
        <v>950</v>
      </c>
      <c r="N56" t="s">
        <v>944</v>
      </c>
      <c r="P56" t="s">
        <v>939</v>
      </c>
      <c r="Q56" t="s">
        <v>931</v>
      </c>
      <c r="R56" s="157">
        <v>44902.518773148149</v>
      </c>
      <c r="S56" s="158">
        <v>44893</v>
      </c>
      <c r="T56" t="s">
        <v>940</v>
      </c>
      <c r="U56" t="s">
        <v>941</v>
      </c>
      <c r="W56" t="s">
        <v>942</v>
      </c>
      <c r="X56" t="s">
        <v>943</v>
      </c>
    </row>
    <row r="57" spans="1:24">
      <c r="A57" t="s">
        <v>922</v>
      </c>
      <c r="B57" s="155">
        <v>11</v>
      </c>
      <c r="C57" s="155">
        <v>2022</v>
      </c>
      <c r="D57" t="s">
        <v>923</v>
      </c>
      <c r="F57" t="s">
        <v>976</v>
      </c>
      <c r="G57" s="156">
        <v>-4.1900000000000004</v>
      </c>
      <c r="I57" t="s">
        <v>925</v>
      </c>
      <c r="K57" t="s">
        <v>926</v>
      </c>
      <c r="L57" t="s">
        <v>927</v>
      </c>
      <c r="M57" t="s">
        <v>953</v>
      </c>
      <c r="N57" t="s">
        <v>944</v>
      </c>
      <c r="P57" t="s">
        <v>939</v>
      </c>
      <c r="Q57" t="s">
        <v>931</v>
      </c>
      <c r="R57" s="157">
        <v>44902.518773148149</v>
      </c>
      <c r="S57" s="158">
        <v>44893</v>
      </c>
      <c r="T57" t="s">
        <v>940</v>
      </c>
      <c r="U57" t="s">
        <v>941</v>
      </c>
      <c r="W57" t="s">
        <v>942</v>
      </c>
      <c r="X57" t="s">
        <v>943</v>
      </c>
    </row>
    <row r="58" spans="1:24">
      <c r="A58" t="s">
        <v>922</v>
      </c>
      <c r="B58" s="155">
        <v>11</v>
      </c>
      <c r="C58" s="155">
        <v>2022</v>
      </c>
      <c r="D58" t="s">
        <v>923</v>
      </c>
      <c r="F58" t="s">
        <v>976</v>
      </c>
      <c r="G58" s="156">
        <v>1.2</v>
      </c>
      <c r="I58" t="s">
        <v>925</v>
      </c>
      <c r="K58" t="s">
        <v>926</v>
      </c>
      <c r="L58" t="s">
        <v>927</v>
      </c>
      <c r="M58" t="s">
        <v>954</v>
      </c>
      <c r="N58" t="s">
        <v>944</v>
      </c>
      <c r="P58" t="s">
        <v>939</v>
      </c>
      <c r="Q58" t="s">
        <v>931</v>
      </c>
      <c r="R58" s="157">
        <v>44902.518773148149</v>
      </c>
      <c r="S58" s="158">
        <v>44893</v>
      </c>
      <c r="T58" t="s">
        <v>940</v>
      </c>
      <c r="U58" t="s">
        <v>941</v>
      </c>
      <c r="W58" t="s">
        <v>942</v>
      </c>
      <c r="X58" t="s">
        <v>943</v>
      </c>
    </row>
    <row r="59" spans="1:24">
      <c r="A59" t="s">
        <v>922</v>
      </c>
      <c r="B59" s="155">
        <v>11</v>
      </c>
      <c r="C59" s="155">
        <v>2022</v>
      </c>
      <c r="D59" t="s">
        <v>923</v>
      </c>
      <c r="F59" t="s">
        <v>976</v>
      </c>
      <c r="G59" s="156">
        <v>0.3</v>
      </c>
      <c r="I59" t="s">
        <v>925</v>
      </c>
      <c r="K59" t="s">
        <v>926</v>
      </c>
      <c r="L59" t="s">
        <v>927</v>
      </c>
      <c r="M59" t="s">
        <v>955</v>
      </c>
      <c r="N59" t="s">
        <v>944</v>
      </c>
      <c r="P59" t="s">
        <v>939</v>
      </c>
      <c r="Q59" t="s">
        <v>931</v>
      </c>
      <c r="R59" s="157">
        <v>44902.518773148149</v>
      </c>
      <c r="S59" s="158">
        <v>44893</v>
      </c>
      <c r="T59" t="s">
        <v>940</v>
      </c>
      <c r="U59" t="s">
        <v>941</v>
      </c>
      <c r="W59" t="s">
        <v>942</v>
      </c>
      <c r="X59" t="s">
        <v>943</v>
      </c>
    </row>
    <row r="60" spans="1:24">
      <c r="A60" t="s">
        <v>922</v>
      </c>
      <c r="B60" s="155">
        <v>11</v>
      </c>
      <c r="C60" s="155">
        <v>2022</v>
      </c>
      <c r="D60" t="s">
        <v>923</v>
      </c>
      <c r="F60" t="s">
        <v>976</v>
      </c>
      <c r="G60" s="156">
        <v>2</v>
      </c>
      <c r="I60" t="s">
        <v>925</v>
      </c>
      <c r="K60" t="s">
        <v>926</v>
      </c>
      <c r="L60" t="s">
        <v>927</v>
      </c>
      <c r="M60" t="s">
        <v>968</v>
      </c>
      <c r="N60" t="s">
        <v>944</v>
      </c>
      <c r="P60" t="s">
        <v>939</v>
      </c>
      <c r="Q60" t="s">
        <v>931</v>
      </c>
      <c r="R60" s="157">
        <v>44902.518773148149</v>
      </c>
      <c r="S60" s="158">
        <v>44893</v>
      </c>
      <c r="T60" t="s">
        <v>940</v>
      </c>
      <c r="U60" t="s">
        <v>941</v>
      </c>
      <c r="W60" t="s">
        <v>942</v>
      </c>
      <c r="X60" t="s">
        <v>943</v>
      </c>
    </row>
    <row r="61" spans="1:24">
      <c r="A61" t="s">
        <v>922</v>
      </c>
      <c r="B61" s="155">
        <v>11</v>
      </c>
      <c r="C61" s="155">
        <v>2022</v>
      </c>
      <c r="D61" t="s">
        <v>923</v>
      </c>
      <c r="F61" t="s">
        <v>976</v>
      </c>
      <c r="G61" s="156">
        <v>2.4900000000000002</v>
      </c>
      <c r="I61" t="s">
        <v>925</v>
      </c>
      <c r="K61" t="s">
        <v>926</v>
      </c>
      <c r="L61" t="s">
        <v>927</v>
      </c>
      <c r="M61" t="s">
        <v>969</v>
      </c>
      <c r="N61" t="s">
        <v>944</v>
      </c>
      <c r="P61" t="s">
        <v>939</v>
      </c>
      <c r="Q61" t="s">
        <v>931</v>
      </c>
      <c r="R61" s="157">
        <v>44902.518773148149</v>
      </c>
      <c r="S61" s="158">
        <v>44893</v>
      </c>
      <c r="T61" t="s">
        <v>940</v>
      </c>
      <c r="U61" t="s">
        <v>941</v>
      </c>
      <c r="W61" t="s">
        <v>942</v>
      </c>
      <c r="X61" t="s">
        <v>943</v>
      </c>
    </row>
    <row r="62" spans="1:24">
      <c r="A62" t="s">
        <v>922</v>
      </c>
      <c r="B62" s="155">
        <v>11</v>
      </c>
      <c r="C62" s="155">
        <v>2022</v>
      </c>
      <c r="D62" t="s">
        <v>923</v>
      </c>
      <c r="F62" t="s">
        <v>977</v>
      </c>
      <c r="G62" s="156">
        <v>5522.68</v>
      </c>
      <c r="I62" t="s">
        <v>925</v>
      </c>
      <c r="K62" t="s">
        <v>926</v>
      </c>
      <c r="L62" t="s">
        <v>927</v>
      </c>
      <c r="M62" t="s">
        <v>956</v>
      </c>
      <c r="N62" t="s">
        <v>938</v>
      </c>
      <c r="P62" t="s">
        <v>939</v>
      </c>
      <c r="Q62" t="s">
        <v>931</v>
      </c>
      <c r="R62" s="157">
        <v>44902.518773148149</v>
      </c>
      <c r="S62" s="158">
        <v>44893</v>
      </c>
      <c r="T62" t="s">
        <v>940</v>
      </c>
      <c r="U62" t="s">
        <v>941</v>
      </c>
      <c r="W62" t="s">
        <v>942</v>
      </c>
      <c r="X62" t="s">
        <v>943</v>
      </c>
    </row>
    <row r="63" spans="1:24">
      <c r="A63" t="s">
        <v>922</v>
      </c>
      <c r="B63" s="155">
        <v>11</v>
      </c>
      <c r="C63" s="155">
        <v>2022</v>
      </c>
      <c r="D63" t="s">
        <v>923</v>
      </c>
      <c r="F63" t="s">
        <v>977</v>
      </c>
      <c r="G63" s="156">
        <v>9.64</v>
      </c>
      <c r="I63" t="s">
        <v>925</v>
      </c>
      <c r="K63" t="s">
        <v>926</v>
      </c>
      <c r="L63" t="s">
        <v>927</v>
      </c>
      <c r="M63" t="s">
        <v>958</v>
      </c>
      <c r="N63" t="s">
        <v>938</v>
      </c>
      <c r="P63" t="s">
        <v>939</v>
      </c>
      <c r="Q63" t="s">
        <v>931</v>
      </c>
      <c r="R63" s="157">
        <v>44902.518773148149</v>
      </c>
      <c r="S63" s="158">
        <v>44893</v>
      </c>
      <c r="T63" t="s">
        <v>940</v>
      </c>
      <c r="U63" t="s">
        <v>941</v>
      </c>
      <c r="W63" t="s">
        <v>942</v>
      </c>
      <c r="X63" t="s">
        <v>943</v>
      </c>
    </row>
    <row r="64" spans="1:24">
      <c r="A64" t="s">
        <v>922</v>
      </c>
      <c r="B64" s="155">
        <v>11</v>
      </c>
      <c r="C64" s="155">
        <v>2022</v>
      </c>
      <c r="D64" t="s">
        <v>923</v>
      </c>
      <c r="F64" t="s">
        <v>977</v>
      </c>
      <c r="G64" s="156">
        <v>59</v>
      </c>
      <c r="I64" t="s">
        <v>925</v>
      </c>
      <c r="K64" t="s">
        <v>926</v>
      </c>
      <c r="L64" t="s">
        <v>927</v>
      </c>
      <c r="M64" t="s">
        <v>958</v>
      </c>
      <c r="N64" t="s">
        <v>944</v>
      </c>
      <c r="P64" t="s">
        <v>939</v>
      </c>
      <c r="Q64" t="s">
        <v>931</v>
      </c>
      <c r="R64" s="157">
        <v>44902.518773148149</v>
      </c>
      <c r="S64" s="158">
        <v>44893</v>
      </c>
      <c r="T64" t="s">
        <v>940</v>
      </c>
      <c r="U64" t="s">
        <v>941</v>
      </c>
      <c r="W64" t="s">
        <v>942</v>
      </c>
      <c r="X64" t="s">
        <v>943</v>
      </c>
    </row>
    <row r="65" spans="1:24">
      <c r="A65" t="s">
        <v>922</v>
      </c>
      <c r="B65" s="155">
        <v>11</v>
      </c>
      <c r="C65" s="155">
        <v>2022</v>
      </c>
      <c r="D65" t="s">
        <v>923</v>
      </c>
      <c r="F65" t="s">
        <v>977</v>
      </c>
      <c r="G65" s="156">
        <v>563.54999999999995</v>
      </c>
      <c r="I65" t="s">
        <v>925</v>
      </c>
      <c r="K65" t="s">
        <v>926</v>
      </c>
      <c r="L65" t="s">
        <v>927</v>
      </c>
      <c r="M65" t="s">
        <v>978</v>
      </c>
      <c r="N65" t="s">
        <v>938</v>
      </c>
      <c r="P65" t="s">
        <v>939</v>
      </c>
      <c r="Q65" t="s">
        <v>931</v>
      </c>
      <c r="R65" s="157">
        <v>44902.518773148149</v>
      </c>
      <c r="S65" s="158">
        <v>44893</v>
      </c>
      <c r="T65" t="s">
        <v>940</v>
      </c>
      <c r="U65" t="s">
        <v>941</v>
      </c>
      <c r="W65" t="s">
        <v>942</v>
      </c>
      <c r="X65" t="s">
        <v>943</v>
      </c>
    </row>
    <row r="66" spans="1:24">
      <c r="A66" t="s">
        <v>922</v>
      </c>
      <c r="B66" s="155">
        <v>11</v>
      </c>
      <c r="C66" s="155">
        <v>2022</v>
      </c>
      <c r="D66" t="s">
        <v>923</v>
      </c>
      <c r="F66" t="s">
        <v>977</v>
      </c>
      <c r="G66" s="156">
        <v>227.59</v>
      </c>
      <c r="I66" t="s">
        <v>925</v>
      </c>
      <c r="K66" t="s">
        <v>926</v>
      </c>
      <c r="L66" t="s">
        <v>927</v>
      </c>
      <c r="M66" t="s">
        <v>979</v>
      </c>
      <c r="N66" t="s">
        <v>938</v>
      </c>
      <c r="P66" t="s">
        <v>939</v>
      </c>
      <c r="Q66" t="s">
        <v>931</v>
      </c>
      <c r="R66" s="157">
        <v>44902.518773148149</v>
      </c>
      <c r="S66" s="158">
        <v>44893</v>
      </c>
      <c r="T66" t="s">
        <v>940</v>
      </c>
      <c r="U66" t="s">
        <v>941</v>
      </c>
      <c r="W66" t="s">
        <v>942</v>
      </c>
      <c r="X66" t="s">
        <v>943</v>
      </c>
    </row>
    <row r="67" spans="1:24">
      <c r="A67" t="s">
        <v>922</v>
      </c>
      <c r="B67" s="155">
        <v>11</v>
      </c>
      <c r="C67" s="155">
        <v>2022</v>
      </c>
      <c r="D67" t="s">
        <v>923</v>
      </c>
      <c r="F67" t="s">
        <v>977</v>
      </c>
      <c r="G67" s="156">
        <v>10146.65</v>
      </c>
      <c r="I67" t="s">
        <v>925</v>
      </c>
      <c r="K67" t="s">
        <v>926</v>
      </c>
      <c r="L67" t="s">
        <v>927</v>
      </c>
      <c r="M67" t="s">
        <v>980</v>
      </c>
      <c r="N67" t="s">
        <v>938</v>
      </c>
      <c r="P67" t="s">
        <v>939</v>
      </c>
      <c r="Q67" t="s">
        <v>931</v>
      </c>
      <c r="R67" s="157">
        <v>44902.518773148149</v>
      </c>
      <c r="S67" s="158">
        <v>44893</v>
      </c>
      <c r="T67" t="s">
        <v>940</v>
      </c>
      <c r="U67" t="s">
        <v>941</v>
      </c>
      <c r="W67" t="s">
        <v>942</v>
      </c>
      <c r="X67" t="s">
        <v>943</v>
      </c>
    </row>
    <row r="68" spans="1:24">
      <c r="A68" t="s">
        <v>922</v>
      </c>
      <c r="B68" s="155">
        <v>11</v>
      </c>
      <c r="C68" s="155">
        <v>2022</v>
      </c>
      <c r="D68" t="s">
        <v>923</v>
      </c>
      <c r="F68" t="s">
        <v>977</v>
      </c>
      <c r="G68" s="156">
        <v>1117013.51</v>
      </c>
      <c r="I68" t="s">
        <v>925</v>
      </c>
      <c r="K68" t="s">
        <v>926</v>
      </c>
      <c r="L68" t="s">
        <v>927</v>
      </c>
      <c r="M68" t="s">
        <v>981</v>
      </c>
      <c r="N68" t="s">
        <v>938</v>
      </c>
      <c r="P68" t="s">
        <v>939</v>
      </c>
      <c r="Q68" t="s">
        <v>931</v>
      </c>
      <c r="R68" s="157">
        <v>44902.518773148149</v>
      </c>
      <c r="S68" s="158">
        <v>44893</v>
      </c>
      <c r="T68" t="s">
        <v>940</v>
      </c>
      <c r="U68" t="s">
        <v>941</v>
      </c>
      <c r="W68" t="s">
        <v>942</v>
      </c>
      <c r="X68" t="s">
        <v>943</v>
      </c>
    </row>
    <row r="69" spans="1:24">
      <c r="A69" t="s">
        <v>922</v>
      </c>
      <c r="B69" s="155">
        <v>11</v>
      </c>
      <c r="C69" s="155">
        <v>2022</v>
      </c>
      <c r="D69" t="s">
        <v>923</v>
      </c>
      <c r="F69" t="s">
        <v>977</v>
      </c>
      <c r="G69" s="156">
        <v>864.29</v>
      </c>
      <c r="I69" t="s">
        <v>925</v>
      </c>
      <c r="K69" t="s">
        <v>926</v>
      </c>
      <c r="L69" t="s">
        <v>927</v>
      </c>
      <c r="M69" t="s">
        <v>982</v>
      </c>
      <c r="N69" t="s">
        <v>938</v>
      </c>
      <c r="P69" t="s">
        <v>939</v>
      </c>
      <c r="Q69" t="s">
        <v>931</v>
      </c>
      <c r="R69" s="157">
        <v>44902.518773148149</v>
      </c>
      <c r="S69" s="158">
        <v>44893</v>
      </c>
      <c r="T69" t="s">
        <v>940</v>
      </c>
      <c r="U69" t="s">
        <v>941</v>
      </c>
      <c r="W69" t="s">
        <v>942</v>
      </c>
      <c r="X69" t="s">
        <v>943</v>
      </c>
    </row>
    <row r="70" spans="1:24">
      <c r="A70" t="s">
        <v>922</v>
      </c>
      <c r="B70" s="155">
        <v>11</v>
      </c>
      <c r="C70" s="155">
        <v>2022</v>
      </c>
      <c r="D70" t="s">
        <v>923</v>
      </c>
      <c r="F70" t="s">
        <v>977</v>
      </c>
      <c r="G70" s="156">
        <v>102.33</v>
      </c>
      <c r="I70" t="s">
        <v>925</v>
      </c>
      <c r="K70" t="s">
        <v>926</v>
      </c>
      <c r="L70" t="s">
        <v>927</v>
      </c>
      <c r="M70" t="s">
        <v>983</v>
      </c>
      <c r="N70" t="s">
        <v>938</v>
      </c>
      <c r="P70" t="s">
        <v>939</v>
      </c>
      <c r="Q70" t="s">
        <v>931</v>
      </c>
      <c r="R70" s="157">
        <v>44902.518773148149</v>
      </c>
      <c r="S70" s="158">
        <v>44893</v>
      </c>
      <c r="T70" t="s">
        <v>940</v>
      </c>
      <c r="U70" t="s">
        <v>941</v>
      </c>
      <c r="W70" t="s">
        <v>942</v>
      </c>
      <c r="X70" t="s">
        <v>943</v>
      </c>
    </row>
    <row r="71" spans="1:24">
      <c r="A71" t="s">
        <v>922</v>
      </c>
      <c r="B71" s="155">
        <v>11</v>
      </c>
      <c r="C71" s="155">
        <v>2022</v>
      </c>
      <c r="D71" t="s">
        <v>923</v>
      </c>
      <c r="F71" t="s">
        <v>977</v>
      </c>
      <c r="G71" s="156">
        <v>5363.34</v>
      </c>
      <c r="I71" t="s">
        <v>925</v>
      </c>
      <c r="K71" t="s">
        <v>926</v>
      </c>
      <c r="L71" t="s">
        <v>927</v>
      </c>
      <c r="M71" t="s">
        <v>960</v>
      </c>
      <c r="N71" t="s">
        <v>938</v>
      </c>
      <c r="P71" t="s">
        <v>939</v>
      </c>
      <c r="Q71" t="s">
        <v>931</v>
      </c>
      <c r="R71" s="157">
        <v>44902.518773148149</v>
      </c>
      <c r="S71" s="158">
        <v>44893</v>
      </c>
      <c r="T71" t="s">
        <v>940</v>
      </c>
      <c r="U71" t="s">
        <v>941</v>
      </c>
      <c r="W71" t="s">
        <v>942</v>
      </c>
      <c r="X71" t="s">
        <v>943</v>
      </c>
    </row>
    <row r="72" spans="1:24">
      <c r="A72" t="s">
        <v>922</v>
      </c>
      <c r="B72" s="155">
        <v>11</v>
      </c>
      <c r="C72" s="155">
        <v>2022</v>
      </c>
      <c r="D72" t="s">
        <v>923</v>
      </c>
      <c r="F72" t="s">
        <v>977</v>
      </c>
      <c r="G72" s="156">
        <v>108.35</v>
      </c>
      <c r="I72" t="s">
        <v>925</v>
      </c>
      <c r="K72" t="s">
        <v>926</v>
      </c>
      <c r="L72" t="s">
        <v>927</v>
      </c>
      <c r="M72" t="s">
        <v>962</v>
      </c>
      <c r="N72" t="s">
        <v>958</v>
      </c>
      <c r="P72" t="s">
        <v>939</v>
      </c>
      <c r="Q72" t="s">
        <v>931</v>
      </c>
      <c r="R72" s="157">
        <v>44902.518773148149</v>
      </c>
      <c r="S72" s="158">
        <v>44893</v>
      </c>
      <c r="T72" t="s">
        <v>940</v>
      </c>
      <c r="U72" t="s">
        <v>941</v>
      </c>
      <c r="W72" t="s">
        <v>942</v>
      </c>
      <c r="X72" t="s">
        <v>943</v>
      </c>
    </row>
    <row r="73" spans="1:24">
      <c r="A73" t="s">
        <v>922</v>
      </c>
      <c r="B73" s="155">
        <v>11</v>
      </c>
      <c r="C73" s="155">
        <v>2022</v>
      </c>
      <c r="D73" t="s">
        <v>923</v>
      </c>
      <c r="F73" t="s">
        <v>977</v>
      </c>
      <c r="G73" s="156">
        <v>143.22</v>
      </c>
      <c r="I73" t="s">
        <v>925</v>
      </c>
      <c r="K73" t="s">
        <v>926</v>
      </c>
      <c r="L73" t="s">
        <v>927</v>
      </c>
      <c r="M73" t="s">
        <v>962</v>
      </c>
      <c r="N73" t="s">
        <v>938</v>
      </c>
      <c r="P73" t="s">
        <v>939</v>
      </c>
      <c r="Q73" t="s">
        <v>931</v>
      </c>
      <c r="R73" s="157">
        <v>44902.518773148149</v>
      </c>
      <c r="S73" s="158">
        <v>44893</v>
      </c>
      <c r="T73" t="s">
        <v>940</v>
      </c>
      <c r="U73" t="s">
        <v>941</v>
      </c>
      <c r="W73" t="s">
        <v>942</v>
      </c>
      <c r="X73" t="s">
        <v>943</v>
      </c>
    </row>
    <row r="74" spans="1:24">
      <c r="A74" t="s">
        <v>922</v>
      </c>
      <c r="B74" s="155">
        <v>11</v>
      </c>
      <c r="C74" s="155">
        <v>2022</v>
      </c>
      <c r="D74" t="s">
        <v>923</v>
      </c>
      <c r="F74" t="s">
        <v>977</v>
      </c>
      <c r="G74" s="156">
        <v>7969.2</v>
      </c>
      <c r="I74" t="s">
        <v>925</v>
      </c>
      <c r="K74" t="s">
        <v>926</v>
      </c>
      <c r="L74" t="s">
        <v>927</v>
      </c>
      <c r="M74" t="s">
        <v>984</v>
      </c>
      <c r="N74" t="s">
        <v>938</v>
      </c>
      <c r="P74" t="s">
        <v>939</v>
      </c>
      <c r="Q74" t="s">
        <v>931</v>
      </c>
      <c r="R74" s="157">
        <v>44902.518773148149</v>
      </c>
      <c r="S74" s="158">
        <v>44893</v>
      </c>
      <c r="T74" t="s">
        <v>940</v>
      </c>
      <c r="U74" t="s">
        <v>941</v>
      </c>
      <c r="W74" t="s">
        <v>942</v>
      </c>
      <c r="X74" t="s">
        <v>943</v>
      </c>
    </row>
    <row r="75" spans="1:24">
      <c r="A75" t="s">
        <v>922</v>
      </c>
      <c r="B75" s="155">
        <v>11</v>
      </c>
      <c r="C75" s="155">
        <v>2022</v>
      </c>
      <c r="D75" t="s">
        <v>923</v>
      </c>
      <c r="F75" t="s">
        <v>977</v>
      </c>
      <c r="G75" s="156">
        <v>1170</v>
      </c>
      <c r="I75" t="s">
        <v>925</v>
      </c>
      <c r="K75" t="s">
        <v>926</v>
      </c>
      <c r="L75" t="s">
        <v>927</v>
      </c>
      <c r="M75" t="s">
        <v>985</v>
      </c>
      <c r="N75" t="s">
        <v>986</v>
      </c>
      <c r="P75" t="s">
        <v>939</v>
      </c>
      <c r="Q75" t="s">
        <v>931</v>
      </c>
      <c r="R75" s="157">
        <v>44902.518773148149</v>
      </c>
      <c r="S75" s="158">
        <v>44893</v>
      </c>
      <c r="T75" t="s">
        <v>940</v>
      </c>
      <c r="U75" t="s">
        <v>941</v>
      </c>
      <c r="W75" t="s">
        <v>942</v>
      </c>
      <c r="X75" t="s">
        <v>943</v>
      </c>
    </row>
    <row r="76" spans="1:24">
      <c r="A76" t="s">
        <v>922</v>
      </c>
      <c r="B76" s="155">
        <v>11</v>
      </c>
      <c r="C76" s="155">
        <v>2022</v>
      </c>
      <c r="D76" t="s">
        <v>923</v>
      </c>
      <c r="F76" t="s">
        <v>977</v>
      </c>
      <c r="G76" s="156">
        <v>30</v>
      </c>
      <c r="I76" t="s">
        <v>925</v>
      </c>
      <c r="K76" t="s">
        <v>926</v>
      </c>
      <c r="L76" t="s">
        <v>927</v>
      </c>
      <c r="M76" t="s">
        <v>985</v>
      </c>
      <c r="N76" t="s">
        <v>987</v>
      </c>
      <c r="P76" t="s">
        <v>939</v>
      </c>
      <c r="Q76" t="s">
        <v>931</v>
      </c>
      <c r="R76" s="157">
        <v>44902.518773148149</v>
      </c>
      <c r="S76" s="158">
        <v>44893</v>
      </c>
      <c r="T76" t="s">
        <v>940</v>
      </c>
      <c r="U76" t="s">
        <v>941</v>
      </c>
      <c r="W76" t="s">
        <v>942</v>
      </c>
      <c r="X76" t="s">
        <v>943</v>
      </c>
    </row>
    <row r="77" spans="1:24">
      <c r="A77" t="s">
        <v>922</v>
      </c>
      <c r="B77" s="155">
        <v>11</v>
      </c>
      <c r="C77" s="155">
        <v>2022</v>
      </c>
      <c r="D77" t="s">
        <v>923</v>
      </c>
      <c r="F77" t="s">
        <v>977</v>
      </c>
      <c r="G77" s="156">
        <v>77.8</v>
      </c>
      <c r="I77" t="s">
        <v>925</v>
      </c>
      <c r="K77" t="s">
        <v>926</v>
      </c>
      <c r="L77" t="s">
        <v>927</v>
      </c>
      <c r="M77" t="s">
        <v>985</v>
      </c>
      <c r="N77" t="s">
        <v>938</v>
      </c>
      <c r="P77" t="s">
        <v>939</v>
      </c>
      <c r="Q77" t="s">
        <v>931</v>
      </c>
      <c r="R77" s="157">
        <v>44902.518773148149</v>
      </c>
      <c r="S77" s="158">
        <v>44893</v>
      </c>
      <c r="T77" t="s">
        <v>940</v>
      </c>
      <c r="U77" t="s">
        <v>941</v>
      </c>
      <c r="W77" t="s">
        <v>942</v>
      </c>
      <c r="X77" t="s">
        <v>943</v>
      </c>
    </row>
    <row r="78" spans="1:24">
      <c r="A78" t="s">
        <v>922</v>
      </c>
      <c r="B78" s="155">
        <v>11</v>
      </c>
      <c r="C78" s="155">
        <v>2022</v>
      </c>
      <c r="D78" t="s">
        <v>923</v>
      </c>
      <c r="F78" t="s">
        <v>977</v>
      </c>
      <c r="G78" s="156">
        <v>2406198.08</v>
      </c>
      <c r="I78" t="s">
        <v>925</v>
      </c>
      <c r="K78" t="s">
        <v>926</v>
      </c>
      <c r="L78" t="s">
        <v>927</v>
      </c>
      <c r="M78" t="s">
        <v>971</v>
      </c>
      <c r="N78" t="s">
        <v>938</v>
      </c>
      <c r="P78" t="s">
        <v>939</v>
      </c>
      <c r="Q78" t="s">
        <v>931</v>
      </c>
      <c r="R78" s="157">
        <v>44902.518773148149</v>
      </c>
      <c r="S78" s="158">
        <v>44893</v>
      </c>
      <c r="T78" t="s">
        <v>940</v>
      </c>
      <c r="U78" t="s">
        <v>941</v>
      </c>
      <c r="W78" t="s">
        <v>942</v>
      </c>
      <c r="X78" t="s">
        <v>943</v>
      </c>
    </row>
    <row r="79" spans="1:24">
      <c r="A79" t="s">
        <v>922</v>
      </c>
      <c r="B79" s="155">
        <v>11</v>
      </c>
      <c r="C79" s="155">
        <v>2022</v>
      </c>
      <c r="D79" t="s">
        <v>923</v>
      </c>
      <c r="F79" t="s">
        <v>977</v>
      </c>
      <c r="G79" s="156">
        <v>-1819297.55</v>
      </c>
      <c r="I79" t="s">
        <v>925</v>
      </c>
      <c r="K79" t="s">
        <v>926</v>
      </c>
      <c r="L79" t="s">
        <v>927</v>
      </c>
      <c r="M79" t="s">
        <v>972</v>
      </c>
      <c r="N79" t="s">
        <v>938</v>
      </c>
      <c r="P79" t="s">
        <v>939</v>
      </c>
      <c r="Q79" t="s">
        <v>931</v>
      </c>
      <c r="R79" s="157">
        <v>44902.518773148149</v>
      </c>
      <c r="S79" s="158">
        <v>44893</v>
      </c>
      <c r="T79" t="s">
        <v>940</v>
      </c>
      <c r="U79" t="s">
        <v>941</v>
      </c>
      <c r="W79" t="s">
        <v>942</v>
      </c>
      <c r="X79" t="s">
        <v>943</v>
      </c>
    </row>
    <row r="80" spans="1:24">
      <c r="A80" t="s">
        <v>922</v>
      </c>
      <c r="B80" s="155">
        <v>11</v>
      </c>
      <c r="C80" s="155">
        <v>2022</v>
      </c>
      <c r="D80" t="s">
        <v>923</v>
      </c>
      <c r="F80" t="s">
        <v>988</v>
      </c>
      <c r="G80" s="156">
        <v>20294.580000000002</v>
      </c>
      <c r="I80" t="s">
        <v>925</v>
      </c>
      <c r="K80" t="s">
        <v>926</v>
      </c>
      <c r="L80" t="s">
        <v>927</v>
      </c>
      <c r="M80" t="s">
        <v>989</v>
      </c>
      <c r="N80" t="s">
        <v>990</v>
      </c>
      <c r="P80" t="s">
        <v>939</v>
      </c>
      <c r="Q80" t="s">
        <v>931</v>
      </c>
      <c r="R80" s="157">
        <v>44902.518773148149</v>
      </c>
      <c r="S80" s="158">
        <v>44893</v>
      </c>
      <c r="T80" t="s">
        <v>940</v>
      </c>
      <c r="U80" t="s">
        <v>941</v>
      </c>
      <c r="W80" t="s">
        <v>942</v>
      </c>
      <c r="X80" t="s">
        <v>943</v>
      </c>
    </row>
    <row r="81" spans="1:24">
      <c r="A81" t="s">
        <v>922</v>
      </c>
      <c r="B81" s="155">
        <v>11</v>
      </c>
      <c r="C81" s="155">
        <v>2022</v>
      </c>
      <c r="D81" t="s">
        <v>923</v>
      </c>
      <c r="F81" t="s">
        <v>991</v>
      </c>
      <c r="G81" s="156">
        <v>706.85299999999995</v>
      </c>
      <c r="I81" t="s">
        <v>925</v>
      </c>
      <c r="K81" t="s">
        <v>926</v>
      </c>
      <c r="L81" t="s">
        <v>927</v>
      </c>
      <c r="M81" t="s">
        <v>985</v>
      </c>
      <c r="N81" t="s">
        <v>992</v>
      </c>
      <c r="P81" t="s">
        <v>939</v>
      </c>
      <c r="Q81" t="s">
        <v>931</v>
      </c>
      <c r="R81" s="157">
        <v>44902.518773148149</v>
      </c>
      <c r="S81" s="158">
        <v>44893</v>
      </c>
      <c r="T81" t="s">
        <v>940</v>
      </c>
      <c r="U81" t="s">
        <v>941</v>
      </c>
      <c r="W81" t="s">
        <v>942</v>
      </c>
      <c r="X81" t="s">
        <v>943</v>
      </c>
    </row>
    <row r="82" spans="1:24">
      <c r="A82" t="s">
        <v>922</v>
      </c>
      <c r="B82" s="155">
        <v>11</v>
      </c>
      <c r="C82" s="155">
        <v>2022</v>
      </c>
      <c r="D82" t="s">
        <v>923</v>
      </c>
      <c r="F82" t="s">
        <v>993</v>
      </c>
      <c r="G82" s="156">
        <v>-751361.4</v>
      </c>
      <c r="I82" t="s">
        <v>925</v>
      </c>
      <c r="K82" t="s">
        <v>926</v>
      </c>
      <c r="L82" t="s">
        <v>927</v>
      </c>
      <c r="M82" t="s">
        <v>994</v>
      </c>
      <c r="N82" t="s">
        <v>929</v>
      </c>
      <c r="P82" t="s">
        <v>939</v>
      </c>
      <c r="Q82" t="s">
        <v>931</v>
      </c>
      <c r="R82" s="157">
        <v>44902.518773148149</v>
      </c>
      <c r="S82" s="158">
        <v>44893</v>
      </c>
      <c r="T82" t="s">
        <v>940</v>
      </c>
      <c r="U82" t="s">
        <v>941</v>
      </c>
      <c r="W82" t="s">
        <v>942</v>
      </c>
      <c r="X82" t="s">
        <v>943</v>
      </c>
    </row>
    <row r="83" spans="1:24">
      <c r="A83" t="s">
        <v>922</v>
      </c>
      <c r="B83" s="155">
        <v>11</v>
      </c>
      <c r="C83" s="155">
        <v>2022</v>
      </c>
      <c r="D83" t="s">
        <v>923</v>
      </c>
      <c r="F83" t="s">
        <v>993</v>
      </c>
      <c r="G83" s="156">
        <v>-274.55</v>
      </c>
      <c r="I83" t="s">
        <v>925</v>
      </c>
      <c r="K83" t="s">
        <v>926</v>
      </c>
      <c r="L83" t="s">
        <v>927</v>
      </c>
      <c r="M83" t="s">
        <v>937</v>
      </c>
      <c r="N83" t="s">
        <v>964</v>
      </c>
      <c r="P83" t="s">
        <v>939</v>
      </c>
      <c r="Q83" t="s">
        <v>931</v>
      </c>
      <c r="R83" s="157">
        <v>44902.518773148149</v>
      </c>
      <c r="S83" s="158">
        <v>44893</v>
      </c>
      <c r="T83" t="s">
        <v>940</v>
      </c>
      <c r="U83" t="s">
        <v>941</v>
      </c>
      <c r="W83" t="s">
        <v>942</v>
      </c>
      <c r="X83" t="s">
        <v>943</v>
      </c>
    </row>
    <row r="84" spans="1:24">
      <c r="A84" t="s">
        <v>922</v>
      </c>
      <c r="B84" s="155">
        <v>11</v>
      </c>
      <c r="C84" s="155">
        <v>2022</v>
      </c>
      <c r="D84" t="s">
        <v>923</v>
      </c>
      <c r="F84" t="s">
        <v>993</v>
      </c>
      <c r="G84" s="156">
        <v>-12942.57</v>
      </c>
      <c r="I84" t="s">
        <v>925</v>
      </c>
      <c r="K84" t="s">
        <v>926</v>
      </c>
      <c r="L84" t="s">
        <v>927</v>
      </c>
      <c r="M84" t="s">
        <v>937</v>
      </c>
      <c r="N84" t="s">
        <v>938</v>
      </c>
      <c r="P84" t="s">
        <v>939</v>
      </c>
      <c r="Q84" t="s">
        <v>931</v>
      </c>
      <c r="R84" s="157">
        <v>44902.518773148149</v>
      </c>
      <c r="S84" s="158">
        <v>44893</v>
      </c>
      <c r="T84" t="s">
        <v>940</v>
      </c>
      <c r="U84" t="s">
        <v>941</v>
      </c>
      <c r="W84" t="s">
        <v>942</v>
      </c>
      <c r="X84" t="s">
        <v>943</v>
      </c>
    </row>
    <row r="85" spans="1:24">
      <c r="A85" t="s">
        <v>922</v>
      </c>
      <c r="B85" s="155">
        <v>11</v>
      </c>
      <c r="C85" s="155">
        <v>2022</v>
      </c>
      <c r="D85" t="s">
        <v>923</v>
      </c>
      <c r="F85" t="s">
        <v>993</v>
      </c>
      <c r="G85" s="156">
        <v>-778.99</v>
      </c>
      <c r="I85" t="s">
        <v>925</v>
      </c>
      <c r="K85" t="s">
        <v>926</v>
      </c>
      <c r="L85" t="s">
        <v>927</v>
      </c>
      <c r="M85" t="s">
        <v>937</v>
      </c>
      <c r="N85" t="s">
        <v>944</v>
      </c>
      <c r="P85" t="s">
        <v>939</v>
      </c>
      <c r="Q85" t="s">
        <v>931</v>
      </c>
      <c r="R85" s="157">
        <v>44902.518773148149</v>
      </c>
      <c r="S85" s="158">
        <v>44893</v>
      </c>
      <c r="T85" t="s">
        <v>940</v>
      </c>
      <c r="U85" t="s">
        <v>941</v>
      </c>
      <c r="W85" t="s">
        <v>942</v>
      </c>
      <c r="X85" t="s">
        <v>943</v>
      </c>
    </row>
    <row r="86" spans="1:24">
      <c r="A86" t="s">
        <v>922</v>
      </c>
      <c r="B86" s="155">
        <v>11</v>
      </c>
      <c r="C86" s="155">
        <v>2022</v>
      </c>
      <c r="D86" t="s">
        <v>923</v>
      </c>
      <c r="F86" t="s">
        <v>993</v>
      </c>
      <c r="G86" s="156">
        <v>-1604.55</v>
      </c>
      <c r="I86" t="s">
        <v>925</v>
      </c>
      <c r="K86" t="s">
        <v>926</v>
      </c>
      <c r="L86" t="s">
        <v>927</v>
      </c>
      <c r="M86" t="s">
        <v>945</v>
      </c>
      <c r="N86" t="s">
        <v>938</v>
      </c>
      <c r="P86" t="s">
        <v>939</v>
      </c>
      <c r="Q86" t="s">
        <v>931</v>
      </c>
      <c r="R86" s="157">
        <v>44902.518773148149</v>
      </c>
      <c r="S86" s="158">
        <v>44893</v>
      </c>
      <c r="T86" t="s">
        <v>940</v>
      </c>
      <c r="U86" t="s">
        <v>941</v>
      </c>
      <c r="W86" t="s">
        <v>942</v>
      </c>
      <c r="X86" t="s">
        <v>943</v>
      </c>
    </row>
    <row r="87" spans="1:24">
      <c r="A87" t="s">
        <v>922</v>
      </c>
      <c r="B87" s="155">
        <v>11</v>
      </c>
      <c r="C87" s="155">
        <v>2022</v>
      </c>
      <c r="D87" t="s">
        <v>923</v>
      </c>
      <c r="F87" t="s">
        <v>993</v>
      </c>
      <c r="G87" s="156">
        <v>120.2</v>
      </c>
      <c r="I87" t="s">
        <v>925</v>
      </c>
      <c r="K87" t="s">
        <v>926</v>
      </c>
      <c r="L87" t="s">
        <v>927</v>
      </c>
      <c r="M87" t="s">
        <v>995</v>
      </c>
      <c r="N87" t="s">
        <v>938</v>
      </c>
      <c r="P87" t="s">
        <v>939</v>
      </c>
      <c r="Q87" t="s">
        <v>931</v>
      </c>
      <c r="R87" s="157">
        <v>44902.518773148149</v>
      </c>
      <c r="S87" s="158">
        <v>44893</v>
      </c>
      <c r="T87" t="s">
        <v>940</v>
      </c>
      <c r="U87" t="s">
        <v>941</v>
      </c>
      <c r="W87" t="s">
        <v>942</v>
      </c>
      <c r="X87" t="s">
        <v>943</v>
      </c>
    </row>
    <row r="88" spans="1:24">
      <c r="A88" t="s">
        <v>922</v>
      </c>
      <c r="B88" s="155">
        <v>11</v>
      </c>
      <c r="C88" s="155">
        <v>2022</v>
      </c>
      <c r="D88" t="s">
        <v>923</v>
      </c>
      <c r="F88" t="s">
        <v>993</v>
      </c>
      <c r="G88" s="156">
        <v>-122.75</v>
      </c>
      <c r="I88" t="s">
        <v>925</v>
      </c>
      <c r="K88" t="s">
        <v>926</v>
      </c>
      <c r="L88" t="s">
        <v>927</v>
      </c>
      <c r="M88" t="s">
        <v>946</v>
      </c>
      <c r="N88" t="s">
        <v>964</v>
      </c>
      <c r="P88" t="s">
        <v>939</v>
      </c>
      <c r="Q88" t="s">
        <v>931</v>
      </c>
      <c r="R88" s="157">
        <v>44902.518773148149</v>
      </c>
      <c r="S88" s="158">
        <v>44893</v>
      </c>
      <c r="T88" t="s">
        <v>940</v>
      </c>
      <c r="U88" t="s">
        <v>941</v>
      </c>
      <c r="W88" t="s">
        <v>942</v>
      </c>
      <c r="X88" t="s">
        <v>943</v>
      </c>
    </row>
    <row r="89" spans="1:24">
      <c r="A89" t="s">
        <v>922</v>
      </c>
      <c r="B89" s="155">
        <v>11</v>
      </c>
      <c r="C89" s="155">
        <v>2022</v>
      </c>
      <c r="D89" t="s">
        <v>923</v>
      </c>
      <c r="F89" t="s">
        <v>993</v>
      </c>
      <c r="G89" s="156">
        <v>-7592.63</v>
      </c>
      <c r="I89" t="s">
        <v>925</v>
      </c>
      <c r="K89" t="s">
        <v>926</v>
      </c>
      <c r="L89" t="s">
        <v>927</v>
      </c>
      <c r="M89" t="s">
        <v>946</v>
      </c>
      <c r="N89" t="s">
        <v>938</v>
      </c>
      <c r="P89" t="s">
        <v>939</v>
      </c>
      <c r="Q89" t="s">
        <v>931</v>
      </c>
      <c r="R89" s="157">
        <v>44902.518773148149</v>
      </c>
      <c r="S89" s="158">
        <v>44893</v>
      </c>
      <c r="T89" t="s">
        <v>940</v>
      </c>
      <c r="U89" t="s">
        <v>941</v>
      </c>
      <c r="W89" t="s">
        <v>942</v>
      </c>
      <c r="X89" t="s">
        <v>943</v>
      </c>
    </row>
    <row r="90" spans="1:24">
      <c r="A90" t="s">
        <v>922</v>
      </c>
      <c r="B90" s="155">
        <v>11</v>
      </c>
      <c r="C90" s="155">
        <v>2022</v>
      </c>
      <c r="D90" t="s">
        <v>923</v>
      </c>
      <c r="F90" t="s">
        <v>993</v>
      </c>
      <c r="G90" s="156">
        <v>-288.24</v>
      </c>
      <c r="I90" t="s">
        <v>925</v>
      </c>
      <c r="K90" t="s">
        <v>926</v>
      </c>
      <c r="L90" t="s">
        <v>927</v>
      </c>
      <c r="M90" t="s">
        <v>946</v>
      </c>
      <c r="N90" t="s">
        <v>944</v>
      </c>
      <c r="P90" t="s">
        <v>939</v>
      </c>
      <c r="Q90" t="s">
        <v>931</v>
      </c>
      <c r="R90" s="157">
        <v>44902.518773148149</v>
      </c>
      <c r="S90" s="158">
        <v>44893</v>
      </c>
      <c r="T90" t="s">
        <v>940</v>
      </c>
      <c r="U90" t="s">
        <v>941</v>
      </c>
      <c r="W90" t="s">
        <v>942</v>
      </c>
      <c r="X90" t="s">
        <v>943</v>
      </c>
    </row>
    <row r="91" spans="1:24">
      <c r="A91" t="s">
        <v>922</v>
      </c>
      <c r="B91" s="155">
        <v>11</v>
      </c>
      <c r="C91" s="155">
        <v>2022</v>
      </c>
      <c r="D91" t="s">
        <v>923</v>
      </c>
      <c r="F91" t="s">
        <v>993</v>
      </c>
      <c r="G91" s="156">
        <v>-42.8</v>
      </c>
      <c r="I91" t="s">
        <v>925</v>
      </c>
      <c r="K91" t="s">
        <v>926</v>
      </c>
      <c r="L91" t="s">
        <v>927</v>
      </c>
      <c r="M91" t="s">
        <v>947</v>
      </c>
      <c r="N91" t="s">
        <v>938</v>
      </c>
      <c r="P91" t="s">
        <v>939</v>
      </c>
      <c r="Q91" t="s">
        <v>931</v>
      </c>
      <c r="R91" s="157">
        <v>44902.518773148149</v>
      </c>
      <c r="S91" s="158">
        <v>44893</v>
      </c>
      <c r="T91" t="s">
        <v>940</v>
      </c>
      <c r="U91" t="s">
        <v>941</v>
      </c>
      <c r="W91" t="s">
        <v>942</v>
      </c>
      <c r="X91" t="s">
        <v>943</v>
      </c>
    </row>
    <row r="92" spans="1:24">
      <c r="A92" t="s">
        <v>922</v>
      </c>
      <c r="B92" s="155">
        <v>11</v>
      </c>
      <c r="C92" s="155">
        <v>2022</v>
      </c>
      <c r="D92" t="s">
        <v>923</v>
      </c>
      <c r="F92" t="s">
        <v>993</v>
      </c>
      <c r="G92" s="156">
        <v>-3.5</v>
      </c>
      <c r="I92" t="s">
        <v>925</v>
      </c>
      <c r="K92" t="s">
        <v>926</v>
      </c>
      <c r="L92" t="s">
        <v>927</v>
      </c>
      <c r="M92" t="s">
        <v>948</v>
      </c>
      <c r="N92" t="s">
        <v>964</v>
      </c>
      <c r="P92" t="s">
        <v>939</v>
      </c>
      <c r="Q92" t="s">
        <v>931</v>
      </c>
      <c r="R92" s="157">
        <v>44902.518773148149</v>
      </c>
      <c r="S92" s="158">
        <v>44893</v>
      </c>
      <c r="T92" t="s">
        <v>940</v>
      </c>
      <c r="U92" t="s">
        <v>941</v>
      </c>
      <c r="W92" t="s">
        <v>942</v>
      </c>
      <c r="X92" t="s">
        <v>943</v>
      </c>
    </row>
    <row r="93" spans="1:24">
      <c r="A93" t="s">
        <v>922</v>
      </c>
      <c r="B93" s="155">
        <v>11</v>
      </c>
      <c r="C93" s="155">
        <v>2022</v>
      </c>
      <c r="D93" t="s">
        <v>923</v>
      </c>
      <c r="F93" t="s">
        <v>993</v>
      </c>
      <c r="G93" s="156">
        <v>-165.05</v>
      </c>
      <c r="I93" t="s">
        <v>925</v>
      </c>
      <c r="K93" t="s">
        <v>926</v>
      </c>
      <c r="L93" t="s">
        <v>927</v>
      </c>
      <c r="M93" t="s">
        <v>948</v>
      </c>
      <c r="N93" t="s">
        <v>938</v>
      </c>
      <c r="P93" t="s">
        <v>939</v>
      </c>
      <c r="Q93" t="s">
        <v>931</v>
      </c>
      <c r="R93" s="157">
        <v>44902.518773148149</v>
      </c>
      <c r="S93" s="158">
        <v>44893</v>
      </c>
      <c r="T93" t="s">
        <v>940</v>
      </c>
      <c r="U93" t="s">
        <v>941</v>
      </c>
      <c r="W93" t="s">
        <v>942</v>
      </c>
      <c r="X93" t="s">
        <v>943</v>
      </c>
    </row>
    <row r="94" spans="1:24">
      <c r="A94" t="s">
        <v>922</v>
      </c>
      <c r="B94" s="155">
        <v>11</v>
      </c>
      <c r="C94" s="155">
        <v>2022</v>
      </c>
      <c r="D94" t="s">
        <v>923</v>
      </c>
      <c r="F94" t="s">
        <v>993</v>
      </c>
      <c r="G94" s="156">
        <v>-1.24</v>
      </c>
      <c r="I94" t="s">
        <v>925</v>
      </c>
      <c r="K94" t="s">
        <v>926</v>
      </c>
      <c r="L94" t="s">
        <v>927</v>
      </c>
      <c r="M94" t="s">
        <v>948</v>
      </c>
      <c r="N94" t="s">
        <v>944</v>
      </c>
      <c r="P94" t="s">
        <v>939</v>
      </c>
      <c r="Q94" t="s">
        <v>931</v>
      </c>
      <c r="R94" s="157">
        <v>44902.518773148149</v>
      </c>
      <c r="S94" s="158">
        <v>44893</v>
      </c>
      <c r="T94" t="s">
        <v>940</v>
      </c>
      <c r="U94" t="s">
        <v>941</v>
      </c>
      <c r="W94" t="s">
        <v>942</v>
      </c>
      <c r="X94" t="s">
        <v>943</v>
      </c>
    </row>
    <row r="95" spans="1:24">
      <c r="A95" t="s">
        <v>922</v>
      </c>
      <c r="B95" s="155">
        <v>11</v>
      </c>
      <c r="C95" s="155">
        <v>2022</v>
      </c>
      <c r="D95" t="s">
        <v>923</v>
      </c>
      <c r="F95" t="s">
        <v>993</v>
      </c>
      <c r="G95" s="156">
        <v>-12</v>
      </c>
      <c r="I95" t="s">
        <v>925</v>
      </c>
      <c r="K95" t="s">
        <v>926</v>
      </c>
      <c r="L95" t="s">
        <v>927</v>
      </c>
      <c r="M95" t="s">
        <v>949</v>
      </c>
      <c r="N95" t="s">
        <v>938</v>
      </c>
      <c r="P95" t="s">
        <v>939</v>
      </c>
      <c r="Q95" t="s">
        <v>931</v>
      </c>
      <c r="R95" s="157">
        <v>44902.518773148149</v>
      </c>
      <c r="S95" s="158">
        <v>44893</v>
      </c>
      <c r="T95" t="s">
        <v>940</v>
      </c>
      <c r="U95" t="s">
        <v>941</v>
      </c>
      <c r="W95" t="s">
        <v>942</v>
      </c>
      <c r="X95" t="s">
        <v>943</v>
      </c>
    </row>
    <row r="96" spans="1:24">
      <c r="A96" t="s">
        <v>922</v>
      </c>
      <c r="B96" s="155">
        <v>11</v>
      </c>
      <c r="C96" s="155">
        <v>2022</v>
      </c>
      <c r="D96" t="s">
        <v>923</v>
      </c>
      <c r="F96" t="s">
        <v>993</v>
      </c>
      <c r="G96" s="156">
        <v>-51.31</v>
      </c>
      <c r="I96" t="s">
        <v>925</v>
      </c>
      <c r="K96" t="s">
        <v>926</v>
      </c>
      <c r="L96" t="s">
        <v>927</v>
      </c>
      <c r="M96" t="s">
        <v>950</v>
      </c>
      <c r="N96" t="s">
        <v>964</v>
      </c>
      <c r="P96" t="s">
        <v>939</v>
      </c>
      <c r="Q96" t="s">
        <v>931</v>
      </c>
      <c r="R96" s="157">
        <v>44902.518773148149</v>
      </c>
      <c r="S96" s="158">
        <v>44893</v>
      </c>
      <c r="T96" t="s">
        <v>940</v>
      </c>
      <c r="U96" t="s">
        <v>941</v>
      </c>
      <c r="W96" t="s">
        <v>942</v>
      </c>
      <c r="X96" t="s">
        <v>943</v>
      </c>
    </row>
    <row r="97" spans="1:24">
      <c r="A97" t="s">
        <v>922</v>
      </c>
      <c r="B97" s="155">
        <v>11</v>
      </c>
      <c r="C97" s="155">
        <v>2022</v>
      </c>
      <c r="D97" t="s">
        <v>923</v>
      </c>
      <c r="F97" t="s">
        <v>993</v>
      </c>
      <c r="G97" s="156">
        <v>-3450.62</v>
      </c>
      <c r="I97" t="s">
        <v>925</v>
      </c>
      <c r="K97" t="s">
        <v>926</v>
      </c>
      <c r="L97" t="s">
        <v>927</v>
      </c>
      <c r="M97" t="s">
        <v>950</v>
      </c>
      <c r="N97" t="s">
        <v>938</v>
      </c>
      <c r="P97" t="s">
        <v>939</v>
      </c>
      <c r="Q97" t="s">
        <v>931</v>
      </c>
      <c r="R97" s="157">
        <v>44902.518773148149</v>
      </c>
      <c r="S97" s="158">
        <v>44893</v>
      </c>
      <c r="T97" t="s">
        <v>940</v>
      </c>
      <c r="U97" t="s">
        <v>941</v>
      </c>
      <c r="W97" t="s">
        <v>942</v>
      </c>
      <c r="X97" t="s">
        <v>943</v>
      </c>
    </row>
    <row r="98" spans="1:24">
      <c r="A98" t="s">
        <v>922</v>
      </c>
      <c r="B98" s="155">
        <v>11</v>
      </c>
      <c r="C98" s="155">
        <v>2022</v>
      </c>
      <c r="D98" t="s">
        <v>923</v>
      </c>
      <c r="F98" t="s">
        <v>993</v>
      </c>
      <c r="G98" s="156">
        <v>-147.38</v>
      </c>
      <c r="I98" t="s">
        <v>925</v>
      </c>
      <c r="K98" t="s">
        <v>926</v>
      </c>
      <c r="L98" t="s">
        <v>927</v>
      </c>
      <c r="M98" t="s">
        <v>950</v>
      </c>
      <c r="N98" t="s">
        <v>944</v>
      </c>
      <c r="P98" t="s">
        <v>939</v>
      </c>
      <c r="Q98" t="s">
        <v>931</v>
      </c>
      <c r="R98" s="157">
        <v>44902.518773148149</v>
      </c>
      <c r="S98" s="158">
        <v>44893</v>
      </c>
      <c r="T98" t="s">
        <v>940</v>
      </c>
      <c r="U98" t="s">
        <v>941</v>
      </c>
      <c r="W98" t="s">
        <v>942</v>
      </c>
      <c r="X98" t="s">
        <v>943</v>
      </c>
    </row>
    <row r="99" spans="1:24">
      <c r="A99" t="s">
        <v>922</v>
      </c>
      <c r="B99" s="155">
        <v>11</v>
      </c>
      <c r="C99" s="155">
        <v>2022</v>
      </c>
      <c r="D99" t="s">
        <v>923</v>
      </c>
      <c r="F99" t="s">
        <v>993</v>
      </c>
      <c r="G99" s="156">
        <v>-378.71</v>
      </c>
      <c r="I99" t="s">
        <v>925</v>
      </c>
      <c r="K99" t="s">
        <v>926</v>
      </c>
      <c r="L99" t="s">
        <v>927</v>
      </c>
      <c r="M99" t="s">
        <v>951</v>
      </c>
      <c r="N99" t="s">
        <v>938</v>
      </c>
      <c r="P99" t="s">
        <v>939</v>
      </c>
      <c r="Q99" t="s">
        <v>931</v>
      </c>
      <c r="R99" s="157">
        <v>44902.518773148149</v>
      </c>
      <c r="S99" s="158">
        <v>44893</v>
      </c>
      <c r="T99" t="s">
        <v>940</v>
      </c>
      <c r="U99" t="s">
        <v>941</v>
      </c>
      <c r="W99" t="s">
        <v>942</v>
      </c>
      <c r="X99" t="s">
        <v>943</v>
      </c>
    </row>
    <row r="100" spans="1:24">
      <c r="A100" t="s">
        <v>922</v>
      </c>
      <c r="B100" s="155">
        <v>11</v>
      </c>
      <c r="C100" s="155">
        <v>2022</v>
      </c>
      <c r="D100" t="s">
        <v>923</v>
      </c>
      <c r="F100" t="s">
        <v>993</v>
      </c>
      <c r="G100" s="156">
        <v>-30.94</v>
      </c>
      <c r="I100" t="s">
        <v>925</v>
      </c>
      <c r="K100" t="s">
        <v>926</v>
      </c>
      <c r="L100" t="s">
        <v>927</v>
      </c>
      <c r="M100" t="s">
        <v>996</v>
      </c>
      <c r="N100" t="s">
        <v>964</v>
      </c>
      <c r="P100" t="s">
        <v>939</v>
      </c>
      <c r="Q100" t="s">
        <v>931</v>
      </c>
      <c r="R100" s="157">
        <v>44902.518773148149</v>
      </c>
      <c r="S100" s="158">
        <v>44893</v>
      </c>
      <c r="T100" t="s">
        <v>940</v>
      </c>
      <c r="U100" t="s">
        <v>941</v>
      </c>
      <c r="W100" t="s">
        <v>942</v>
      </c>
      <c r="X100" t="s">
        <v>943</v>
      </c>
    </row>
    <row r="101" spans="1:24">
      <c r="A101" t="s">
        <v>922</v>
      </c>
      <c r="B101" s="155">
        <v>11</v>
      </c>
      <c r="C101" s="155">
        <v>2022</v>
      </c>
      <c r="D101" t="s">
        <v>923</v>
      </c>
      <c r="F101" t="s">
        <v>993</v>
      </c>
      <c r="G101" s="156">
        <v>-106.18</v>
      </c>
      <c r="I101" t="s">
        <v>925</v>
      </c>
      <c r="K101" t="s">
        <v>926</v>
      </c>
      <c r="L101" t="s">
        <v>927</v>
      </c>
      <c r="M101" t="s">
        <v>952</v>
      </c>
      <c r="N101" t="s">
        <v>938</v>
      </c>
      <c r="P101" t="s">
        <v>939</v>
      </c>
      <c r="Q101" t="s">
        <v>931</v>
      </c>
      <c r="R101" s="157">
        <v>44902.518773148149</v>
      </c>
      <c r="S101" s="158">
        <v>44893</v>
      </c>
      <c r="T101" t="s">
        <v>940</v>
      </c>
      <c r="U101" t="s">
        <v>941</v>
      </c>
      <c r="W101" t="s">
        <v>942</v>
      </c>
      <c r="X101" t="s">
        <v>943</v>
      </c>
    </row>
    <row r="102" spans="1:24">
      <c r="A102" t="s">
        <v>922</v>
      </c>
      <c r="B102" s="155">
        <v>11</v>
      </c>
      <c r="C102" s="155">
        <v>2022</v>
      </c>
      <c r="D102" t="s">
        <v>923</v>
      </c>
      <c r="F102" t="s">
        <v>993</v>
      </c>
      <c r="G102" s="156">
        <v>-1460.22</v>
      </c>
      <c r="I102" t="s">
        <v>925</v>
      </c>
      <c r="K102" t="s">
        <v>926</v>
      </c>
      <c r="L102" t="s">
        <v>927</v>
      </c>
      <c r="M102" t="s">
        <v>953</v>
      </c>
      <c r="N102" t="s">
        <v>938</v>
      </c>
      <c r="P102" t="s">
        <v>939</v>
      </c>
      <c r="Q102" t="s">
        <v>931</v>
      </c>
      <c r="R102" s="157">
        <v>44902.518773148149</v>
      </c>
      <c r="S102" s="158">
        <v>44893</v>
      </c>
      <c r="T102" t="s">
        <v>940</v>
      </c>
      <c r="U102" t="s">
        <v>941</v>
      </c>
      <c r="W102" t="s">
        <v>942</v>
      </c>
      <c r="X102" t="s">
        <v>943</v>
      </c>
    </row>
    <row r="103" spans="1:24">
      <c r="A103" t="s">
        <v>922</v>
      </c>
      <c r="B103" s="155">
        <v>11</v>
      </c>
      <c r="C103" s="155">
        <v>2022</v>
      </c>
      <c r="D103" t="s">
        <v>923</v>
      </c>
      <c r="F103" t="s">
        <v>993</v>
      </c>
      <c r="G103" s="156">
        <v>-10.97</v>
      </c>
      <c r="I103" t="s">
        <v>925</v>
      </c>
      <c r="K103" t="s">
        <v>926</v>
      </c>
      <c r="L103" t="s">
        <v>927</v>
      </c>
      <c r="M103" t="s">
        <v>953</v>
      </c>
      <c r="N103" t="s">
        <v>944</v>
      </c>
      <c r="P103" t="s">
        <v>939</v>
      </c>
      <c r="Q103" t="s">
        <v>931</v>
      </c>
      <c r="R103" s="157">
        <v>44902.518773148149</v>
      </c>
      <c r="S103" s="158">
        <v>44893</v>
      </c>
      <c r="T103" t="s">
        <v>940</v>
      </c>
      <c r="U103" t="s">
        <v>941</v>
      </c>
      <c r="W103" t="s">
        <v>942</v>
      </c>
      <c r="X103" t="s">
        <v>943</v>
      </c>
    </row>
    <row r="104" spans="1:24">
      <c r="A104" t="s">
        <v>922</v>
      </c>
      <c r="B104" s="155">
        <v>11</v>
      </c>
      <c r="C104" s="155">
        <v>2022</v>
      </c>
      <c r="D104" t="s">
        <v>923</v>
      </c>
      <c r="F104" t="s">
        <v>993</v>
      </c>
      <c r="G104" s="156">
        <v>-1.71</v>
      </c>
      <c r="I104" t="s">
        <v>925</v>
      </c>
      <c r="K104" t="s">
        <v>926</v>
      </c>
      <c r="L104" t="s">
        <v>927</v>
      </c>
      <c r="M104" t="s">
        <v>954</v>
      </c>
      <c r="N104" t="s">
        <v>964</v>
      </c>
      <c r="P104" t="s">
        <v>939</v>
      </c>
      <c r="Q104" t="s">
        <v>931</v>
      </c>
      <c r="R104" s="157">
        <v>44902.518773148149</v>
      </c>
      <c r="S104" s="158">
        <v>44893</v>
      </c>
      <c r="T104" t="s">
        <v>940</v>
      </c>
      <c r="U104" t="s">
        <v>941</v>
      </c>
      <c r="W104" t="s">
        <v>942</v>
      </c>
      <c r="X104" t="s">
        <v>943</v>
      </c>
    </row>
    <row r="105" spans="1:24">
      <c r="A105" t="s">
        <v>922</v>
      </c>
      <c r="B105" s="155">
        <v>11</v>
      </c>
      <c r="C105" s="155">
        <v>2022</v>
      </c>
      <c r="D105" t="s">
        <v>923</v>
      </c>
      <c r="F105" t="s">
        <v>993</v>
      </c>
      <c r="G105" s="156">
        <v>-63.37</v>
      </c>
      <c r="I105" t="s">
        <v>925</v>
      </c>
      <c r="K105" t="s">
        <v>926</v>
      </c>
      <c r="L105" t="s">
        <v>927</v>
      </c>
      <c r="M105" t="s">
        <v>954</v>
      </c>
      <c r="N105" t="s">
        <v>938</v>
      </c>
      <c r="P105" t="s">
        <v>939</v>
      </c>
      <c r="Q105" t="s">
        <v>931</v>
      </c>
      <c r="R105" s="157">
        <v>44902.518773148149</v>
      </c>
      <c r="S105" s="158">
        <v>44893</v>
      </c>
      <c r="T105" t="s">
        <v>940</v>
      </c>
      <c r="U105" t="s">
        <v>941</v>
      </c>
      <c r="W105" t="s">
        <v>942</v>
      </c>
      <c r="X105" t="s">
        <v>943</v>
      </c>
    </row>
    <row r="106" spans="1:24">
      <c r="A106" t="s">
        <v>922</v>
      </c>
      <c r="B106" s="155">
        <v>11</v>
      </c>
      <c r="C106" s="155">
        <v>2022</v>
      </c>
      <c r="D106" t="s">
        <v>923</v>
      </c>
      <c r="F106" t="s">
        <v>993</v>
      </c>
      <c r="G106" s="156">
        <v>-2.4300000000000002</v>
      </c>
      <c r="I106" t="s">
        <v>925</v>
      </c>
      <c r="K106" t="s">
        <v>926</v>
      </c>
      <c r="L106" t="s">
        <v>927</v>
      </c>
      <c r="M106" t="s">
        <v>954</v>
      </c>
      <c r="N106" t="s">
        <v>944</v>
      </c>
      <c r="P106" t="s">
        <v>939</v>
      </c>
      <c r="Q106" t="s">
        <v>931</v>
      </c>
      <c r="R106" s="157">
        <v>44902.518773148149</v>
      </c>
      <c r="S106" s="158">
        <v>44893</v>
      </c>
      <c r="T106" t="s">
        <v>940</v>
      </c>
      <c r="U106" t="s">
        <v>941</v>
      </c>
      <c r="W106" t="s">
        <v>942</v>
      </c>
      <c r="X106" t="s">
        <v>943</v>
      </c>
    </row>
    <row r="107" spans="1:24">
      <c r="A107" t="s">
        <v>922</v>
      </c>
      <c r="B107" s="155">
        <v>11</v>
      </c>
      <c r="C107" s="155">
        <v>2022</v>
      </c>
      <c r="D107" t="s">
        <v>923</v>
      </c>
      <c r="F107" t="s">
        <v>993</v>
      </c>
      <c r="G107" s="156">
        <v>-26.19</v>
      </c>
      <c r="I107" t="s">
        <v>925</v>
      </c>
      <c r="K107" t="s">
        <v>926</v>
      </c>
      <c r="L107" t="s">
        <v>927</v>
      </c>
      <c r="M107" t="s">
        <v>955</v>
      </c>
      <c r="N107" t="s">
        <v>938</v>
      </c>
      <c r="P107" t="s">
        <v>939</v>
      </c>
      <c r="Q107" t="s">
        <v>931</v>
      </c>
      <c r="R107" s="157">
        <v>44902.518773148149</v>
      </c>
      <c r="S107" s="158">
        <v>44893</v>
      </c>
      <c r="T107" t="s">
        <v>940</v>
      </c>
      <c r="U107" t="s">
        <v>941</v>
      </c>
      <c r="W107" t="s">
        <v>942</v>
      </c>
      <c r="X107" t="s">
        <v>943</v>
      </c>
    </row>
    <row r="108" spans="1:24">
      <c r="A108" t="s">
        <v>922</v>
      </c>
      <c r="B108" s="155">
        <v>11</v>
      </c>
      <c r="C108" s="155">
        <v>2022</v>
      </c>
      <c r="D108" t="s">
        <v>923</v>
      </c>
      <c r="F108" t="s">
        <v>993</v>
      </c>
      <c r="G108" s="156">
        <v>-0.57999999999999996</v>
      </c>
      <c r="I108" t="s">
        <v>925</v>
      </c>
      <c r="K108" t="s">
        <v>926</v>
      </c>
      <c r="L108" t="s">
        <v>927</v>
      </c>
      <c r="M108" t="s">
        <v>955</v>
      </c>
      <c r="N108" t="s">
        <v>944</v>
      </c>
      <c r="P108" t="s">
        <v>939</v>
      </c>
      <c r="Q108" t="s">
        <v>931</v>
      </c>
      <c r="R108" s="157">
        <v>44902.518773148149</v>
      </c>
      <c r="S108" s="158">
        <v>44893</v>
      </c>
      <c r="T108" t="s">
        <v>940</v>
      </c>
      <c r="U108" t="s">
        <v>941</v>
      </c>
      <c r="W108" t="s">
        <v>942</v>
      </c>
      <c r="X108" t="s">
        <v>943</v>
      </c>
    </row>
    <row r="109" spans="1:24">
      <c r="A109" t="s">
        <v>922</v>
      </c>
      <c r="B109" s="155">
        <v>11</v>
      </c>
      <c r="C109" s="155">
        <v>2022</v>
      </c>
      <c r="D109" t="s">
        <v>923</v>
      </c>
      <c r="F109" t="s">
        <v>993</v>
      </c>
      <c r="G109" s="156">
        <v>-33862.18</v>
      </c>
      <c r="I109" t="s">
        <v>925</v>
      </c>
      <c r="K109" t="s">
        <v>926</v>
      </c>
      <c r="L109" t="s">
        <v>927</v>
      </c>
      <c r="M109" t="s">
        <v>956</v>
      </c>
      <c r="N109" t="s">
        <v>957</v>
      </c>
      <c r="P109" t="s">
        <v>939</v>
      </c>
      <c r="Q109" t="s">
        <v>931</v>
      </c>
      <c r="R109" s="157">
        <v>44902.518773148149</v>
      </c>
      <c r="S109" s="158">
        <v>44893</v>
      </c>
      <c r="T109" t="s">
        <v>940</v>
      </c>
      <c r="U109" t="s">
        <v>941</v>
      </c>
      <c r="W109" t="s">
        <v>942</v>
      </c>
      <c r="X109" t="s">
        <v>943</v>
      </c>
    </row>
    <row r="110" spans="1:24">
      <c r="A110" t="s">
        <v>922</v>
      </c>
      <c r="B110" s="155">
        <v>11</v>
      </c>
      <c r="C110" s="155">
        <v>2022</v>
      </c>
      <c r="D110" t="s">
        <v>923</v>
      </c>
      <c r="F110" t="s">
        <v>993</v>
      </c>
      <c r="G110" s="156">
        <v>-2343822.2400000002</v>
      </c>
      <c r="I110" t="s">
        <v>925</v>
      </c>
      <c r="K110" t="s">
        <v>926</v>
      </c>
      <c r="L110" t="s">
        <v>927</v>
      </c>
      <c r="M110" t="s">
        <v>956</v>
      </c>
      <c r="N110" t="s">
        <v>938</v>
      </c>
      <c r="P110" t="s">
        <v>939</v>
      </c>
      <c r="Q110" t="s">
        <v>931</v>
      </c>
      <c r="R110" s="157">
        <v>44902.518773148149</v>
      </c>
      <c r="S110" s="158">
        <v>44893</v>
      </c>
      <c r="T110" t="s">
        <v>940</v>
      </c>
      <c r="U110" t="s">
        <v>941</v>
      </c>
      <c r="W110" t="s">
        <v>942</v>
      </c>
      <c r="X110" t="s">
        <v>943</v>
      </c>
    </row>
    <row r="111" spans="1:24">
      <c r="A111" t="s">
        <v>922</v>
      </c>
      <c r="B111" s="155">
        <v>11</v>
      </c>
      <c r="C111" s="155">
        <v>2022</v>
      </c>
      <c r="D111" t="s">
        <v>923</v>
      </c>
      <c r="F111" t="s">
        <v>993</v>
      </c>
      <c r="G111" s="156">
        <v>-24028.06</v>
      </c>
      <c r="I111" t="s">
        <v>925</v>
      </c>
      <c r="K111" t="s">
        <v>926</v>
      </c>
      <c r="L111" t="s">
        <v>927</v>
      </c>
      <c r="M111" t="s">
        <v>956</v>
      </c>
      <c r="N111" t="s">
        <v>944</v>
      </c>
      <c r="P111" t="s">
        <v>939</v>
      </c>
      <c r="Q111" t="s">
        <v>931</v>
      </c>
      <c r="R111" s="157">
        <v>44902.518773148149</v>
      </c>
      <c r="S111" s="158">
        <v>44893</v>
      </c>
      <c r="T111" t="s">
        <v>940</v>
      </c>
      <c r="U111" t="s">
        <v>941</v>
      </c>
      <c r="W111" t="s">
        <v>942</v>
      </c>
      <c r="X111" t="s">
        <v>943</v>
      </c>
    </row>
    <row r="112" spans="1:24">
      <c r="A112" t="s">
        <v>922</v>
      </c>
      <c r="B112" s="155">
        <v>11</v>
      </c>
      <c r="C112" s="155">
        <v>2022</v>
      </c>
      <c r="D112" t="s">
        <v>923</v>
      </c>
      <c r="F112" t="s">
        <v>993</v>
      </c>
      <c r="G112" s="156">
        <v>-9.1300000000000008</v>
      </c>
      <c r="I112" t="s">
        <v>925</v>
      </c>
      <c r="K112" t="s">
        <v>926</v>
      </c>
      <c r="L112" t="s">
        <v>927</v>
      </c>
      <c r="M112" t="s">
        <v>997</v>
      </c>
      <c r="N112" t="s">
        <v>938</v>
      </c>
      <c r="P112" t="s">
        <v>939</v>
      </c>
      <c r="Q112" t="s">
        <v>931</v>
      </c>
      <c r="R112" s="157">
        <v>44902.518773148149</v>
      </c>
      <c r="S112" s="158">
        <v>44893</v>
      </c>
      <c r="T112" t="s">
        <v>940</v>
      </c>
      <c r="U112" t="s">
        <v>941</v>
      </c>
      <c r="W112" t="s">
        <v>942</v>
      </c>
      <c r="X112" t="s">
        <v>943</v>
      </c>
    </row>
    <row r="113" spans="1:24">
      <c r="A113" t="s">
        <v>922</v>
      </c>
      <c r="B113" s="155">
        <v>11</v>
      </c>
      <c r="C113" s="155">
        <v>2022</v>
      </c>
      <c r="D113" t="s">
        <v>923</v>
      </c>
      <c r="F113" t="s">
        <v>993</v>
      </c>
      <c r="G113" s="156">
        <v>-67454.98</v>
      </c>
      <c r="I113" t="s">
        <v>925</v>
      </c>
      <c r="K113" t="s">
        <v>926</v>
      </c>
      <c r="L113" t="s">
        <v>927</v>
      </c>
      <c r="M113" t="s">
        <v>958</v>
      </c>
      <c r="N113" t="s">
        <v>957</v>
      </c>
      <c r="P113" t="s">
        <v>939</v>
      </c>
      <c r="Q113" t="s">
        <v>931</v>
      </c>
      <c r="R113" s="157">
        <v>44902.518773148149</v>
      </c>
      <c r="S113" s="158">
        <v>44893</v>
      </c>
      <c r="T113" t="s">
        <v>940</v>
      </c>
      <c r="U113" t="s">
        <v>941</v>
      </c>
      <c r="W113" t="s">
        <v>942</v>
      </c>
      <c r="X113" t="s">
        <v>943</v>
      </c>
    </row>
    <row r="114" spans="1:24">
      <c r="A114" t="s">
        <v>922</v>
      </c>
      <c r="B114" s="155">
        <v>11</v>
      </c>
      <c r="C114" s="155">
        <v>2022</v>
      </c>
      <c r="D114" t="s">
        <v>923</v>
      </c>
      <c r="F114" t="s">
        <v>993</v>
      </c>
      <c r="G114" s="156">
        <v>-27771.22</v>
      </c>
      <c r="I114" t="s">
        <v>925</v>
      </c>
      <c r="K114" t="s">
        <v>926</v>
      </c>
      <c r="L114" t="s">
        <v>927</v>
      </c>
      <c r="M114" t="s">
        <v>958</v>
      </c>
      <c r="N114" t="s">
        <v>959</v>
      </c>
      <c r="P114" t="s">
        <v>939</v>
      </c>
      <c r="Q114" t="s">
        <v>931</v>
      </c>
      <c r="R114" s="157">
        <v>44902.518773148149</v>
      </c>
      <c r="S114" s="158">
        <v>44893</v>
      </c>
      <c r="T114" t="s">
        <v>940</v>
      </c>
      <c r="U114" t="s">
        <v>941</v>
      </c>
      <c r="W114" t="s">
        <v>942</v>
      </c>
      <c r="X114" t="s">
        <v>943</v>
      </c>
    </row>
    <row r="115" spans="1:24">
      <c r="A115" t="s">
        <v>922</v>
      </c>
      <c r="B115" s="155">
        <v>11</v>
      </c>
      <c r="C115" s="155">
        <v>2022</v>
      </c>
      <c r="D115" t="s">
        <v>923</v>
      </c>
      <c r="F115" t="s">
        <v>993</v>
      </c>
      <c r="G115" s="156">
        <v>-101297.99</v>
      </c>
      <c r="I115" t="s">
        <v>925</v>
      </c>
      <c r="K115" t="s">
        <v>926</v>
      </c>
      <c r="L115" t="s">
        <v>927</v>
      </c>
      <c r="M115" t="s">
        <v>958</v>
      </c>
      <c r="N115" t="s">
        <v>938</v>
      </c>
      <c r="P115" t="s">
        <v>939</v>
      </c>
      <c r="Q115" t="s">
        <v>931</v>
      </c>
      <c r="R115" s="157">
        <v>44902.518773148149</v>
      </c>
      <c r="S115" s="158">
        <v>44893</v>
      </c>
      <c r="T115" t="s">
        <v>940</v>
      </c>
      <c r="U115" t="s">
        <v>941</v>
      </c>
      <c r="W115" t="s">
        <v>942</v>
      </c>
      <c r="X115" t="s">
        <v>943</v>
      </c>
    </row>
    <row r="116" spans="1:24">
      <c r="A116" t="s">
        <v>922</v>
      </c>
      <c r="B116" s="155">
        <v>11</v>
      </c>
      <c r="C116" s="155">
        <v>2022</v>
      </c>
      <c r="D116" t="s">
        <v>923</v>
      </c>
      <c r="F116" t="s">
        <v>993</v>
      </c>
      <c r="G116" s="156">
        <v>-74616.639999999999</v>
      </c>
      <c r="I116" t="s">
        <v>925</v>
      </c>
      <c r="K116" t="s">
        <v>926</v>
      </c>
      <c r="L116" t="s">
        <v>927</v>
      </c>
      <c r="M116" t="s">
        <v>958</v>
      </c>
      <c r="N116" t="s">
        <v>944</v>
      </c>
      <c r="P116" t="s">
        <v>939</v>
      </c>
      <c r="Q116" t="s">
        <v>931</v>
      </c>
      <c r="R116" s="157">
        <v>44902.518773148149</v>
      </c>
      <c r="S116" s="158">
        <v>44893</v>
      </c>
      <c r="T116" t="s">
        <v>940</v>
      </c>
      <c r="U116" t="s">
        <v>941</v>
      </c>
      <c r="W116" t="s">
        <v>942</v>
      </c>
      <c r="X116" t="s">
        <v>943</v>
      </c>
    </row>
    <row r="117" spans="1:24">
      <c r="A117" t="s">
        <v>922</v>
      </c>
      <c r="B117" s="155">
        <v>11</v>
      </c>
      <c r="C117" s="155">
        <v>2022</v>
      </c>
      <c r="D117" t="s">
        <v>923</v>
      </c>
      <c r="F117" t="s">
        <v>993</v>
      </c>
      <c r="G117" s="156">
        <v>1807.13</v>
      </c>
      <c r="I117" t="s">
        <v>925</v>
      </c>
      <c r="K117" t="s">
        <v>926</v>
      </c>
      <c r="L117" t="s">
        <v>927</v>
      </c>
      <c r="M117" t="s">
        <v>998</v>
      </c>
      <c r="N117" t="s">
        <v>986</v>
      </c>
      <c r="P117" t="s">
        <v>939</v>
      </c>
      <c r="Q117" t="s">
        <v>931</v>
      </c>
      <c r="R117" s="157">
        <v>44902.518773148149</v>
      </c>
      <c r="S117" s="158">
        <v>44893</v>
      </c>
      <c r="T117" t="s">
        <v>940</v>
      </c>
      <c r="U117" t="s">
        <v>941</v>
      </c>
      <c r="W117" t="s">
        <v>942</v>
      </c>
      <c r="X117" t="s">
        <v>943</v>
      </c>
    </row>
    <row r="118" spans="1:24">
      <c r="A118" t="s">
        <v>922</v>
      </c>
      <c r="B118" s="155">
        <v>11</v>
      </c>
      <c r="C118" s="155">
        <v>2022</v>
      </c>
      <c r="D118" t="s">
        <v>923</v>
      </c>
      <c r="F118" t="s">
        <v>993</v>
      </c>
      <c r="G118" s="156">
        <v>-281.77999999999997</v>
      </c>
      <c r="I118" t="s">
        <v>925</v>
      </c>
      <c r="K118" t="s">
        <v>926</v>
      </c>
      <c r="L118" t="s">
        <v>927</v>
      </c>
      <c r="M118" t="s">
        <v>978</v>
      </c>
      <c r="N118" t="s">
        <v>938</v>
      </c>
      <c r="P118" t="s">
        <v>939</v>
      </c>
      <c r="Q118" t="s">
        <v>931</v>
      </c>
      <c r="R118" s="157">
        <v>44902.518773148149</v>
      </c>
      <c r="S118" s="158">
        <v>44893</v>
      </c>
      <c r="T118" t="s">
        <v>940</v>
      </c>
      <c r="U118" t="s">
        <v>941</v>
      </c>
      <c r="W118" t="s">
        <v>942</v>
      </c>
      <c r="X118" t="s">
        <v>943</v>
      </c>
    </row>
    <row r="119" spans="1:24">
      <c r="A119" t="s">
        <v>922</v>
      </c>
      <c r="B119" s="155">
        <v>11</v>
      </c>
      <c r="C119" s="155">
        <v>2022</v>
      </c>
      <c r="D119" t="s">
        <v>923</v>
      </c>
      <c r="F119" t="s">
        <v>993</v>
      </c>
      <c r="G119" s="156">
        <v>-113.8</v>
      </c>
      <c r="I119" t="s">
        <v>925</v>
      </c>
      <c r="K119" t="s">
        <v>926</v>
      </c>
      <c r="L119" t="s">
        <v>927</v>
      </c>
      <c r="M119" t="s">
        <v>979</v>
      </c>
      <c r="N119" t="s">
        <v>938</v>
      </c>
      <c r="P119" t="s">
        <v>939</v>
      </c>
      <c r="Q119" t="s">
        <v>931</v>
      </c>
      <c r="R119" s="157">
        <v>44902.518773148149</v>
      </c>
      <c r="S119" s="158">
        <v>44893</v>
      </c>
      <c r="T119" t="s">
        <v>940</v>
      </c>
      <c r="U119" t="s">
        <v>941</v>
      </c>
      <c r="W119" t="s">
        <v>942</v>
      </c>
      <c r="X119" t="s">
        <v>943</v>
      </c>
    </row>
    <row r="120" spans="1:24">
      <c r="A120" t="s">
        <v>922</v>
      </c>
      <c r="B120" s="155">
        <v>11</v>
      </c>
      <c r="C120" s="155">
        <v>2022</v>
      </c>
      <c r="D120" t="s">
        <v>923</v>
      </c>
      <c r="F120" t="s">
        <v>993</v>
      </c>
      <c r="G120" s="156">
        <v>-4259.33</v>
      </c>
      <c r="I120" t="s">
        <v>925</v>
      </c>
      <c r="K120" t="s">
        <v>926</v>
      </c>
      <c r="L120" t="s">
        <v>927</v>
      </c>
      <c r="M120" t="s">
        <v>980</v>
      </c>
      <c r="N120" t="s">
        <v>938</v>
      </c>
      <c r="P120" t="s">
        <v>939</v>
      </c>
      <c r="Q120" t="s">
        <v>931</v>
      </c>
      <c r="R120" s="157">
        <v>44902.518773148149</v>
      </c>
      <c r="S120" s="158">
        <v>44893</v>
      </c>
      <c r="T120" t="s">
        <v>940</v>
      </c>
      <c r="U120" t="s">
        <v>941</v>
      </c>
      <c r="W120" t="s">
        <v>942</v>
      </c>
      <c r="X120" t="s">
        <v>943</v>
      </c>
    </row>
    <row r="121" spans="1:24">
      <c r="A121" t="s">
        <v>922</v>
      </c>
      <c r="B121" s="155">
        <v>11</v>
      </c>
      <c r="C121" s="155">
        <v>2022</v>
      </c>
      <c r="D121" t="s">
        <v>923</v>
      </c>
      <c r="F121" t="s">
        <v>993</v>
      </c>
      <c r="G121" s="156">
        <v>-223015.51</v>
      </c>
      <c r="I121" t="s">
        <v>925</v>
      </c>
      <c r="K121" t="s">
        <v>926</v>
      </c>
      <c r="L121" t="s">
        <v>927</v>
      </c>
      <c r="M121" t="s">
        <v>981</v>
      </c>
      <c r="N121" t="s">
        <v>938</v>
      </c>
      <c r="P121" t="s">
        <v>939</v>
      </c>
      <c r="Q121" t="s">
        <v>931</v>
      </c>
      <c r="R121" s="157">
        <v>44902.518773148149</v>
      </c>
      <c r="S121" s="158">
        <v>44893</v>
      </c>
      <c r="T121" t="s">
        <v>940</v>
      </c>
      <c r="U121" t="s">
        <v>941</v>
      </c>
      <c r="W121" t="s">
        <v>942</v>
      </c>
      <c r="X121" t="s">
        <v>943</v>
      </c>
    </row>
    <row r="122" spans="1:24">
      <c r="A122" t="s">
        <v>922</v>
      </c>
      <c r="B122" s="155">
        <v>11</v>
      </c>
      <c r="C122" s="155">
        <v>2022</v>
      </c>
      <c r="D122" t="s">
        <v>923</v>
      </c>
      <c r="F122" t="s">
        <v>993</v>
      </c>
      <c r="G122" s="156">
        <v>-220.83</v>
      </c>
      <c r="I122" t="s">
        <v>925</v>
      </c>
      <c r="K122" t="s">
        <v>926</v>
      </c>
      <c r="L122" t="s">
        <v>927</v>
      </c>
      <c r="M122" t="s">
        <v>982</v>
      </c>
      <c r="N122" t="s">
        <v>938</v>
      </c>
      <c r="P122" t="s">
        <v>939</v>
      </c>
      <c r="Q122" t="s">
        <v>931</v>
      </c>
      <c r="R122" s="157">
        <v>44902.518773148149</v>
      </c>
      <c r="S122" s="158">
        <v>44893</v>
      </c>
      <c r="T122" t="s">
        <v>940</v>
      </c>
      <c r="U122" t="s">
        <v>941</v>
      </c>
      <c r="W122" t="s">
        <v>942</v>
      </c>
      <c r="X122" t="s">
        <v>943</v>
      </c>
    </row>
    <row r="123" spans="1:24">
      <c r="A123" t="s">
        <v>922</v>
      </c>
      <c r="B123" s="155">
        <v>11</v>
      </c>
      <c r="C123" s="155">
        <v>2022</v>
      </c>
      <c r="D123" t="s">
        <v>923</v>
      </c>
      <c r="F123" t="s">
        <v>993</v>
      </c>
      <c r="G123" s="156">
        <v>20819.099999999999</v>
      </c>
      <c r="I123" t="s">
        <v>925</v>
      </c>
      <c r="K123" t="s">
        <v>926</v>
      </c>
      <c r="L123" t="s">
        <v>927</v>
      </c>
      <c r="M123" t="s">
        <v>983</v>
      </c>
      <c r="N123" t="s">
        <v>938</v>
      </c>
      <c r="P123" t="s">
        <v>939</v>
      </c>
      <c r="Q123" t="s">
        <v>931</v>
      </c>
      <c r="R123" s="157">
        <v>44902.518773148149</v>
      </c>
      <c r="S123" s="158">
        <v>44893</v>
      </c>
      <c r="T123" t="s">
        <v>940</v>
      </c>
      <c r="U123" t="s">
        <v>941</v>
      </c>
      <c r="W123" t="s">
        <v>942</v>
      </c>
      <c r="X123" t="s">
        <v>943</v>
      </c>
    </row>
    <row r="124" spans="1:24">
      <c r="A124" t="s">
        <v>922</v>
      </c>
      <c r="B124" s="155">
        <v>11</v>
      </c>
      <c r="C124" s="155">
        <v>2022</v>
      </c>
      <c r="D124" t="s">
        <v>923</v>
      </c>
      <c r="F124" t="s">
        <v>993</v>
      </c>
      <c r="G124" s="156">
        <v>-3214.87</v>
      </c>
      <c r="I124" t="s">
        <v>925</v>
      </c>
      <c r="K124" t="s">
        <v>926</v>
      </c>
      <c r="L124" t="s">
        <v>927</v>
      </c>
      <c r="M124" t="s">
        <v>960</v>
      </c>
      <c r="N124" t="s">
        <v>938</v>
      </c>
      <c r="P124" t="s">
        <v>939</v>
      </c>
      <c r="Q124" t="s">
        <v>931</v>
      </c>
      <c r="R124" s="157">
        <v>44902.518773148149</v>
      </c>
      <c r="S124" s="158">
        <v>44893</v>
      </c>
      <c r="T124" t="s">
        <v>940</v>
      </c>
      <c r="U124" t="s">
        <v>941</v>
      </c>
      <c r="W124" t="s">
        <v>942</v>
      </c>
      <c r="X124" t="s">
        <v>943</v>
      </c>
    </row>
    <row r="125" spans="1:24">
      <c r="A125" t="s">
        <v>922</v>
      </c>
      <c r="B125" s="155">
        <v>11</v>
      </c>
      <c r="C125" s="155">
        <v>2022</v>
      </c>
      <c r="D125" t="s">
        <v>923</v>
      </c>
      <c r="F125" t="s">
        <v>993</v>
      </c>
      <c r="G125" s="156">
        <v>3.28</v>
      </c>
      <c r="I125" t="s">
        <v>925</v>
      </c>
      <c r="K125" t="s">
        <v>926</v>
      </c>
      <c r="L125" t="s">
        <v>927</v>
      </c>
      <c r="M125" t="s">
        <v>961</v>
      </c>
      <c r="N125" t="s">
        <v>938</v>
      </c>
      <c r="P125" t="s">
        <v>939</v>
      </c>
      <c r="Q125" t="s">
        <v>931</v>
      </c>
      <c r="R125" s="157">
        <v>44902.518773148149</v>
      </c>
      <c r="S125" s="158">
        <v>44893</v>
      </c>
      <c r="T125" t="s">
        <v>940</v>
      </c>
      <c r="U125" t="s">
        <v>941</v>
      </c>
      <c r="W125" t="s">
        <v>942</v>
      </c>
      <c r="X125" t="s">
        <v>943</v>
      </c>
    </row>
    <row r="126" spans="1:24">
      <c r="A126" t="s">
        <v>922</v>
      </c>
      <c r="B126" s="155">
        <v>11</v>
      </c>
      <c r="C126" s="155">
        <v>2022</v>
      </c>
      <c r="D126" t="s">
        <v>923</v>
      </c>
      <c r="F126" t="s">
        <v>993</v>
      </c>
      <c r="G126" s="156">
        <v>-454.67</v>
      </c>
      <c r="I126" t="s">
        <v>925</v>
      </c>
      <c r="K126" t="s">
        <v>926</v>
      </c>
      <c r="L126" t="s">
        <v>927</v>
      </c>
      <c r="M126" t="s">
        <v>962</v>
      </c>
      <c r="N126" t="s">
        <v>963</v>
      </c>
      <c r="P126" t="s">
        <v>939</v>
      </c>
      <c r="Q126" t="s">
        <v>931</v>
      </c>
      <c r="R126" s="157">
        <v>44902.518773148149</v>
      </c>
      <c r="S126" s="158">
        <v>44893</v>
      </c>
      <c r="T126" t="s">
        <v>940</v>
      </c>
      <c r="U126" t="s">
        <v>941</v>
      </c>
      <c r="W126" t="s">
        <v>942</v>
      </c>
      <c r="X126" t="s">
        <v>943</v>
      </c>
    </row>
    <row r="127" spans="1:24">
      <c r="A127" t="s">
        <v>922</v>
      </c>
      <c r="B127" s="155">
        <v>11</v>
      </c>
      <c r="C127" s="155">
        <v>2022</v>
      </c>
      <c r="D127" t="s">
        <v>923</v>
      </c>
      <c r="F127" t="s">
        <v>993</v>
      </c>
      <c r="G127" s="156">
        <v>-15.02</v>
      </c>
      <c r="I127" t="s">
        <v>925</v>
      </c>
      <c r="K127" t="s">
        <v>926</v>
      </c>
      <c r="L127" t="s">
        <v>927</v>
      </c>
      <c r="M127" t="s">
        <v>962</v>
      </c>
      <c r="N127" t="s">
        <v>964</v>
      </c>
      <c r="P127" t="s">
        <v>939</v>
      </c>
      <c r="Q127" t="s">
        <v>931</v>
      </c>
      <c r="R127" s="157">
        <v>44902.518773148149</v>
      </c>
      <c r="S127" s="158">
        <v>44893</v>
      </c>
      <c r="T127" t="s">
        <v>940</v>
      </c>
      <c r="U127" t="s">
        <v>941</v>
      </c>
      <c r="W127" t="s">
        <v>942</v>
      </c>
      <c r="X127" t="s">
        <v>943</v>
      </c>
    </row>
    <row r="128" spans="1:24">
      <c r="A128" t="s">
        <v>922</v>
      </c>
      <c r="B128" s="155">
        <v>11</v>
      </c>
      <c r="C128" s="155">
        <v>2022</v>
      </c>
      <c r="D128" t="s">
        <v>923</v>
      </c>
      <c r="F128" t="s">
        <v>993</v>
      </c>
      <c r="G128" s="156">
        <v>-54.18</v>
      </c>
      <c r="I128" t="s">
        <v>925</v>
      </c>
      <c r="K128" t="s">
        <v>926</v>
      </c>
      <c r="L128" t="s">
        <v>927</v>
      </c>
      <c r="M128" t="s">
        <v>962</v>
      </c>
      <c r="N128" t="s">
        <v>965</v>
      </c>
      <c r="P128" t="s">
        <v>939</v>
      </c>
      <c r="Q128" t="s">
        <v>931</v>
      </c>
      <c r="R128" s="157">
        <v>44902.518773148149</v>
      </c>
      <c r="S128" s="158">
        <v>44893</v>
      </c>
      <c r="T128" t="s">
        <v>940</v>
      </c>
      <c r="U128" t="s">
        <v>941</v>
      </c>
      <c r="W128" t="s">
        <v>942</v>
      </c>
      <c r="X128" t="s">
        <v>943</v>
      </c>
    </row>
    <row r="129" spans="1:24">
      <c r="A129" t="s">
        <v>922</v>
      </c>
      <c r="B129" s="155">
        <v>11</v>
      </c>
      <c r="C129" s="155">
        <v>2022</v>
      </c>
      <c r="D129" t="s">
        <v>923</v>
      </c>
      <c r="F129" t="s">
        <v>993</v>
      </c>
      <c r="G129" s="156">
        <v>-108.36</v>
      </c>
      <c r="I129" t="s">
        <v>925</v>
      </c>
      <c r="K129" t="s">
        <v>926</v>
      </c>
      <c r="L129" t="s">
        <v>927</v>
      </c>
      <c r="M129" t="s">
        <v>962</v>
      </c>
      <c r="N129" t="s">
        <v>958</v>
      </c>
      <c r="P129" t="s">
        <v>939</v>
      </c>
      <c r="Q129" t="s">
        <v>931</v>
      </c>
      <c r="R129" s="157">
        <v>44902.518773148149</v>
      </c>
      <c r="S129" s="158">
        <v>44893</v>
      </c>
      <c r="T129" t="s">
        <v>940</v>
      </c>
      <c r="U129" t="s">
        <v>941</v>
      </c>
      <c r="W129" t="s">
        <v>942</v>
      </c>
      <c r="X129" t="s">
        <v>943</v>
      </c>
    </row>
    <row r="130" spans="1:24">
      <c r="A130" t="s">
        <v>922</v>
      </c>
      <c r="B130" s="155">
        <v>11</v>
      </c>
      <c r="C130" s="155">
        <v>2022</v>
      </c>
      <c r="D130" t="s">
        <v>923</v>
      </c>
      <c r="F130" t="s">
        <v>993</v>
      </c>
      <c r="G130" s="156">
        <v>-251.55</v>
      </c>
      <c r="I130" t="s">
        <v>925</v>
      </c>
      <c r="K130" t="s">
        <v>926</v>
      </c>
      <c r="L130" t="s">
        <v>927</v>
      </c>
      <c r="M130" t="s">
        <v>962</v>
      </c>
      <c r="N130" t="s">
        <v>966</v>
      </c>
      <c r="P130" t="s">
        <v>939</v>
      </c>
      <c r="Q130" t="s">
        <v>931</v>
      </c>
      <c r="R130" s="157">
        <v>44902.518773148149</v>
      </c>
      <c r="S130" s="158">
        <v>44893</v>
      </c>
      <c r="T130" t="s">
        <v>940</v>
      </c>
      <c r="U130" t="s">
        <v>941</v>
      </c>
      <c r="W130" t="s">
        <v>942</v>
      </c>
      <c r="X130" t="s">
        <v>943</v>
      </c>
    </row>
    <row r="131" spans="1:24">
      <c r="A131" t="s">
        <v>922</v>
      </c>
      <c r="B131" s="155">
        <v>11</v>
      </c>
      <c r="C131" s="155">
        <v>2022</v>
      </c>
      <c r="D131" t="s">
        <v>923</v>
      </c>
      <c r="F131" t="s">
        <v>993</v>
      </c>
      <c r="G131" s="156">
        <v>585</v>
      </c>
      <c r="I131" t="s">
        <v>925</v>
      </c>
      <c r="K131" t="s">
        <v>926</v>
      </c>
      <c r="L131" t="s">
        <v>927</v>
      </c>
      <c r="M131" t="s">
        <v>962</v>
      </c>
      <c r="N131" t="s">
        <v>986</v>
      </c>
      <c r="P131" t="s">
        <v>939</v>
      </c>
      <c r="Q131" t="s">
        <v>931</v>
      </c>
      <c r="R131" s="157">
        <v>44902.518773148149</v>
      </c>
      <c r="S131" s="158">
        <v>44893</v>
      </c>
      <c r="T131" t="s">
        <v>940</v>
      </c>
      <c r="U131" t="s">
        <v>941</v>
      </c>
      <c r="W131" t="s">
        <v>942</v>
      </c>
      <c r="X131" t="s">
        <v>943</v>
      </c>
    </row>
    <row r="132" spans="1:24">
      <c r="A132" t="s">
        <v>922</v>
      </c>
      <c r="B132" s="155">
        <v>11</v>
      </c>
      <c r="C132" s="155">
        <v>2022</v>
      </c>
      <c r="D132" t="s">
        <v>923</v>
      </c>
      <c r="F132" t="s">
        <v>993</v>
      </c>
      <c r="G132" s="156">
        <v>-71.61</v>
      </c>
      <c r="I132" t="s">
        <v>925</v>
      </c>
      <c r="K132" t="s">
        <v>926</v>
      </c>
      <c r="L132" t="s">
        <v>927</v>
      </c>
      <c r="M132" t="s">
        <v>962</v>
      </c>
      <c r="N132" t="s">
        <v>938</v>
      </c>
      <c r="P132" t="s">
        <v>939</v>
      </c>
      <c r="Q132" t="s">
        <v>931</v>
      </c>
      <c r="R132" s="157">
        <v>44902.518773148149</v>
      </c>
      <c r="S132" s="158">
        <v>44893</v>
      </c>
      <c r="T132" t="s">
        <v>940</v>
      </c>
      <c r="U132" t="s">
        <v>941</v>
      </c>
      <c r="W132" t="s">
        <v>942</v>
      </c>
      <c r="X132" t="s">
        <v>943</v>
      </c>
    </row>
    <row r="133" spans="1:24">
      <c r="A133" t="s">
        <v>922</v>
      </c>
      <c r="B133" s="155">
        <v>11</v>
      </c>
      <c r="C133" s="155">
        <v>2022</v>
      </c>
      <c r="D133" t="s">
        <v>923</v>
      </c>
      <c r="F133" t="s">
        <v>993</v>
      </c>
      <c r="G133" s="156">
        <v>-13.42</v>
      </c>
      <c r="I133" t="s">
        <v>925</v>
      </c>
      <c r="K133" t="s">
        <v>926</v>
      </c>
      <c r="L133" t="s">
        <v>927</v>
      </c>
      <c r="M133" t="s">
        <v>967</v>
      </c>
      <c r="N133" t="s">
        <v>963</v>
      </c>
      <c r="P133" t="s">
        <v>939</v>
      </c>
      <c r="Q133" t="s">
        <v>931</v>
      </c>
      <c r="R133" s="157">
        <v>44902.518773148149</v>
      </c>
      <c r="S133" s="158">
        <v>44893</v>
      </c>
      <c r="T133" t="s">
        <v>940</v>
      </c>
      <c r="U133" t="s">
        <v>941</v>
      </c>
      <c r="W133" t="s">
        <v>942</v>
      </c>
      <c r="X133" t="s">
        <v>943</v>
      </c>
    </row>
    <row r="134" spans="1:24">
      <c r="A134" t="s">
        <v>922</v>
      </c>
      <c r="B134" s="155">
        <v>11</v>
      </c>
      <c r="C134" s="155">
        <v>2022</v>
      </c>
      <c r="D134" t="s">
        <v>923</v>
      </c>
      <c r="F134" t="s">
        <v>993</v>
      </c>
      <c r="G134" s="156">
        <v>-89.37</v>
      </c>
      <c r="I134" t="s">
        <v>925</v>
      </c>
      <c r="K134" t="s">
        <v>926</v>
      </c>
      <c r="L134" t="s">
        <v>927</v>
      </c>
      <c r="M134" t="s">
        <v>999</v>
      </c>
      <c r="N134" t="s">
        <v>964</v>
      </c>
      <c r="P134" t="s">
        <v>939</v>
      </c>
      <c r="Q134" t="s">
        <v>931</v>
      </c>
      <c r="R134" s="157">
        <v>44902.518773148149</v>
      </c>
      <c r="S134" s="158">
        <v>44893</v>
      </c>
      <c r="T134" t="s">
        <v>940</v>
      </c>
      <c r="U134" t="s">
        <v>941</v>
      </c>
      <c r="W134" t="s">
        <v>942</v>
      </c>
      <c r="X134" t="s">
        <v>943</v>
      </c>
    </row>
    <row r="135" spans="1:24">
      <c r="A135" t="s">
        <v>922</v>
      </c>
      <c r="B135" s="155">
        <v>11</v>
      </c>
      <c r="C135" s="155">
        <v>2022</v>
      </c>
      <c r="D135" t="s">
        <v>923</v>
      </c>
      <c r="F135" t="s">
        <v>993</v>
      </c>
      <c r="G135" s="156">
        <v>840.55</v>
      </c>
      <c r="I135" t="s">
        <v>925</v>
      </c>
      <c r="K135" t="s">
        <v>926</v>
      </c>
      <c r="L135" t="s">
        <v>927</v>
      </c>
      <c r="M135" t="s">
        <v>999</v>
      </c>
      <c r="N135" t="s">
        <v>938</v>
      </c>
      <c r="P135" t="s">
        <v>939</v>
      </c>
      <c r="Q135" t="s">
        <v>931</v>
      </c>
      <c r="R135" s="157">
        <v>44902.518773148149</v>
      </c>
      <c r="S135" s="158">
        <v>44893</v>
      </c>
      <c r="T135" t="s">
        <v>940</v>
      </c>
      <c r="U135" t="s">
        <v>941</v>
      </c>
      <c r="W135" t="s">
        <v>942</v>
      </c>
      <c r="X135" t="s">
        <v>943</v>
      </c>
    </row>
    <row r="136" spans="1:24">
      <c r="A136" t="s">
        <v>922</v>
      </c>
      <c r="B136" s="155">
        <v>11</v>
      </c>
      <c r="C136" s="155">
        <v>2022</v>
      </c>
      <c r="D136" t="s">
        <v>923</v>
      </c>
      <c r="F136" t="s">
        <v>993</v>
      </c>
      <c r="G136" s="156">
        <v>-388.6</v>
      </c>
      <c r="I136" t="s">
        <v>925</v>
      </c>
      <c r="K136" t="s">
        <v>926</v>
      </c>
      <c r="L136" t="s">
        <v>927</v>
      </c>
      <c r="M136" t="s">
        <v>1000</v>
      </c>
      <c r="N136" t="s">
        <v>938</v>
      </c>
      <c r="P136" t="s">
        <v>939</v>
      </c>
      <c r="Q136" t="s">
        <v>931</v>
      </c>
      <c r="R136" s="157">
        <v>44902.518773148149</v>
      </c>
      <c r="S136" s="158">
        <v>44893</v>
      </c>
      <c r="T136" t="s">
        <v>940</v>
      </c>
      <c r="U136" t="s">
        <v>941</v>
      </c>
      <c r="W136" t="s">
        <v>942</v>
      </c>
      <c r="X136" t="s">
        <v>943</v>
      </c>
    </row>
    <row r="137" spans="1:24">
      <c r="A137" t="s">
        <v>922</v>
      </c>
      <c r="B137" s="155">
        <v>11</v>
      </c>
      <c r="C137" s="155">
        <v>2022</v>
      </c>
      <c r="D137" t="s">
        <v>923</v>
      </c>
      <c r="F137" t="s">
        <v>993</v>
      </c>
      <c r="G137" s="156">
        <v>-397.81</v>
      </c>
      <c r="I137" t="s">
        <v>925</v>
      </c>
      <c r="K137" t="s">
        <v>926</v>
      </c>
      <c r="L137" t="s">
        <v>927</v>
      </c>
      <c r="M137" t="s">
        <v>968</v>
      </c>
      <c r="N137" t="s">
        <v>938</v>
      </c>
      <c r="P137" t="s">
        <v>939</v>
      </c>
      <c r="Q137" t="s">
        <v>931</v>
      </c>
      <c r="R137" s="157">
        <v>44902.518773148149</v>
      </c>
      <c r="S137" s="158">
        <v>44893</v>
      </c>
      <c r="T137" t="s">
        <v>940</v>
      </c>
      <c r="U137" t="s">
        <v>941</v>
      </c>
      <c r="W137" t="s">
        <v>942</v>
      </c>
      <c r="X137" t="s">
        <v>943</v>
      </c>
    </row>
    <row r="138" spans="1:24">
      <c r="A138" t="s">
        <v>922</v>
      </c>
      <c r="B138" s="155">
        <v>11</v>
      </c>
      <c r="C138" s="155">
        <v>2022</v>
      </c>
      <c r="D138" t="s">
        <v>923</v>
      </c>
      <c r="F138" t="s">
        <v>993</v>
      </c>
      <c r="G138" s="156">
        <v>-6.74</v>
      </c>
      <c r="I138" t="s">
        <v>925</v>
      </c>
      <c r="K138" t="s">
        <v>926</v>
      </c>
      <c r="L138" t="s">
        <v>927</v>
      </c>
      <c r="M138" t="s">
        <v>968</v>
      </c>
      <c r="N138" t="s">
        <v>944</v>
      </c>
      <c r="P138" t="s">
        <v>939</v>
      </c>
      <c r="Q138" t="s">
        <v>931</v>
      </c>
      <c r="R138" s="157">
        <v>44902.518773148149</v>
      </c>
      <c r="S138" s="158">
        <v>44893</v>
      </c>
      <c r="T138" t="s">
        <v>940</v>
      </c>
      <c r="U138" t="s">
        <v>941</v>
      </c>
      <c r="W138" t="s">
        <v>942</v>
      </c>
      <c r="X138" t="s">
        <v>943</v>
      </c>
    </row>
    <row r="139" spans="1:24">
      <c r="A139" t="s">
        <v>922</v>
      </c>
      <c r="B139" s="155">
        <v>11</v>
      </c>
      <c r="C139" s="155">
        <v>2022</v>
      </c>
      <c r="D139" t="s">
        <v>923</v>
      </c>
      <c r="F139" t="s">
        <v>993</v>
      </c>
      <c r="G139" s="156">
        <v>-810495.17</v>
      </c>
      <c r="I139" t="s">
        <v>925</v>
      </c>
      <c r="K139" t="s">
        <v>926</v>
      </c>
      <c r="L139" t="s">
        <v>927</v>
      </c>
      <c r="M139" t="s">
        <v>1001</v>
      </c>
      <c r="N139" t="s">
        <v>1002</v>
      </c>
      <c r="P139" t="s">
        <v>939</v>
      </c>
      <c r="Q139" t="s">
        <v>931</v>
      </c>
      <c r="R139" s="157">
        <v>44902.518773148149</v>
      </c>
      <c r="S139" s="158">
        <v>44893</v>
      </c>
      <c r="T139" t="s">
        <v>940</v>
      </c>
      <c r="U139" t="s">
        <v>941</v>
      </c>
      <c r="W139" t="s">
        <v>942</v>
      </c>
      <c r="X139" t="s">
        <v>943</v>
      </c>
    </row>
    <row r="140" spans="1:24">
      <c r="A140" t="s">
        <v>922</v>
      </c>
      <c r="B140" s="155">
        <v>11</v>
      </c>
      <c r="C140" s="155">
        <v>2022</v>
      </c>
      <c r="D140" t="s">
        <v>923</v>
      </c>
      <c r="F140" t="s">
        <v>993</v>
      </c>
      <c r="G140" s="156">
        <v>-5144.6099999999997</v>
      </c>
      <c r="I140" t="s">
        <v>925</v>
      </c>
      <c r="K140" t="s">
        <v>926</v>
      </c>
      <c r="L140" t="s">
        <v>927</v>
      </c>
      <c r="M140" t="s">
        <v>984</v>
      </c>
      <c r="N140" t="s">
        <v>938</v>
      </c>
      <c r="P140" t="s">
        <v>939</v>
      </c>
      <c r="Q140" t="s">
        <v>931</v>
      </c>
      <c r="R140" s="157">
        <v>44902.518773148149</v>
      </c>
      <c r="S140" s="158">
        <v>44893</v>
      </c>
      <c r="T140" t="s">
        <v>940</v>
      </c>
      <c r="U140" t="s">
        <v>941</v>
      </c>
      <c r="W140" t="s">
        <v>942</v>
      </c>
      <c r="X140" t="s">
        <v>943</v>
      </c>
    </row>
    <row r="141" spans="1:24">
      <c r="A141" t="s">
        <v>922</v>
      </c>
      <c r="B141" s="155">
        <v>11</v>
      </c>
      <c r="C141" s="155">
        <v>2022</v>
      </c>
      <c r="D141" t="s">
        <v>923</v>
      </c>
      <c r="F141" t="s">
        <v>993</v>
      </c>
      <c r="G141" s="156">
        <v>-17.86</v>
      </c>
      <c r="I141" t="s">
        <v>925</v>
      </c>
      <c r="K141" t="s">
        <v>926</v>
      </c>
      <c r="L141" t="s">
        <v>927</v>
      </c>
      <c r="M141" t="s">
        <v>1003</v>
      </c>
      <c r="N141" t="s">
        <v>938</v>
      </c>
      <c r="P141" t="s">
        <v>939</v>
      </c>
      <c r="Q141" t="s">
        <v>931</v>
      </c>
      <c r="R141" s="157">
        <v>44902.518773148149</v>
      </c>
      <c r="S141" s="158">
        <v>44893</v>
      </c>
      <c r="T141" t="s">
        <v>940</v>
      </c>
      <c r="U141" t="s">
        <v>941</v>
      </c>
      <c r="W141" t="s">
        <v>942</v>
      </c>
      <c r="X141" t="s">
        <v>943</v>
      </c>
    </row>
    <row r="142" spans="1:24">
      <c r="A142" t="s">
        <v>922</v>
      </c>
      <c r="B142" s="155">
        <v>11</v>
      </c>
      <c r="C142" s="155">
        <v>2022</v>
      </c>
      <c r="D142" t="s">
        <v>923</v>
      </c>
      <c r="F142" t="s">
        <v>993</v>
      </c>
      <c r="G142" s="156">
        <v>-10147.299999999999</v>
      </c>
      <c r="I142" t="s">
        <v>925</v>
      </c>
      <c r="K142" t="s">
        <v>926</v>
      </c>
      <c r="L142" t="s">
        <v>927</v>
      </c>
      <c r="M142" t="s">
        <v>989</v>
      </c>
      <c r="N142" t="s">
        <v>990</v>
      </c>
      <c r="P142" t="s">
        <v>939</v>
      </c>
      <c r="Q142" t="s">
        <v>931</v>
      </c>
      <c r="R142" s="157">
        <v>44902.518773148149</v>
      </c>
      <c r="S142" s="158">
        <v>44893</v>
      </c>
      <c r="T142" t="s">
        <v>940</v>
      </c>
      <c r="U142" t="s">
        <v>941</v>
      </c>
      <c r="W142" t="s">
        <v>942</v>
      </c>
      <c r="X142" t="s">
        <v>943</v>
      </c>
    </row>
    <row r="143" spans="1:24">
      <c r="A143" t="s">
        <v>922</v>
      </c>
      <c r="B143" s="155">
        <v>11</v>
      </c>
      <c r="C143" s="155">
        <v>2022</v>
      </c>
      <c r="D143" t="s">
        <v>923</v>
      </c>
      <c r="F143" t="s">
        <v>993</v>
      </c>
      <c r="G143" s="156">
        <v>-2</v>
      </c>
      <c r="I143" t="s">
        <v>925</v>
      </c>
      <c r="K143" t="s">
        <v>926</v>
      </c>
      <c r="L143" t="s">
        <v>927</v>
      </c>
      <c r="M143" t="s">
        <v>969</v>
      </c>
      <c r="N143" t="s">
        <v>964</v>
      </c>
      <c r="P143" t="s">
        <v>939</v>
      </c>
      <c r="Q143" t="s">
        <v>931</v>
      </c>
      <c r="R143" s="157">
        <v>44902.518773148149</v>
      </c>
      <c r="S143" s="158">
        <v>44893</v>
      </c>
      <c r="T143" t="s">
        <v>940</v>
      </c>
      <c r="U143" t="s">
        <v>941</v>
      </c>
      <c r="W143" t="s">
        <v>942</v>
      </c>
      <c r="X143" t="s">
        <v>943</v>
      </c>
    </row>
    <row r="144" spans="1:24">
      <c r="A144" t="s">
        <v>922</v>
      </c>
      <c r="B144" s="155">
        <v>11</v>
      </c>
      <c r="C144" s="155">
        <v>2022</v>
      </c>
      <c r="D144" t="s">
        <v>923</v>
      </c>
      <c r="F144" t="s">
        <v>993</v>
      </c>
      <c r="G144" s="156">
        <v>-31.51</v>
      </c>
      <c r="I144" t="s">
        <v>925</v>
      </c>
      <c r="K144" t="s">
        <v>926</v>
      </c>
      <c r="L144" t="s">
        <v>927</v>
      </c>
      <c r="M144" t="s">
        <v>969</v>
      </c>
      <c r="N144" t="s">
        <v>938</v>
      </c>
      <c r="P144" t="s">
        <v>939</v>
      </c>
      <c r="Q144" t="s">
        <v>931</v>
      </c>
      <c r="R144" s="157">
        <v>44902.518773148149</v>
      </c>
      <c r="S144" s="158">
        <v>44893</v>
      </c>
      <c r="T144" t="s">
        <v>940</v>
      </c>
      <c r="U144" t="s">
        <v>941</v>
      </c>
      <c r="W144" t="s">
        <v>942</v>
      </c>
      <c r="X144" t="s">
        <v>943</v>
      </c>
    </row>
    <row r="145" spans="1:24">
      <c r="A145" t="s">
        <v>922</v>
      </c>
      <c r="B145" s="155">
        <v>11</v>
      </c>
      <c r="C145" s="155">
        <v>2022</v>
      </c>
      <c r="D145" t="s">
        <v>923</v>
      </c>
      <c r="F145" t="s">
        <v>993</v>
      </c>
      <c r="G145" s="156">
        <v>-2.67</v>
      </c>
      <c r="I145" t="s">
        <v>925</v>
      </c>
      <c r="K145" t="s">
        <v>926</v>
      </c>
      <c r="L145" t="s">
        <v>927</v>
      </c>
      <c r="M145" t="s">
        <v>969</v>
      </c>
      <c r="N145" t="s">
        <v>944</v>
      </c>
      <c r="P145" t="s">
        <v>939</v>
      </c>
      <c r="Q145" t="s">
        <v>931</v>
      </c>
      <c r="R145" s="157">
        <v>44902.518773148149</v>
      </c>
      <c r="S145" s="158">
        <v>44893</v>
      </c>
      <c r="T145" t="s">
        <v>940</v>
      </c>
      <c r="U145" t="s">
        <v>941</v>
      </c>
      <c r="W145" t="s">
        <v>942</v>
      </c>
      <c r="X145" t="s">
        <v>943</v>
      </c>
    </row>
    <row r="146" spans="1:24">
      <c r="A146" t="s">
        <v>922</v>
      </c>
      <c r="B146" s="155">
        <v>11</v>
      </c>
      <c r="C146" s="155">
        <v>2022</v>
      </c>
      <c r="D146" t="s">
        <v>923</v>
      </c>
      <c r="F146" t="s">
        <v>993</v>
      </c>
      <c r="G146" s="156">
        <v>-16.34</v>
      </c>
      <c r="I146" t="s">
        <v>925</v>
      </c>
      <c r="K146" t="s">
        <v>926</v>
      </c>
      <c r="L146" t="s">
        <v>927</v>
      </c>
      <c r="M146" t="s">
        <v>970</v>
      </c>
      <c r="N146" t="s">
        <v>938</v>
      </c>
      <c r="P146" t="s">
        <v>939</v>
      </c>
      <c r="Q146" t="s">
        <v>931</v>
      </c>
      <c r="R146" s="157">
        <v>44902.518773148149</v>
      </c>
      <c r="S146" s="158">
        <v>44893</v>
      </c>
      <c r="T146" t="s">
        <v>940</v>
      </c>
      <c r="U146" t="s">
        <v>941</v>
      </c>
      <c r="W146" t="s">
        <v>942</v>
      </c>
      <c r="X146" t="s">
        <v>943</v>
      </c>
    </row>
    <row r="147" spans="1:24">
      <c r="A147" t="s">
        <v>922</v>
      </c>
      <c r="B147" s="155">
        <v>11</v>
      </c>
      <c r="C147" s="155">
        <v>2022</v>
      </c>
      <c r="D147" t="s">
        <v>923</v>
      </c>
      <c r="F147" t="s">
        <v>993</v>
      </c>
      <c r="G147" s="156">
        <v>-585</v>
      </c>
      <c r="I147" t="s">
        <v>925</v>
      </c>
      <c r="K147" t="s">
        <v>926</v>
      </c>
      <c r="L147" t="s">
        <v>927</v>
      </c>
      <c r="M147" t="s">
        <v>985</v>
      </c>
      <c r="N147" t="s">
        <v>986</v>
      </c>
      <c r="P147" t="s">
        <v>939</v>
      </c>
      <c r="Q147" t="s">
        <v>931</v>
      </c>
      <c r="R147" s="157">
        <v>44902.518773148149</v>
      </c>
      <c r="S147" s="158">
        <v>44893</v>
      </c>
      <c r="T147" t="s">
        <v>940</v>
      </c>
      <c r="U147" t="s">
        <v>941</v>
      </c>
      <c r="W147" t="s">
        <v>942</v>
      </c>
      <c r="X147" t="s">
        <v>943</v>
      </c>
    </row>
    <row r="148" spans="1:24">
      <c r="A148" t="s">
        <v>922</v>
      </c>
      <c r="B148" s="155">
        <v>11</v>
      </c>
      <c r="C148" s="155">
        <v>2022</v>
      </c>
      <c r="D148" t="s">
        <v>923</v>
      </c>
      <c r="F148" t="s">
        <v>993</v>
      </c>
      <c r="G148" s="156">
        <v>-15</v>
      </c>
      <c r="I148" t="s">
        <v>925</v>
      </c>
      <c r="K148" t="s">
        <v>926</v>
      </c>
      <c r="L148" t="s">
        <v>927</v>
      </c>
      <c r="M148" t="s">
        <v>985</v>
      </c>
      <c r="N148" t="s">
        <v>987</v>
      </c>
      <c r="P148" t="s">
        <v>939</v>
      </c>
      <c r="Q148" t="s">
        <v>931</v>
      </c>
      <c r="R148" s="157">
        <v>44902.518773148149</v>
      </c>
      <c r="S148" s="158">
        <v>44893</v>
      </c>
      <c r="T148" t="s">
        <v>940</v>
      </c>
      <c r="U148" t="s">
        <v>941</v>
      </c>
      <c r="W148" t="s">
        <v>942</v>
      </c>
      <c r="X148" t="s">
        <v>943</v>
      </c>
    </row>
    <row r="149" spans="1:24">
      <c r="A149" t="s">
        <v>922</v>
      </c>
      <c r="B149" s="155">
        <v>11</v>
      </c>
      <c r="C149" s="155">
        <v>2022</v>
      </c>
      <c r="D149" t="s">
        <v>923</v>
      </c>
      <c r="F149" t="s">
        <v>993</v>
      </c>
      <c r="G149" s="156">
        <v>-38.9</v>
      </c>
      <c r="I149" t="s">
        <v>925</v>
      </c>
      <c r="K149" t="s">
        <v>926</v>
      </c>
      <c r="L149" t="s">
        <v>927</v>
      </c>
      <c r="M149" t="s">
        <v>985</v>
      </c>
      <c r="N149" t="s">
        <v>938</v>
      </c>
      <c r="P149" t="s">
        <v>939</v>
      </c>
      <c r="Q149" t="s">
        <v>931</v>
      </c>
      <c r="R149" s="157">
        <v>44902.518773148149</v>
      </c>
      <c r="S149" s="158">
        <v>44893</v>
      </c>
      <c r="T149" t="s">
        <v>940</v>
      </c>
      <c r="U149" t="s">
        <v>941</v>
      </c>
      <c r="W149" t="s">
        <v>942</v>
      </c>
      <c r="X149" t="s">
        <v>943</v>
      </c>
    </row>
    <row r="150" spans="1:24">
      <c r="A150" t="s">
        <v>922</v>
      </c>
      <c r="B150" s="155">
        <v>11</v>
      </c>
      <c r="C150" s="155">
        <v>2022</v>
      </c>
      <c r="D150" t="s">
        <v>923</v>
      </c>
      <c r="F150" t="s">
        <v>993</v>
      </c>
      <c r="G150" s="156">
        <v>-353.43</v>
      </c>
      <c r="I150" t="s">
        <v>925</v>
      </c>
      <c r="K150" t="s">
        <v>926</v>
      </c>
      <c r="L150" t="s">
        <v>927</v>
      </c>
      <c r="M150" t="s">
        <v>985</v>
      </c>
      <c r="N150" t="s">
        <v>992</v>
      </c>
      <c r="P150" t="s">
        <v>939</v>
      </c>
      <c r="Q150" t="s">
        <v>931</v>
      </c>
      <c r="R150" s="157">
        <v>44902.518773148149</v>
      </c>
      <c r="S150" s="158">
        <v>44893</v>
      </c>
      <c r="T150" t="s">
        <v>940</v>
      </c>
      <c r="U150" t="s">
        <v>941</v>
      </c>
      <c r="W150" t="s">
        <v>942</v>
      </c>
      <c r="X150" t="s">
        <v>943</v>
      </c>
    </row>
    <row r="151" spans="1:24">
      <c r="A151" t="s">
        <v>922</v>
      </c>
      <c r="B151" s="155">
        <v>11</v>
      </c>
      <c r="C151" s="155">
        <v>2022</v>
      </c>
      <c r="D151" t="s">
        <v>923</v>
      </c>
      <c r="F151" t="s">
        <v>993</v>
      </c>
      <c r="G151" s="156">
        <v>-784233.63</v>
      </c>
      <c r="I151" t="s">
        <v>925</v>
      </c>
      <c r="K151" t="s">
        <v>926</v>
      </c>
      <c r="L151" t="s">
        <v>927</v>
      </c>
      <c r="M151" t="s">
        <v>971</v>
      </c>
      <c r="N151" t="s">
        <v>938</v>
      </c>
      <c r="P151" t="s">
        <v>939</v>
      </c>
      <c r="Q151" t="s">
        <v>931</v>
      </c>
      <c r="R151" s="157">
        <v>44902.518773148149</v>
      </c>
      <c r="S151" s="158">
        <v>44893</v>
      </c>
      <c r="T151" t="s">
        <v>940</v>
      </c>
      <c r="U151" t="s">
        <v>941</v>
      </c>
      <c r="W151" t="s">
        <v>942</v>
      </c>
      <c r="X151" t="s">
        <v>943</v>
      </c>
    </row>
    <row r="152" spans="1:24">
      <c r="A152" t="s">
        <v>922</v>
      </c>
      <c r="B152" s="155">
        <v>11</v>
      </c>
      <c r="C152" s="155">
        <v>2022</v>
      </c>
      <c r="D152" t="s">
        <v>923</v>
      </c>
      <c r="F152" t="s">
        <v>993</v>
      </c>
      <c r="G152" s="156">
        <v>-930000.57</v>
      </c>
      <c r="I152" t="s">
        <v>925</v>
      </c>
      <c r="K152" t="s">
        <v>926</v>
      </c>
      <c r="L152" t="s">
        <v>927</v>
      </c>
      <c r="M152" t="s">
        <v>971</v>
      </c>
      <c r="N152" t="s">
        <v>944</v>
      </c>
      <c r="P152" t="s">
        <v>939</v>
      </c>
      <c r="Q152" t="s">
        <v>931</v>
      </c>
      <c r="R152" s="157">
        <v>44902.518773148149</v>
      </c>
      <c r="S152" s="158">
        <v>44893</v>
      </c>
      <c r="T152" t="s">
        <v>940</v>
      </c>
      <c r="U152" t="s">
        <v>941</v>
      </c>
      <c r="W152" t="s">
        <v>942</v>
      </c>
      <c r="X152" t="s">
        <v>943</v>
      </c>
    </row>
    <row r="153" spans="1:24">
      <c r="A153" t="s">
        <v>922</v>
      </c>
      <c r="B153" s="155">
        <v>11</v>
      </c>
      <c r="C153" s="155">
        <v>2022</v>
      </c>
      <c r="D153" t="s">
        <v>923</v>
      </c>
      <c r="F153" t="s">
        <v>993</v>
      </c>
      <c r="G153" s="156">
        <v>324818.95</v>
      </c>
      <c r="I153" t="s">
        <v>925</v>
      </c>
      <c r="K153" t="s">
        <v>926</v>
      </c>
      <c r="L153" t="s">
        <v>927</v>
      </c>
      <c r="M153" t="s">
        <v>972</v>
      </c>
      <c r="N153" t="s">
        <v>938</v>
      </c>
      <c r="P153" t="s">
        <v>939</v>
      </c>
      <c r="Q153" t="s">
        <v>931</v>
      </c>
      <c r="R153" s="157">
        <v>44902.518773148149</v>
      </c>
      <c r="S153" s="158">
        <v>44893</v>
      </c>
      <c r="T153" t="s">
        <v>940</v>
      </c>
      <c r="U153" t="s">
        <v>941</v>
      </c>
      <c r="W153" t="s">
        <v>942</v>
      </c>
      <c r="X153" t="s">
        <v>943</v>
      </c>
    </row>
    <row r="154" spans="1:24">
      <c r="A154" t="s">
        <v>922</v>
      </c>
      <c r="B154" s="155">
        <v>11</v>
      </c>
      <c r="C154" s="155">
        <v>2022</v>
      </c>
      <c r="D154" t="s">
        <v>923</v>
      </c>
      <c r="F154" t="s">
        <v>993</v>
      </c>
      <c r="G154" s="156">
        <v>80861.960000000006</v>
      </c>
      <c r="I154" t="s">
        <v>925</v>
      </c>
      <c r="K154" t="s">
        <v>926</v>
      </c>
      <c r="L154" t="s">
        <v>927</v>
      </c>
      <c r="M154" t="s">
        <v>972</v>
      </c>
      <c r="N154" t="s">
        <v>944</v>
      </c>
      <c r="P154" t="s">
        <v>939</v>
      </c>
      <c r="Q154" t="s">
        <v>931</v>
      </c>
      <c r="R154" s="157">
        <v>44902.518773148149</v>
      </c>
      <c r="S154" s="158">
        <v>44893</v>
      </c>
      <c r="T154" t="s">
        <v>940</v>
      </c>
      <c r="U154" t="s">
        <v>941</v>
      </c>
      <c r="W154" t="s">
        <v>942</v>
      </c>
      <c r="X154" t="s">
        <v>943</v>
      </c>
    </row>
    <row r="155" spans="1:24">
      <c r="A155" t="s">
        <v>922</v>
      </c>
      <c r="B155" s="155">
        <v>11</v>
      </c>
      <c r="C155" s="155">
        <v>2022</v>
      </c>
      <c r="D155" t="s">
        <v>923</v>
      </c>
      <c r="F155" t="s">
        <v>993</v>
      </c>
      <c r="G155" s="156">
        <v>-1054.93</v>
      </c>
      <c r="I155" t="s">
        <v>925</v>
      </c>
      <c r="K155" t="s">
        <v>926</v>
      </c>
      <c r="L155" t="s">
        <v>927</v>
      </c>
      <c r="M155" t="s">
        <v>973</v>
      </c>
      <c r="N155" t="s">
        <v>938</v>
      </c>
      <c r="P155" t="s">
        <v>939</v>
      </c>
      <c r="Q155" t="s">
        <v>931</v>
      </c>
      <c r="R155" s="157">
        <v>44902.518773148149</v>
      </c>
      <c r="S155" s="158">
        <v>44893</v>
      </c>
      <c r="T155" t="s">
        <v>940</v>
      </c>
      <c r="U155" t="s">
        <v>941</v>
      </c>
      <c r="W155" t="s">
        <v>942</v>
      </c>
      <c r="X155" t="s">
        <v>943</v>
      </c>
    </row>
    <row r="156" spans="1:24">
      <c r="A156" t="s">
        <v>922</v>
      </c>
      <c r="B156" s="155">
        <v>11</v>
      </c>
      <c r="C156" s="155">
        <v>2022</v>
      </c>
      <c r="D156" t="s">
        <v>923</v>
      </c>
      <c r="F156" t="s">
        <v>1004</v>
      </c>
      <c r="G156" s="156">
        <v>2057781.95</v>
      </c>
      <c r="I156" t="s">
        <v>925</v>
      </c>
      <c r="K156" t="s">
        <v>926</v>
      </c>
      <c r="L156" t="s">
        <v>927</v>
      </c>
      <c r="M156" t="s">
        <v>1001</v>
      </c>
      <c r="N156" t="s">
        <v>1002</v>
      </c>
      <c r="P156" t="s">
        <v>939</v>
      </c>
      <c r="Q156" t="s">
        <v>931</v>
      </c>
      <c r="R156" s="157">
        <v>44902.518773148149</v>
      </c>
      <c r="S156" s="158">
        <v>44893</v>
      </c>
      <c r="T156" t="s">
        <v>940</v>
      </c>
      <c r="U156" t="s">
        <v>941</v>
      </c>
      <c r="W156" t="s">
        <v>942</v>
      </c>
      <c r="X156" t="s">
        <v>943</v>
      </c>
    </row>
    <row r="157" spans="1:24">
      <c r="A157" t="s">
        <v>922</v>
      </c>
      <c r="B157" s="155">
        <v>11</v>
      </c>
      <c r="C157" s="155">
        <v>2022</v>
      </c>
      <c r="D157" t="s">
        <v>923</v>
      </c>
      <c r="F157" t="s">
        <v>1005</v>
      </c>
      <c r="G157" s="156">
        <v>549.1</v>
      </c>
      <c r="I157" t="s">
        <v>925</v>
      </c>
      <c r="K157" t="s">
        <v>926</v>
      </c>
      <c r="L157" t="s">
        <v>927</v>
      </c>
      <c r="M157" t="s">
        <v>937</v>
      </c>
      <c r="N157" t="s">
        <v>964</v>
      </c>
      <c r="P157" t="s">
        <v>939</v>
      </c>
      <c r="Q157" t="s">
        <v>931</v>
      </c>
      <c r="R157" s="157">
        <v>44902.518773148149</v>
      </c>
      <c r="S157" s="158">
        <v>44893</v>
      </c>
      <c r="T157" t="s">
        <v>940</v>
      </c>
      <c r="U157" t="s">
        <v>941</v>
      </c>
      <c r="W157" t="s">
        <v>942</v>
      </c>
      <c r="X157" t="s">
        <v>943</v>
      </c>
    </row>
    <row r="158" spans="1:24">
      <c r="A158" t="s">
        <v>922</v>
      </c>
      <c r="B158" s="155">
        <v>11</v>
      </c>
      <c r="C158" s="155">
        <v>2022</v>
      </c>
      <c r="D158" t="s">
        <v>923</v>
      </c>
      <c r="F158" t="s">
        <v>1005</v>
      </c>
      <c r="G158" s="156">
        <v>1553.76</v>
      </c>
      <c r="I158" t="s">
        <v>925</v>
      </c>
      <c r="K158" t="s">
        <v>926</v>
      </c>
      <c r="L158" t="s">
        <v>927</v>
      </c>
      <c r="M158" t="s">
        <v>945</v>
      </c>
      <c r="N158" t="s">
        <v>938</v>
      </c>
      <c r="P158" t="s">
        <v>939</v>
      </c>
      <c r="Q158" t="s">
        <v>931</v>
      </c>
      <c r="R158" s="157">
        <v>44902.518773148149</v>
      </c>
      <c r="S158" s="158">
        <v>44893</v>
      </c>
      <c r="T158" t="s">
        <v>940</v>
      </c>
      <c r="U158" t="s">
        <v>941</v>
      </c>
      <c r="W158" t="s">
        <v>942</v>
      </c>
      <c r="X158" t="s">
        <v>943</v>
      </c>
    </row>
    <row r="159" spans="1:24">
      <c r="A159" t="s">
        <v>922</v>
      </c>
      <c r="B159" s="155">
        <v>11</v>
      </c>
      <c r="C159" s="155">
        <v>2022</v>
      </c>
      <c r="D159" t="s">
        <v>923</v>
      </c>
      <c r="F159" t="s">
        <v>1005</v>
      </c>
      <c r="G159" s="156">
        <v>245.5</v>
      </c>
      <c r="I159" t="s">
        <v>925</v>
      </c>
      <c r="K159" t="s">
        <v>926</v>
      </c>
      <c r="L159" t="s">
        <v>927</v>
      </c>
      <c r="M159" t="s">
        <v>946</v>
      </c>
      <c r="N159" t="s">
        <v>964</v>
      </c>
      <c r="P159" t="s">
        <v>939</v>
      </c>
      <c r="Q159" t="s">
        <v>931</v>
      </c>
      <c r="R159" s="157">
        <v>44902.518773148149</v>
      </c>
      <c r="S159" s="158">
        <v>44893</v>
      </c>
      <c r="T159" t="s">
        <v>940</v>
      </c>
      <c r="U159" t="s">
        <v>941</v>
      </c>
      <c r="W159" t="s">
        <v>942</v>
      </c>
      <c r="X159" t="s">
        <v>943</v>
      </c>
    </row>
    <row r="160" spans="1:24">
      <c r="A160" t="s">
        <v>922</v>
      </c>
      <c r="B160" s="155">
        <v>11</v>
      </c>
      <c r="C160" s="155">
        <v>2022</v>
      </c>
      <c r="D160" t="s">
        <v>923</v>
      </c>
      <c r="F160" t="s">
        <v>1005</v>
      </c>
      <c r="G160" s="156">
        <v>680.12</v>
      </c>
      <c r="I160" t="s">
        <v>925</v>
      </c>
      <c r="K160" t="s">
        <v>926</v>
      </c>
      <c r="L160" t="s">
        <v>927</v>
      </c>
      <c r="M160" t="s">
        <v>946</v>
      </c>
      <c r="N160" t="s">
        <v>938</v>
      </c>
      <c r="P160" t="s">
        <v>939</v>
      </c>
      <c r="Q160" t="s">
        <v>931</v>
      </c>
      <c r="R160" s="157">
        <v>44902.518773148149</v>
      </c>
      <c r="S160" s="158">
        <v>44893</v>
      </c>
      <c r="T160" t="s">
        <v>940</v>
      </c>
      <c r="U160" t="s">
        <v>941</v>
      </c>
      <c r="W160" t="s">
        <v>942</v>
      </c>
      <c r="X160" t="s">
        <v>943</v>
      </c>
    </row>
    <row r="161" spans="1:24">
      <c r="A161" t="s">
        <v>922</v>
      </c>
      <c r="B161" s="155">
        <v>11</v>
      </c>
      <c r="C161" s="155">
        <v>2022</v>
      </c>
      <c r="D161" t="s">
        <v>923</v>
      </c>
      <c r="F161" t="s">
        <v>1005</v>
      </c>
      <c r="G161" s="156">
        <v>7</v>
      </c>
      <c r="I161" t="s">
        <v>925</v>
      </c>
      <c r="K161" t="s">
        <v>926</v>
      </c>
      <c r="L161" t="s">
        <v>927</v>
      </c>
      <c r="M161" t="s">
        <v>948</v>
      </c>
      <c r="N161" t="s">
        <v>964</v>
      </c>
      <c r="P161" t="s">
        <v>939</v>
      </c>
      <c r="Q161" t="s">
        <v>931</v>
      </c>
      <c r="R161" s="157">
        <v>44902.518773148149</v>
      </c>
      <c r="S161" s="158">
        <v>44893</v>
      </c>
      <c r="T161" t="s">
        <v>940</v>
      </c>
      <c r="U161" t="s">
        <v>941</v>
      </c>
      <c r="W161" t="s">
        <v>942</v>
      </c>
      <c r="X161" t="s">
        <v>943</v>
      </c>
    </row>
    <row r="162" spans="1:24">
      <c r="A162" t="s">
        <v>922</v>
      </c>
      <c r="B162" s="155">
        <v>11</v>
      </c>
      <c r="C162" s="155">
        <v>2022</v>
      </c>
      <c r="D162" t="s">
        <v>923</v>
      </c>
      <c r="F162" t="s">
        <v>1005</v>
      </c>
      <c r="G162" s="156">
        <v>17.3</v>
      </c>
      <c r="I162" t="s">
        <v>925</v>
      </c>
      <c r="K162" t="s">
        <v>926</v>
      </c>
      <c r="L162" t="s">
        <v>927</v>
      </c>
      <c r="M162" t="s">
        <v>948</v>
      </c>
      <c r="N162" t="s">
        <v>938</v>
      </c>
      <c r="P162" t="s">
        <v>939</v>
      </c>
      <c r="Q162" t="s">
        <v>931</v>
      </c>
      <c r="R162" s="157">
        <v>44902.518773148149</v>
      </c>
      <c r="S162" s="158">
        <v>44893</v>
      </c>
      <c r="T162" t="s">
        <v>940</v>
      </c>
      <c r="U162" t="s">
        <v>941</v>
      </c>
      <c r="W162" t="s">
        <v>942</v>
      </c>
      <c r="X162" t="s">
        <v>943</v>
      </c>
    </row>
    <row r="163" spans="1:24">
      <c r="A163" t="s">
        <v>922</v>
      </c>
      <c r="B163" s="155">
        <v>11</v>
      </c>
      <c r="C163" s="155">
        <v>2022</v>
      </c>
      <c r="D163" t="s">
        <v>923</v>
      </c>
      <c r="F163" t="s">
        <v>1005</v>
      </c>
      <c r="G163" s="156">
        <v>102.62</v>
      </c>
      <c r="I163" t="s">
        <v>925</v>
      </c>
      <c r="K163" t="s">
        <v>926</v>
      </c>
      <c r="L163" t="s">
        <v>927</v>
      </c>
      <c r="M163" t="s">
        <v>950</v>
      </c>
      <c r="N163" t="s">
        <v>964</v>
      </c>
      <c r="P163" t="s">
        <v>939</v>
      </c>
      <c r="Q163" t="s">
        <v>931</v>
      </c>
      <c r="R163" s="157">
        <v>44902.518773148149</v>
      </c>
      <c r="S163" s="158">
        <v>44893</v>
      </c>
      <c r="T163" t="s">
        <v>940</v>
      </c>
      <c r="U163" t="s">
        <v>941</v>
      </c>
      <c r="W163" t="s">
        <v>942</v>
      </c>
      <c r="X163" t="s">
        <v>943</v>
      </c>
    </row>
    <row r="164" spans="1:24">
      <c r="A164" t="s">
        <v>922</v>
      </c>
      <c r="B164" s="155">
        <v>11</v>
      </c>
      <c r="C164" s="155">
        <v>2022</v>
      </c>
      <c r="D164" t="s">
        <v>923</v>
      </c>
      <c r="F164" t="s">
        <v>1005</v>
      </c>
      <c r="G164" s="156">
        <v>339.04</v>
      </c>
      <c r="I164" t="s">
        <v>925</v>
      </c>
      <c r="K164" t="s">
        <v>926</v>
      </c>
      <c r="L164" t="s">
        <v>927</v>
      </c>
      <c r="M164" t="s">
        <v>950</v>
      </c>
      <c r="N164" t="s">
        <v>938</v>
      </c>
      <c r="P164" t="s">
        <v>939</v>
      </c>
      <c r="Q164" t="s">
        <v>931</v>
      </c>
      <c r="R164" s="157">
        <v>44902.518773148149</v>
      </c>
      <c r="S164" s="158">
        <v>44893</v>
      </c>
      <c r="T164" t="s">
        <v>940</v>
      </c>
      <c r="U164" t="s">
        <v>941</v>
      </c>
      <c r="W164" t="s">
        <v>942</v>
      </c>
      <c r="X164" t="s">
        <v>943</v>
      </c>
    </row>
    <row r="165" spans="1:24">
      <c r="A165" t="s">
        <v>922</v>
      </c>
      <c r="B165" s="155">
        <v>11</v>
      </c>
      <c r="C165" s="155">
        <v>2022</v>
      </c>
      <c r="D165" t="s">
        <v>923</v>
      </c>
      <c r="F165" t="s">
        <v>1005</v>
      </c>
      <c r="G165" s="156">
        <v>61.88</v>
      </c>
      <c r="I165" t="s">
        <v>925</v>
      </c>
      <c r="K165" t="s">
        <v>926</v>
      </c>
      <c r="L165" t="s">
        <v>927</v>
      </c>
      <c r="M165" t="s">
        <v>996</v>
      </c>
      <c r="N165" t="s">
        <v>964</v>
      </c>
      <c r="P165" t="s">
        <v>939</v>
      </c>
      <c r="Q165" t="s">
        <v>931</v>
      </c>
      <c r="R165" s="157">
        <v>44902.518773148149</v>
      </c>
      <c r="S165" s="158">
        <v>44893</v>
      </c>
      <c r="T165" t="s">
        <v>940</v>
      </c>
      <c r="U165" t="s">
        <v>941</v>
      </c>
      <c r="W165" t="s">
        <v>942</v>
      </c>
      <c r="X165" t="s">
        <v>943</v>
      </c>
    </row>
    <row r="166" spans="1:24">
      <c r="A166" t="s">
        <v>922</v>
      </c>
      <c r="B166" s="155">
        <v>11</v>
      </c>
      <c r="C166" s="155">
        <v>2022</v>
      </c>
      <c r="D166" t="s">
        <v>923</v>
      </c>
      <c r="F166" t="s">
        <v>1005</v>
      </c>
      <c r="G166" s="156">
        <v>153.05000000000001</v>
      </c>
      <c r="I166" t="s">
        <v>925</v>
      </c>
      <c r="K166" t="s">
        <v>926</v>
      </c>
      <c r="L166" t="s">
        <v>927</v>
      </c>
      <c r="M166" t="s">
        <v>953</v>
      </c>
      <c r="N166" t="s">
        <v>938</v>
      </c>
      <c r="P166" t="s">
        <v>939</v>
      </c>
      <c r="Q166" t="s">
        <v>931</v>
      </c>
      <c r="R166" s="157">
        <v>44902.518773148149</v>
      </c>
      <c r="S166" s="158">
        <v>44893</v>
      </c>
      <c r="T166" t="s">
        <v>940</v>
      </c>
      <c r="U166" t="s">
        <v>941</v>
      </c>
      <c r="W166" t="s">
        <v>942</v>
      </c>
      <c r="X166" t="s">
        <v>943</v>
      </c>
    </row>
    <row r="167" spans="1:24">
      <c r="A167" t="s">
        <v>922</v>
      </c>
      <c r="B167" s="155">
        <v>11</v>
      </c>
      <c r="C167" s="155">
        <v>2022</v>
      </c>
      <c r="D167" t="s">
        <v>923</v>
      </c>
      <c r="F167" t="s">
        <v>1005</v>
      </c>
      <c r="G167" s="156">
        <v>3.42</v>
      </c>
      <c r="I167" t="s">
        <v>925</v>
      </c>
      <c r="K167" t="s">
        <v>926</v>
      </c>
      <c r="L167" t="s">
        <v>927</v>
      </c>
      <c r="M167" t="s">
        <v>954</v>
      </c>
      <c r="N167" t="s">
        <v>964</v>
      </c>
      <c r="P167" t="s">
        <v>939</v>
      </c>
      <c r="Q167" t="s">
        <v>931</v>
      </c>
      <c r="R167" s="157">
        <v>44902.518773148149</v>
      </c>
      <c r="S167" s="158">
        <v>44893</v>
      </c>
      <c r="T167" t="s">
        <v>940</v>
      </c>
      <c r="U167" t="s">
        <v>941</v>
      </c>
      <c r="W167" t="s">
        <v>942</v>
      </c>
      <c r="X167" t="s">
        <v>943</v>
      </c>
    </row>
    <row r="168" spans="1:24">
      <c r="A168" t="s">
        <v>922</v>
      </c>
      <c r="B168" s="155">
        <v>11</v>
      </c>
      <c r="C168" s="155">
        <v>2022</v>
      </c>
      <c r="D168" t="s">
        <v>923</v>
      </c>
      <c r="F168" t="s">
        <v>1005</v>
      </c>
      <c r="G168" s="156">
        <v>7.29</v>
      </c>
      <c r="I168" t="s">
        <v>925</v>
      </c>
      <c r="K168" t="s">
        <v>926</v>
      </c>
      <c r="L168" t="s">
        <v>927</v>
      </c>
      <c r="M168" t="s">
        <v>954</v>
      </c>
      <c r="N168" t="s">
        <v>938</v>
      </c>
      <c r="P168" t="s">
        <v>939</v>
      </c>
      <c r="Q168" t="s">
        <v>931</v>
      </c>
      <c r="R168" s="157">
        <v>44902.518773148149</v>
      </c>
      <c r="S168" s="158">
        <v>44893</v>
      </c>
      <c r="T168" t="s">
        <v>940</v>
      </c>
      <c r="U168" t="s">
        <v>941</v>
      </c>
      <c r="W168" t="s">
        <v>942</v>
      </c>
      <c r="X168" t="s">
        <v>943</v>
      </c>
    </row>
    <row r="169" spans="1:24">
      <c r="A169" t="s">
        <v>922</v>
      </c>
      <c r="B169" s="155">
        <v>11</v>
      </c>
      <c r="C169" s="155">
        <v>2022</v>
      </c>
      <c r="D169" t="s">
        <v>923</v>
      </c>
      <c r="F169" t="s">
        <v>1005</v>
      </c>
      <c r="G169" s="156">
        <v>3.02</v>
      </c>
      <c r="I169" t="s">
        <v>925</v>
      </c>
      <c r="K169" t="s">
        <v>926</v>
      </c>
      <c r="L169" t="s">
        <v>927</v>
      </c>
      <c r="M169" t="s">
        <v>955</v>
      </c>
      <c r="N169" t="s">
        <v>938</v>
      </c>
      <c r="P169" t="s">
        <v>939</v>
      </c>
      <c r="Q169" t="s">
        <v>931</v>
      </c>
      <c r="R169" s="157">
        <v>44902.518773148149</v>
      </c>
      <c r="S169" s="158">
        <v>44893</v>
      </c>
      <c r="T169" t="s">
        <v>940</v>
      </c>
      <c r="U169" t="s">
        <v>941</v>
      </c>
      <c r="W169" t="s">
        <v>942</v>
      </c>
      <c r="X169" t="s">
        <v>943</v>
      </c>
    </row>
    <row r="170" spans="1:24">
      <c r="A170" t="s">
        <v>922</v>
      </c>
      <c r="B170" s="155">
        <v>11</v>
      </c>
      <c r="C170" s="155">
        <v>2022</v>
      </c>
      <c r="D170" t="s">
        <v>923</v>
      </c>
      <c r="F170" t="s">
        <v>1005</v>
      </c>
      <c r="G170" s="156">
        <v>14272.14</v>
      </c>
      <c r="I170" t="s">
        <v>925</v>
      </c>
      <c r="K170" t="s">
        <v>926</v>
      </c>
      <c r="L170" t="s">
        <v>927</v>
      </c>
      <c r="M170" t="s">
        <v>956</v>
      </c>
      <c r="N170" t="s">
        <v>938</v>
      </c>
      <c r="P170" t="s">
        <v>939</v>
      </c>
      <c r="Q170" t="s">
        <v>931</v>
      </c>
      <c r="R170" s="157">
        <v>44902.518773148149</v>
      </c>
      <c r="S170" s="158">
        <v>44893</v>
      </c>
      <c r="T170" t="s">
        <v>940</v>
      </c>
      <c r="U170" t="s">
        <v>941</v>
      </c>
      <c r="W170" t="s">
        <v>942</v>
      </c>
      <c r="X170" t="s">
        <v>943</v>
      </c>
    </row>
    <row r="171" spans="1:24">
      <c r="A171" t="s">
        <v>922</v>
      </c>
      <c r="B171" s="155">
        <v>11</v>
      </c>
      <c r="C171" s="155">
        <v>2022</v>
      </c>
      <c r="D171" t="s">
        <v>923</v>
      </c>
      <c r="F171" t="s">
        <v>1005</v>
      </c>
      <c r="G171" s="156">
        <v>36.82</v>
      </c>
      <c r="I171" t="s">
        <v>925</v>
      </c>
      <c r="K171" t="s">
        <v>926</v>
      </c>
      <c r="L171" t="s">
        <v>927</v>
      </c>
      <c r="M171" t="s">
        <v>997</v>
      </c>
      <c r="N171" t="s">
        <v>938</v>
      </c>
      <c r="P171" t="s">
        <v>939</v>
      </c>
      <c r="Q171" t="s">
        <v>931</v>
      </c>
      <c r="R171" s="157">
        <v>44902.518773148149</v>
      </c>
      <c r="S171" s="158">
        <v>44893</v>
      </c>
      <c r="T171" t="s">
        <v>940</v>
      </c>
      <c r="U171" t="s">
        <v>941</v>
      </c>
      <c r="W171" t="s">
        <v>942</v>
      </c>
      <c r="X171" t="s">
        <v>943</v>
      </c>
    </row>
    <row r="172" spans="1:24">
      <c r="A172" t="s">
        <v>922</v>
      </c>
      <c r="B172" s="155">
        <v>11</v>
      </c>
      <c r="C172" s="155">
        <v>2022</v>
      </c>
      <c r="D172" t="s">
        <v>923</v>
      </c>
      <c r="F172" t="s">
        <v>1005</v>
      </c>
      <c r="G172" s="156">
        <v>313</v>
      </c>
      <c r="I172" t="s">
        <v>925</v>
      </c>
      <c r="K172" t="s">
        <v>926</v>
      </c>
      <c r="L172" t="s">
        <v>927</v>
      </c>
      <c r="M172" t="s">
        <v>983</v>
      </c>
      <c r="N172" t="s">
        <v>938</v>
      </c>
      <c r="P172" t="s">
        <v>939</v>
      </c>
      <c r="Q172" t="s">
        <v>931</v>
      </c>
      <c r="R172" s="157">
        <v>44902.518773148149</v>
      </c>
      <c r="S172" s="158">
        <v>44893</v>
      </c>
      <c r="T172" t="s">
        <v>940</v>
      </c>
      <c r="U172" t="s">
        <v>941</v>
      </c>
      <c r="W172" t="s">
        <v>942</v>
      </c>
      <c r="X172" t="s">
        <v>943</v>
      </c>
    </row>
    <row r="173" spans="1:24">
      <c r="A173" t="s">
        <v>922</v>
      </c>
      <c r="B173" s="155">
        <v>11</v>
      </c>
      <c r="C173" s="155">
        <v>2022</v>
      </c>
      <c r="D173" t="s">
        <v>923</v>
      </c>
      <c r="F173" t="s">
        <v>1005</v>
      </c>
      <c r="G173" s="156">
        <v>178.74</v>
      </c>
      <c r="I173" t="s">
        <v>925</v>
      </c>
      <c r="K173" t="s">
        <v>926</v>
      </c>
      <c r="L173" t="s">
        <v>927</v>
      </c>
      <c r="M173" t="s">
        <v>999</v>
      </c>
      <c r="N173" t="s">
        <v>964</v>
      </c>
      <c r="P173" t="s">
        <v>939</v>
      </c>
      <c r="Q173" t="s">
        <v>931</v>
      </c>
      <c r="R173" s="157">
        <v>44902.518773148149</v>
      </c>
      <c r="S173" s="158">
        <v>44893</v>
      </c>
      <c r="T173" t="s">
        <v>940</v>
      </c>
      <c r="U173" t="s">
        <v>941</v>
      </c>
      <c r="W173" t="s">
        <v>942</v>
      </c>
      <c r="X173" t="s">
        <v>943</v>
      </c>
    </row>
    <row r="174" spans="1:24">
      <c r="A174" t="s">
        <v>922</v>
      </c>
      <c r="B174" s="155">
        <v>11</v>
      </c>
      <c r="C174" s="155">
        <v>2022</v>
      </c>
      <c r="D174" t="s">
        <v>923</v>
      </c>
      <c r="F174" t="s">
        <v>1005</v>
      </c>
      <c r="G174" s="156">
        <v>777.19</v>
      </c>
      <c r="I174" t="s">
        <v>925</v>
      </c>
      <c r="K174" t="s">
        <v>926</v>
      </c>
      <c r="L174" t="s">
        <v>927</v>
      </c>
      <c r="M174" t="s">
        <v>1000</v>
      </c>
      <c r="N174" t="s">
        <v>938</v>
      </c>
      <c r="P174" t="s">
        <v>939</v>
      </c>
      <c r="Q174" t="s">
        <v>931</v>
      </c>
      <c r="R174" s="157">
        <v>44902.518773148149</v>
      </c>
      <c r="S174" s="158">
        <v>44893</v>
      </c>
      <c r="T174" t="s">
        <v>940</v>
      </c>
      <c r="U174" t="s">
        <v>941</v>
      </c>
      <c r="W174" t="s">
        <v>942</v>
      </c>
      <c r="X174" t="s">
        <v>943</v>
      </c>
    </row>
    <row r="175" spans="1:24">
      <c r="A175" t="s">
        <v>922</v>
      </c>
      <c r="B175" s="155">
        <v>11</v>
      </c>
      <c r="C175" s="155">
        <v>2022</v>
      </c>
      <c r="D175" t="s">
        <v>923</v>
      </c>
      <c r="F175" t="s">
        <v>1005</v>
      </c>
      <c r="G175" s="156">
        <v>48.07</v>
      </c>
      <c r="I175" t="s">
        <v>925</v>
      </c>
      <c r="K175" t="s">
        <v>926</v>
      </c>
      <c r="L175" t="s">
        <v>927</v>
      </c>
      <c r="M175" t="s">
        <v>968</v>
      </c>
      <c r="N175" t="s">
        <v>938</v>
      </c>
      <c r="P175" t="s">
        <v>939</v>
      </c>
      <c r="Q175" t="s">
        <v>931</v>
      </c>
      <c r="R175" s="157">
        <v>44902.518773148149</v>
      </c>
      <c r="S175" s="158">
        <v>44893</v>
      </c>
      <c r="T175" t="s">
        <v>940</v>
      </c>
      <c r="U175" t="s">
        <v>941</v>
      </c>
      <c r="W175" t="s">
        <v>942</v>
      </c>
      <c r="X175" t="s">
        <v>943</v>
      </c>
    </row>
    <row r="176" spans="1:24">
      <c r="A176" t="s">
        <v>922</v>
      </c>
      <c r="B176" s="155">
        <v>11</v>
      </c>
      <c r="C176" s="155">
        <v>2022</v>
      </c>
      <c r="D176" t="s">
        <v>923</v>
      </c>
      <c r="F176" t="s">
        <v>1005</v>
      </c>
      <c r="G176" s="156">
        <v>4173.18</v>
      </c>
      <c r="I176" t="s">
        <v>925</v>
      </c>
      <c r="K176" t="s">
        <v>926</v>
      </c>
      <c r="L176" t="s">
        <v>927</v>
      </c>
      <c r="M176" t="s">
        <v>984</v>
      </c>
      <c r="N176" t="s">
        <v>938</v>
      </c>
      <c r="P176" t="s">
        <v>939</v>
      </c>
      <c r="Q176" t="s">
        <v>931</v>
      </c>
      <c r="R176" s="157">
        <v>44902.518773148149</v>
      </c>
      <c r="S176" s="158">
        <v>44893</v>
      </c>
      <c r="T176" t="s">
        <v>940</v>
      </c>
      <c r="U176" t="s">
        <v>941</v>
      </c>
      <c r="W176" t="s">
        <v>942</v>
      </c>
      <c r="X176" t="s">
        <v>943</v>
      </c>
    </row>
    <row r="177" spans="1:24">
      <c r="A177" t="s">
        <v>922</v>
      </c>
      <c r="B177" s="155">
        <v>11</v>
      </c>
      <c r="C177" s="155">
        <v>2022</v>
      </c>
      <c r="D177" t="s">
        <v>923</v>
      </c>
      <c r="F177" t="s">
        <v>1005</v>
      </c>
      <c r="G177" s="156">
        <v>35.71</v>
      </c>
      <c r="I177" t="s">
        <v>925</v>
      </c>
      <c r="K177" t="s">
        <v>926</v>
      </c>
      <c r="L177" t="s">
        <v>927</v>
      </c>
      <c r="M177" t="s">
        <v>1003</v>
      </c>
      <c r="N177" t="s">
        <v>938</v>
      </c>
      <c r="P177" t="s">
        <v>939</v>
      </c>
      <c r="Q177" t="s">
        <v>931</v>
      </c>
      <c r="R177" s="157">
        <v>44902.518773148149</v>
      </c>
      <c r="S177" s="158">
        <v>44893</v>
      </c>
      <c r="T177" t="s">
        <v>940</v>
      </c>
      <c r="U177" t="s">
        <v>941</v>
      </c>
      <c r="W177" t="s">
        <v>942</v>
      </c>
      <c r="X177" t="s">
        <v>943</v>
      </c>
    </row>
    <row r="178" spans="1:24">
      <c r="A178" t="s">
        <v>922</v>
      </c>
      <c r="B178" s="155">
        <v>11</v>
      </c>
      <c r="C178" s="155">
        <v>2022</v>
      </c>
      <c r="D178" t="s">
        <v>923</v>
      </c>
      <c r="F178" t="s">
        <v>1005</v>
      </c>
      <c r="G178" s="156">
        <v>3.99</v>
      </c>
      <c r="I178" t="s">
        <v>925</v>
      </c>
      <c r="K178" t="s">
        <v>926</v>
      </c>
      <c r="L178" t="s">
        <v>927</v>
      </c>
      <c r="M178" t="s">
        <v>969</v>
      </c>
      <c r="N178" t="s">
        <v>964</v>
      </c>
      <c r="P178" t="s">
        <v>939</v>
      </c>
      <c r="Q178" t="s">
        <v>931</v>
      </c>
      <c r="R178" s="157">
        <v>44902.518773148149</v>
      </c>
      <c r="S178" s="158">
        <v>44893</v>
      </c>
      <c r="T178" t="s">
        <v>940</v>
      </c>
      <c r="U178" t="s">
        <v>941</v>
      </c>
      <c r="W178" t="s">
        <v>942</v>
      </c>
      <c r="X178" t="s">
        <v>943</v>
      </c>
    </row>
    <row r="179" spans="1:24">
      <c r="A179" t="s">
        <v>922</v>
      </c>
      <c r="B179" s="155">
        <v>11</v>
      </c>
      <c r="C179" s="155">
        <v>2022</v>
      </c>
      <c r="D179" t="s">
        <v>923</v>
      </c>
      <c r="F179" t="s">
        <v>1005</v>
      </c>
      <c r="G179" s="156">
        <v>2.68</v>
      </c>
      <c r="I179" t="s">
        <v>925</v>
      </c>
      <c r="K179" t="s">
        <v>926</v>
      </c>
      <c r="L179" t="s">
        <v>927</v>
      </c>
      <c r="M179" t="s">
        <v>969</v>
      </c>
      <c r="N179" t="s">
        <v>938</v>
      </c>
      <c r="P179" t="s">
        <v>939</v>
      </c>
      <c r="Q179" t="s">
        <v>931</v>
      </c>
      <c r="R179" s="157">
        <v>44902.518773148149</v>
      </c>
      <c r="S179" s="158">
        <v>44893</v>
      </c>
      <c r="T179" t="s">
        <v>940</v>
      </c>
      <c r="U179" t="s">
        <v>941</v>
      </c>
      <c r="W179" t="s">
        <v>942</v>
      </c>
      <c r="X179" t="s">
        <v>943</v>
      </c>
    </row>
    <row r="180" spans="1:24">
      <c r="A180" t="s">
        <v>922</v>
      </c>
      <c r="B180" s="155">
        <v>11</v>
      </c>
      <c r="C180" s="155">
        <v>2022</v>
      </c>
      <c r="D180" t="s">
        <v>923</v>
      </c>
      <c r="F180" t="s">
        <v>1005</v>
      </c>
      <c r="G180" s="156">
        <v>2999.04</v>
      </c>
      <c r="I180" t="s">
        <v>925</v>
      </c>
      <c r="K180" t="s">
        <v>926</v>
      </c>
      <c r="L180" t="s">
        <v>927</v>
      </c>
      <c r="M180" t="s">
        <v>971</v>
      </c>
      <c r="N180" t="s">
        <v>938</v>
      </c>
      <c r="P180" t="s">
        <v>939</v>
      </c>
      <c r="Q180" t="s">
        <v>931</v>
      </c>
      <c r="R180" s="157">
        <v>44902.518773148149</v>
      </c>
      <c r="S180" s="158">
        <v>44893</v>
      </c>
      <c r="T180" t="s">
        <v>940</v>
      </c>
      <c r="U180" t="s">
        <v>941</v>
      </c>
      <c r="W180" t="s">
        <v>942</v>
      </c>
      <c r="X180" t="s">
        <v>943</v>
      </c>
    </row>
    <row r="181" spans="1:24">
      <c r="A181" t="s">
        <v>922</v>
      </c>
      <c r="B181" s="155">
        <v>11</v>
      </c>
      <c r="C181" s="155">
        <v>2022</v>
      </c>
      <c r="D181" t="s">
        <v>923</v>
      </c>
      <c r="F181" t="s">
        <v>1005</v>
      </c>
      <c r="G181" s="156">
        <v>-2999.04</v>
      </c>
      <c r="I181" t="s">
        <v>925</v>
      </c>
      <c r="K181" t="s">
        <v>926</v>
      </c>
      <c r="L181" t="s">
        <v>927</v>
      </c>
      <c r="M181" t="s">
        <v>972</v>
      </c>
      <c r="N181" t="s">
        <v>938</v>
      </c>
      <c r="P181" t="s">
        <v>939</v>
      </c>
      <c r="Q181" t="s">
        <v>931</v>
      </c>
      <c r="R181" s="157">
        <v>44902.518773148149</v>
      </c>
      <c r="S181" s="158">
        <v>44893</v>
      </c>
      <c r="T181" t="s">
        <v>940</v>
      </c>
      <c r="U181" t="s">
        <v>941</v>
      </c>
      <c r="W181" t="s">
        <v>942</v>
      </c>
      <c r="X181" t="s">
        <v>943</v>
      </c>
    </row>
    <row r="182" spans="1:24">
      <c r="A182" t="s">
        <v>922</v>
      </c>
      <c r="B182" s="155">
        <v>11</v>
      </c>
      <c r="C182" s="155">
        <v>2022</v>
      </c>
      <c r="D182" t="s">
        <v>923</v>
      </c>
      <c r="F182" t="s">
        <v>924</v>
      </c>
      <c r="G182" s="156">
        <v>1600337.22</v>
      </c>
      <c r="I182" t="s">
        <v>925</v>
      </c>
      <c r="K182" t="s">
        <v>926</v>
      </c>
      <c r="L182" t="s">
        <v>927</v>
      </c>
      <c r="M182" t="s">
        <v>994</v>
      </c>
      <c r="N182" t="s">
        <v>929</v>
      </c>
      <c r="P182" t="s">
        <v>939</v>
      </c>
      <c r="Q182" t="s">
        <v>931</v>
      </c>
      <c r="R182" s="157">
        <v>44902.518773148149</v>
      </c>
      <c r="S182" s="158">
        <v>44893</v>
      </c>
      <c r="T182" t="s">
        <v>940</v>
      </c>
      <c r="U182" t="s">
        <v>941</v>
      </c>
      <c r="W182" t="s">
        <v>942</v>
      </c>
      <c r="X182" t="s">
        <v>943</v>
      </c>
    </row>
    <row r="183" spans="1:24">
      <c r="A183" t="s">
        <v>922</v>
      </c>
      <c r="B183" s="155">
        <v>11</v>
      </c>
      <c r="C183" s="155">
        <v>2022</v>
      </c>
      <c r="D183" t="s">
        <v>923</v>
      </c>
      <c r="F183" t="s">
        <v>924</v>
      </c>
      <c r="G183" s="156">
        <v>69447.98</v>
      </c>
      <c r="I183" t="s">
        <v>925</v>
      </c>
      <c r="K183" t="s">
        <v>926</v>
      </c>
      <c r="L183" t="s">
        <v>927</v>
      </c>
      <c r="M183" t="s">
        <v>928</v>
      </c>
      <c r="N183" t="s">
        <v>929</v>
      </c>
      <c r="P183" t="s">
        <v>939</v>
      </c>
      <c r="Q183" t="s">
        <v>931</v>
      </c>
      <c r="R183" s="157">
        <v>44902.518773148149</v>
      </c>
      <c r="S183" s="158">
        <v>44893</v>
      </c>
      <c r="T183" t="s">
        <v>940</v>
      </c>
      <c r="U183" t="s">
        <v>941</v>
      </c>
      <c r="W183" t="s">
        <v>942</v>
      </c>
      <c r="X183" t="s">
        <v>943</v>
      </c>
    </row>
    <row r="184" spans="1:24">
      <c r="A184" t="s">
        <v>922</v>
      </c>
      <c r="B184" s="155">
        <v>11</v>
      </c>
      <c r="C184" s="155">
        <v>2022</v>
      </c>
      <c r="D184" t="s">
        <v>923</v>
      </c>
      <c r="F184" t="s">
        <v>924</v>
      </c>
      <c r="G184" s="156">
        <v>69039.320000000007</v>
      </c>
      <c r="I184" t="s">
        <v>925</v>
      </c>
      <c r="K184" t="s">
        <v>926</v>
      </c>
      <c r="L184" t="s">
        <v>927</v>
      </c>
      <c r="M184" t="s">
        <v>935</v>
      </c>
      <c r="N184" t="s">
        <v>929</v>
      </c>
      <c r="P184" t="s">
        <v>939</v>
      </c>
      <c r="Q184" t="s">
        <v>931</v>
      </c>
      <c r="R184" s="157">
        <v>44902.518773148149</v>
      </c>
      <c r="S184" s="158">
        <v>44893</v>
      </c>
      <c r="T184" t="s">
        <v>940</v>
      </c>
      <c r="U184" t="s">
        <v>941</v>
      </c>
      <c r="W184" t="s">
        <v>942</v>
      </c>
      <c r="X184" t="s">
        <v>943</v>
      </c>
    </row>
    <row r="185" spans="1:24">
      <c r="A185" t="s">
        <v>922</v>
      </c>
      <c r="B185" s="155">
        <v>11</v>
      </c>
      <c r="C185" s="155">
        <v>2022</v>
      </c>
      <c r="D185" t="s">
        <v>923</v>
      </c>
      <c r="F185" t="s">
        <v>993</v>
      </c>
      <c r="G185" s="156">
        <v>17237.25</v>
      </c>
      <c r="I185" t="s">
        <v>925</v>
      </c>
      <c r="K185" t="s">
        <v>926</v>
      </c>
      <c r="L185" t="s">
        <v>927</v>
      </c>
      <c r="M185" t="s">
        <v>994</v>
      </c>
      <c r="N185" t="s">
        <v>929</v>
      </c>
      <c r="P185" t="s">
        <v>1006</v>
      </c>
      <c r="Q185" t="s">
        <v>931</v>
      </c>
      <c r="R185" s="157">
        <v>44900.504201388889</v>
      </c>
      <c r="S185" s="158">
        <v>44895</v>
      </c>
      <c r="T185" t="s">
        <v>1007</v>
      </c>
      <c r="U185" t="s">
        <v>933</v>
      </c>
      <c r="X185" t="s">
        <v>1008</v>
      </c>
    </row>
    <row r="186" spans="1:24">
      <c r="A186" t="s">
        <v>922</v>
      </c>
      <c r="B186" s="155">
        <v>11</v>
      </c>
      <c r="C186" s="155">
        <v>2022</v>
      </c>
      <c r="D186" t="s">
        <v>923</v>
      </c>
      <c r="F186" t="s">
        <v>993</v>
      </c>
      <c r="G186" s="156">
        <v>120.19</v>
      </c>
      <c r="I186" t="s">
        <v>925</v>
      </c>
      <c r="K186" t="s">
        <v>926</v>
      </c>
      <c r="L186" t="s">
        <v>927</v>
      </c>
      <c r="M186" t="s">
        <v>995</v>
      </c>
      <c r="N186" t="s">
        <v>938</v>
      </c>
      <c r="P186" t="s">
        <v>1006</v>
      </c>
      <c r="Q186" t="s">
        <v>931</v>
      </c>
      <c r="R186" s="157">
        <v>44900.504201388889</v>
      </c>
      <c r="S186" s="158">
        <v>44895</v>
      </c>
      <c r="T186" t="s">
        <v>1007</v>
      </c>
      <c r="U186" t="s">
        <v>933</v>
      </c>
      <c r="X186" t="s">
        <v>1008</v>
      </c>
    </row>
    <row r="187" spans="1:24">
      <c r="A187" t="s">
        <v>922</v>
      </c>
      <c r="B187" s="155">
        <v>11</v>
      </c>
      <c r="C187" s="155">
        <v>2022</v>
      </c>
      <c r="D187" t="s">
        <v>923</v>
      </c>
      <c r="F187" t="s">
        <v>993</v>
      </c>
      <c r="G187" s="156">
        <v>50.2</v>
      </c>
      <c r="I187" t="s">
        <v>925</v>
      </c>
      <c r="K187" t="s">
        <v>926</v>
      </c>
      <c r="L187" t="s">
        <v>927</v>
      </c>
      <c r="M187" t="s">
        <v>946</v>
      </c>
      <c r="N187" t="s">
        <v>938</v>
      </c>
      <c r="P187" t="s">
        <v>1006</v>
      </c>
      <c r="Q187" t="s">
        <v>931</v>
      </c>
      <c r="R187" s="157">
        <v>44900.504201388889</v>
      </c>
      <c r="S187" s="158">
        <v>44895</v>
      </c>
      <c r="T187" t="s">
        <v>1007</v>
      </c>
      <c r="U187" t="s">
        <v>933</v>
      </c>
      <c r="X187" t="s">
        <v>1008</v>
      </c>
    </row>
    <row r="188" spans="1:24">
      <c r="A188" t="s">
        <v>922</v>
      </c>
      <c r="B188" s="155">
        <v>11</v>
      </c>
      <c r="C188" s="155">
        <v>2022</v>
      </c>
      <c r="D188" t="s">
        <v>923</v>
      </c>
      <c r="F188" t="s">
        <v>993</v>
      </c>
      <c r="G188" s="156">
        <v>0.73</v>
      </c>
      <c r="I188" t="s">
        <v>925</v>
      </c>
      <c r="K188" t="s">
        <v>926</v>
      </c>
      <c r="L188" t="s">
        <v>927</v>
      </c>
      <c r="M188" t="s">
        <v>948</v>
      </c>
      <c r="N188" t="s">
        <v>938</v>
      </c>
      <c r="P188" t="s">
        <v>1006</v>
      </c>
      <c r="Q188" t="s">
        <v>931</v>
      </c>
      <c r="R188" s="157">
        <v>44900.504201388889</v>
      </c>
      <c r="S188" s="158">
        <v>44895</v>
      </c>
      <c r="T188" t="s">
        <v>1007</v>
      </c>
      <c r="U188" t="s">
        <v>933</v>
      </c>
      <c r="X188" t="s">
        <v>1008</v>
      </c>
    </row>
    <row r="189" spans="1:24">
      <c r="A189" t="s">
        <v>922</v>
      </c>
      <c r="B189" s="155">
        <v>11</v>
      </c>
      <c r="C189" s="155">
        <v>2022</v>
      </c>
      <c r="D189" t="s">
        <v>923</v>
      </c>
      <c r="F189" t="s">
        <v>993</v>
      </c>
      <c r="G189" s="156">
        <v>23.13</v>
      </c>
      <c r="I189" t="s">
        <v>925</v>
      </c>
      <c r="K189" t="s">
        <v>926</v>
      </c>
      <c r="L189" t="s">
        <v>927</v>
      </c>
      <c r="M189" t="s">
        <v>950</v>
      </c>
      <c r="N189" t="s">
        <v>938</v>
      </c>
      <c r="P189" t="s">
        <v>1006</v>
      </c>
      <c r="Q189" t="s">
        <v>931</v>
      </c>
      <c r="R189" s="157">
        <v>44900.504201388889</v>
      </c>
      <c r="S189" s="158">
        <v>44895</v>
      </c>
      <c r="T189" t="s">
        <v>1007</v>
      </c>
      <c r="U189" t="s">
        <v>933</v>
      </c>
      <c r="X189" t="s">
        <v>1008</v>
      </c>
    </row>
    <row r="190" spans="1:24">
      <c r="A190" t="s">
        <v>922</v>
      </c>
      <c r="B190" s="155">
        <v>11</v>
      </c>
      <c r="C190" s="155">
        <v>2022</v>
      </c>
      <c r="D190" t="s">
        <v>923</v>
      </c>
      <c r="F190" t="s">
        <v>993</v>
      </c>
      <c r="G190" s="156">
        <v>6.44</v>
      </c>
      <c r="I190" t="s">
        <v>925</v>
      </c>
      <c r="K190" t="s">
        <v>926</v>
      </c>
      <c r="L190" t="s">
        <v>927</v>
      </c>
      <c r="M190" t="s">
        <v>953</v>
      </c>
      <c r="N190" t="s">
        <v>938</v>
      </c>
      <c r="P190" t="s">
        <v>1006</v>
      </c>
      <c r="Q190" t="s">
        <v>931</v>
      </c>
      <c r="R190" s="157">
        <v>44900.504201388889</v>
      </c>
      <c r="S190" s="158">
        <v>44895</v>
      </c>
      <c r="T190" t="s">
        <v>1007</v>
      </c>
      <c r="U190" t="s">
        <v>933</v>
      </c>
      <c r="X190" t="s">
        <v>1008</v>
      </c>
    </row>
    <row r="191" spans="1:24">
      <c r="A191" t="s">
        <v>922</v>
      </c>
      <c r="B191" s="155">
        <v>11</v>
      </c>
      <c r="C191" s="155">
        <v>2022</v>
      </c>
      <c r="D191" t="s">
        <v>923</v>
      </c>
      <c r="F191" t="s">
        <v>993</v>
      </c>
      <c r="G191" s="156">
        <v>0.32</v>
      </c>
      <c r="I191" t="s">
        <v>925</v>
      </c>
      <c r="K191" t="s">
        <v>926</v>
      </c>
      <c r="L191" t="s">
        <v>927</v>
      </c>
      <c r="M191" t="s">
        <v>954</v>
      </c>
      <c r="N191" t="s">
        <v>938</v>
      </c>
      <c r="P191" t="s">
        <v>1006</v>
      </c>
      <c r="Q191" t="s">
        <v>931</v>
      </c>
      <c r="R191" s="157">
        <v>44900.504201388889</v>
      </c>
      <c r="S191" s="158">
        <v>44895</v>
      </c>
      <c r="T191" t="s">
        <v>1007</v>
      </c>
      <c r="U191" t="s">
        <v>933</v>
      </c>
      <c r="X191" t="s">
        <v>1008</v>
      </c>
    </row>
    <row r="192" spans="1:24">
      <c r="A192" t="s">
        <v>922</v>
      </c>
      <c r="B192" s="155">
        <v>11</v>
      </c>
      <c r="C192" s="155">
        <v>2022</v>
      </c>
      <c r="D192" t="s">
        <v>923</v>
      </c>
      <c r="F192" t="s">
        <v>993</v>
      </c>
      <c r="G192" s="156">
        <v>444380.36</v>
      </c>
      <c r="I192" t="s">
        <v>925</v>
      </c>
      <c r="K192" t="s">
        <v>926</v>
      </c>
      <c r="L192" t="s">
        <v>927</v>
      </c>
      <c r="M192" t="s">
        <v>956</v>
      </c>
      <c r="N192" t="s">
        <v>938</v>
      </c>
      <c r="P192" t="s">
        <v>1006</v>
      </c>
      <c r="Q192" t="s">
        <v>931</v>
      </c>
      <c r="R192" s="157">
        <v>44900.504201388889</v>
      </c>
      <c r="S192" s="158">
        <v>44895</v>
      </c>
      <c r="T192" t="s">
        <v>1007</v>
      </c>
      <c r="U192" t="s">
        <v>933</v>
      </c>
      <c r="X192" t="s">
        <v>1008</v>
      </c>
    </row>
    <row r="193" spans="1:24">
      <c r="A193" t="s">
        <v>922</v>
      </c>
      <c r="B193" s="155">
        <v>11</v>
      </c>
      <c r="C193" s="155">
        <v>2022</v>
      </c>
      <c r="D193" t="s">
        <v>923</v>
      </c>
      <c r="F193" t="s">
        <v>993</v>
      </c>
      <c r="G193" s="156">
        <v>3052.3</v>
      </c>
      <c r="I193" t="s">
        <v>925</v>
      </c>
      <c r="K193" t="s">
        <v>926</v>
      </c>
      <c r="L193" t="s">
        <v>927</v>
      </c>
      <c r="M193" t="s">
        <v>956</v>
      </c>
      <c r="N193" t="s">
        <v>944</v>
      </c>
      <c r="P193" t="s">
        <v>1006</v>
      </c>
      <c r="Q193" t="s">
        <v>931</v>
      </c>
      <c r="R193" s="157">
        <v>44900.504201388889</v>
      </c>
      <c r="S193" s="158">
        <v>44895</v>
      </c>
      <c r="T193" t="s">
        <v>1007</v>
      </c>
      <c r="U193" t="s">
        <v>933</v>
      </c>
      <c r="X193" t="s">
        <v>1008</v>
      </c>
    </row>
    <row r="194" spans="1:24">
      <c r="A194" t="s">
        <v>922</v>
      </c>
      <c r="B194" s="155">
        <v>11</v>
      </c>
      <c r="C194" s="155">
        <v>2022</v>
      </c>
      <c r="D194" t="s">
        <v>923</v>
      </c>
      <c r="F194" t="s">
        <v>993</v>
      </c>
      <c r="G194" s="156">
        <v>21396.06</v>
      </c>
      <c r="I194" t="s">
        <v>925</v>
      </c>
      <c r="K194" t="s">
        <v>926</v>
      </c>
      <c r="L194" t="s">
        <v>927</v>
      </c>
      <c r="M194" t="s">
        <v>958</v>
      </c>
      <c r="N194" t="s">
        <v>938</v>
      </c>
      <c r="P194" t="s">
        <v>1006</v>
      </c>
      <c r="Q194" t="s">
        <v>931</v>
      </c>
      <c r="R194" s="157">
        <v>44900.504201388889</v>
      </c>
      <c r="S194" s="158">
        <v>44895</v>
      </c>
      <c r="T194" t="s">
        <v>1007</v>
      </c>
      <c r="U194" t="s">
        <v>933</v>
      </c>
      <c r="X194" t="s">
        <v>1008</v>
      </c>
    </row>
    <row r="195" spans="1:24">
      <c r="A195" t="s">
        <v>922</v>
      </c>
      <c r="B195" s="155">
        <v>11</v>
      </c>
      <c r="C195" s="155">
        <v>2022</v>
      </c>
      <c r="D195" t="s">
        <v>923</v>
      </c>
      <c r="F195" t="s">
        <v>993</v>
      </c>
      <c r="G195" s="156">
        <v>636.5</v>
      </c>
      <c r="I195" t="s">
        <v>925</v>
      </c>
      <c r="K195" t="s">
        <v>926</v>
      </c>
      <c r="L195" t="s">
        <v>927</v>
      </c>
      <c r="M195" t="s">
        <v>980</v>
      </c>
      <c r="N195" t="s">
        <v>938</v>
      </c>
      <c r="P195" t="s">
        <v>1006</v>
      </c>
      <c r="Q195" t="s">
        <v>931</v>
      </c>
      <c r="R195" s="157">
        <v>44900.504201388889</v>
      </c>
      <c r="S195" s="158">
        <v>44895</v>
      </c>
      <c r="T195" t="s">
        <v>1007</v>
      </c>
      <c r="U195" t="s">
        <v>933</v>
      </c>
      <c r="X195" t="s">
        <v>1008</v>
      </c>
    </row>
    <row r="196" spans="1:24">
      <c r="A196" t="s">
        <v>922</v>
      </c>
      <c r="B196" s="155">
        <v>11</v>
      </c>
      <c r="C196" s="155">
        <v>2022</v>
      </c>
      <c r="D196" t="s">
        <v>923</v>
      </c>
      <c r="F196" t="s">
        <v>993</v>
      </c>
      <c r="G196" s="156">
        <v>154871.14000000001</v>
      </c>
      <c r="I196" t="s">
        <v>925</v>
      </c>
      <c r="K196" t="s">
        <v>926</v>
      </c>
      <c r="L196" t="s">
        <v>927</v>
      </c>
      <c r="M196" t="s">
        <v>981</v>
      </c>
      <c r="N196" t="s">
        <v>938</v>
      </c>
      <c r="P196" t="s">
        <v>1006</v>
      </c>
      <c r="Q196" t="s">
        <v>931</v>
      </c>
      <c r="R196" s="157">
        <v>44900.504201388889</v>
      </c>
      <c r="S196" s="158">
        <v>44895</v>
      </c>
      <c r="T196" t="s">
        <v>1007</v>
      </c>
      <c r="U196" t="s">
        <v>933</v>
      </c>
      <c r="X196" t="s">
        <v>1008</v>
      </c>
    </row>
    <row r="197" spans="1:24">
      <c r="A197" t="s">
        <v>922</v>
      </c>
      <c r="B197" s="155">
        <v>11</v>
      </c>
      <c r="C197" s="155">
        <v>2022</v>
      </c>
      <c r="D197" t="s">
        <v>923</v>
      </c>
      <c r="F197" t="s">
        <v>993</v>
      </c>
      <c r="G197" s="156">
        <v>69.3</v>
      </c>
      <c r="I197" t="s">
        <v>925</v>
      </c>
      <c r="K197" t="s">
        <v>926</v>
      </c>
      <c r="L197" t="s">
        <v>927</v>
      </c>
      <c r="M197" t="s">
        <v>982</v>
      </c>
      <c r="N197" t="s">
        <v>938</v>
      </c>
      <c r="P197" t="s">
        <v>1006</v>
      </c>
      <c r="Q197" t="s">
        <v>931</v>
      </c>
      <c r="R197" s="157">
        <v>44900.504201388889</v>
      </c>
      <c r="S197" s="158">
        <v>44895</v>
      </c>
      <c r="T197" t="s">
        <v>1007</v>
      </c>
      <c r="U197" t="s">
        <v>933</v>
      </c>
      <c r="X197" t="s">
        <v>1008</v>
      </c>
    </row>
    <row r="198" spans="1:24">
      <c r="A198" t="s">
        <v>922</v>
      </c>
      <c r="B198" s="155">
        <v>11</v>
      </c>
      <c r="C198" s="155">
        <v>2022</v>
      </c>
      <c r="D198" t="s">
        <v>923</v>
      </c>
      <c r="F198" t="s">
        <v>993</v>
      </c>
      <c r="G198" s="156">
        <v>-9970.32</v>
      </c>
      <c r="I198" t="s">
        <v>925</v>
      </c>
      <c r="K198" t="s">
        <v>926</v>
      </c>
      <c r="L198" t="s">
        <v>927</v>
      </c>
      <c r="M198" t="s">
        <v>983</v>
      </c>
      <c r="N198" t="s">
        <v>938</v>
      </c>
      <c r="P198" t="s">
        <v>1006</v>
      </c>
      <c r="Q198" t="s">
        <v>931</v>
      </c>
      <c r="R198" s="157">
        <v>44900.504201388889</v>
      </c>
      <c r="S198" s="158">
        <v>44895</v>
      </c>
      <c r="T198" t="s">
        <v>1007</v>
      </c>
      <c r="U198" t="s">
        <v>933</v>
      </c>
      <c r="X198" t="s">
        <v>1008</v>
      </c>
    </row>
    <row r="199" spans="1:24">
      <c r="A199" t="s">
        <v>922</v>
      </c>
      <c r="B199" s="155">
        <v>11</v>
      </c>
      <c r="C199" s="155">
        <v>2022</v>
      </c>
      <c r="D199" t="s">
        <v>923</v>
      </c>
      <c r="F199" t="s">
        <v>993</v>
      </c>
      <c r="G199" s="156">
        <v>2812.07</v>
      </c>
      <c r="I199" t="s">
        <v>925</v>
      </c>
      <c r="K199" t="s">
        <v>926</v>
      </c>
      <c r="L199" t="s">
        <v>927</v>
      </c>
      <c r="M199" t="s">
        <v>960</v>
      </c>
      <c r="N199" t="s">
        <v>938</v>
      </c>
      <c r="P199" t="s">
        <v>1006</v>
      </c>
      <c r="Q199" t="s">
        <v>931</v>
      </c>
      <c r="R199" s="157">
        <v>44900.504201388889</v>
      </c>
      <c r="S199" s="158">
        <v>44895</v>
      </c>
      <c r="T199" t="s">
        <v>1007</v>
      </c>
      <c r="U199" t="s">
        <v>933</v>
      </c>
      <c r="X199" t="s">
        <v>1008</v>
      </c>
    </row>
    <row r="200" spans="1:24">
      <c r="A200" t="s">
        <v>922</v>
      </c>
      <c r="B200" s="155">
        <v>11</v>
      </c>
      <c r="C200" s="155">
        <v>2022</v>
      </c>
      <c r="D200" t="s">
        <v>923</v>
      </c>
      <c r="F200" t="s">
        <v>993</v>
      </c>
      <c r="G200" s="156">
        <v>0.96</v>
      </c>
      <c r="I200" t="s">
        <v>925</v>
      </c>
      <c r="K200" t="s">
        <v>926</v>
      </c>
      <c r="L200" t="s">
        <v>927</v>
      </c>
      <c r="M200" t="s">
        <v>961</v>
      </c>
      <c r="N200" t="s">
        <v>938</v>
      </c>
      <c r="P200" t="s">
        <v>1006</v>
      </c>
      <c r="Q200" t="s">
        <v>931</v>
      </c>
      <c r="R200" s="157">
        <v>44900.504201388889</v>
      </c>
      <c r="S200" s="158">
        <v>44895</v>
      </c>
      <c r="T200" t="s">
        <v>1007</v>
      </c>
      <c r="U200" t="s">
        <v>933</v>
      </c>
      <c r="X200" t="s">
        <v>1008</v>
      </c>
    </row>
    <row r="201" spans="1:24">
      <c r="A201" t="s">
        <v>922</v>
      </c>
      <c r="B201" s="155">
        <v>11</v>
      </c>
      <c r="C201" s="155">
        <v>2022</v>
      </c>
      <c r="D201" t="s">
        <v>923</v>
      </c>
      <c r="F201" t="s">
        <v>993</v>
      </c>
      <c r="G201" s="156">
        <v>2.23</v>
      </c>
      <c r="I201" t="s">
        <v>925</v>
      </c>
      <c r="K201" t="s">
        <v>926</v>
      </c>
      <c r="L201" t="s">
        <v>927</v>
      </c>
      <c r="M201" t="s">
        <v>968</v>
      </c>
      <c r="N201" t="s">
        <v>938</v>
      </c>
      <c r="P201" t="s">
        <v>1006</v>
      </c>
      <c r="Q201" t="s">
        <v>931</v>
      </c>
      <c r="R201" s="157">
        <v>44900.504201388889</v>
      </c>
      <c r="S201" s="158">
        <v>44895</v>
      </c>
      <c r="T201" t="s">
        <v>1007</v>
      </c>
      <c r="U201" t="s">
        <v>933</v>
      </c>
      <c r="X201" t="s">
        <v>1008</v>
      </c>
    </row>
    <row r="202" spans="1:24">
      <c r="A202" t="s">
        <v>922</v>
      </c>
      <c r="B202" s="155">
        <v>11</v>
      </c>
      <c r="C202" s="155">
        <v>2022</v>
      </c>
      <c r="D202" t="s">
        <v>923</v>
      </c>
      <c r="F202" t="s">
        <v>993</v>
      </c>
      <c r="G202" s="156">
        <v>20067.16</v>
      </c>
      <c r="I202" t="s">
        <v>925</v>
      </c>
      <c r="K202" t="s">
        <v>926</v>
      </c>
      <c r="L202" t="s">
        <v>927</v>
      </c>
      <c r="M202" t="s">
        <v>1001</v>
      </c>
      <c r="N202" t="s">
        <v>1002</v>
      </c>
      <c r="P202" t="s">
        <v>1006</v>
      </c>
      <c r="Q202" t="s">
        <v>931</v>
      </c>
      <c r="R202" s="157">
        <v>44900.504201388889</v>
      </c>
      <c r="S202" s="158">
        <v>44895</v>
      </c>
      <c r="T202" t="s">
        <v>1007</v>
      </c>
      <c r="U202" t="s">
        <v>933</v>
      </c>
      <c r="X202" t="s">
        <v>1008</v>
      </c>
    </row>
    <row r="203" spans="1:24">
      <c r="A203" t="s">
        <v>922</v>
      </c>
      <c r="B203" s="155">
        <v>11</v>
      </c>
      <c r="C203" s="155">
        <v>2022</v>
      </c>
      <c r="D203" t="s">
        <v>923</v>
      </c>
      <c r="F203" t="s">
        <v>993</v>
      </c>
      <c r="G203" s="156">
        <v>1287.6099999999999</v>
      </c>
      <c r="I203" t="s">
        <v>925</v>
      </c>
      <c r="K203" t="s">
        <v>926</v>
      </c>
      <c r="L203" t="s">
        <v>927</v>
      </c>
      <c r="M203" t="s">
        <v>984</v>
      </c>
      <c r="N203" t="s">
        <v>938</v>
      </c>
      <c r="P203" t="s">
        <v>1006</v>
      </c>
      <c r="Q203" t="s">
        <v>931</v>
      </c>
      <c r="R203" s="157">
        <v>44900.504201388889</v>
      </c>
      <c r="S203" s="158">
        <v>44895</v>
      </c>
      <c r="T203" t="s">
        <v>1007</v>
      </c>
      <c r="U203" t="s">
        <v>933</v>
      </c>
      <c r="X203" t="s">
        <v>1008</v>
      </c>
    </row>
    <row r="204" spans="1:24">
      <c r="A204" t="s">
        <v>922</v>
      </c>
      <c r="B204" s="155">
        <v>11</v>
      </c>
      <c r="C204" s="155">
        <v>2022</v>
      </c>
      <c r="D204" t="s">
        <v>923</v>
      </c>
      <c r="F204" t="s">
        <v>993</v>
      </c>
      <c r="G204" s="156">
        <v>0.04</v>
      </c>
      <c r="I204" t="s">
        <v>925</v>
      </c>
      <c r="K204" t="s">
        <v>926</v>
      </c>
      <c r="L204" t="s">
        <v>927</v>
      </c>
      <c r="M204" t="s">
        <v>969</v>
      </c>
      <c r="N204" t="s">
        <v>938</v>
      </c>
      <c r="P204" t="s">
        <v>1006</v>
      </c>
      <c r="Q204" t="s">
        <v>931</v>
      </c>
      <c r="R204" s="157">
        <v>44900.504201388889</v>
      </c>
      <c r="S204" s="158">
        <v>44895</v>
      </c>
      <c r="T204" t="s">
        <v>1007</v>
      </c>
      <c r="U204" t="s">
        <v>933</v>
      </c>
      <c r="X204" t="s">
        <v>1008</v>
      </c>
    </row>
    <row r="205" spans="1:24">
      <c r="A205" t="s">
        <v>922</v>
      </c>
      <c r="B205" s="155">
        <v>11</v>
      </c>
      <c r="C205" s="155">
        <v>2022</v>
      </c>
      <c r="D205" t="s">
        <v>923</v>
      </c>
      <c r="F205" t="s">
        <v>993</v>
      </c>
      <c r="G205" s="156">
        <v>0.99</v>
      </c>
      <c r="I205" t="s">
        <v>925</v>
      </c>
      <c r="K205" t="s">
        <v>926</v>
      </c>
      <c r="L205" t="s">
        <v>927</v>
      </c>
      <c r="M205" t="s">
        <v>970</v>
      </c>
      <c r="N205" t="s">
        <v>938</v>
      </c>
      <c r="P205" t="s">
        <v>1006</v>
      </c>
      <c r="Q205" t="s">
        <v>931</v>
      </c>
      <c r="R205" s="157">
        <v>44900.504201388889</v>
      </c>
      <c r="S205" s="158">
        <v>44895</v>
      </c>
      <c r="T205" t="s">
        <v>1007</v>
      </c>
      <c r="U205" t="s">
        <v>933</v>
      </c>
      <c r="X205" t="s">
        <v>1008</v>
      </c>
    </row>
    <row r="206" spans="1:24">
      <c r="A206" t="s">
        <v>922</v>
      </c>
      <c r="B206" s="155">
        <v>11</v>
      </c>
      <c r="C206" s="155">
        <v>2022</v>
      </c>
      <c r="D206" t="s">
        <v>923</v>
      </c>
      <c r="F206" t="s">
        <v>993</v>
      </c>
      <c r="G206" s="156">
        <v>36147.18</v>
      </c>
      <c r="I206" t="s">
        <v>925</v>
      </c>
      <c r="K206" t="s">
        <v>926</v>
      </c>
      <c r="L206" t="s">
        <v>927</v>
      </c>
      <c r="M206" t="s">
        <v>971</v>
      </c>
      <c r="N206" t="s">
        <v>938</v>
      </c>
      <c r="P206" t="s">
        <v>1006</v>
      </c>
      <c r="Q206" t="s">
        <v>931</v>
      </c>
      <c r="R206" s="157">
        <v>44900.504201388889</v>
      </c>
      <c r="S206" s="158">
        <v>44895</v>
      </c>
      <c r="T206" t="s">
        <v>1007</v>
      </c>
      <c r="U206" t="s">
        <v>933</v>
      </c>
      <c r="X206" t="s">
        <v>1008</v>
      </c>
    </row>
    <row r="207" spans="1:24">
      <c r="A207" t="s">
        <v>922</v>
      </c>
      <c r="B207" s="155">
        <v>11</v>
      </c>
      <c r="C207" s="155">
        <v>2022</v>
      </c>
      <c r="D207" t="s">
        <v>923</v>
      </c>
      <c r="F207" t="s">
        <v>993</v>
      </c>
      <c r="G207" s="156">
        <v>1415114.84</v>
      </c>
      <c r="I207" t="s">
        <v>925</v>
      </c>
      <c r="K207" t="s">
        <v>926</v>
      </c>
      <c r="L207" t="s">
        <v>927</v>
      </c>
      <c r="M207" t="s">
        <v>971</v>
      </c>
      <c r="N207" t="s">
        <v>944</v>
      </c>
      <c r="P207" t="s">
        <v>1006</v>
      </c>
      <c r="Q207" t="s">
        <v>931</v>
      </c>
      <c r="R207" s="157">
        <v>44900.504201388889</v>
      </c>
      <c r="S207" s="158">
        <v>44895</v>
      </c>
      <c r="T207" t="s">
        <v>1007</v>
      </c>
      <c r="U207" t="s">
        <v>933</v>
      </c>
      <c r="X207" t="s">
        <v>1008</v>
      </c>
    </row>
    <row r="208" spans="1:24">
      <c r="A208" t="s">
        <v>922</v>
      </c>
      <c r="B208" s="155">
        <v>11</v>
      </c>
      <c r="C208" s="155">
        <v>2022</v>
      </c>
      <c r="D208" t="s">
        <v>923</v>
      </c>
      <c r="F208" t="s">
        <v>993</v>
      </c>
      <c r="G208" s="156">
        <v>-127485.86</v>
      </c>
      <c r="I208" t="s">
        <v>925</v>
      </c>
      <c r="K208" t="s">
        <v>926</v>
      </c>
      <c r="L208" t="s">
        <v>927</v>
      </c>
      <c r="M208" t="s">
        <v>972</v>
      </c>
      <c r="N208" t="s">
        <v>938</v>
      </c>
      <c r="P208" t="s">
        <v>1006</v>
      </c>
      <c r="Q208" t="s">
        <v>931</v>
      </c>
      <c r="R208" s="157">
        <v>44900.504201388889</v>
      </c>
      <c r="S208" s="158">
        <v>44895</v>
      </c>
      <c r="T208" t="s">
        <v>1007</v>
      </c>
      <c r="U208" t="s">
        <v>933</v>
      </c>
      <c r="X208" t="s">
        <v>1008</v>
      </c>
    </row>
    <row r="209" spans="1:24">
      <c r="A209" t="s">
        <v>922</v>
      </c>
      <c r="B209" s="155">
        <v>11</v>
      </c>
      <c r="C209" s="155">
        <v>2022</v>
      </c>
      <c r="D209" t="s">
        <v>923</v>
      </c>
      <c r="F209" t="s">
        <v>993</v>
      </c>
      <c r="G209" s="156">
        <v>-955307.2</v>
      </c>
      <c r="I209" t="s">
        <v>925</v>
      </c>
      <c r="K209" t="s">
        <v>926</v>
      </c>
      <c r="L209" t="s">
        <v>927</v>
      </c>
      <c r="M209" t="s">
        <v>972</v>
      </c>
      <c r="N209" t="s">
        <v>944</v>
      </c>
      <c r="P209" t="s">
        <v>1006</v>
      </c>
      <c r="Q209" t="s">
        <v>931</v>
      </c>
      <c r="R209" s="157">
        <v>44900.504201388889</v>
      </c>
      <c r="S209" s="158">
        <v>44895</v>
      </c>
      <c r="T209" t="s">
        <v>1007</v>
      </c>
      <c r="U209" t="s">
        <v>933</v>
      </c>
      <c r="X209" t="s">
        <v>1008</v>
      </c>
    </row>
    <row r="210" spans="1:24">
      <c r="A210" t="s">
        <v>922</v>
      </c>
      <c r="B210" s="155">
        <v>12</v>
      </c>
      <c r="C210" s="155">
        <v>2022</v>
      </c>
      <c r="D210" t="s">
        <v>923</v>
      </c>
      <c r="F210" t="s">
        <v>924</v>
      </c>
      <c r="G210" s="156">
        <v>23856.1</v>
      </c>
      <c r="I210" t="s">
        <v>925</v>
      </c>
      <c r="K210" t="s">
        <v>926</v>
      </c>
      <c r="L210" t="s">
        <v>927</v>
      </c>
      <c r="M210" t="s">
        <v>928</v>
      </c>
      <c r="N210" t="s">
        <v>929</v>
      </c>
      <c r="P210" t="s">
        <v>1009</v>
      </c>
      <c r="Q210" t="s">
        <v>931</v>
      </c>
      <c r="R210" s="157">
        <v>44932.498402777775</v>
      </c>
      <c r="S210" s="158">
        <v>44896</v>
      </c>
      <c r="T210" t="s">
        <v>932</v>
      </c>
      <c r="U210" t="s">
        <v>933</v>
      </c>
      <c r="X210" t="s">
        <v>934</v>
      </c>
    </row>
    <row r="211" spans="1:24">
      <c r="A211" t="s">
        <v>922</v>
      </c>
      <c r="B211" s="155">
        <v>12</v>
      </c>
      <c r="C211" s="155">
        <v>2022</v>
      </c>
      <c r="D211" t="s">
        <v>923</v>
      </c>
      <c r="F211" t="s">
        <v>924</v>
      </c>
      <c r="G211" s="156">
        <v>10116.030000000001</v>
      </c>
      <c r="I211" t="s">
        <v>925</v>
      </c>
      <c r="K211" t="s">
        <v>926</v>
      </c>
      <c r="L211" t="s">
        <v>927</v>
      </c>
      <c r="M211" t="s">
        <v>935</v>
      </c>
      <c r="N211" t="s">
        <v>929</v>
      </c>
      <c r="P211" t="s">
        <v>1009</v>
      </c>
      <c r="Q211" t="s">
        <v>931</v>
      </c>
      <c r="R211" s="157">
        <v>44932.498402777775</v>
      </c>
      <c r="S211" s="158">
        <v>44896</v>
      </c>
      <c r="T211" t="s">
        <v>932</v>
      </c>
      <c r="U211" t="s">
        <v>933</v>
      </c>
      <c r="X211" t="s">
        <v>934</v>
      </c>
    </row>
    <row r="212" spans="1:24">
      <c r="A212" t="s">
        <v>922</v>
      </c>
      <c r="B212" s="155">
        <v>12</v>
      </c>
      <c r="C212" s="155">
        <v>2022</v>
      </c>
      <c r="D212" t="s">
        <v>923</v>
      </c>
      <c r="F212" t="s">
        <v>924</v>
      </c>
      <c r="G212" s="156">
        <v>14036.81</v>
      </c>
      <c r="I212" t="s">
        <v>925</v>
      </c>
      <c r="K212" t="s">
        <v>926</v>
      </c>
      <c r="L212" t="s">
        <v>927</v>
      </c>
      <c r="M212" t="s">
        <v>928</v>
      </c>
      <c r="N212" t="s">
        <v>929</v>
      </c>
      <c r="P212" t="s">
        <v>939</v>
      </c>
      <c r="Q212" t="s">
        <v>931</v>
      </c>
      <c r="R212" s="157">
        <v>44932.784733796296</v>
      </c>
      <c r="S212" s="158">
        <v>44924</v>
      </c>
      <c r="T212" t="s">
        <v>1010</v>
      </c>
      <c r="U212" t="s">
        <v>1011</v>
      </c>
      <c r="W212" t="s">
        <v>942</v>
      </c>
      <c r="X212" t="s">
        <v>943</v>
      </c>
    </row>
    <row r="213" spans="1:24">
      <c r="A213" t="s">
        <v>922</v>
      </c>
      <c r="B213" s="155">
        <v>12</v>
      </c>
      <c r="C213" s="155">
        <v>2022</v>
      </c>
      <c r="D213" t="s">
        <v>923</v>
      </c>
      <c r="F213" t="s">
        <v>924</v>
      </c>
      <c r="G213" s="156">
        <v>10637.94</v>
      </c>
      <c r="I213" t="s">
        <v>925</v>
      </c>
      <c r="K213" t="s">
        <v>926</v>
      </c>
      <c r="L213" t="s">
        <v>927</v>
      </c>
      <c r="M213" t="s">
        <v>935</v>
      </c>
      <c r="N213" t="s">
        <v>929</v>
      </c>
      <c r="P213" t="s">
        <v>939</v>
      </c>
      <c r="Q213" t="s">
        <v>931</v>
      </c>
      <c r="R213" s="157">
        <v>44932.784733796296</v>
      </c>
      <c r="S213" s="158">
        <v>44924</v>
      </c>
      <c r="T213" t="s">
        <v>1010</v>
      </c>
      <c r="U213" t="s">
        <v>1011</v>
      </c>
      <c r="W213" t="s">
        <v>942</v>
      </c>
      <c r="X213" t="s">
        <v>943</v>
      </c>
    </row>
    <row r="214" spans="1:24">
      <c r="A214" t="s">
        <v>922</v>
      </c>
      <c r="B214" s="155">
        <v>12</v>
      </c>
      <c r="C214" s="155">
        <v>2022</v>
      </c>
      <c r="D214" t="s">
        <v>923</v>
      </c>
      <c r="F214" t="s">
        <v>993</v>
      </c>
      <c r="G214" s="156">
        <v>32286.28</v>
      </c>
      <c r="I214" t="s">
        <v>925</v>
      </c>
      <c r="K214" t="s">
        <v>926</v>
      </c>
      <c r="L214" t="s">
        <v>927</v>
      </c>
      <c r="M214" t="s">
        <v>994</v>
      </c>
      <c r="N214" t="s">
        <v>929</v>
      </c>
      <c r="P214" t="s">
        <v>1012</v>
      </c>
      <c r="Q214" t="s">
        <v>931</v>
      </c>
      <c r="R214" s="157">
        <v>44931.548275462963</v>
      </c>
      <c r="S214" s="158">
        <v>44926</v>
      </c>
      <c r="T214" t="s">
        <v>1007</v>
      </c>
      <c r="U214" t="s">
        <v>933</v>
      </c>
      <c r="X214" t="s">
        <v>1008</v>
      </c>
    </row>
    <row r="215" spans="1:24">
      <c r="A215" t="s">
        <v>922</v>
      </c>
      <c r="B215" s="155">
        <v>12</v>
      </c>
      <c r="C215" s="155">
        <v>2022</v>
      </c>
      <c r="D215" t="s">
        <v>923</v>
      </c>
      <c r="F215" t="s">
        <v>993</v>
      </c>
      <c r="G215" s="156">
        <v>1211675.42</v>
      </c>
      <c r="I215" t="s">
        <v>925</v>
      </c>
      <c r="K215" t="s">
        <v>926</v>
      </c>
      <c r="L215" t="s">
        <v>927</v>
      </c>
      <c r="M215" t="s">
        <v>956</v>
      </c>
      <c r="N215" t="s">
        <v>938</v>
      </c>
      <c r="P215" t="s">
        <v>1012</v>
      </c>
      <c r="Q215" t="s">
        <v>931</v>
      </c>
      <c r="R215" s="157">
        <v>44931.548275462963</v>
      </c>
      <c r="S215" s="158">
        <v>44926</v>
      </c>
      <c r="T215" t="s">
        <v>1007</v>
      </c>
      <c r="U215" t="s">
        <v>933</v>
      </c>
      <c r="X215" t="s">
        <v>1008</v>
      </c>
    </row>
    <row r="216" spans="1:24">
      <c r="A216" t="s">
        <v>922</v>
      </c>
      <c r="B216" s="155">
        <v>12</v>
      </c>
      <c r="C216" s="155">
        <v>2022</v>
      </c>
      <c r="D216" t="s">
        <v>923</v>
      </c>
      <c r="F216" t="s">
        <v>993</v>
      </c>
      <c r="G216" s="156">
        <v>-33.369999999999997</v>
      </c>
      <c r="I216" t="s">
        <v>925</v>
      </c>
      <c r="K216" t="s">
        <v>926</v>
      </c>
      <c r="L216" t="s">
        <v>927</v>
      </c>
      <c r="M216" t="s">
        <v>997</v>
      </c>
      <c r="N216" t="s">
        <v>938</v>
      </c>
      <c r="P216" t="s">
        <v>1012</v>
      </c>
      <c r="Q216" t="s">
        <v>931</v>
      </c>
      <c r="R216" s="157">
        <v>44931.548275462963</v>
      </c>
      <c r="S216" s="158">
        <v>44926</v>
      </c>
      <c r="T216" t="s">
        <v>1007</v>
      </c>
      <c r="U216" t="s">
        <v>933</v>
      </c>
      <c r="X216" t="s">
        <v>1008</v>
      </c>
    </row>
    <row r="217" spans="1:24">
      <c r="A217" t="s">
        <v>922</v>
      </c>
      <c r="B217" s="155">
        <v>12</v>
      </c>
      <c r="C217" s="155">
        <v>2022</v>
      </c>
      <c r="D217" t="s">
        <v>923</v>
      </c>
      <c r="F217" t="s">
        <v>993</v>
      </c>
      <c r="G217" s="156">
        <v>47713.84</v>
      </c>
      <c r="I217" t="s">
        <v>925</v>
      </c>
      <c r="K217" t="s">
        <v>926</v>
      </c>
      <c r="L217" t="s">
        <v>927</v>
      </c>
      <c r="M217" t="s">
        <v>958</v>
      </c>
      <c r="N217" t="s">
        <v>938</v>
      </c>
      <c r="P217" t="s">
        <v>1012</v>
      </c>
      <c r="Q217" t="s">
        <v>931</v>
      </c>
      <c r="R217" s="157">
        <v>44931.548275462963</v>
      </c>
      <c r="S217" s="158">
        <v>44926</v>
      </c>
      <c r="T217" t="s">
        <v>1007</v>
      </c>
      <c r="U217" t="s">
        <v>933</v>
      </c>
      <c r="X217" t="s">
        <v>1008</v>
      </c>
    </row>
    <row r="218" spans="1:24">
      <c r="A218" t="s">
        <v>922</v>
      </c>
      <c r="B218" s="155">
        <v>12</v>
      </c>
      <c r="C218" s="155">
        <v>2022</v>
      </c>
      <c r="D218" t="s">
        <v>923</v>
      </c>
      <c r="F218" t="s">
        <v>993</v>
      </c>
      <c r="G218" s="156">
        <v>98.75</v>
      </c>
      <c r="I218" t="s">
        <v>925</v>
      </c>
      <c r="K218" t="s">
        <v>926</v>
      </c>
      <c r="L218" t="s">
        <v>927</v>
      </c>
      <c r="M218" t="s">
        <v>998</v>
      </c>
      <c r="N218" t="s">
        <v>986</v>
      </c>
      <c r="P218" t="s">
        <v>1012</v>
      </c>
      <c r="Q218" t="s">
        <v>931</v>
      </c>
      <c r="R218" s="157">
        <v>44931.548275462963</v>
      </c>
      <c r="S218" s="158">
        <v>44926</v>
      </c>
      <c r="T218" t="s">
        <v>1007</v>
      </c>
      <c r="U218" t="s">
        <v>933</v>
      </c>
      <c r="X218" t="s">
        <v>1008</v>
      </c>
    </row>
    <row r="219" spans="1:24">
      <c r="A219" t="s">
        <v>922</v>
      </c>
      <c r="B219" s="155">
        <v>12</v>
      </c>
      <c r="C219" s="155">
        <v>2022</v>
      </c>
      <c r="D219" t="s">
        <v>923</v>
      </c>
      <c r="F219" t="s">
        <v>993</v>
      </c>
      <c r="G219" s="156">
        <v>67.540000000000006</v>
      </c>
      <c r="I219" t="s">
        <v>925</v>
      </c>
      <c r="K219" t="s">
        <v>926</v>
      </c>
      <c r="L219" t="s">
        <v>927</v>
      </c>
      <c r="M219" t="s">
        <v>978</v>
      </c>
      <c r="N219" t="s">
        <v>938</v>
      </c>
      <c r="P219" t="s">
        <v>1012</v>
      </c>
      <c r="Q219" t="s">
        <v>931</v>
      </c>
      <c r="R219" s="157">
        <v>44931.548275462963</v>
      </c>
      <c r="S219" s="158">
        <v>44926</v>
      </c>
      <c r="T219" t="s">
        <v>1007</v>
      </c>
      <c r="U219" t="s">
        <v>933</v>
      </c>
      <c r="X219" t="s">
        <v>1008</v>
      </c>
    </row>
    <row r="220" spans="1:24">
      <c r="A220" t="s">
        <v>922</v>
      </c>
      <c r="B220" s="155">
        <v>12</v>
      </c>
      <c r="C220" s="155">
        <v>2022</v>
      </c>
      <c r="D220" t="s">
        <v>923</v>
      </c>
      <c r="F220" t="s">
        <v>993</v>
      </c>
      <c r="G220" s="156">
        <v>594</v>
      </c>
      <c r="I220" t="s">
        <v>925</v>
      </c>
      <c r="K220" t="s">
        <v>926</v>
      </c>
      <c r="L220" t="s">
        <v>927</v>
      </c>
      <c r="M220" t="s">
        <v>980</v>
      </c>
      <c r="N220" t="s">
        <v>938</v>
      </c>
      <c r="P220" t="s">
        <v>1012</v>
      </c>
      <c r="Q220" t="s">
        <v>931</v>
      </c>
      <c r="R220" s="157">
        <v>44931.548275462963</v>
      </c>
      <c r="S220" s="158">
        <v>44926</v>
      </c>
      <c r="T220" t="s">
        <v>1007</v>
      </c>
      <c r="U220" t="s">
        <v>933</v>
      </c>
      <c r="X220" t="s">
        <v>1008</v>
      </c>
    </row>
    <row r="221" spans="1:24">
      <c r="A221" t="s">
        <v>922</v>
      </c>
      <c r="B221" s="155">
        <v>12</v>
      </c>
      <c r="C221" s="155">
        <v>2022</v>
      </c>
      <c r="D221" t="s">
        <v>923</v>
      </c>
      <c r="F221" t="s">
        <v>993</v>
      </c>
      <c r="G221" s="156">
        <v>21.5</v>
      </c>
      <c r="I221" t="s">
        <v>925</v>
      </c>
      <c r="K221" t="s">
        <v>926</v>
      </c>
      <c r="L221" t="s">
        <v>927</v>
      </c>
      <c r="M221" t="s">
        <v>1013</v>
      </c>
      <c r="N221" t="s">
        <v>938</v>
      </c>
      <c r="P221" t="s">
        <v>1012</v>
      </c>
      <c r="Q221" t="s">
        <v>931</v>
      </c>
      <c r="R221" s="157">
        <v>44931.548275462963</v>
      </c>
      <c r="S221" s="158">
        <v>44926</v>
      </c>
      <c r="T221" t="s">
        <v>1007</v>
      </c>
      <c r="U221" t="s">
        <v>933</v>
      </c>
      <c r="X221" t="s">
        <v>1008</v>
      </c>
    </row>
    <row r="222" spans="1:24">
      <c r="A222" t="s">
        <v>922</v>
      </c>
      <c r="B222" s="155">
        <v>12</v>
      </c>
      <c r="C222" s="155">
        <v>2022</v>
      </c>
      <c r="D222" t="s">
        <v>923</v>
      </c>
      <c r="F222" t="s">
        <v>993</v>
      </c>
      <c r="G222" s="156">
        <v>38684.57</v>
      </c>
      <c r="I222" t="s">
        <v>925</v>
      </c>
      <c r="K222" t="s">
        <v>926</v>
      </c>
      <c r="L222" t="s">
        <v>927</v>
      </c>
      <c r="M222" t="s">
        <v>981</v>
      </c>
      <c r="N222" t="s">
        <v>938</v>
      </c>
      <c r="P222" t="s">
        <v>1012</v>
      </c>
      <c r="Q222" t="s">
        <v>931</v>
      </c>
      <c r="R222" s="157">
        <v>44931.548275462963</v>
      </c>
      <c r="S222" s="158">
        <v>44926</v>
      </c>
      <c r="T222" t="s">
        <v>1007</v>
      </c>
      <c r="U222" t="s">
        <v>933</v>
      </c>
      <c r="X222" t="s">
        <v>1008</v>
      </c>
    </row>
    <row r="223" spans="1:24">
      <c r="A223" t="s">
        <v>922</v>
      </c>
      <c r="B223" s="155">
        <v>12</v>
      </c>
      <c r="C223" s="155">
        <v>2022</v>
      </c>
      <c r="D223" t="s">
        <v>923</v>
      </c>
      <c r="F223" t="s">
        <v>993</v>
      </c>
      <c r="G223" s="156">
        <v>826.24</v>
      </c>
      <c r="I223" t="s">
        <v>925</v>
      </c>
      <c r="K223" t="s">
        <v>926</v>
      </c>
      <c r="L223" t="s">
        <v>927</v>
      </c>
      <c r="M223" t="s">
        <v>982</v>
      </c>
      <c r="N223" t="s">
        <v>938</v>
      </c>
      <c r="P223" t="s">
        <v>1012</v>
      </c>
      <c r="Q223" t="s">
        <v>931</v>
      </c>
      <c r="R223" s="157">
        <v>44931.548275462963</v>
      </c>
      <c r="S223" s="158">
        <v>44926</v>
      </c>
      <c r="T223" t="s">
        <v>1007</v>
      </c>
      <c r="U223" t="s">
        <v>933</v>
      </c>
      <c r="X223" t="s">
        <v>1008</v>
      </c>
    </row>
    <row r="224" spans="1:24">
      <c r="A224" t="s">
        <v>922</v>
      </c>
      <c r="B224" s="155">
        <v>12</v>
      </c>
      <c r="C224" s="155">
        <v>2022</v>
      </c>
      <c r="D224" t="s">
        <v>923</v>
      </c>
      <c r="F224" t="s">
        <v>993</v>
      </c>
      <c r="G224" s="156">
        <v>-8234.76</v>
      </c>
      <c r="I224" t="s">
        <v>925</v>
      </c>
      <c r="K224" t="s">
        <v>926</v>
      </c>
      <c r="L224" t="s">
        <v>927</v>
      </c>
      <c r="M224" t="s">
        <v>983</v>
      </c>
      <c r="N224" t="s">
        <v>938</v>
      </c>
      <c r="P224" t="s">
        <v>1012</v>
      </c>
      <c r="Q224" t="s">
        <v>931</v>
      </c>
      <c r="R224" s="157">
        <v>44931.548275462963</v>
      </c>
      <c r="S224" s="158">
        <v>44926</v>
      </c>
      <c r="T224" t="s">
        <v>1007</v>
      </c>
      <c r="U224" t="s">
        <v>933</v>
      </c>
      <c r="X224" t="s">
        <v>1008</v>
      </c>
    </row>
    <row r="225" spans="1:24">
      <c r="A225" t="s">
        <v>922</v>
      </c>
      <c r="B225" s="155">
        <v>12</v>
      </c>
      <c r="C225" s="155">
        <v>2022</v>
      </c>
      <c r="D225" t="s">
        <v>923</v>
      </c>
      <c r="F225" t="s">
        <v>993</v>
      </c>
      <c r="G225" s="156">
        <v>1130.6199999999999</v>
      </c>
      <c r="I225" t="s">
        <v>925</v>
      </c>
      <c r="K225" t="s">
        <v>926</v>
      </c>
      <c r="L225" t="s">
        <v>927</v>
      </c>
      <c r="M225" t="s">
        <v>960</v>
      </c>
      <c r="N225" t="s">
        <v>938</v>
      </c>
      <c r="P225" t="s">
        <v>1012</v>
      </c>
      <c r="Q225" t="s">
        <v>931</v>
      </c>
      <c r="R225" s="157">
        <v>44931.548275462963</v>
      </c>
      <c r="S225" s="158">
        <v>44926</v>
      </c>
      <c r="T225" t="s">
        <v>1007</v>
      </c>
      <c r="U225" t="s">
        <v>933</v>
      </c>
      <c r="X225" t="s">
        <v>1008</v>
      </c>
    </row>
    <row r="226" spans="1:24">
      <c r="A226" t="s">
        <v>922</v>
      </c>
      <c r="B226" s="155">
        <v>12</v>
      </c>
      <c r="C226" s="155">
        <v>2022</v>
      </c>
      <c r="D226" t="s">
        <v>923</v>
      </c>
      <c r="F226" t="s">
        <v>993</v>
      </c>
      <c r="G226" s="156">
        <v>40731.82</v>
      </c>
      <c r="I226" t="s">
        <v>925</v>
      </c>
      <c r="K226" t="s">
        <v>926</v>
      </c>
      <c r="L226" t="s">
        <v>927</v>
      </c>
      <c r="M226" t="s">
        <v>1001</v>
      </c>
      <c r="N226" t="s">
        <v>1002</v>
      </c>
      <c r="P226" t="s">
        <v>1012</v>
      </c>
      <c r="Q226" t="s">
        <v>931</v>
      </c>
      <c r="R226" s="157">
        <v>44931.548275462963</v>
      </c>
      <c r="S226" s="158">
        <v>44926</v>
      </c>
      <c r="T226" t="s">
        <v>1007</v>
      </c>
      <c r="U226" t="s">
        <v>933</v>
      </c>
      <c r="X226" t="s">
        <v>1008</v>
      </c>
    </row>
    <row r="227" spans="1:24">
      <c r="A227" t="s">
        <v>922</v>
      </c>
      <c r="B227" s="155">
        <v>12</v>
      </c>
      <c r="C227" s="155">
        <v>2022</v>
      </c>
      <c r="D227" t="s">
        <v>923</v>
      </c>
      <c r="F227" t="s">
        <v>993</v>
      </c>
      <c r="G227" s="156">
        <v>1231.58</v>
      </c>
      <c r="I227" t="s">
        <v>925</v>
      </c>
      <c r="K227" t="s">
        <v>926</v>
      </c>
      <c r="L227" t="s">
        <v>927</v>
      </c>
      <c r="M227" t="s">
        <v>971</v>
      </c>
      <c r="N227" t="s">
        <v>938</v>
      </c>
      <c r="P227" t="s">
        <v>1012</v>
      </c>
      <c r="Q227" t="s">
        <v>931</v>
      </c>
      <c r="R227" s="157">
        <v>44931.548275462963</v>
      </c>
      <c r="S227" s="158">
        <v>44926</v>
      </c>
      <c r="T227" t="s">
        <v>1007</v>
      </c>
      <c r="U227" t="s">
        <v>933</v>
      </c>
      <c r="X227" t="s">
        <v>1008</v>
      </c>
    </row>
    <row r="228" spans="1:24">
      <c r="A228" t="s">
        <v>922</v>
      </c>
      <c r="B228" s="155">
        <v>12</v>
      </c>
      <c r="C228" s="155">
        <v>2022</v>
      </c>
      <c r="D228" t="s">
        <v>923</v>
      </c>
      <c r="F228" t="s">
        <v>993</v>
      </c>
      <c r="G228" s="156">
        <v>1080195</v>
      </c>
      <c r="I228" t="s">
        <v>925</v>
      </c>
      <c r="K228" t="s">
        <v>926</v>
      </c>
      <c r="L228" t="s">
        <v>927</v>
      </c>
      <c r="M228" t="s">
        <v>971</v>
      </c>
      <c r="N228" t="s">
        <v>944</v>
      </c>
      <c r="P228" t="s">
        <v>1012</v>
      </c>
      <c r="Q228" t="s">
        <v>931</v>
      </c>
      <c r="R228" s="157">
        <v>44931.548275462963</v>
      </c>
      <c r="S228" s="158">
        <v>44926</v>
      </c>
      <c r="T228" t="s">
        <v>1007</v>
      </c>
      <c r="U228" t="s">
        <v>933</v>
      </c>
      <c r="X228" t="s">
        <v>1008</v>
      </c>
    </row>
    <row r="229" spans="1:24">
      <c r="A229" t="s">
        <v>922</v>
      </c>
      <c r="B229" s="155">
        <v>12</v>
      </c>
      <c r="C229" s="155">
        <v>2022</v>
      </c>
      <c r="D229" t="s">
        <v>923</v>
      </c>
      <c r="F229" t="s">
        <v>993</v>
      </c>
      <c r="G229" s="156">
        <v>-36147.18</v>
      </c>
      <c r="I229" t="s">
        <v>925</v>
      </c>
      <c r="K229" t="s">
        <v>926</v>
      </c>
      <c r="L229" t="s">
        <v>927</v>
      </c>
      <c r="M229" t="s">
        <v>972</v>
      </c>
      <c r="N229" t="s">
        <v>938</v>
      </c>
      <c r="P229" t="s">
        <v>1012</v>
      </c>
      <c r="Q229" t="s">
        <v>931</v>
      </c>
      <c r="R229" s="157">
        <v>44931.548275462963</v>
      </c>
      <c r="S229" s="158">
        <v>44926</v>
      </c>
      <c r="T229" t="s">
        <v>1007</v>
      </c>
      <c r="U229" t="s">
        <v>933</v>
      </c>
      <c r="X229" t="s">
        <v>1008</v>
      </c>
    </row>
    <row r="230" spans="1:24">
      <c r="A230" t="s">
        <v>922</v>
      </c>
      <c r="B230" s="155">
        <v>12</v>
      </c>
      <c r="C230" s="155">
        <v>2022</v>
      </c>
      <c r="D230" t="s">
        <v>923</v>
      </c>
      <c r="F230" t="s">
        <v>993</v>
      </c>
      <c r="G230" s="156">
        <v>-1415114.84</v>
      </c>
      <c r="I230" t="s">
        <v>925</v>
      </c>
      <c r="K230" t="s">
        <v>926</v>
      </c>
      <c r="L230" t="s">
        <v>927</v>
      </c>
      <c r="M230" t="s">
        <v>972</v>
      </c>
      <c r="N230" t="s">
        <v>944</v>
      </c>
      <c r="P230" t="s">
        <v>1012</v>
      </c>
      <c r="Q230" t="s">
        <v>931</v>
      </c>
      <c r="R230" s="157">
        <v>44931.548275462963</v>
      </c>
      <c r="S230" s="158">
        <v>44926</v>
      </c>
      <c r="T230" t="s">
        <v>1007</v>
      </c>
      <c r="U230" t="s">
        <v>933</v>
      </c>
      <c r="X230" t="s">
        <v>1008</v>
      </c>
    </row>
    <row r="231" spans="1:24">
      <c r="A231" t="s">
        <v>922</v>
      </c>
      <c r="B231" s="155">
        <v>1</v>
      </c>
      <c r="C231" s="155">
        <v>2023</v>
      </c>
      <c r="D231" t="s">
        <v>923</v>
      </c>
      <c r="F231" t="s">
        <v>924</v>
      </c>
      <c r="G231" s="156">
        <v>32362.03</v>
      </c>
      <c r="I231" t="s">
        <v>925</v>
      </c>
      <c r="K231" t="s">
        <v>926</v>
      </c>
      <c r="L231" t="s">
        <v>927</v>
      </c>
      <c r="M231" t="s">
        <v>928</v>
      </c>
      <c r="N231" t="s">
        <v>929</v>
      </c>
      <c r="P231" t="s">
        <v>1014</v>
      </c>
      <c r="Q231" t="s">
        <v>931</v>
      </c>
      <c r="R231" s="157">
        <v>44963.445231481484</v>
      </c>
      <c r="S231" s="158">
        <v>44927</v>
      </c>
      <c r="T231" t="s">
        <v>932</v>
      </c>
      <c r="U231" t="s">
        <v>933</v>
      </c>
      <c r="X231" t="s">
        <v>934</v>
      </c>
    </row>
    <row r="232" spans="1:24">
      <c r="A232" t="s">
        <v>922</v>
      </c>
      <c r="B232" s="155">
        <v>1</v>
      </c>
      <c r="C232" s="155">
        <v>2023</v>
      </c>
      <c r="D232" t="s">
        <v>923</v>
      </c>
      <c r="F232" t="s">
        <v>924</v>
      </c>
      <c r="G232" s="156">
        <v>9184.41</v>
      </c>
      <c r="I232" t="s">
        <v>925</v>
      </c>
      <c r="K232" t="s">
        <v>926</v>
      </c>
      <c r="L232" t="s">
        <v>927</v>
      </c>
      <c r="M232" t="s">
        <v>935</v>
      </c>
      <c r="N232" t="s">
        <v>929</v>
      </c>
      <c r="P232" t="s">
        <v>1014</v>
      </c>
      <c r="Q232" t="s">
        <v>931</v>
      </c>
      <c r="R232" s="157">
        <v>44963.445231481484</v>
      </c>
      <c r="S232" s="158">
        <v>44927</v>
      </c>
      <c r="T232" t="s">
        <v>932</v>
      </c>
      <c r="U232" t="s">
        <v>933</v>
      </c>
      <c r="X232" t="s">
        <v>934</v>
      </c>
    </row>
    <row r="233" spans="1:24">
      <c r="A233" t="s">
        <v>922</v>
      </c>
      <c r="B233" s="155">
        <v>1</v>
      </c>
      <c r="C233" s="155">
        <v>2023</v>
      </c>
      <c r="D233" t="s">
        <v>923</v>
      </c>
      <c r="F233" t="s">
        <v>993</v>
      </c>
      <c r="G233" s="156">
        <v>570874.81000000006</v>
      </c>
      <c r="I233" t="s">
        <v>925</v>
      </c>
      <c r="K233" t="s">
        <v>926</v>
      </c>
      <c r="L233" t="s">
        <v>927</v>
      </c>
      <c r="M233" t="s">
        <v>956</v>
      </c>
      <c r="N233" t="s">
        <v>938</v>
      </c>
      <c r="P233" t="s">
        <v>1015</v>
      </c>
      <c r="Q233" t="s">
        <v>931</v>
      </c>
      <c r="R233" s="157">
        <v>44960.512870370374</v>
      </c>
      <c r="S233" s="158">
        <v>44957</v>
      </c>
      <c r="T233" t="s">
        <v>1007</v>
      </c>
      <c r="U233" t="s">
        <v>933</v>
      </c>
      <c r="X233" t="s">
        <v>1008</v>
      </c>
    </row>
    <row r="234" spans="1:24">
      <c r="A234" t="s">
        <v>922</v>
      </c>
      <c r="B234" s="155">
        <v>1</v>
      </c>
      <c r="C234" s="155">
        <v>2023</v>
      </c>
      <c r="D234" t="s">
        <v>923</v>
      </c>
      <c r="F234" t="s">
        <v>993</v>
      </c>
      <c r="G234" s="156">
        <v>4686.84</v>
      </c>
      <c r="I234" t="s">
        <v>925</v>
      </c>
      <c r="K234" t="s">
        <v>926</v>
      </c>
      <c r="L234" t="s">
        <v>927</v>
      </c>
      <c r="M234" t="s">
        <v>956</v>
      </c>
      <c r="N234" t="s">
        <v>944</v>
      </c>
      <c r="P234" t="s">
        <v>1015</v>
      </c>
      <c r="Q234" t="s">
        <v>931</v>
      </c>
      <c r="R234" s="157">
        <v>44960.512870370374</v>
      </c>
      <c r="S234" s="158">
        <v>44957</v>
      </c>
      <c r="T234" t="s">
        <v>1007</v>
      </c>
      <c r="U234" t="s">
        <v>933</v>
      </c>
      <c r="X234" t="s">
        <v>1008</v>
      </c>
    </row>
    <row r="235" spans="1:24">
      <c r="A235" t="s">
        <v>922</v>
      </c>
      <c r="B235" s="155">
        <v>1</v>
      </c>
      <c r="C235" s="155">
        <v>2023</v>
      </c>
      <c r="D235" t="s">
        <v>923</v>
      </c>
      <c r="F235" t="s">
        <v>993</v>
      </c>
      <c r="G235" s="156">
        <v>27679.81</v>
      </c>
      <c r="I235" t="s">
        <v>925</v>
      </c>
      <c r="K235" t="s">
        <v>926</v>
      </c>
      <c r="L235" t="s">
        <v>927</v>
      </c>
      <c r="M235" t="s">
        <v>958</v>
      </c>
      <c r="N235" t="s">
        <v>938</v>
      </c>
      <c r="P235" t="s">
        <v>1015</v>
      </c>
      <c r="Q235" t="s">
        <v>931</v>
      </c>
      <c r="R235" s="157">
        <v>44960.512870370374</v>
      </c>
      <c r="S235" s="158">
        <v>44957</v>
      </c>
      <c r="T235" t="s">
        <v>1007</v>
      </c>
      <c r="U235" t="s">
        <v>933</v>
      </c>
      <c r="X235" t="s">
        <v>1008</v>
      </c>
    </row>
    <row r="236" spans="1:24">
      <c r="A236" t="s">
        <v>922</v>
      </c>
      <c r="B236" s="155">
        <v>1</v>
      </c>
      <c r="C236" s="155">
        <v>2023</v>
      </c>
      <c r="D236" t="s">
        <v>923</v>
      </c>
      <c r="F236" t="s">
        <v>993</v>
      </c>
      <c r="G236" s="156">
        <v>1008.14</v>
      </c>
      <c r="I236" t="s">
        <v>925</v>
      </c>
      <c r="K236" t="s">
        <v>926</v>
      </c>
      <c r="L236" t="s">
        <v>927</v>
      </c>
      <c r="M236" t="s">
        <v>980</v>
      </c>
      <c r="N236" t="s">
        <v>938</v>
      </c>
      <c r="P236" t="s">
        <v>1015</v>
      </c>
      <c r="Q236" t="s">
        <v>931</v>
      </c>
      <c r="R236" s="157">
        <v>44960.512870370374</v>
      </c>
      <c r="S236" s="158">
        <v>44957</v>
      </c>
      <c r="T236" t="s">
        <v>1007</v>
      </c>
      <c r="U236" t="s">
        <v>933</v>
      </c>
      <c r="X236" t="s">
        <v>1008</v>
      </c>
    </row>
    <row r="237" spans="1:24">
      <c r="A237" t="s">
        <v>922</v>
      </c>
      <c r="B237" s="155">
        <v>1</v>
      </c>
      <c r="C237" s="155">
        <v>2023</v>
      </c>
      <c r="D237" t="s">
        <v>923</v>
      </c>
      <c r="F237" t="s">
        <v>993</v>
      </c>
      <c r="G237" s="156">
        <v>10.5</v>
      </c>
      <c r="I237" t="s">
        <v>925</v>
      </c>
      <c r="K237" t="s">
        <v>926</v>
      </c>
      <c r="L237" t="s">
        <v>927</v>
      </c>
      <c r="M237" t="s">
        <v>1013</v>
      </c>
      <c r="N237" t="s">
        <v>938</v>
      </c>
      <c r="P237" t="s">
        <v>1015</v>
      </c>
      <c r="Q237" t="s">
        <v>931</v>
      </c>
      <c r="R237" s="157">
        <v>44960.512870370374</v>
      </c>
      <c r="S237" s="158">
        <v>44957</v>
      </c>
      <c r="T237" t="s">
        <v>1007</v>
      </c>
      <c r="U237" t="s">
        <v>933</v>
      </c>
      <c r="X237" t="s">
        <v>1008</v>
      </c>
    </row>
    <row r="238" spans="1:24">
      <c r="A238" t="s">
        <v>922</v>
      </c>
      <c r="B238" s="155">
        <v>1</v>
      </c>
      <c r="C238" s="155">
        <v>2023</v>
      </c>
      <c r="D238" t="s">
        <v>923</v>
      </c>
      <c r="F238" t="s">
        <v>993</v>
      </c>
      <c r="G238" s="156">
        <v>16049.36</v>
      </c>
      <c r="I238" t="s">
        <v>925</v>
      </c>
      <c r="K238" t="s">
        <v>926</v>
      </c>
      <c r="L238" t="s">
        <v>927</v>
      </c>
      <c r="M238" t="s">
        <v>981</v>
      </c>
      <c r="N238" t="s">
        <v>938</v>
      </c>
      <c r="P238" t="s">
        <v>1015</v>
      </c>
      <c r="Q238" t="s">
        <v>931</v>
      </c>
      <c r="R238" s="157">
        <v>44960.512870370374</v>
      </c>
      <c r="S238" s="158">
        <v>44957</v>
      </c>
      <c r="T238" t="s">
        <v>1007</v>
      </c>
      <c r="U238" t="s">
        <v>933</v>
      </c>
      <c r="X238" t="s">
        <v>1008</v>
      </c>
    </row>
    <row r="239" spans="1:24">
      <c r="A239" t="s">
        <v>922</v>
      </c>
      <c r="B239" s="155">
        <v>1</v>
      </c>
      <c r="C239" s="155">
        <v>2023</v>
      </c>
      <c r="D239" t="s">
        <v>923</v>
      </c>
      <c r="F239" t="s">
        <v>993</v>
      </c>
      <c r="G239" s="156">
        <v>153.66999999999999</v>
      </c>
      <c r="I239" t="s">
        <v>925</v>
      </c>
      <c r="K239" t="s">
        <v>926</v>
      </c>
      <c r="L239" t="s">
        <v>927</v>
      </c>
      <c r="M239" t="s">
        <v>982</v>
      </c>
      <c r="N239" t="s">
        <v>938</v>
      </c>
      <c r="P239" t="s">
        <v>1015</v>
      </c>
      <c r="Q239" t="s">
        <v>931</v>
      </c>
      <c r="R239" s="157">
        <v>44960.512870370374</v>
      </c>
      <c r="S239" s="158">
        <v>44957</v>
      </c>
      <c r="T239" t="s">
        <v>1007</v>
      </c>
      <c r="U239" t="s">
        <v>933</v>
      </c>
      <c r="X239" t="s">
        <v>1008</v>
      </c>
    </row>
    <row r="240" spans="1:24">
      <c r="A240" t="s">
        <v>922</v>
      </c>
      <c r="B240" s="155">
        <v>1</v>
      </c>
      <c r="C240" s="155">
        <v>2023</v>
      </c>
      <c r="D240" t="s">
        <v>923</v>
      </c>
      <c r="F240" t="s">
        <v>993</v>
      </c>
      <c r="G240" s="156">
        <v>-1658.79</v>
      </c>
      <c r="I240" t="s">
        <v>925</v>
      </c>
      <c r="K240" t="s">
        <v>926</v>
      </c>
      <c r="L240" t="s">
        <v>927</v>
      </c>
      <c r="M240" t="s">
        <v>983</v>
      </c>
      <c r="N240" t="s">
        <v>938</v>
      </c>
      <c r="P240" t="s">
        <v>1015</v>
      </c>
      <c r="Q240" t="s">
        <v>931</v>
      </c>
      <c r="R240" s="157">
        <v>44960.512870370374</v>
      </c>
      <c r="S240" s="158">
        <v>44957</v>
      </c>
      <c r="T240" t="s">
        <v>1007</v>
      </c>
      <c r="U240" t="s">
        <v>933</v>
      </c>
      <c r="X240" t="s">
        <v>1008</v>
      </c>
    </row>
    <row r="241" spans="1:24">
      <c r="A241" t="s">
        <v>922</v>
      </c>
      <c r="B241" s="155">
        <v>1</v>
      </c>
      <c r="C241" s="155">
        <v>2023</v>
      </c>
      <c r="D241" t="s">
        <v>923</v>
      </c>
      <c r="F241" t="s">
        <v>993</v>
      </c>
      <c r="G241" s="156">
        <v>1254.8800000000001</v>
      </c>
      <c r="I241" t="s">
        <v>925</v>
      </c>
      <c r="K241" t="s">
        <v>926</v>
      </c>
      <c r="L241" t="s">
        <v>927</v>
      </c>
      <c r="M241" t="s">
        <v>960</v>
      </c>
      <c r="N241" t="s">
        <v>938</v>
      </c>
      <c r="P241" t="s">
        <v>1015</v>
      </c>
      <c r="Q241" t="s">
        <v>931</v>
      </c>
      <c r="R241" s="157">
        <v>44960.512870370374</v>
      </c>
      <c r="S241" s="158">
        <v>44957</v>
      </c>
      <c r="T241" t="s">
        <v>1007</v>
      </c>
      <c r="U241" t="s">
        <v>933</v>
      </c>
      <c r="X241" t="s">
        <v>1008</v>
      </c>
    </row>
    <row r="242" spans="1:24">
      <c r="A242" t="s">
        <v>922</v>
      </c>
      <c r="B242" s="155">
        <v>1</v>
      </c>
      <c r="C242" s="155">
        <v>2023</v>
      </c>
      <c r="D242" t="s">
        <v>923</v>
      </c>
      <c r="F242" t="s">
        <v>993</v>
      </c>
      <c r="G242" s="156">
        <v>32063.62</v>
      </c>
      <c r="I242" t="s">
        <v>925</v>
      </c>
      <c r="K242" t="s">
        <v>926</v>
      </c>
      <c r="L242" t="s">
        <v>927</v>
      </c>
      <c r="M242" t="s">
        <v>1001</v>
      </c>
      <c r="N242" t="s">
        <v>1002</v>
      </c>
      <c r="P242" t="s">
        <v>1015</v>
      </c>
      <c r="Q242" t="s">
        <v>931</v>
      </c>
      <c r="R242" s="157">
        <v>44960.512870370374</v>
      </c>
      <c r="S242" s="158">
        <v>44957</v>
      </c>
      <c r="T242" t="s">
        <v>1007</v>
      </c>
      <c r="U242" t="s">
        <v>933</v>
      </c>
      <c r="X242" t="s">
        <v>1008</v>
      </c>
    </row>
    <row r="243" spans="1:24">
      <c r="A243" t="s">
        <v>922</v>
      </c>
      <c r="B243" s="155">
        <v>1</v>
      </c>
      <c r="C243" s="155">
        <v>2023</v>
      </c>
      <c r="D243" t="s">
        <v>923</v>
      </c>
      <c r="F243" t="s">
        <v>993</v>
      </c>
      <c r="G243" s="156">
        <v>21367.87</v>
      </c>
      <c r="I243" t="s">
        <v>925</v>
      </c>
      <c r="K243" t="s">
        <v>926</v>
      </c>
      <c r="L243" t="s">
        <v>927</v>
      </c>
      <c r="M243" t="s">
        <v>989</v>
      </c>
      <c r="N243" t="s">
        <v>990</v>
      </c>
      <c r="P243" t="s">
        <v>1015</v>
      </c>
      <c r="Q243" t="s">
        <v>931</v>
      </c>
      <c r="R243" s="157">
        <v>44960.512870370374</v>
      </c>
      <c r="S243" s="158">
        <v>44957</v>
      </c>
      <c r="T243" t="s">
        <v>1007</v>
      </c>
      <c r="U243" t="s">
        <v>933</v>
      </c>
      <c r="X243" t="s">
        <v>1008</v>
      </c>
    </row>
    <row r="244" spans="1:24">
      <c r="A244" t="s">
        <v>922</v>
      </c>
      <c r="B244" s="155">
        <v>1</v>
      </c>
      <c r="C244" s="155">
        <v>2023</v>
      </c>
      <c r="D244" t="s">
        <v>923</v>
      </c>
      <c r="F244" t="s">
        <v>993</v>
      </c>
      <c r="G244" s="156">
        <v>42.5</v>
      </c>
      <c r="I244" t="s">
        <v>925</v>
      </c>
      <c r="K244" t="s">
        <v>926</v>
      </c>
      <c r="L244" t="s">
        <v>927</v>
      </c>
      <c r="M244" t="s">
        <v>971</v>
      </c>
      <c r="N244" t="s">
        <v>938</v>
      </c>
      <c r="P244" t="s">
        <v>1015</v>
      </c>
      <c r="Q244" t="s">
        <v>931</v>
      </c>
      <c r="R244" s="157">
        <v>44960.512870370374</v>
      </c>
      <c r="S244" s="158">
        <v>44957</v>
      </c>
      <c r="T244" t="s">
        <v>1007</v>
      </c>
      <c r="U244" t="s">
        <v>933</v>
      </c>
      <c r="X244" t="s">
        <v>1008</v>
      </c>
    </row>
    <row r="245" spans="1:24">
      <c r="A245" t="s">
        <v>922</v>
      </c>
      <c r="B245" s="155">
        <v>1</v>
      </c>
      <c r="C245" s="155">
        <v>2023</v>
      </c>
      <c r="D245" t="s">
        <v>923</v>
      </c>
      <c r="F245" t="s">
        <v>993</v>
      </c>
      <c r="G245" s="156">
        <v>438225.08</v>
      </c>
      <c r="I245" t="s">
        <v>925</v>
      </c>
      <c r="K245" t="s">
        <v>926</v>
      </c>
      <c r="L245" t="s">
        <v>927</v>
      </c>
      <c r="M245" t="s">
        <v>971</v>
      </c>
      <c r="N245" t="s">
        <v>944</v>
      </c>
      <c r="P245" t="s">
        <v>1015</v>
      </c>
      <c r="Q245" t="s">
        <v>931</v>
      </c>
      <c r="R245" s="157">
        <v>44960.512870370374</v>
      </c>
      <c r="S245" s="158">
        <v>44957</v>
      </c>
      <c r="T245" t="s">
        <v>1007</v>
      </c>
      <c r="U245" t="s">
        <v>933</v>
      </c>
      <c r="X245" t="s">
        <v>1008</v>
      </c>
    </row>
    <row r="246" spans="1:24">
      <c r="A246" t="s">
        <v>922</v>
      </c>
      <c r="B246" s="155">
        <v>1</v>
      </c>
      <c r="C246" s="155">
        <v>2023</v>
      </c>
      <c r="D246" t="s">
        <v>923</v>
      </c>
      <c r="F246" t="s">
        <v>993</v>
      </c>
      <c r="G246" s="156">
        <v>-1231.58</v>
      </c>
      <c r="I246" t="s">
        <v>925</v>
      </c>
      <c r="K246" t="s">
        <v>926</v>
      </c>
      <c r="L246" t="s">
        <v>927</v>
      </c>
      <c r="M246" t="s">
        <v>972</v>
      </c>
      <c r="N246" t="s">
        <v>938</v>
      </c>
      <c r="P246" t="s">
        <v>1015</v>
      </c>
      <c r="Q246" t="s">
        <v>931</v>
      </c>
      <c r="R246" s="157">
        <v>44960.512870370374</v>
      </c>
      <c r="S246" s="158">
        <v>44957</v>
      </c>
      <c r="T246" t="s">
        <v>1007</v>
      </c>
      <c r="U246" t="s">
        <v>933</v>
      </c>
      <c r="X246" t="s">
        <v>1008</v>
      </c>
    </row>
    <row r="247" spans="1:24">
      <c r="A247" t="s">
        <v>922</v>
      </c>
      <c r="B247" s="155">
        <v>1</v>
      </c>
      <c r="C247" s="155">
        <v>2023</v>
      </c>
      <c r="D247" t="s">
        <v>923</v>
      </c>
      <c r="F247" t="s">
        <v>993</v>
      </c>
      <c r="G247" s="156">
        <v>-1080195</v>
      </c>
      <c r="I247" t="s">
        <v>925</v>
      </c>
      <c r="K247" t="s">
        <v>926</v>
      </c>
      <c r="L247" t="s">
        <v>927</v>
      </c>
      <c r="M247" t="s">
        <v>972</v>
      </c>
      <c r="N247" t="s">
        <v>944</v>
      </c>
      <c r="P247" t="s">
        <v>1015</v>
      </c>
      <c r="Q247" t="s">
        <v>931</v>
      </c>
      <c r="R247" s="157">
        <v>44960.512870370374</v>
      </c>
      <c r="S247" s="158">
        <v>44957</v>
      </c>
      <c r="T247" t="s">
        <v>1007</v>
      </c>
      <c r="U247" t="s">
        <v>933</v>
      </c>
      <c r="X247" t="s">
        <v>1008</v>
      </c>
    </row>
    <row r="248" spans="1:24">
      <c r="A248" t="s">
        <v>922</v>
      </c>
      <c r="B248" s="155">
        <v>2</v>
      </c>
      <c r="C248" s="155">
        <v>2023</v>
      </c>
      <c r="D248" t="s">
        <v>923</v>
      </c>
      <c r="F248" t="s">
        <v>924</v>
      </c>
      <c r="G248" s="156">
        <v>36579.870000000003</v>
      </c>
      <c r="I248" t="s">
        <v>925</v>
      </c>
      <c r="K248" t="s">
        <v>926</v>
      </c>
      <c r="L248" t="s">
        <v>927</v>
      </c>
      <c r="M248" t="s">
        <v>928</v>
      </c>
      <c r="N248" t="s">
        <v>929</v>
      </c>
      <c r="P248" t="s">
        <v>1016</v>
      </c>
      <c r="Q248" t="s">
        <v>931</v>
      </c>
      <c r="R248" s="157">
        <v>44991.536793981482</v>
      </c>
      <c r="S248" s="158">
        <v>44958</v>
      </c>
      <c r="T248" t="s">
        <v>932</v>
      </c>
      <c r="U248" t="s">
        <v>933</v>
      </c>
      <c r="X248" t="s">
        <v>934</v>
      </c>
    </row>
    <row r="249" spans="1:24">
      <c r="A249" t="s">
        <v>922</v>
      </c>
      <c r="B249" s="155">
        <v>2</v>
      </c>
      <c r="C249" s="155">
        <v>2023</v>
      </c>
      <c r="D249" t="s">
        <v>923</v>
      </c>
      <c r="F249" t="s">
        <v>924</v>
      </c>
      <c r="G249" s="156">
        <v>5416.82</v>
      </c>
      <c r="I249" t="s">
        <v>925</v>
      </c>
      <c r="K249" t="s">
        <v>926</v>
      </c>
      <c r="L249" t="s">
        <v>927</v>
      </c>
      <c r="M249" t="s">
        <v>935</v>
      </c>
      <c r="N249" t="s">
        <v>929</v>
      </c>
      <c r="P249" t="s">
        <v>1016</v>
      </c>
      <c r="Q249" t="s">
        <v>931</v>
      </c>
      <c r="R249" s="157">
        <v>44991.536793981482</v>
      </c>
      <c r="S249" s="158">
        <v>44958</v>
      </c>
      <c r="T249" t="s">
        <v>932</v>
      </c>
      <c r="U249" t="s">
        <v>933</v>
      </c>
      <c r="X249" t="s">
        <v>934</v>
      </c>
    </row>
    <row r="250" spans="1:24">
      <c r="A250" t="s">
        <v>922</v>
      </c>
      <c r="B250" s="155">
        <v>2</v>
      </c>
      <c r="C250" s="155">
        <v>2023</v>
      </c>
      <c r="D250" t="s">
        <v>923</v>
      </c>
      <c r="F250" t="s">
        <v>993</v>
      </c>
      <c r="G250" s="156">
        <v>25.28</v>
      </c>
      <c r="I250" t="s">
        <v>925</v>
      </c>
      <c r="K250" t="s">
        <v>926</v>
      </c>
      <c r="L250" t="s">
        <v>927</v>
      </c>
      <c r="M250" t="s">
        <v>994</v>
      </c>
      <c r="N250" t="s">
        <v>929</v>
      </c>
      <c r="P250" t="s">
        <v>1017</v>
      </c>
      <c r="Q250" t="s">
        <v>931</v>
      </c>
      <c r="R250" s="157">
        <v>44988.503483796296</v>
      </c>
      <c r="S250" s="158">
        <v>44985</v>
      </c>
      <c r="T250" t="s">
        <v>1007</v>
      </c>
      <c r="U250" t="s">
        <v>933</v>
      </c>
      <c r="X250" t="s">
        <v>1008</v>
      </c>
    </row>
    <row r="251" spans="1:24">
      <c r="A251" t="s">
        <v>922</v>
      </c>
      <c r="B251" s="155">
        <v>2</v>
      </c>
      <c r="C251" s="155">
        <v>2023</v>
      </c>
      <c r="D251" t="s">
        <v>923</v>
      </c>
      <c r="F251" t="s">
        <v>993</v>
      </c>
      <c r="G251" s="156">
        <v>420.12</v>
      </c>
      <c r="I251" t="s">
        <v>925</v>
      </c>
      <c r="K251" t="s">
        <v>926</v>
      </c>
      <c r="L251" t="s">
        <v>927</v>
      </c>
      <c r="M251" t="s">
        <v>1001</v>
      </c>
      <c r="N251" t="s">
        <v>1002</v>
      </c>
      <c r="P251" t="s">
        <v>1018</v>
      </c>
      <c r="Q251" t="s">
        <v>931</v>
      </c>
      <c r="R251" s="157">
        <v>44988.579375000001</v>
      </c>
      <c r="S251" s="158">
        <v>44985</v>
      </c>
      <c r="T251" t="s">
        <v>940</v>
      </c>
      <c r="U251" t="s">
        <v>1019</v>
      </c>
      <c r="W251" t="s">
        <v>1020</v>
      </c>
      <c r="X251" t="s">
        <v>943</v>
      </c>
    </row>
    <row r="252" spans="1:24">
      <c r="A252" t="s">
        <v>922</v>
      </c>
      <c r="B252" s="155">
        <v>2</v>
      </c>
      <c r="C252" s="155">
        <v>2023</v>
      </c>
      <c r="D252" t="s">
        <v>923</v>
      </c>
      <c r="F252" t="s">
        <v>993</v>
      </c>
      <c r="G252" s="156">
        <v>15.4</v>
      </c>
      <c r="I252" t="s">
        <v>925</v>
      </c>
      <c r="K252" t="s">
        <v>926</v>
      </c>
      <c r="L252" t="s">
        <v>927</v>
      </c>
      <c r="M252" t="s">
        <v>1001</v>
      </c>
      <c r="N252" t="s">
        <v>1002</v>
      </c>
      <c r="P252" t="s">
        <v>1017</v>
      </c>
      <c r="Q252" t="s">
        <v>931</v>
      </c>
      <c r="R252" s="157">
        <v>44988.503483796296</v>
      </c>
      <c r="S252" s="158">
        <v>44985</v>
      </c>
      <c r="T252" t="s">
        <v>1007</v>
      </c>
      <c r="U252" t="s">
        <v>933</v>
      </c>
      <c r="X252" t="s">
        <v>1008</v>
      </c>
    </row>
    <row r="253" spans="1:24">
      <c r="A253" t="s">
        <v>922</v>
      </c>
      <c r="B253" s="155">
        <v>2</v>
      </c>
      <c r="C253" s="155">
        <v>2023</v>
      </c>
      <c r="D253" t="s">
        <v>923</v>
      </c>
      <c r="F253" t="s">
        <v>993</v>
      </c>
      <c r="G253" s="156">
        <v>291835.78999999998</v>
      </c>
      <c r="I253" t="s">
        <v>925</v>
      </c>
      <c r="K253" t="s">
        <v>926</v>
      </c>
      <c r="L253" t="s">
        <v>927</v>
      </c>
      <c r="M253" t="s">
        <v>971</v>
      </c>
      <c r="N253" t="s">
        <v>944</v>
      </c>
      <c r="P253" t="s">
        <v>1017</v>
      </c>
      <c r="Q253" t="s">
        <v>931</v>
      </c>
      <c r="R253" s="157">
        <v>44988.503483796296</v>
      </c>
      <c r="S253" s="158">
        <v>44985</v>
      </c>
      <c r="T253" t="s">
        <v>1007</v>
      </c>
      <c r="U253" t="s">
        <v>933</v>
      </c>
      <c r="X253" t="s">
        <v>1008</v>
      </c>
    </row>
    <row r="254" spans="1:24">
      <c r="A254" t="s">
        <v>922</v>
      </c>
      <c r="B254" s="155">
        <v>2</v>
      </c>
      <c r="C254" s="155">
        <v>2023</v>
      </c>
      <c r="D254" t="s">
        <v>923</v>
      </c>
      <c r="F254" t="s">
        <v>993</v>
      </c>
      <c r="G254" s="156">
        <v>841</v>
      </c>
      <c r="H254" t="s">
        <v>1021</v>
      </c>
      <c r="I254" t="s">
        <v>925</v>
      </c>
      <c r="K254" t="s">
        <v>926</v>
      </c>
      <c r="L254" t="s">
        <v>927</v>
      </c>
      <c r="M254" t="s">
        <v>1001</v>
      </c>
      <c r="N254" t="s">
        <v>1002</v>
      </c>
      <c r="P254" t="s">
        <v>1017</v>
      </c>
      <c r="Q254" t="s">
        <v>931</v>
      </c>
      <c r="R254" s="157">
        <v>44988.503483796296</v>
      </c>
      <c r="S254" s="158">
        <v>44985</v>
      </c>
      <c r="T254" t="s">
        <v>1007</v>
      </c>
      <c r="U254" t="s">
        <v>933</v>
      </c>
      <c r="X254" t="s">
        <v>1008</v>
      </c>
    </row>
    <row r="255" spans="1:24">
      <c r="A255" t="s">
        <v>922</v>
      </c>
      <c r="B255" s="155">
        <v>3</v>
      </c>
      <c r="C255" s="155">
        <v>2023</v>
      </c>
      <c r="D255" t="s">
        <v>923</v>
      </c>
      <c r="F255" t="s">
        <v>924</v>
      </c>
      <c r="G255" s="156">
        <v>37148.44</v>
      </c>
      <c r="I255" t="s">
        <v>925</v>
      </c>
      <c r="K255" t="s">
        <v>926</v>
      </c>
      <c r="L255" t="s">
        <v>927</v>
      </c>
      <c r="M255" t="s">
        <v>928</v>
      </c>
      <c r="N255" t="s">
        <v>929</v>
      </c>
      <c r="P255" t="s">
        <v>1022</v>
      </c>
      <c r="Q255" t="s">
        <v>931</v>
      </c>
      <c r="R255" s="157">
        <v>45022.495092592595</v>
      </c>
      <c r="S255" s="158">
        <v>44986</v>
      </c>
      <c r="T255" t="s">
        <v>932</v>
      </c>
      <c r="U255" t="s">
        <v>933</v>
      </c>
      <c r="X255" t="s">
        <v>934</v>
      </c>
    </row>
    <row r="256" spans="1:24">
      <c r="A256" t="s">
        <v>922</v>
      </c>
      <c r="B256" s="155">
        <v>3</v>
      </c>
      <c r="C256" s="155">
        <v>2023</v>
      </c>
      <c r="D256" t="s">
        <v>923</v>
      </c>
      <c r="F256" t="s">
        <v>924</v>
      </c>
      <c r="G256" s="156">
        <v>7956.79</v>
      </c>
      <c r="I256" t="s">
        <v>925</v>
      </c>
      <c r="K256" t="s">
        <v>926</v>
      </c>
      <c r="L256" t="s">
        <v>927</v>
      </c>
      <c r="M256" t="s">
        <v>935</v>
      </c>
      <c r="N256" t="s">
        <v>929</v>
      </c>
      <c r="P256" t="s">
        <v>1022</v>
      </c>
      <c r="Q256" t="s">
        <v>931</v>
      </c>
      <c r="R256" s="157">
        <v>45022.495092592595</v>
      </c>
      <c r="S256" s="158">
        <v>44986</v>
      </c>
      <c r="T256" t="s">
        <v>932</v>
      </c>
      <c r="U256" t="s">
        <v>933</v>
      </c>
      <c r="X256" t="s">
        <v>934</v>
      </c>
    </row>
    <row r="257" spans="1:24">
      <c r="A257" t="s">
        <v>922</v>
      </c>
      <c r="B257" s="155">
        <v>3</v>
      </c>
      <c r="C257" s="155">
        <v>2023</v>
      </c>
      <c r="D257" t="s">
        <v>923</v>
      </c>
      <c r="F257" t="s">
        <v>993</v>
      </c>
      <c r="G257" s="156">
        <v>28152.720000000001</v>
      </c>
      <c r="I257" t="s">
        <v>925</v>
      </c>
      <c r="K257" t="s">
        <v>926</v>
      </c>
      <c r="L257" t="s">
        <v>927</v>
      </c>
      <c r="M257" t="s">
        <v>994</v>
      </c>
      <c r="N257" t="s">
        <v>929</v>
      </c>
      <c r="P257" t="s">
        <v>1023</v>
      </c>
      <c r="Q257" t="s">
        <v>931</v>
      </c>
      <c r="R257" s="157">
        <v>45021.517754629633</v>
      </c>
      <c r="S257" s="158">
        <v>45016</v>
      </c>
      <c r="T257" t="s">
        <v>1007</v>
      </c>
      <c r="U257" t="s">
        <v>933</v>
      </c>
      <c r="X257" t="s">
        <v>1008</v>
      </c>
    </row>
    <row r="258" spans="1:24">
      <c r="A258" t="s">
        <v>922</v>
      </c>
      <c r="B258" s="155">
        <v>3</v>
      </c>
      <c r="C258" s="155">
        <v>2023</v>
      </c>
      <c r="D258" t="s">
        <v>923</v>
      </c>
      <c r="F258" t="s">
        <v>993</v>
      </c>
      <c r="G258" s="156">
        <v>320880.02</v>
      </c>
      <c r="I258" t="s">
        <v>925</v>
      </c>
      <c r="K258" t="s">
        <v>926</v>
      </c>
      <c r="L258" t="s">
        <v>927</v>
      </c>
      <c r="M258" t="s">
        <v>956</v>
      </c>
      <c r="N258" t="s">
        <v>938</v>
      </c>
      <c r="P258" t="s">
        <v>1023</v>
      </c>
      <c r="Q258" t="s">
        <v>931</v>
      </c>
      <c r="R258" s="157">
        <v>45021.517754629633</v>
      </c>
      <c r="S258" s="158">
        <v>45016</v>
      </c>
      <c r="T258" t="s">
        <v>1007</v>
      </c>
      <c r="U258" t="s">
        <v>933</v>
      </c>
      <c r="X258" t="s">
        <v>1008</v>
      </c>
    </row>
    <row r="259" spans="1:24">
      <c r="A259" t="s">
        <v>922</v>
      </c>
      <c r="B259" s="155">
        <v>3</v>
      </c>
      <c r="C259" s="155">
        <v>2023</v>
      </c>
      <c r="D259" t="s">
        <v>923</v>
      </c>
      <c r="F259" t="s">
        <v>993</v>
      </c>
      <c r="G259" s="156">
        <v>2275.48</v>
      </c>
      <c r="I259" t="s">
        <v>925</v>
      </c>
      <c r="K259" t="s">
        <v>926</v>
      </c>
      <c r="L259" t="s">
        <v>927</v>
      </c>
      <c r="M259" t="s">
        <v>956</v>
      </c>
      <c r="N259" t="s">
        <v>944</v>
      </c>
      <c r="P259" t="s">
        <v>1023</v>
      </c>
      <c r="Q259" t="s">
        <v>931</v>
      </c>
      <c r="R259" s="157">
        <v>45021.517754629633</v>
      </c>
      <c r="S259" s="158">
        <v>45016</v>
      </c>
      <c r="T259" t="s">
        <v>1007</v>
      </c>
      <c r="U259" t="s">
        <v>933</v>
      </c>
      <c r="X259" t="s">
        <v>1008</v>
      </c>
    </row>
    <row r="260" spans="1:24">
      <c r="A260" t="s">
        <v>922</v>
      </c>
      <c r="B260" s="155">
        <v>3</v>
      </c>
      <c r="C260" s="155">
        <v>2023</v>
      </c>
      <c r="D260" t="s">
        <v>923</v>
      </c>
      <c r="F260" t="s">
        <v>993</v>
      </c>
      <c r="G260" s="156">
        <v>42058.22</v>
      </c>
      <c r="I260" t="s">
        <v>925</v>
      </c>
      <c r="K260" t="s">
        <v>926</v>
      </c>
      <c r="L260" t="s">
        <v>927</v>
      </c>
      <c r="M260" t="s">
        <v>958</v>
      </c>
      <c r="N260" t="s">
        <v>938</v>
      </c>
      <c r="P260" t="s">
        <v>1023</v>
      </c>
      <c r="Q260" t="s">
        <v>931</v>
      </c>
      <c r="R260" s="157">
        <v>45021.517754629633</v>
      </c>
      <c r="S260" s="158">
        <v>45016</v>
      </c>
      <c r="T260" t="s">
        <v>1007</v>
      </c>
      <c r="U260" t="s">
        <v>933</v>
      </c>
      <c r="X260" t="s">
        <v>1008</v>
      </c>
    </row>
    <row r="261" spans="1:24">
      <c r="A261" t="s">
        <v>922</v>
      </c>
      <c r="B261" s="155">
        <v>3</v>
      </c>
      <c r="C261" s="155">
        <v>2023</v>
      </c>
      <c r="D261" t="s">
        <v>923</v>
      </c>
      <c r="F261" t="s">
        <v>993</v>
      </c>
      <c r="G261" s="156">
        <v>794.48</v>
      </c>
      <c r="I261" t="s">
        <v>925</v>
      </c>
      <c r="K261" t="s">
        <v>926</v>
      </c>
      <c r="L261" t="s">
        <v>927</v>
      </c>
      <c r="M261" t="s">
        <v>998</v>
      </c>
      <c r="N261" t="s">
        <v>986</v>
      </c>
      <c r="P261" t="s">
        <v>1023</v>
      </c>
      <c r="Q261" t="s">
        <v>931</v>
      </c>
      <c r="R261" s="157">
        <v>45021.517754629633</v>
      </c>
      <c r="S261" s="158">
        <v>45016</v>
      </c>
      <c r="T261" t="s">
        <v>1007</v>
      </c>
      <c r="U261" t="s">
        <v>933</v>
      </c>
      <c r="X261" t="s">
        <v>1008</v>
      </c>
    </row>
    <row r="262" spans="1:24">
      <c r="A262" t="s">
        <v>922</v>
      </c>
      <c r="B262" s="155">
        <v>3</v>
      </c>
      <c r="C262" s="155">
        <v>2023</v>
      </c>
      <c r="D262" t="s">
        <v>923</v>
      </c>
      <c r="F262" t="s">
        <v>993</v>
      </c>
      <c r="G262" s="156">
        <v>750</v>
      </c>
      <c r="I262" t="s">
        <v>925</v>
      </c>
      <c r="K262" t="s">
        <v>926</v>
      </c>
      <c r="L262" t="s">
        <v>927</v>
      </c>
      <c r="M262" t="s">
        <v>978</v>
      </c>
      <c r="N262" t="s">
        <v>986</v>
      </c>
      <c r="P262" t="s">
        <v>1023</v>
      </c>
      <c r="Q262" t="s">
        <v>931</v>
      </c>
      <c r="R262" s="157">
        <v>45021.517754629633</v>
      </c>
      <c r="S262" s="158">
        <v>45016</v>
      </c>
      <c r="T262" t="s">
        <v>1007</v>
      </c>
      <c r="U262" t="s">
        <v>933</v>
      </c>
      <c r="X262" t="s">
        <v>1008</v>
      </c>
    </row>
    <row r="263" spans="1:24">
      <c r="A263" t="s">
        <v>922</v>
      </c>
      <c r="B263" s="155">
        <v>3</v>
      </c>
      <c r="C263" s="155">
        <v>2023</v>
      </c>
      <c r="D263" t="s">
        <v>923</v>
      </c>
      <c r="F263" t="s">
        <v>993</v>
      </c>
      <c r="G263" s="156">
        <v>371.83</v>
      </c>
      <c r="I263" t="s">
        <v>925</v>
      </c>
      <c r="K263" t="s">
        <v>926</v>
      </c>
      <c r="L263" t="s">
        <v>927</v>
      </c>
      <c r="M263" t="s">
        <v>980</v>
      </c>
      <c r="N263" t="s">
        <v>938</v>
      </c>
      <c r="P263" t="s">
        <v>1023</v>
      </c>
      <c r="Q263" t="s">
        <v>931</v>
      </c>
      <c r="R263" s="157">
        <v>45021.517754629633</v>
      </c>
      <c r="S263" s="158">
        <v>45016</v>
      </c>
      <c r="T263" t="s">
        <v>1007</v>
      </c>
      <c r="U263" t="s">
        <v>933</v>
      </c>
      <c r="X263" t="s">
        <v>1008</v>
      </c>
    </row>
    <row r="264" spans="1:24">
      <c r="A264" t="s">
        <v>922</v>
      </c>
      <c r="B264" s="155">
        <v>3</v>
      </c>
      <c r="C264" s="155">
        <v>2023</v>
      </c>
      <c r="D264" t="s">
        <v>923</v>
      </c>
      <c r="F264" t="s">
        <v>993</v>
      </c>
      <c r="G264" s="156">
        <v>357.16</v>
      </c>
      <c r="I264" t="s">
        <v>925</v>
      </c>
      <c r="K264" t="s">
        <v>926</v>
      </c>
      <c r="L264" t="s">
        <v>927</v>
      </c>
      <c r="M264" t="s">
        <v>1013</v>
      </c>
      <c r="N264" t="s">
        <v>938</v>
      </c>
      <c r="P264" t="s">
        <v>1023</v>
      </c>
      <c r="Q264" t="s">
        <v>931</v>
      </c>
      <c r="R264" s="157">
        <v>45021.517754629633</v>
      </c>
      <c r="S264" s="158">
        <v>45016</v>
      </c>
      <c r="T264" t="s">
        <v>1007</v>
      </c>
      <c r="U264" t="s">
        <v>933</v>
      </c>
      <c r="X264" t="s">
        <v>1008</v>
      </c>
    </row>
    <row r="265" spans="1:24">
      <c r="A265" t="s">
        <v>922</v>
      </c>
      <c r="B265" s="155">
        <v>3</v>
      </c>
      <c r="C265" s="155">
        <v>2023</v>
      </c>
      <c r="D265" t="s">
        <v>923</v>
      </c>
      <c r="F265" t="s">
        <v>993</v>
      </c>
      <c r="G265" s="156">
        <v>-85.34</v>
      </c>
      <c r="I265" t="s">
        <v>925</v>
      </c>
      <c r="K265" t="s">
        <v>926</v>
      </c>
      <c r="L265" t="s">
        <v>927</v>
      </c>
      <c r="M265" t="s">
        <v>983</v>
      </c>
      <c r="N265" t="s">
        <v>938</v>
      </c>
      <c r="P265" t="s">
        <v>1023</v>
      </c>
      <c r="Q265" t="s">
        <v>931</v>
      </c>
      <c r="R265" s="157">
        <v>45021.517754629633</v>
      </c>
      <c r="S265" s="158">
        <v>45016</v>
      </c>
      <c r="T265" t="s">
        <v>1007</v>
      </c>
      <c r="U265" t="s">
        <v>933</v>
      </c>
      <c r="X265" t="s">
        <v>1008</v>
      </c>
    </row>
    <row r="266" spans="1:24">
      <c r="A266" t="s">
        <v>922</v>
      </c>
      <c r="B266" s="155">
        <v>3</v>
      </c>
      <c r="C266" s="155">
        <v>2023</v>
      </c>
      <c r="D266" t="s">
        <v>923</v>
      </c>
      <c r="F266" t="s">
        <v>993</v>
      </c>
      <c r="G266" s="156">
        <v>8.8800000000000008</v>
      </c>
      <c r="I266" t="s">
        <v>925</v>
      </c>
      <c r="K266" t="s">
        <v>926</v>
      </c>
      <c r="L266" t="s">
        <v>927</v>
      </c>
      <c r="M266" t="s">
        <v>960</v>
      </c>
      <c r="N266" t="s">
        <v>938</v>
      </c>
      <c r="P266" t="s">
        <v>1023</v>
      </c>
      <c r="Q266" t="s">
        <v>931</v>
      </c>
      <c r="R266" s="157">
        <v>45021.517754629633</v>
      </c>
      <c r="S266" s="158">
        <v>45016</v>
      </c>
      <c r="T266" t="s">
        <v>1007</v>
      </c>
      <c r="U266" t="s">
        <v>933</v>
      </c>
      <c r="X266" t="s">
        <v>1008</v>
      </c>
    </row>
    <row r="267" spans="1:24">
      <c r="A267" t="s">
        <v>922</v>
      </c>
      <c r="B267" s="155">
        <v>3</v>
      </c>
      <c r="C267" s="155">
        <v>2023</v>
      </c>
      <c r="D267" t="s">
        <v>923</v>
      </c>
      <c r="F267" t="s">
        <v>993</v>
      </c>
      <c r="G267" s="156">
        <v>59238.49</v>
      </c>
      <c r="I267" t="s">
        <v>925</v>
      </c>
      <c r="K267" t="s">
        <v>926</v>
      </c>
      <c r="L267" t="s">
        <v>927</v>
      </c>
      <c r="M267" t="s">
        <v>1001</v>
      </c>
      <c r="N267" t="s">
        <v>1002</v>
      </c>
      <c r="P267" t="s">
        <v>1023</v>
      </c>
      <c r="Q267" t="s">
        <v>931</v>
      </c>
      <c r="R267" s="157">
        <v>45021.517754629633</v>
      </c>
      <c r="S267" s="158">
        <v>45016</v>
      </c>
      <c r="T267" t="s">
        <v>1007</v>
      </c>
      <c r="U267" t="s">
        <v>933</v>
      </c>
      <c r="X267" t="s">
        <v>1008</v>
      </c>
    </row>
    <row r="268" spans="1:24">
      <c r="A268" t="s">
        <v>922</v>
      </c>
      <c r="B268" s="155">
        <v>3</v>
      </c>
      <c r="C268" s="155">
        <v>2023</v>
      </c>
      <c r="D268" t="s">
        <v>923</v>
      </c>
      <c r="F268" t="s">
        <v>993</v>
      </c>
      <c r="G268" s="156">
        <v>73000</v>
      </c>
      <c r="I268" t="s">
        <v>925</v>
      </c>
      <c r="K268" t="s">
        <v>926</v>
      </c>
      <c r="L268" t="s">
        <v>927</v>
      </c>
      <c r="M268" t="s">
        <v>971</v>
      </c>
      <c r="N268" t="s">
        <v>938</v>
      </c>
      <c r="P268" t="s">
        <v>1023</v>
      </c>
      <c r="Q268" t="s">
        <v>931</v>
      </c>
      <c r="R268" s="157">
        <v>45021.517754629633</v>
      </c>
      <c r="S268" s="158">
        <v>45016</v>
      </c>
      <c r="T268" t="s">
        <v>1007</v>
      </c>
      <c r="U268" t="s">
        <v>933</v>
      </c>
      <c r="X268" t="s">
        <v>1008</v>
      </c>
    </row>
    <row r="269" spans="1:24">
      <c r="A269" t="s">
        <v>922</v>
      </c>
      <c r="B269" s="155">
        <v>3</v>
      </c>
      <c r="C269" s="155">
        <v>2023</v>
      </c>
      <c r="D269" t="s">
        <v>923</v>
      </c>
      <c r="F269" t="s">
        <v>993</v>
      </c>
      <c r="G269" s="156">
        <v>573112</v>
      </c>
      <c r="I269" t="s">
        <v>925</v>
      </c>
      <c r="K269" t="s">
        <v>926</v>
      </c>
      <c r="L269" t="s">
        <v>927</v>
      </c>
      <c r="M269" t="s">
        <v>971</v>
      </c>
      <c r="N269" t="s">
        <v>944</v>
      </c>
      <c r="P269" t="s">
        <v>1023</v>
      </c>
      <c r="Q269" t="s">
        <v>931</v>
      </c>
      <c r="R269" s="157">
        <v>45021.517754629633</v>
      </c>
      <c r="S269" s="158">
        <v>45016</v>
      </c>
      <c r="T269" t="s">
        <v>1007</v>
      </c>
      <c r="U269" t="s">
        <v>933</v>
      </c>
      <c r="X269" t="s">
        <v>1008</v>
      </c>
    </row>
    <row r="270" spans="1:24">
      <c r="A270" t="s">
        <v>922</v>
      </c>
      <c r="B270" s="155">
        <v>3</v>
      </c>
      <c r="C270" s="155">
        <v>2023</v>
      </c>
      <c r="D270" t="s">
        <v>923</v>
      </c>
      <c r="F270" t="s">
        <v>993</v>
      </c>
      <c r="G270" s="156">
        <v>-2413.9299999999998</v>
      </c>
      <c r="I270" t="s">
        <v>925</v>
      </c>
      <c r="K270" t="s">
        <v>926</v>
      </c>
      <c r="L270" t="s">
        <v>927</v>
      </c>
      <c r="M270" t="s">
        <v>972</v>
      </c>
      <c r="N270" t="s">
        <v>938</v>
      </c>
      <c r="P270" t="s">
        <v>1023</v>
      </c>
      <c r="Q270" t="s">
        <v>931</v>
      </c>
      <c r="R270" s="157">
        <v>45021.517754629633</v>
      </c>
      <c r="S270" s="158">
        <v>45016</v>
      </c>
      <c r="T270" t="s">
        <v>1007</v>
      </c>
      <c r="U270" t="s">
        <v>933</v>
      </c>
      <c r="X270" t="s">
        <v>1008</v>
      </c>
    </row>
    <row r="271" spans="1:24">
      <c r="A271" t="s">
        <v>922</v>
      </c>
      <c r="B271" s="155">
        <v>3</v>
      </c>
      <c r="C271" s="155">
        <v>2023</v>
      </c>
      <c r="D271" t="s">
        <v>923</v>
      </c>
      <c r="F271" t="s">
        <v>993</v>
      </c>
      <c r="G271" s="156">
        <v>-291835.78999999998</v>
      </c>
      <c r="I271" t="s">
        <v>925</v>
      </c>
      <c r="K271" t="s">
        <v>926</v>
      </c>
      <c r="L271" t="s">
        <v>927</v>
      </c>
      <c r="M271" t="s">
        <v>972</v>
      </c>
      <c r="N271" t="s">
        <v>944</v>
      </c>
      <c r="P271" t="s">
        <v>1023</v>
      </c>
      <c r="Q271" t="s">
        <v>931</v>
      </c>
      <c r="R271" s="157">
        <v>45021.517754629633</v>
      </c>
      <c r="S271" s="158">
        <v>45016</v>
      </c>
      <c r="T271" t="s">
        <v>1007</v>
      </c>
      <c r="U271" t="s">
        <v>933</v>
      </c>
      <c r="X271" t="s">
        <v>1008</v>
      </c>
    </row>
    <row r="272" spans="1:24">
      <c r="A272" t="s">
        <v>922</v>
      </c>
      <c r="B272" s="155">
        <v>3</v>
      </c>
      <c r="C272" s="155">
        <v>2023</v>
      </c>
      <c r="D272" t="s">
        <v>923</v>
      </c>
      <c r="F272" t="s">
        <v>993</v>
      </c>
      <c r="G272" s="156">
        <v>-71.069999999999993</v>
      </c>
      <c r="H272" t="s">
        <v>1021</v>
      </c>
      <c r="I272" t="s">
        <v>925</v>
      </c>
      <c r="K272" t="s">
        <v>926</v>
      </c>
      <c r="L272" t="s">
        <v>927</v>
      </c>
      <c r="M272" t="s">
        <v>1001</v>
      </c>
      <c r="N272" t="s">
        <v>1002</v>
      </c>
      <c r="P272" t="s">
        <v>1023</v>
      </c>
      <c r="Q272" t="s">
        <v>931</v>
      </c>
      <c r="R272" s="157">
        <v>45021.517754629633</v>
      </c>
      <c r="S272" s="158">
        <v>45016</v>
      </c>
      <c r="T272" t="s">
        <v>1007</v>
      </c>
      <c r="U272" t="s">
        <v>933</v>
      </c>
      <c r="X272" t="s">
        <v>1008</v>
      </c>
    </row>
    <row r="273" spans="1:24">
      <c r="A273" t="s">
        <v>922</v>
      </c>
      <c r="B273" s="155">
        <v>11</v>
      </c>
      <c r="C273" s="155">
        <v>2022</v>
      </c>
      <c r="D273" t="s">
        <v>1024</v>
      </c>
      <c r="F273" t="s">
        <v>936</v>
      </c>
      <c r="G273" s="156">
        <v>0.74</v>
      </c>
      <c r="I273" t="s">
        <v>925</v>
      </c>
      <c r="K273" t="s">
        <v>926</v>
      </c>
      <c r="L273" t="s">
        <v>1025</v>
      </c>
      <c r="M273" t="s">
        <v>937</v>
      </c>
      <c r="N273" t="s">
        <v>938</v>
      </c>
      <c r="P273" t="s">
        <v>939</v>
      </c>
      <c r="Q273" t="s">
        <v>931</v>
      </c>
      <c r="R273" s="157">
        <v>44902.518773148149</v>
      </c>
      <c r="S273" s="158">
        <v>44893</v>
      </c>
      <c r="T273" t="s">
        <v>940</v>
      </c>
      <c r="U273" t="s">
        <v>941</v>
      </c>
      <c r="W273" t="s">
        <v>942</v>
      </c>
      <c r="X273" t="s">
        <v>1026</v>
      </c>
    </row>
    <row r="274" spans="1:24">
      <c r="A274" t="s">
        <v>922</v>
      </c>
      <c r="B274" s="155">
        <v>11</v>
      </c>
      <c r="C274" s="155">
        <v>2022</v>
      </c>
      <c r="D274" t="s">
        <v>1024</v>
      </c>
      <c r="F274" t="s">
        <v>936</v>
      </c>
      <c r="G274" s="156">
        <v>613.9</v>
      </c>
      <c r="I274" t="s">
        <v>925</v>
      </c>
      <c r="K274" t="s">
        <v>926</v>
      </c>
      <c r="L274" t="s">
        <v>1025</v>
      </c>
      <c r="M274" t="s">
        <v>945</v>
      </c>
      <c r="N274" t="s">
        <v>938</v>
      </c>
      <c r="P274" t="s">
        <v>939</v>
      </c>
      <c r="Q274" t="s">
        <v>931</v>
      </c>
      <c r="R274" s="157">
        <v>44902.518773148149</v>
      </c>
      <c r="S274" s="158">
        <v>44893</v>
      </c>
      <c r="T274" t="s">
        <v>940</v>
      </c>
      <c r="U274" t="s">
        <v>941</v>
      </c>
      <c r="W274" t="s">
        <v>942</v>
      </c>
      <c r="X274" t="s">
        <v>1026</v>
      </c>
    </row>
    <row r="275" spans="1:24">
      <c r="A275" t="s">
        <v>922</v>
      </c>
      <c r="B275" s="155">
        <v>11</v>
      </c>
      <c r="C275" s="155">
        <v>2022</v>
      </c>
      <c r="D275" t="s">
        <v>1024</v>
      </c>
      <c r="F275" t="s">
        <v>936</v>
      </c>
      <c r="G275" s="156">
        <v>305.20999999999998</v>
      </c>
      <c r="I275" t="s">
        <v>925</v>
      </c>
      <c r="K275" t="s">
        <v>926</v>
      </c>
      <c r="L275" t="s">
        <v>1025</v>
      </c>
      <c r="M275" t="s">
        <v>946</v>
      </c>
      <c r="N275" t="s">
        <v>938</v>
      </c>
      <c r="P275" t="s">
        <v>939</v>
      </c>
      <c r="Q275" t="s">
        <v>931</v>
      </c>
      <c r="R275" s="157">
        <v>44902.518773148149</v>
      </c>
      <c r="S275" s="158">
        <v>44893</v>
      </c>
      <c r="T275" t="s">
        <v>940</v>
      </c>
      <c r="U275" t="s">
        <v>941</v>
      </c>
      <c r="W275" t="s">
        <v>942</v>
      </c>
      <c r="X275" t="s">
        <v>1026</v>
      </c>
    </row>
    <row r="276" spans="1:24">
      <c r="A276" t="s">
        <v>922</v>
      </c>
      <c r="B276" s="155">
        <v>11</v>
      </c>
      <c r="C276" s="155">
        <v>2022</v>
      </c>
      <c r="D276" t="s">
        <v>1024</v>
      </c>
      <c r="F276" t="s">
        <v>936</v>
      </c>
      <c r="G276" s="156">
        <v>9.6999999999999993</v>
      </c>
      <c r="I276" t="s">
        <v>925</v>
      </c>
      <c r="K276" t="s">
        <v>926</v>
      </c>
      <c r="L276" t="s">
        <v>1025</v>
      </c>
      <c r="M276" t="s">
        <v>948</v>
      </c>
      <c r="N276" t="s">
        <v>938</v>
      </c>
      <c r="P276" t="s">
        <v>939</v>
      </c>
      <c r="Q276" t="s">
        <v>931</v>
      </c>
      <c r="R276" s="157">
        <v>44902.518773148149</v>
      </c>
      <c r="S276" s="158">
        <v>44893</v>
      </c>
      <c r="T276" t="s">
        <v>940</v>
      </c>
      <c r="U276" t="s">
        <v>941</v>
      </c>
      <c r="W276" t="s">
        <v>942</v>
      </c>
      <c r="X276" t="s">
        <v>1026</v>
      </c>
    </row>
    <row r="277" spans="1:24">
      <c r="A277" t="s">
        <v>922</v>
      </c>
      <c r="B277" s="155">
        <v>11</v>
      </c>
      <c r="C277" s="155">
        <v>2022</v>
      </c>
      <c r="D277" t="s">
        <v>1024</v>
      </c>
      <c r="F277" t="s">
        <v>936</v>
      </c>
      <c r="G277" s="156">
        <v>1.1399999999999999</v>
      </c>
      <c r="I277" t="s">
        <v>925</v>
      </c>
      <c r="K277" t="s">
        <v>926</v>
      </c>
      <c r="L277" t="s">
        <v>1025</v>
      </c>
      <c r="M277" t="s">
        <v>949</v>
      </c>
      <c r="N277" t="s">
        <v>938</v>
      </c>
      <c r="P277" t="s">
        <v>939</v>
      </c>
      <c r="Q277" t="s">
        <v>931</v>
      </c>
      <c r="R277" s="157">
        <v>44902.518773148149</v>
      </c>
      <c r="S277" s="158">
        <v>44893</v>
      </c>
      <c r="T277" t="s">
        <v>940</v>
      </c>
      <c r="U277" t="s">
        <v>941</v>
      </c>
      <c r="W277" t="s">
        <v>942</v>
      </c>
      <c r="X277" t="s">
        <v>1026</v>
      </c>
    </row>
    <row r="278" spans="1:24">
      <c r="A278" t="s">
        <v>922</v>
      </c>
      <c r="B278" s="155">
        <v>11</v>
      </c>
      <c r="C278" s="155">
        <v>2022</v>
      </c>
      <c r="D278" t="s">
        <v>1024</v>
      </c>
      <c r="F278" t="s">
        <v>936</v>
      </c>
      <c r="G278" s="156">
        <v>131.62</v>
      </c>
      <c r="I278" t="s">
        <v>925</v>
      </c>
      <c r="K278" t="s">
        <v>926</v>
      </c>
      <c r="L278" t="s">
        <v>1025</v>
      </c>
      <c r="M278" t="s">
        <v>950</v>
      </c>
      <c r="N278" t="s">
        <v>938</v>
      </c>
      <c r="P278" t="s">
        <v>939</v>
      </c>
      <c r="Q278" t="s">
        <v>931</v>
      </c>
      <c r="R278" s="157">
        <v>44902.518773148149</v>
      </c>
      <c r="S278" s="158">
        <v>44893</v>
      </c>
      <c r="T278" t="s">
        <v>940</v>
      </c>
      <c r="U278" t="s">
        <v>941</v>
      </c>
      <c r="W278" t="s">
        <v>942</v>
      </c>
      <c r="X278" t="s">
        <v>1026</v>
      </c>
    </row>
    <row r="279" spans="1:24">
      <c r="A279" t="s">
        <v>922</v>
      </c>
      <c r="B279" s="155">
        <v>11</v>
      </c>
      <c r="C279" s="155">
        <v>2022</v>
      </c>
      <c r="D279" t="s">
        <v>1024</v>
      </c>
      <c r="F279" t="s">
        <v>936</v>
      </c>
      <c r="G279" s="156">
        <v>10.11</v>
      </c>
      <c r="I279" t="s">
        <v>925</v>
      </c>
      <c r="K279" t="s">
        <v>926</v>
      </c>
      <c r="L279" t="s">
        <v>1025</v>
      </c>
      <c r="M279" t="s">
        <v>952</v>
      </c>
      <c r="N279" t="s">
        <v>938</v>
      </c>
      <c r="P279" t="s">
        <v>939</v>
      </c>
      <c r="Q279" t="s">
        <v>931</v>
      </c>
      <c r="R279" s="157">
        <v>44902.518773148149</v>
      </c>
      <c r="S279" s="158">
        <v>44893</v>
      </c>
      <c r="T279" t="s">
        <v>940</v>
      </c>
      <c r="U279" t="s">
        <v>941</v>
      </c>
      <c r="W279" t="s">
        <v>942</v>
      </c>
      <c r="X279" t="s">
        <v>1026</v>
      </c>
    </row>
    <row r="280" spans="1:24">
      <c r="A280" t="s">
        <v>922</v>
      </c>
      <c r="B280" s="155">
        <v>11</v>
      </c>
      <c r="C280" s="155">
        <v>2022</v>
      </c>
      <c r="D280" t="s">
        <v>1024</v>
      </c>
      <c r="F280" t="s">
        <v>936</v>
      </c>
      <c r="G280" s="156">
        <v>85.82</v>
      </c>
      <c r="I280" t="s">
        <v>925</v>
      </c>
      <c r="K280" t="s">
        <v>926</v>
      </c>
      <c r="L280" t="s">
        <v>1025</v>
      </c>
      <c r="M280" t="s">
        <v>953</v>
      </c>
      <c r="N280" t="s">
        <v>938</v>
      </c>
      <c r="P280" t="s">
        <v>939</v>
      </c>
      <c r="Q280" t="s">
        <v>931</v>
      </c>
      <c r="R280" s="157">
        <v>44902.518773148149</v>
      </c>
      <c r="S280" s="158">
        <v>44893</v>
      </c>
      <c r="T280" t="s">
        <v>940</v>
      </c>
      <c r="U280" t="s">
        <v>941</v>
      </c>
      <c r="W280" t="s">
        <v>942</v>
      </c>
      <c r="X280" t="s">
        <v>1026</v>
      </c>
    </row>
    <row r="281" spans="1:24">
      <c r="A281" t="s">
        <v>922</v>
      </c>
      <c r="B281" s="155">
        <v>11</v>
      </c>
      <c r="C281" s="155">
        <v>2022</v>
      </c>
      <c r="D281" t="s">
        <v>1024</v>
      </c>
      <c r="F281" t="s">
        <v>936</v>
      </c>
      <c r="G281" s="156">
        <v>2.5499999999999998</v>
      </c>
      <c r="I281" t="s">
        <v>925</v>
      </c>
      <c r="K281" t="s">
        <v>926</v>
      </c>
      <c r="L281" t="s">
        <v>1025</v>
      </c>
      <c r="M281" t="s">
        <v>954</v>
      </c>
      <c r="N281" t="s">
        <v>938</v>
      </c>
      <c r="P281" t="s">
        <v>939</v>
      </c>
      <c r="Q281" t="s">
        <v>931</v>
      </c>
      <c r="R281" s="157">
        <v>44902.518773148149</v>
      </c>
      <c r="S281" s="158">
        <v>44893</v>
      </c>
      <c r="T281" t="s">
        <v>940</v>
      </c>
      <c r="U281" t="s">
        <v>941</v>
      </c>
      <c r="W281" t="s">
        <v>942</v>
      </c>
      <c r="X281" t="s">
        <v>1026</v>
      </c>
    </row>
    <row r="282" spans="1:24">
      <c r="A282" t="s">
        <v>922</v>
      </c>
      <c r="B282" s="155">
        <v>11</v>
      </c>
      <c r="C282" s="155">
        <v>2022</v>
      </c>
      <c r="D282" t="s">
        <v>1024</v>
      </c>
      <c r="F282" t="s">
        <v>936</v>
      </c>
      <c r="G282" s="156">
        <v>22606.36</v>
      </c>
      <c r="I282" t="s">
        <v>925</v>
      </c>
      <c r="K282" t="s">
        <v>926</v>
      </c>
      <c r="L282" t="s">
        <v>1025</v>
      </c>
      <c r="M282" t="s">
        <v>956</v>
      </c>
      <c r="N282" t="s">
        <v>938</v>
      </c>
      <c r="P282" t="s">
        <v>939</v>
      </c>
      <c r="Q282" t="s">
        <v>931</v>
      </c>
      <c r="R282" s="157">
        <v>44902.518773148149</v>
      </c>
      <c r="S282" s="158">
        <v>44893</v>
      </c>
      <c r="T282" t="s">
        <v>940</v>
      </c>
      <c r="U282" t="s">
        <v>941</v>
      </c>
      <c r="W282" t="s">
        <v>942</v>
      </c>
      <c r="X282" t="s">
        <v>1026</v>
      </c>
    </row>
    <row r="283" spans="1:24">
      <c r="A283" t="s">
        <v>922</v>
      </c>
      <c r="B283" s="155">
        <v>11</v>
      </c>
      <c r="C283" s="155">
        <v>2022</v>
      </c>
      <c r="D283" t="s">
        <v>1024</v>
      </c>
      <c r="F283" t="s">
        <v>936</v>
      </c>
      <c r="G283" s="156">
        <v>16.86</v>
      </c>
      <c r="I283" t="s">
        <v>925</v>
      </c>
      <c r="K283" t="s">
        <v>926</v>
      </c>
      <c r="L283" t="s">
        <v>1025</v>
      </c>
      <c r="M283" t="s">
        <v>968</v>
      </c>
      <c r="N283" t="s">
        <v>938</v>
      </c>
      <c r="P283" t="s">
        <v>939</v>
      </c>
      <c r="Q283" t="s">
        <v>931</v>
      </c>
      <c r="R283" s="157">
        <v>44902.518773148149</v>
      </c>
      <c r="S283" s="158">
        <v>44893</v>
      </c>
      <c r="T283" t="s">
        <v>940</v>
      </c>
      <c r="U283" t="s">
        <v>941</v>
      </c>
      <c r="W283" t="s">
        <v>942</v>
      </c>
      <c r="X283" t="s">
        <v>1026</v>
      </c>
    </row>
    <row r="284" spans="1:24">
      <c r="A284" t="s">
        <v>922</v>
      </c>
      <c r="B284" s="155">
        <v>11</v>
      </c>
      <c r="C284" s="155">
        <v>2022</v>
      </c>
      <c r="D284" t="s">
        <v>1024</v>
      </c>
      <c r="F284" t="s">
        <v>936</v>
      </c>
      <c r="G284" s="156">
        <v>1.2</v>
      </c>
      <c r="I284" t="s">
        <v>925</v>
      </c>
      <c r="K284" t="s">
        <v>926</v>
      </c>
      <c r="L284" t="s">
        <v>1025</v>
      </c>
      <c r="M284" t="s">
        <v>969</v>
      </c>
      <c r="N284" t="s">
        <v>938</v>
      </c>
      <c r="P284" t="s">
        <v>939</v>
      </c>
      <c r="Q284" t="s">
        <v>931</v>
      </c>
      <c r="R284" s="157">
        <v>44902.518773148149</v>
      </c>
      <c r="S284" s="158">
        <v>44893</v>
      </c>
      <c r="T284" t="s">
        <v>940</v>
      </c>
      <c r="U284" t="s">
        <v>941</v>
      </c>
      <c r="W284" t="s">
        <v>942</v>
      </c>
      <c r="X284" t="s">
        <v>1026</v>
      </c>
    </row>
    <row r="285" spans="1:24">
      <c r="A285" t="s">
        <v>922</v>
      </c>
      <c r="B285" s="155">
        <v>11</v>
      </c>
      <c r="C285" s="155">
        <v>2022</v>
      </c>
      <c r="D285" t="s">
        <v>1024</v>
      </c>
      <c r="F285" t="s">
        <v>936</v>
      </c>
      <c r="G285" s="156">
        <v>0.53</v>
      </c>
      <c r="I285" t="s">
        <v>925</v>
      </c>
      <c r="K285" t="s">
        <v>926</v>
      </c>
      <c r="L285" t="s">
        <v>1025</v>
      </c>
      <c r="M285" t="s">
        <v>970</v>
      </c>
      <c r="N285" t="s">
        <v>938</v>
      </c>
      <c r="P285" t="s">
        <v>939</v>
      </c>
      <c r="Q285" t="s">
        <v>931</v>
      </c>
      <c r="R285" s="157">
        <v>44902.518773148149</v>
      </c>
      <c r="S285" s="158">
        <v>44893</v>
      </c>
      <c r="T285" t="s">
        <v>940</v>
      </c>
      <c r="U285" t="s">
        <v>941</v>
      </c>
      <c r="W285" t="s">
        <v>942</v>
      </c>
      <c r="X285" t="s">
        <v>1026</v>
      </c>
    </row>
    <row r="286" spans="1:24">
      <c r="A286" t="s">
        <v>922</v>
      </c>
      <c r="B286" s="155">
        <v>11</v>
      </c>
      <c r="C286" s="155">
        <v>2022</v>
      </c>
      <c r="D286" t="s">
        <v>1024</v>
      </c>
      <c r="F286" t="s">
        <v>993</v>
      </c>
      <c r="G286" s="156">
        <v>-0.01</v>
      </c>
      <c r="I286" t="s">
        <v>925</v>
      </c>
      <c r="K286" t="s">
        <v>926</v>
      </c>
      <c r="L286" t="s">
        <v>1025</v>
      </c>
      <c r="M286" t="s">
        <v>994</v>
      </c>
      <c r="N286" t="s">
        <v>929</v>
      </c>
      <c r="P286" t="s">
        <v>939</v>
      </c>
      <c r="Q286" t="s">
        <v>931</v>
      </c>
      <c r="R286" s="157">
        <v>44902.518773148149</v>
      </c>
      <c r="S286" s="158">
        <v>44893</v>
      </c>
      <c r="T286" t="s">
        <v>940</v>
      </c>
      <c r="U286" t="s">
        <v>941</v>
      </c>
      <c r="W286" t="s">
        <v>942</v>
      </c>
      <c r="X286" t="s">
        <v>1026</v>
      </c>
    </row>
    <row r="287" spans="1:24">
      <c r="A287" t="s">
        <v>922</v>
      </c>
      <c r="B287" s="155">
        <v>11</v>
      </c>
      <c r="C287" s="155">
        <v>2022</v>
      </c>
      <c r="D287" t="s">
        <v>1024</v>
      </c>
      <c r="F287" t="s">
        <v>993</v>
      </c>
      <c r="G287" s="156">
        <v>-0.37</v>
      </c>
      <c r="I287" t="s">
        <v>925</v>
      </c>
      <c r="K287" t="s">
        <v>926</v>
      </c>
      <c r="L287" t="s">
        <v>1025</v>
      </c>
      <c r="M287" t="s">
        <v>937</v>
      </c>
      <c r="N287" t="s">
        <v>938</v>
      </c>
      <c r="P287" t="s">
        <v>939</v>
      </c>
      <c r="Q287" t="s">
        <v>931</v>
      </c>
      <c r="R287" s="157">
        <v>44902.518773148149</v>
      </c>
      <c r="S287" s="158">
        <v>44893</v>
      </c>
      <c r="T287" t="s">
        <v>940</v>
      </c>
      <c r="U287" t="s">
        <v>941</v>
      </c>
      <c r="W287" t="s">
        <v>942</v>
      </c>
      <c r="X287" t="s">
        <v>1026</v>
      </c>
    </row>
    <row r="288" spans="1:24">
      <c r="A288" t="s">
        <v>922</v>
      </c>
      <c r="B288" s="155">
        <v>11</v>
      </c>
      <c r="C288" s="155">
        <v>2022</v>
      </c>
      <c r="D288" t="s">
        <v>1024</v>
      </c>
      <c r="F288" t="s">
        <v>993</v>
      </c>
      <c r="G288" s="156">
        <v>-306.95</v>
      </c>
      <c r="I288" t="s">
        <v>925</v>
      </c>
      <c r="K288" t="s">
        <v>926</v>
      </c>
      <c r="L288" t="s">
        <v>1025</v>
      </c>
      <c r="M288" t="s">
        <v>945</v>
      </c>
      <c r="N288" t="s">
        <v>938</v>
      </c>
      <c r="P288" t="s">
        <v>939</v>
      </c>
      <c r="Q288" t="s">
        <v>931</v>
      </c>
      <c r="R288" s="157">
        <v>44902.518773148149</v>
      </c>
      <c r="S288" s="158">
        <v>44893</v>
      </c>
      <c r="T288" t="s">
        <v>940</v>
      </c>
      <c r="U288" t="s">
        <v>941</v>
      </c>
      <c r="W288" t="s">
        <v>942</v>
      </c>
      <c r="X288" t="s">
        <v>1026</v>
      </c>
    </row>
    <row r="289" spans="1:24">
      <c r="A289" t="s">
        <v>922</v>
      </c>
      <c r="B289" s="155">
        <v>11</v>
      </c>
      <c r="C289" s="155">
        <v>2022</v>
      </c>
      <c r="D289" t="s">
        <v>1024</v>
      </c>
      <c r="F289" t="s">
        <v>993</v>
      </c>
      <c r="G289" s="156">
        <v>-152.61000000000001</v>
      </c>
      <c r="I289" t="s">
        <v>925</v>
      </c>
      <c r="K289" t="s">
        <v>926</v>
      </c>
      <c r="L289" t="s">
        <v>1025</v>
      </c>
      <c r="M289" t="s">
        <v>946</v>
      </c>
      <c r="N289" t="s">
        <v>938</v>
      </c>
      <c r="P289" t="s">
        <v>939</v>
      </c>
      <c r="Q289" t="s">
        <v>931</v>
      </c>
      <c r="R289" s="157">
        <v>44902.518773148149</v>
      </c>
      <c r="S289" s="158">
        <v>44893</v>
      </c>
      <c r="T289" t="s">
        <v>940</v>
      </c>
      <c r="U289" t="s">
        <v>941</v>
      </c>
      <c r="W289" t="s">
        <v>942</v>
      </c>
      <c r="X289" t="s">
        <v>1026</v>
      </c>
    </row>
    <row r="290" spans="1:24">
      <c r="A290" t="s">
        <v>922</v>
      </c>
      <c r="B290" s="155">
        <v>11</v>
      </c>
      <c r="C290" s="155">
        <v>2022</v>
      </c>
      <c r="D290" t="s">
        <v>1024</v>
      </c>
      <c r="F290" t="s">
        <v>993</v>
      </c>
      <c r="G290" s="156">
        <v>-4.8499999999999996</v>
      </c>
      <c r="I290" t="s">
        <v>925</v>
      </c>
      <c r="K290" t="s">
        <v>926</v>
      </c>
      <c r="L290" t="s">
        <v>1025</v>
      </c>
      <c r="M290" t="s">
        <v>948</v>
      </c>
      <c r="N290" t="s">
        <v>938</v>
      </c>
      <c r="P290" t="s">
        <v>939</v>
      </c>
      <c r="Q290" t="s">
        <v>931</v>
      </c>
      <c r="R290" s="157">
        <v>44902.518773148149</v>
      </c>
      <c r="S290" s="158">
        <v>44893</v>
      </c>
      <c r="T290" t="s">
        <v>940</v>
      </c>
      <c r="U290" t="s">
        <v>941</v>
      </c>
      <c r="W290" t="s">
        <v>942</v>
      </c>
      <c r="X290" t="s">
        <v>1026</v>
      </c>
    </row>
    <row r="291" spans="1:24">
      <c r="A291" t="s">
        <v>922</v>
      </c>
      <c r="B291" s="155">
        <v>11</v>
      </c>
      <c r="C291" s="155">
        <v>2022</v>
      </c>
      <c r="D291" t="s">
        <v>1024</v>
      </c>
      <c r="F291" t="s">
        <v>993</v>
      </c>
      <c r="G291" s="156">
        <v>-0.56999999999999995</v>
      </c>
      <c r="I291" t="s">
        <v>925</v>
      </c>
      <c r="K291" t="s">
        <v>926</v>
      </c>
      <c r="L291" t="s">
        <v>1025</v>
      </c>
      <c r="M291" t="s">
        <v>949</v>
      </c>
      <c r="N291" t="s">
        <v>938</v>
      </c>
      <c r="P291" t="s">
        <v>939</v>
      </c>
      <c r="Q291" t="s">
        <v>931</v>
      </c>
      <c r="R291" s="157">
        <v>44902.518773148149</v>
      </c>
      <c r="S291" s="158">
        <v>44893</v>
      </c>
      <c r="T291" t="s">
        <v>940</v>
      </c>
      <c r="U291" t="s">
        <v>941</v>
      </c>
      <c r="W291" t="s">
        <v>942</v>
      </c>
      <c r="X291" t="s">
        <v>1026</v>
      </c>
    </row>
    <row r="292" spans="1:24">
      <c r="A292" t="s">
        <v>922</v>
      </c>
      <c r="B292" s="155">
        <v>11</v>
      </c>
      <c r="C292" s="155">
        <v>2022</v>
      </c>
      <c r="D292" t="s">
        <v>1024</v>
      </c>
      <c r="F292" t="s">
        <v>993</v>
      </c>
      <c r="G292" s="156">
        <v>-65.81</v>
      </c>
      <c r="I292" t="s">
        <v>925</v>
      </c>
      <c r="K292" t="s">
        <v>926</v>
      </c>
      <c r="L292" t="s">
        <v>1025</v>
      </c>
      <c r="M292" t="s">
        <v>950</v>
      </c>
      <c r="N292" t="s">
        <v>938</v>
      </c>
      <c r="P292" t="s">
        <v>939</v>
      </c>
      <c r="Q292" t="s">
        <v>931</v>
      </c>
      <c r="R292" s="157">
        <v>44902.518773148149</v>
      </c>
      <c r="S292" s="158">
        <v>44893</v>
      </c>
      <c r="T292" t="s">
        <v>940</v>
      </c>
      <c r="U292" t="s">
        <v>941</v>
      </c>
      <c r="W292" t="s">
        <v>942</v>
      </c>
      <c r="X292" t="s">
        <v>1026</v>
      </c>
    </row>
    <row r="293" spans="1:24">
      <c r="A293" t="s">
        <v>922</v>
      </c>
      <c r="B293" s="155">
        <v>11</v>
      </c>
      <c r="C293" s="155">
        <v>2022</v>
      </c>
      <c r="D293" t="s">
        <v>1024</v>
      </c>
      <c r="F293" t="s">
        <v>993</v>
      </c>
      <c r="G293" s="156">
        <v>-5.0599999999999996</v>
      </c>
      <c r="I293" t="s">
        <v>925</v>
      </c>
      <c r="K293" t="s">
        <v>926</v>
      </c>
      <c r="L293" t="s">
        <v>1025</v>
      </c>
      <c r="M293" t="s">
        <v>952</v>
      </c>
      <c r="N293" t="s">
        <v>938</v>
      </c>
      <c r="P293" t="s">
        <v>939</v>
      </c>
      <c r="Q293" t="s">
        <v>931</v>
      </c>
      <c r="R293" s="157">
        <v>44902.518773148149</v>
      </c>
      <c r="S293" s="158">
        <v>44893</v>
      </c>
      <c r="T293" t="s">
        <v>940</v>
      </c>
      <c r="U293" t="s">
        <v>941</v>
      </c>
      <c r="W293" t="s">
        <v>942</v>
      </c>
      <c r="X293" t="s">
        <v>1026</v>
      </c>
    </row>
    <row r="294" spans="1:24">
      <c r="A294" t="s">
        <v>922</v>
      </c>
      <c r="B294" s="155">
        <v>11</v>
      </c>
      <c r="C294" s="155">
        <v>2022</v>
      </c>
      <c r="D294" t="s">
        <v>1024</v>
      </c>
      <c r="F294" t="s">
        <v>993</v>
      </c>
      <c r="G294" s="156">
        <v>-42.91</v>
      </c>
      <c r="I294" t="s">
        <v>925</v>
      </c>
      <c r="K294" t="s">
        <v>926</v>
      </c>
      <c r="L294" t="s">
        <v>1025</v>
      </c>
      <c r="M294" t="s">
        <v>953</v>
      </c>
      <c r="N294" t="s">
        <v>938</v>
      </c>
      <c r="P294" t="s">
        <v>939</v>
      </c>
      <c r="Q294" t="s">
        <v>931</v>
      </c>
      <c r="R294" s="157">
        <v>44902.518773148149</v>
      </c>
      <c r="S294" s="158">
        <v>44893</v>
      </c>
      <c r="T294" t="s">
        <v>940</v>
      </c>
      <c r="U294" t="s">
        <v>941</v>
      </c>
      <c r="W294" t="s">
        <v>942</v>
      </c>
      <c r="X294" t="s">
        <v>1026</v>
      </c>
    </row>
    <row r="295" spans="1:24">
      <c r="A295" t="s">
        <v>922</v>
      </c>
      <c r="B295" s="155">
        <v>11</v>
      </c>
      <c r="C295" s="155">
        <v>2022</v>
      </c>
      <c r="D295" t="s">
        <v>1024</v>
      </c>
      <c r="F295" t="s">
        <v>993</v>
      </c>
      <c r="G295" s="156">
        <v>-1.28</v>
      </c>
      <c r="I295" t="s">
        <v>925</v>
      </c>
      <c r="K295" t="s">
        <v>926</v>
      </c>
      <c r="L295" t="s">
        <v>1025</v>
      </c>
      <c r="M295" t="s">
        <v>954</v>
      </c>
      <c r="N295" t="s">
        <v>938</v>
      </c>
      <c r="P295" t="s">
        <v>939</v>
      </c>
      <c r="Q295" t="s">
        <v>931</v>
      </c>
      <c r="R295" s="157">
        <v>44902.518773148149</v>
      </c>
      <c r="S295" s="158">
        <v>44893</v>
      </c>
      <c r="T295" t="s">
        <v>940</v>
      </c>
      <c r="U295" t="s">
        <v>941</v>
      </c>
      <c r="W295" t="s">
        <v>942</v>
      </c>
      <c r="X295" t="s">
        <v>1026</v>
      </c>
    </row>
    <row r="296" spans="1:24">
      <c r="A296" t="s">
        <v>922</v>
      </c>
      <c r="B296" s="155">
        <v>11</v>
      </c>
      <c r="C296" s="155">
        <v>2022</v>
      </c>
      <c r="D296" t="s">
        <v>1024</v>
      </c>
      <c r="F296" t="s">
        <v>993</v>
      </c>
      <c r="G296" s="156">
        <v>-6745.15</v>
      </c>
      <c r="I296" t="s">
        <v>925</v>
      </c>
      <c r="K296" t="s">
        <v>926</v>
      </c>
      <c r="L296" t="s">
        <v>1025</v>
      </c>
      <c r="M296" t="s">
        <v>956</v>
      </c>
      <c r="N296" t="s">
        <v>938</v>
      </c>
      <c r="P296" t="s">
        <v>939</v>
      </c>
      <c r="Q296" t="s">
        <v>931</v>
      </c>
      <c r="R296" s="157">
        <v>44902.518773148149</v>
      </c>
      <c r="S296" s="158">
        <v>44893</v>
      </c>
      <c r="T296" t="s">
        <v>940</v>
      </c>
      <c r="U296" t="s">
        <v>941</v>
      </c>
      <c r="W296" t="s">
        <v>942</v>
      </c>
      <c r="X296" t="s">
        <v>1026</v>
      </c>
    </row>
    <row r="297" spans="1:24">
      <c r="A297" t="s">
        <v>922</v>
      </c>
      <c r="B297" s="155">
        <v>11</v>
      </c>
      <c r="C297" s="155">
        <v>2022</v>
      </c>
      <c r="D297" t="s">
        <v>1024</v>
      </c>
      <c r="F297" t="s">
        <v>993</v>
      </c>
      <c r="G297" s="156">
        <v>0.2</v>
      </c>
      <c r="I297" t="s">
        <v>925</v>
      </c>
      <c r="K297" t="s">
        <v>926</v>
      </c>
      <c r="L297" t="s">
        <v>1025</v>
      </c>
      <c r="M297" t="s">
        <v>997</v>
      </c>
      <c r="N297" t="s">
        <v>938</v>
      </c>
      <c r="P297" t="s">
        <v>939</v>
      </c>
      <c r="Q297" t="s">
        <v>931</v>
      </c>
      <c r="R297" s="157">
        <v>44902.518773148149</v>
      </c>
      <c r="S297" s="158">
        <v>44893</v>
      </c>
      <c r="T297" t="s">
        <v>940</v>
      </c>
      <c r="U297" t="s">
        <v>941</v>
      </c>
      <c r="W297" t="s">
        <v>942</v>
      </c>
      <c r="X297" t="s">
        <v>1026</v>
      </c>
    </row>
    <row r="298" spans="1:24">
      <c r="A298" t="s">
        <v>922</v>
      </c>
      <c r="B298" s="155">
        <v>11</v>
      </c>
      <c r="C298" s="155">
        <v>2022</v>
      </c>
      <c r="D298" t="s">
        <v>1024</v>
      </c>
      <c r="F298" t="s">
        <v>993</v>
      </c>
      <c r="G298" s="156">
        <v>-8.43</v>
      </c>
      <c r="I298" t="s">
        <v>925</v>
      </c>
      <c r="K298" t="s">
        <v>926</v>
      </c>
      <c r="L298" t="s">
        <v>1025</v>
      </c>
      <c r="M298" t="s">
        <v>968</v>
      </c>
      <c r="N298" t="s">
        <v>938</v>
      </c>
      <c r="P298" t="s">
        <v>939</v>
      </c>
      <c r="Q298" t="s">
        <v>931</v>
      </c>
      <c r="R298" s="157">
        <v>44902.518773148149</v>
      </c>
      <c r="S298" s="158">
        <v>44893</v>
      </c>
      <c r="T298" t="s">
        <v>940</v>
      </c>
      <c r="U298" t="s">
        <v>941</v>
      </c>
      <c r="W298" t="s">
        <v>942</v>
      </c>
      <c r="X298" t="s">
        <v>1026</v>
      </c>
    </row>
    <row r="299" spans="1:24">
      <c r="A299" t="s">
        <v>922</v>
      </c>
      <c r="B299" s="155">
        <v>11</v>
      </c>
      <c r="C299" s="155">
        <v>2022</v>
      </c>
      <c r="D299" t="s">
        <v>1024</v>
      </c>
      <c r="F299" t="s">
        <v>993</v>
      </c>
      <c r="G299" s="156">
        <v>14021.42</v>
      </c>
      <c r="I299" t="s">
        <v>925</v>
      </c>
      <c r="K299" t="s">
        <v>926</v>
      </c>
      <c r="L299" t="s">
        <v>1025</v>
      </c>
      <c r="M299" t="s">
        <v>1001</v>
      </c>
      <c r="N299" t="s">
        <v>1002</v>
      </c>
      <c r="P299" t="s">
        <v>939</v>
      </c>
      <c r="Q299" t="s">
        <v>931</v>
      </c>
      <c r="R299" s="157">
        <v>44902.518773148149</v>
      </c>
      <c r="S299" s="158">
        <v>44893</v>
      </c>
      <c r="T299" t="s">
        <v>940</v>
      </c>
      <c r="U299" t="s">
        <v>941</v>
      </c>
      <c r="W299" t="s">
        <v>942</v>
      </c>
      <c r="X299" t="s">
        <v>1026</v>
      </c>
    </row>
    <row r="300" spans="1:24">
      <c r="A300" t="s">
        <v>922</v>
      </c>
      <c r="B300" s="155">
        <v>11</v>
      </c>
      <c r="C300" s="155">
        <v>2022</v>
      </c>
      <c r="D300" t="s">
        <v>1024</v>
      </c>
      <c r="F300" t="s">
        <v>993</v>
      </c>
      <c r="G300" s="156">
        <v>-0.6</v>
      </c>
      <c r="I300" t="s">
        <v>925</v>
      </c>
      <c r="K300" t="s">
        <v>926</v>
      </c>
      <c r="L300" t="s">
        <v>1025</v>
      </c>
      <c r="M300" t="s">
        <v>969</v>
      </c>
      <c r="N300" t="s">
        <v>938</v>
      </c>
      <c r="P300" t="s">
        <v>939</v>
      </c>
      <c r="Q300" t="s">
        <v>931</v>
      </c>
      <c r="R300" s="157">
        <v>44902.518773148149</v>
      </c>
      <c r="S300" s="158">
        <v>44893</v>
      </c>
      <c r="T300" t="s">
        <v>940</v>
      </c>
      <c r="U300" t="s">
        <v>941</v>
      </c>
      <c r="W300" t="s">
        <v>942</v>
      </c>
      <c r="X300" t="s">
        <v>1026</v>
      </c>
    </row>
    <row r="301" spans="1:24">
      <c r="A301" t="s">
        <v>922</v>
      </c>
      <c r="B301" s="155">
        <v>11</v>
      </c>
      <c r="C301" s="155">
        <v>2022</v>
      </c>
      <c r="D301" t="s">
        <v>1024</v>
      </c>
      <c r="F301" t="s">
        <v>993</v>
      </c>
      <c r="G301" s="156">
        <v>-0.27</v>
      </c>
      <c r="I301" t="s">
        <v>925</v>
      </c>
      <c r="K301" t="s">
        <v>926</v>
      </c>
      <c r="L301" t="s">
        <v>1025</v>
      </c>
      <c r="M301" t="s">
        <v>970</v>
      </c>
      <c r="N301" t="s">
        <v>938</v>
      </c>
      <c r="P301" t="s">
        <v>939</v>
      </c>
      <c r="Q301" t="s">
        <v>931</v>
      </c>
      <c r="R301" s="157">
        <v>44902.518773148149</v>
      </c>
      <c r="S301" s="158">
        <v>44893</v>
      </c>
      <c r="T301" t="s">
        <v>940</v>
      </c>
      <c r="U301" t="s">
        <v>941</v>
      </c>
      <c r="W301" t="s">
        <v>942</v>
      </c>
      <c r="X301" t="s">
        <v>1026</v>
      </c>
    </row>
    <row r="302" spans="1:24">
      <c r="A302" t="s">
        <v>922</v>
      </c>
      <c r="B302" s="155">
        <v>11</v>
      </c>
      <c r="C302" s="155">
        <v>2022</v>
      </c>
      <c r="D302" t="s">
        <v>1024</v>
      </c>
      <c r="F302" t="s">
        <v>1004</v>
      </c>
      <c r="G302" s="156">
        <v>7491.12</v>
      </c>
      <c r="I302" t="s">
        <v>925</v>
      </c>
      <c r="K302" t="s">
        <v>926</v>
      </c>
      <c r="L302" t="s">
        <v>1025</v>
      </c>
      <c r="M302" t="s">
        <v>1001</v>
      </c>
      <c r="N302" t="s">
        <v>1002</v>
      </c>
      <c r="P302" t="s">
        <v>939</v>
      </c>
      <c r="Q302" t="s">
        <v>931</v>
      </c>
      <c r="R302" s="157">
        <v>44902.518773148149</v>
      </c>
      <c r="S302" s="158">
        <v>44893</v>
      </c>
      <c r="T302" t="s">
        <v>940</v>
      </c>
      <c r="U302" t="s">
        <v>941</v>
      </c>
      <c r="W302" t="s">
        <v>942</v>
      </c>
      <c r="X302" t="s">
        <v>1026</v>
      </c>
    </row>
    <row r="303" spans="1:24">
      <c r="A303" t="s">
        <v>922</v>
      </c>
      <c r="B303" s="155">
        <v>11</v>
      </c>
      <c r="C303" s="155">
        <v>2022</v>
      </c>
      <c r="D303" t="s">
        <v>1024</v>
      </c>
      <c r="F303" t="s">
        <v>924</v>
      </c>
      <c r="G303" s="156">
        <v>0.01</v>
      </c>
      <c r="I303" t="s">
        <v>925</v>
      </c>
      <c r="K303" t="s">
        <v>926</v>
      </c>
      <c r="L303" t="s">
        <v>1025</v>
      </c>
      <c r="M303" t="s">
        <v>994</v>
      </c>
      <c r="N303" t="s">
        <v>929</v>
      </c>
      <c r="P303" t="s">
        <v>939</v>
      </c>
      <c r="Q303" t="s">
        <v>931</v>
      </c>
      <c r="R303" s="157">
        <v>44902.518773148149</v>
      </c>
      <c r="S303" s="158">
        <v>44893</v>
      </c>
      <c r="T303" t="s">
        <v>940</v>
      </c>
      <c r="U303" t="s">
        <v>941</v>
      </c>
      <c r="W303" t="s">
        <v>942</v>
      </c>
      <c r="X303" t="s">
        <v>1026</v>
      </c>
    </row>
    <row r="304" spans="1:24">
      <c r="A304" t="s">
        <v>922</v>
      </c>
      <c r="B304" s="155">
        <v>11</v>
      </c>
      <c r="C304" s="155">
        <v>2022</v>
      </c>
      <c r="D304" t="s">
        <v>1024</v>
      </c>
      <c r="F304" t="s">
        <v>993</v>
      </c>
      <c r="G304" s="156">
        <v>14346.72</v>
      </c>
      <c r="I304" t="s">
        <v>925</v>
      </c>
      <c r="K304" t="s">
        <v>926</v>
      </c>
      <c r="L304" t="s">
        <v>1025</v>
      </c>
      <c r="M304" t="s">
        <v>1001</v>
      </c>
      <c r="N304" t="s">
        <v>1002</v>
      </c>
      <c r="P304" t="s">
        <v>1006</v>
      </c>
      <c r="Q304" t="s">
        <v>931</v>
      </c>
      <c r="R304" s="157">
        <v>44900.504201388889</v>
      </c>
      <c r="S304" s="158">
        <v>44895</v>
      </c>
      <c r="T304" t="s">
        <v>1007</v>
      </c>
      <c r="U304" t="s">
        <v>933</v>
      </c>
      <c r="X304" t="s">
        <v>1008</v>
      </c>
    </row>
    <row r="305" spans="1:24">
      <c r="A305" t="s">
        <v>922</v>
      </c>
      <c r="B305" s="155">
        <v>12</v>
      </c>
      <c r="C305" s="155">
        <v>2022</v>
      </c>
      <c r="D305" t="s">
        <v>1024</v>
      </c>
      <c r="F305" t="s">
        <v>993</v>
      </c>
      <c r="G305" s="156">
        <v>358.54</v>
      </c>
      <c r="I305" t="s">
        <v>925</v>
      </c>
      <c r="K305" t="s">
        <v>926</v>
      </c>
      <c r="L305" t="s">
        <v>1025</v>
      </c>
      <c r="M305" t="s">
        <v>994</v>
      </c>
      <c r="N305" t="s">
        <v>929</v>
      </c>
      <c r="P305" t="s">
        <v>1012</v>
      </c>
      <c r="Q305" t="s">
        <v>931</v>
      </c>
      <c r="R305" s="157">
        <v>44931.548275462963</v>
      </c>
      <c r="S305" s="158">
        <v>44926</v>
      </c>
      <c r="T305" t="s">
        <v>1007</v>
      </c>
      <c r="U305" t="s">
        <v>933</v>
      </c>
      <c r="X305" t="s">
        <v>1008</v>
      </c>
    </row>
    <row r="306" spans="1:24">
      <c r="A306" t="s">
        <v>922</v>
      </c>
      <c r="B306" s="155">
        <v>12</v>
      </c>
      <c r="C306" s="155">
        <v>2022</v>
      </c>
      <c r="D306" t="s">
        <v>1024</v>
      </c>
      <c r="F306" t="s">
        <v>993</v>
      </c>
      <c r="G306" s="156">
        <v>94214.55</v>
      </c>
      <c r="I306" t="s">
        <v>925</v>
      </c>
      <c r="K306" t="s">
        <v>926</v>
      </c>
      <c r="L306" t="s">
        <v>1025</v>
      </c>
      <c r="M306" t="s">
        <v>956</v>
      </c>
      <c r="N306" t="s">
        <v>938</v>
      </c>
      <c r="P306" t="s">
        <v>1012</v>
      </c>
      <c r="Q306" t="s">
        <v>931</v>
      </c>
      <c r="R306" s="157">
        <v>44931.548275462963</v>
      </c>
      <c r="S306" s="158">
        <v>44926</v>
      </c>
      <c r="T306" t="s">
        <v>1007</v>
      </c>
      <c r="U306" t="s">
        <v>933</v>
      </c>
      <c r="X306" t="s">
        <v>1008</v>
      </c>
    </row>
    <row r="307" spans="1:24">
      <c r="A307" t="s">
        <v>922</v>
      </c>
      <c r="B307" s="155">
        <v>12</v>
      </c>
      <c r="C307" s="155">
        <v>2022</v>
      </c>
      <c r="D307" t="s">
        <v>1024</v>
      </c>
      <c r="F307" t="s">
        <v>993</v>
      </c>
      <c r="G307" s="156">
        <v>29450.95</v>
      </c>
      <c r="I307" t="s">
        <v>925</v>
      </c>
      <c r="K307" t="s">
        <v>926</v>
      </c>
      <c r="L307" t="s">
        <v>1025</v>
      </c>
      <c r="M307" t="s">
        <v>1001</v>
      </c>
      <c r="N307" t="s">
        <v>1002</v>
      </c>
      <c r="P307" t="s">
        <v>1012</v>
      </c>
      <c r="Q307" t="s">
        <v>931</v>
      </c>
      <c r="R307" s="157">
        <v>44931.548275462963</v>
      </c>
      <c r="S307" s="158">
        <v>44926</v>
      </c>
      <c r="T307" t="s">
        <v>1007</v>
      </c>
      <c r="U307" t="s">
        <v>933</v>
      </c>
      <c r="X307" t="s">
        <v>1008</v>
      </c>
    </row>
    <row r="308" spans="1:24">
      <c r="A308" t="s">
        <v>922</v>
      </c>
      <c r="B308" s="155">
        <v>1</v>
      </c>
      <c r="C308" s="155">
        <v>2023</v>
      </c>
      <c r="D308" t="s">
        <v>1024</v>
      </c>
      <c r="F308" t="s">
        <v>993</v>
      </c>
      <c r="G308" s="156">
        <v>16658.37</v>
      </c>
      <c r="I308" t="s">
        <v>925</v>
      </c>
      <c r="K308" t="s">
        <v>926</v>
      </c>
      <c r="L308" t="s">
        <v>1025</v>
      </c>
      <c r="M308" t="s">
        <v>1001</v>
      </c>
      <c r="N308" t="s">
        <v>1002</v>
      </c>
      <c r="P308" t="s">
        <v>1015</v>
      </c>
      <c r="Q308" t="s">
        <v>931</v>
      </c>
      <c r="R308" s="157">
        <v>44960.512870370374</v>
      </c>
      <c r="S308" s="158">
        <v>44957</v>
      </c>
      <c r="T308" t="s">
        <v>1007</v>
      </c>
      <c r="U308" t="s">
        <v>933</v>
      </c>
      <c r="X308" t="s">
        <v>1008</v>
      </c>
    </row>
    <row r="309" spans="1:24">
      <c r="A309" t="s">
        <v>922</v>
      </c>
      <c r="B309" s="155">
        <v>3</v>
      </c>
      <c r="C309" s="155">
        <v>2023</v>
      </c>
      <c r="D309" t="s">
        <v>1024</v>
      </c>
      <c r="F309" t="s">
        <v>993</v>
      </c>
      <c r="G309" s="156">
        <v>8589.43</v>
      </c>
      <c r="I309" t="s">
        <v>925</v>
      </c>
      <c r="K309" t="s">
        <v>926</v>
      </c>
      <c r="L309" t="s">
        <v>1025</v>
      </c>
      <c r="M309" t="s">
        <v>1001</v>
      </c>
      <c r="N309" t="s">
        <v>1002</v>
      </c>
      <c r="P309" t="s">
        <v>1023</v>
      </c>
      <c r="Q309" t="s">
        <v>931</v>
      </c>
      <c r="R309" s="157">
        <v>45021.517754629633</v>
      </c>
      <c r="S309" s="158">
        <v>45016</v>
      </c>
      <c r="T309" t="s">
        <v>1007</v>
      </c>
      <c r="U309" t="s">
        <v>933</v>
      </c>
      <c r="X309" t="s">
        <v>1008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xlbGVtZW50IHVpZD0iZDE0ZjVjMzYtZjQ0YS00MzE1LWI0MzgtMDA1Y2ZlOGYwNjlmIiB2YWx1ZT0iIiB4bWxucz0iaHR0cDovL3d3dy5ib2xkb25qYW1lcy5jb20vMjAwOC8wMS9zaWUvaW50ZXJuYWwvbGFiZWwiIC8+PC9zaXNsPjxVc2VyTmFtZT5DT1JQXHMyOTA3OTI8L1VzZXJOYW1lPjxEYXRlVGltZT40LzEzLzIwMjMgNDoxODowMiBQTTwvRGF0ZVRpbWU+PExhYmVsU3RyaW5nPkFFUCBJbnRlcm5hbDwvTGFiZWxTdHJpbmc+PC9pdGVtPjwvbGFiZWxIaXN0b3J5Pg==</Value>
</WrappedLabelHistory>
</file>

<file path=customXml/item2.xml><?xml version="1.0" encoding="utf-8"?>
<sisl xmlns:xsd="http://www.w3.org/2001/XMLSchema" xmlns:xsi="http://www.w3.org/2001/XMLSchema-instance" xmlns="http://www.boldonjames.com/2008/01/sie/internal/label" sislVersion="0" policy="e9c0b8d7-bdb4-4fd3-b62a-f50327aaefce" origin="userSelected">
  <element uid="50c31824-0780-4910-87d1-eaaffd182d42" value=""/>
  <element uid="d14f5c36-f44a-4315-b438-005cfe8f069f" value=""/>
</sisl>
</file>

<file path=customXml/item3.xml><?xml version="1.0" encoding="utf-8"?>
<ct:contentTypeSchema xmlns:ct="http://schemas.microsoft.com/office/2006/metadata/contentType" xmlns:ma="http://schemas.microsoft.com/office/2006/metadata/properties/metaAttributes" ct:_="" ma:_="" ma:contentTypeName="Document" ma:contentTypeID="0x01010001136CE24ED5F449BD16740FFC7FAF6F" ma:contentTypeVersion="31" ma:contentTypeDescription="Create a new document." ma:contentTypeScope="" ma:versionID="b6179feaad23018a41f76eaef5b4f43d">
  <xsd:schema xmlns:xsd="http://www.w3.org/2001/XMLSchema" xmlns:xs="http://www.w3.org/2001/XMLSchema" xmlns:p="http://schemas.microsoft.com/office/2006/metadata/properties" xmlns:ns1="http://schemas.microsoft.com/sharepoint/v3" xmlns:ns2="a1040523-5304-4b09-b6d4-64a124c994e2" xmlns:ns3="5b640fb8-5a34-41c1-9307-1b790ff29a8b" xmlns:ns4="51831b8d-857f-44dd-949b-652450d1a5df" targetNamespace="http://schemas.microsoft.com/office/2006/metadata/properties" ma:root="true" ma:fieldsID="b176c6d2b07027ee7343df1467fc3652" ns1:_="" ns2:_="" ns3:_="" ns4:_="">
    <xsd:import namespace="http://schemas.microsoft.com/sharepoint/v3"/>
    <xsd:import namespace="a1040523-5304-4b09-b6d4-64a124c994e2"/>
    <xsd:import namespace="5b640fb8-5a34-41c1-9307-1b790ff29a8b"/>
    <xsd:import namespace="51831b8d-857f-44dd-949b-652450d1a5df"/>
    <xsd:element name="properties">
      <xsd:complexType>
        <xsd:sequence>
          <xsd:element name="documentManagement">
            <xsd:complexType>
              <xsd:all>
                <xsd:element ref="ns2:Operating_x0020_Company"/>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3:lcf76f155ced4ddcb4097134ff3c332f" minOccurs="0"/>
                <xsd:element ref="ns4:TaxCatchAll" minOccurs="0"/>
                <xsd:element ref="ns3:MediaServiceGenerationTime" minOccurs="0"/>
                <xsd:element ref="ns3:MediaServiceEventHashCode" minOccurs="0"/>
                <xsd:element ref="ns3:MediaServiceOCR" minOccurs="0"/>
                <xsd:element ref="ns3:MediaServiceObjectDetectorVersions" minOccurs="0"/>
                <xsd:element ref="ns3:_Flow_SignoffStatu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3" nillable="true" ma:displayName="Unified Compliance Policy Properties" ma:hidden="true" ma:internalName="_ip_UnifiedCompliancePolicyProperties">
      <xsd:simpleType>
        <xsd:restriction base="dms:Note"/>
      </xsd:simpleType>
    </xsd:element>
    <xsd:element name="_ip_UnifiedCompliancePolicyUIAction" ma:index="2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1040523-5304-4b09-b6d4-64a124c994e2" elementFormDefault="qualified">
    <xsd:import namespace="http://schemas.microsoft.com/office/2006/documentManagement/types"/>
    <xsd:import namespace="http://schemas.microsoft.com/office/infopath/2007/PartnerControls"/>
    <xsd:element name="Operating_x0020_Company" ma:index="8" ma:displayName="Operating Company" ma:default="AEP Ohio" ma:format="Dropdown" ma:internalName="Operating_x0020_Company" ma:readOnly="false">
      <xsd:simpleType>
        <xsd:restriction base="dms:Choice">
          <xsd:enumeration value="AEP Ohio"/>
          <xsd:enumeration value="AEP Texas"/>
          <xsd:enumeration value="Appalachian Power - Tennessee"/>
          <xsd:enumeration value="Appalachian Power - Virginia"/>
          <xsd:enumeration value="Appalachian Power - West Virginia"/>
          <xsd:enumeration value="FERC"/>
          <xsd:enumeration value="Indiana &amp; Michigan Power - Indiana"/>
          <xsd:enumeration value="Indiana &amp; Michigan Power - Michigan"/>
          <xsd:enumeration value="Kentucky Power"/>
          <xsd:enumeration value="PSO"/>
          <xsd:enumeration value="SWEPCO - Arkansas"/>
          <xsd:enumeration value="SWEPCO - Louisiana"/>
          <xsd:enumeration value="SWEPCO - TEXAS"/>
          <xsd:enumeration value="SWEPCO - Peine"/>
          <xsd:enumeration value="ETT"/>
        </xsd:restriction>
      </xsd:simpleType>
    </xsd:element>
  </xsd:schema>
  <xsd:schema xmlns:xsd="http://www.w3.org/2001/XMLSchema" xmlns:xs="http://www.w3.org/2001/XMLSchema" xmlns:dms="http://schemas.microsoft.com/office/2006/documentManagement/types" xmlns:pc="http://schemas.microsoft.com/office/infopath/2007/PartnerControls" targetNamespace="5b640fb8-5a34-41c1-9307-1b790ff29a8b"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fefa54f2-5b03-49c6-9483-51c08a9736bb" ma:termSetId="09814cd3-568e-fe90-9814-8d621ff8fb84" ma:anchorId="fba54fb3-c3e1-fe81-a776-ca4b69148c4d" ma:open="true" ma:isKeyword="false">
      <xsd:complexType>
        <xsd:sequence>
          <xsd:element ref="pc:Terms" minOccurs="0" maxOccurs="1"/>
        </xsd:sequence>
      </xsd:complex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_Flow_SignoffStatus" ma:index="22" nillable="true" ma:displayName="Sign-off status" ma:internalName="Sign_x002d_off_x0020_statu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1831b8d-857f-44dd-949b-652450d1a5df"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17" nillable="true" ma:displayName="Taxonomy Catch All Column" ma:hidden="true" ma:list="{3b4476ce-ac5c-42b1-bccc-28ba47756ae8}" ma:internalName="TaxCatchAll" ma:showField="CatchAllData" ma:web="51831b8d-857f-44dd-949b-652450d1a5d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Operating_x0020_Company xmlns="a1040523-5304-4b09-b6d4-64a124c994e2">AEP Ohio</Operating_x0020_Company>
    <lcf76f155ced4ddcb4097134ff3c332f xmlns="5b640fb8-5a34-41c1-9307-1b790ff29a8b">
      <Terms xmlns="http://schemas.microsoft.com/office/infopath/2007/PartnerControls"/>
    </lcf76f155ced4ddcb4097134ff3c332f>
    <_Flow_SignoffStatus xmlns="5b640fb8-5a34-41c1-9307-1b790ff29a8b" xsi:nil="true"/>
    <TaxCatchAll xmlns="51831b8d-857f-44dd-949b-652450d1a5df" xsi:nil="true"/>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53A0EF32-B4EE-454E-AF1E-CCC1E2B520D3}">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66860A5C-4472-4471-8F30-DA906274CCFB}">
  <ds:schemaRefs>
    <ds:schemaRef ds:uri="http://www.w3.org/2001/XMLSchema"/>
    <ds:schemaRef ds:uri="http://www.boldonjames.com/2008/01/sie/internal/label"/>
  </ds:schemaRefs>
</ds:datastoreItem>
</file>

<file path=customXml/itemProps3.xml><?xml version="1.0" encoding="utf-8"?>
<ds:datastoreItem xmlns:ds="http://schemas.openxmlformats.org/officeDocument/2006/customXml" ds:itemID="{D16A8549-C3A7-4F29-9289-6AFA8E352A4A}"/>
</file>

<file path=customXml/itemProps4.xml><?xml version="1.0" encoding="utf-8"?>
<ds:datastoreItem xmlns:ds="http://schemas.openxmlformats.org/officeDocument/2006/customXml" ds:itemID="{80A8FF62-B59B-4F08-95E8-58553CD83D5C}"/>
</file>

<file path=customXml/itemProps5.xml><?xml version="1.0" encoding="utf-8"?>
<ds:datastoreItem xmlns:ds="http://schemas.openxmlformats.org/officeDocument/2006/customXml" ds:itemID="{CF652714-45F0-4C02-94B7-64BE7A44A5E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W04</vt:lpstr>
      <vt:lpstr>ML Look up</vt:lpstr>
      <vt:lpstr>ML Non-FGD ADFIT</vt:lpstr>
      <vt:lpstr>ML FGD ADFIT</vt:lpstr>
      <vt:lpstr>ML Property</vt:lpstr>
      <vt:lpstr>CCR CWIP</vt:lpstr>
    </vt:vector>
  </TitlesOfParts>
  <Company>AEP-Word-Excel-PowerPoint-Access-6-2-00</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s767267</dc:creator>
  <cp:lastModifiedBy>s290792</cp:lastModifiedBy>
  <cp:lastPrinted>2017-01-23T20:00:48Z</cp:lastPrinted>
  <dcterms:created xsi:type="dcterms:W3CDTF">2002-05-13T18:35:45Z</dcterms:created>
  <dcterms:modified xsi:type="dcterms:W3CDTF">2023-07-07T15:42:35Z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820c07f3-0a25-4aa3-a092-b91300c85403</vt:lpwstr>
  </property>
  <property fmtid="{D5CDD505-2E9C-101B-9397-08002B2CF9AE}" pid="3" name="bjSaver">
    <vt:lpwstr>Yzo6iu4RCOp5VcJWjy40zzIEO7NbA0wx</vt:lpwstr>
  </property>
  <property fmtid="{D5CDD505-2E9C-101B-9397-08002B2CF9AE}" pid="4" name="bjDocumentLabelXML">
    <vt:lpwstr>&lt;?xml version="1.0" encoding="us-ascii"?&gt;&lt;sisl xmlns:xsd="http://www.w3.org/2001/XMLSchema" xmlns:xsi="http://www.w3.org/2001/XMLSchema-instance" sislVersion="0" policy="e9c0b8d7-bdb4-4fd3-b62a-f50327aaefce" origin="userSelected" xmlns="http://www.boldonj</vt:lpwstr>
  </property>
  <property fmtid="{D5CDD505-2E9C-101B-9397-08002B2CF9AE}" pid="5" name="bjDocumentLabelXML-0">
    <vt:lpwstr>ames.com/2008/01/sie/internal/label"&gt;&lt;element uid="50c31824-0780-4910-87d1-eaaffd182d42" value="" /&gt;&lt;element uid="d14f5c36-f44a-4315-b438-005cfe8f069f" value="" /&gt;&lt;/sisl&gt;</vt:lpwstr>
  </property>
  <property fmtid="{D5CDD505-2E9C-101B-9397-08002B2CF9AE}" pid="6" name="bjDocumentSecurityLabel">
    <vt:lpwstr>AEP Internal</vt:lpwstr>
  </property>
  <property fmtid="{D5CDD505-2E9C-101B-9397-08002B2CF9AE}" pid="7" name="MSIP_Label_69f43042-6bda-44b2-91eb-eca3d3d484f4_SiteId">
    <vt:lpwstr>15f3c881-6b03-4ff6-8559-77bf5177818f</vt:lpwstr>
  </property>
  <property fmtid="{D5CDD505-2E9C-101B-9397-08002B2CF9AE}" pid="8" name="MSIP_Label_69f43042-6bda-44b2-91eb-eca3d3d484f4_Name">
    <vt:lpwstr>AEP Internal</vt:lpwstr>
  </property>
  <property fmtid="{D5CDD505-2E9C-101B-9397-08002B2CF9AE}" pid="9" name="MSIP_Label_69f43042-6bda-44b2-91eb-eca3d3d484f4_Enabled">
    <vt:lpwstr>true</vt:lpwstr>
  </property>
  <property fmtid="{D5CDD505-2E9C-101B-9397-08002B2CF9AE}" pid="10" name="bjClsUserRVM">
    <vt:lpwstr>[]</vt:lpwstr>
  </property>
  <property fmtid="{D5CDD505-2E9C-101B-9397-08002B2CF9AE}" pid="11" name="bjLabelHistoryID">
    <vt:lpwstr>{53A0EF32-B4EE-454E-AF1E-CCC1E2B520D3}</vt:lpwstr>
  </property>
  <property fmtid="{D5CDD505-2E9C-101B-9397-08002B2CF9AE}" pid="12" name="ContentTypeId">
    <vt:lpwstr>0x01010001136CE24ED5F449BD16740FFC7FAF6F</vt:lpwstr>
  </property>
</Properties>
</file>