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HR_Rate_Cases\Employee Benefits\Compensation and Other Topics\KY\2023\Testimony\Exhibits\"/>
    </mc:Choice>
  </mc:AlternateContent>
  <xr:revisionPtr revIDLastSave="0" documentId="13_ncr:1_{F15DA72B-0817-4E87-AE93-0980ACAFFB2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on exempt" sheetId="4" r:id="rId1"/>
    <sheet name="Chart1" sheetId="5" r:id="rId2"/>
    <sheet name="Graph Data" sheetId="6" r:id="rId3"/>
  </sheets>
  <externalReferences>
    <externalReference r:id="rId4"/>
  </externalReferences>
  <definedNames>
    <definedName name="_xlnm._FilterDatabase" localSheetId="2" hidden="1">'Graph Data'!$A$3:$C$32</definedName>
    <definedName name="_xlnm.Print_Area" localSheetId="0">'non exempt'!$A$1:$K$47</definedName>
    <definedName name="_xlnm.Print_Titles" localSheetId="0">'non exempt'!$3:$4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6" l="1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A3" i="6" l="1"/>
  <c r="K12" i="4" l="1"/>
  <c r="J12" i="4"/>
  <c r="K11" i="4"/>
  <c r="J11" i="4"/>
  <c r="K10" i="4"/>
  <c r="J10" i="4"/>
  <c r="K9" i="4"/>
  <c r="J9" i="4"/>
  <c r="K8" i="4"/>
  <c r="J8" i="4"/>
  <c r="K7" i="4"/>
  <c r="J7" i="4"/>
  <c r="H12" i="4"/>
  <c r="H11" i="4"/>
  <c r="H10" i="4"/>
  <c r="H9" i="4"/>
  <c r="H8" i="4"/>
  <c r="H7" i="4"/>
  <c r="D12" i="4"/>
  <c r="D11" i="4"/>
  <c r="D10" i="4"/>
  <c r="D9" i="4"/>
  <c r="D8" i="4"/>
  <c r="D7" i="4"/>
  <c r="B13" i="4" l="1"/>
  <c r="K38" i="4" l="1"/>
  <c r="J38" i="4"/>
  <c r="H38" i="4"/>
  <c r="D38" i="4"/>
  <c r="K37" i="4"/>
  <c r="J37" i="4"/>
  <c r="H37" i="4"/>
  <c r="D37" i="4"/>
  <c r="K36" i="4"/>
  <c r="J36" i="4"/>
  <c r="H36" i="4"/>
  <c r="D36" i="4"/>
  <c r="K35" i="4"/>
  <c r="J35" i="4"/>
  <c r="H35" i="4"/>
  <c r="D35" i="4"/>
  <c r="K34" i="4"/>
  <c r="J34" i="4"/>
  <c r="H34" i="4"/>
  <c r="D34" i="4"/>
  <c r="K33" i="4"/>
  <c r="J33" i="4"/>
  <c r="H33" i="4"/>
  <c r="D33" i="4"/>
  <c r="K32" i="4"/>
  <c r="J32" i="4"/>
  <c r="H32" i="4"/>
  <c r="D32" i="4"/>
  <c r="K31" i="4"/>
  <c r="J31" i="4"/>
  <c r="H31" i="4"/>
  <c r="D31" i="4"/>
  <c r="K30" i="4"/>
  <c r="J30" i="4"/>
  <c r="H30" i="4"/>
  <c r="D30" i="4"/>
  <c r="K29" i="4"/>
  <c r="J29" i="4"/>
  <c r="H29" i="4"/>
  <c r="D29" i="4"/>
  <c r="K28" i="4"/>
  <c r="J28" i="4"/>
  <c r="H28" i="4"/>
  <c r="D28" i="4"/>
  <c r="K27" i="4"/>
  <c r="J27" i="4"/>
  <c r="H27" i="4"/>
  <c r="D27" i="4"/>
  <c r="K26" i="4"/>
  <c r="J26" i="4"/>
  <c r="H26" i="4"/>
  <c r="D26" i="4"/>
  <c r="K25" i="4"/>
  <c r="J25" i="4"/>
  <c r="H25" i="4"/>
  <c r="D25" i="4"/>
  <c r="K24" i="4"/>
  <c r="J24" i="4"/>
  <c r="H24" i="4"/>
  <c r="D24" i="4"/>
  <c r="K23" i="4"/>
  <c r="J23" i="4"/>
  <c r="H23" i="4"/>
  <c r="D23" i="4"/>
  <c r="K22" i="4"/>
  <c r="C4" i="6" s="1"/>
  <c r="J22" i="4"/>
  <c r="B4" i="6" s="1"/>
  <c r="H22" i="4"/>
  <c r="D22" i="4"/>
  <c r="K21" i="4"/>
  <c r="C5" i="6" s="1"/>
  <c r="J21" i="4"/>
  <c r="B5" i="6" s="1"/>
  <c r="H21" i="4"/>
  <c r="D21" i="4"/>
  <c r="K20" i="4"/>
  <c r="J20" i="4"/>
  <c r="H20" i="4"/>
  <c r="D20" i="4"/>
  <c r="K19" i="4"/>
  <c r="J19" i="4"/>
  <c r="H19" i="4"/>
  <c r="D19" i="4"/>
  <c r="K18" i="4"/>
  <c r="J18" i="4"/>
  <c r="H18" i="4"/>
  <c r="D18" i="4"/>
  <c r="K17" i="4"/>
  <c r="J17" i="4"/>
  <c r="H17" i="4"/>
  <c r="D17" i="4"/>
  <c r="B40" i="4" l="1"/>
  <c r="B39" i="4"/>
  <c r="B41" i="4" s="1"/>
  <c r="B14" i="4"/>
  <c r="K6" i="4"/>
  <c r="J6" i="4"/>
  <c r="H6" i="4"/>
  <c r="D6" i="4"/>
  <c r="J40" i="4" l="1"/>
  <c r="K40" i="4"/>
  <c r="K41" i="4"/>
  <c r="B42" i="4"/>
  <c r="K42" i="4" l="1"/>
  <c r="J41" i="4"/>
  <c r="J42" i="4"/>
</calcChain>
</file>

<file path=xl/sharedStrings.xml><?xml version="1.0" encoding="utf-8"?>
<sst xmlns="http://schemas.openxmlformats.org/spreadsheetml/2006/main" count="95" uniqueCount="65">
  <si>
    <t>Target TCC</t>
  </si>
  <si>
    <t>Base</t>
  </si>
  <si>
    <t>Notes:</t>
  </si>
  <si>
    <t>AEP Incumbent Data</t>
  </si>
  <si>
    <r>
      <t>Survey Results</t>
    </r>
    <r>
      <rPr>
        <b/>
        <vertAlign val="superscript"/>
        <sz val="10"/>
        <rFont val="Arial"/>
        <family val="2"/>
      </rPr>
      <t>1</t>
    </r>
  </si>
  <si>
    <t xml:space="preserve">% Difference </t>
  </si>
  <si>
    <t>Employee Count</t>
  </si>
  <si>
    <t>Avg Base</t>
  </si>
  <si>
    <r>
      <t xml:space="preserve">Target Incentive </t>
    </r>
    <r>
      <rPr>
        <b/>
        <vertAlign val="superscript"/>
        <sz val="10"/>
        <rFont val="Arial"/>
        <family val="2"/>
      </rPr>
      <t>(2)</t>
    </r>
  </si>
  <si>
    <t>Target Incentive</t>
  </si>
  <si>
    <t>Target TCC vs Survey Target TCC</t>
  </si>
  <si>
    <t>Base vs Survey Target TCC</t>
  </si>
  <si>
    <t>AEP SERVICE CORP</t>
  </si>
  <si>
    <t>AVERAGE</t>
  </si>
  <si>
    <t>AEPSC Job Count</t>
  </si>
  <si>
    <t>AEPSC Incumbent Count</t>
  </si>
  <si>
    <t>TOTAL JOB COUNT</t>
  </si>
  <si>
    <t>TOTAL INCUMBENT Count</t>
  </si>
  <si>
    <t>Rate case job identifier</t>
  </si>
  <si>
    <t>SVC_NE1</t>
  </si>
  <si>
    <t>SVC_NE2</t>
  </si>
  <si>
    <t>SVC_NE3</t>
  </si>
  <si>
    <t>SVC_NE4</t>
  </si>
  <si>
    <t>SVC_NE5</t>
  </si>
  <si>
    <t>SVC_NE6</t>
  </si>
  <si>
    <t>SVC_NE7</t>
  </si>
  <si>
    <t>SVC_NE8</t>
  </si>
  <si>
    <t>SVC_NE9</t>
  </si>
  <si>
    <t>SVC_NE10</t>
  </si>
  <si>
    <t>SVC_NE11</t>
  </si>
  <si>
    <t>SVC_NE12</t>
  </si>
  <si>
    <t>SVC_NE13</t>
  </si>
  <si>
    <t>SVC_NE14</t>
  </si>
  <si>
    <t>SVC_NE15</t>
  </si>
  <si>
    <t>SVC_NE16</t>
  </si>
  <si>
    <t>SVC_NE17</t>
  </si>
  <si>
    <t>SVC_NE18</t>
  </si>
  <si>
    <t>SVC_NE19</t>
  </si>
  <si>
    <t>SVC_NE20</t>
  </si>
  <si>
    <t>SVC_NE21</t>
  </si>
  <si>
    <t>SVC_NE22</t>
  </si>
  <si>
    <r>
      <t>% of Jobs Below Market Competitive Range</t>
    </r>
    <r>
      <rPr>
        <vertAlign val="superscript"/>
        <sz val="10"/>
        <color theme="1"/>
        <rFont val="Arial"/>
        <family val="2"/>
      </rPr>
      <t>3</t>
    </r>
  </si>
  <si>
    <r>
      <t>% of Jobs Above Market Competitive Range</t>
    </r>
    <r>
      <rPr>
        <vertAlign val="superscript"/>
        <sz val="10"/>
        <color theme="1"/>
        <rFont val="Arial"/>
        <family val="2"/>
      </rPr>
      <t>3</t>
    </r>
  </si>
  <si>
    <t>(3) A market competitive range of +/- 10 percent has been used for these salaried nonexempt positions</t>
  </si>
  <si>
    <t>(2) Reflects annual target incentive.</t>
  </si>
  <si>
    <t>AEP Target TCC (with STI) vs. Survey Actual TCC</t>
  </si>
  <si>
    <t>AEP Base (Without STI) vs. Survey Actual TCC</t>
  </si>
  <si>
    <t>Market Low</t>
  </si>
  <si>
    <t>Market Median Compensation</t>
  </si>
  <si>
    <t>Market Max</t>
  </si>
  <si>
    <t>Market Competitive Range</t>
  </si>
  <si>
    <t>L</t>
  </si>
  <si>
    <t>M</t>
  </si>
  <si>
    <t>KPCo</t>
  </si>
  <si>
    <t>KPCo_NE1</t>
  </si>
  <si>
    <t>KPCo_NE2</t>
  </si>
  <si>
    <t>KPCo_NE3</t>
  </si>
  <si>
    <t>KPCo_NE4</t>
  </si>
  <si>
    <t>KPCo_NE5</t>
  </si>
  <si>
    <t>KPCo_NE6</t>
  </si>
  <si>
    <t>KPCo_NE7</t>
  </si>
  <si>
    <t>KPCo Count</t>
  </si>
  <si>
    <t>KPCo Incumbents</t>
  </si>
  <si>
    <t>(1) Survey Data from  April 2022 Towers Watson Energy Services Middle Management, Professional &amp; Support Survey and Towers Watson General Industry Middle Management Professional &amp; Support Survey, aged to March 31, 2023 at 4% annual rate.</t>
  </si>
  <si>
    <t>Kentucky Power Co: Target TCC for Nonexempt Positions vs. Market Median Survey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</si>
</sst>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2" fillId="0" borderId="0" xfId="1" applyNumberFormat="1" applyFont="1"/>
    <xf numFmtId="165" fontId="8" fillId="0" borderId="0" xfId="0" applyNumberFormat="1" applyFont="1"/>
    <xf numFmtId="0" fontId="8" fillId="0" borderId="0" xfId="0" applyFont="1"/>
    <xf numFmtId="0" fontId="7" fillId="0" borderId="0" xfId="0" applyFont="1"/>
    <xf numFmtId="0" fontId="3" fillId="0" borderId="4" xfId="0" applyFont="1" applyBorder="1" applyAlignment="1">
      <alignment horizontal="center" vertical="center" wrapText="1"/>
    </xf>
    <xf numFmtId="165" fontId="2" fillId="0" borderId="0" xfId="0" applyNumberFormat="1" applyFont="1" applyFill="1"/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9" fontId="5" fillId="0" borderId="0" xfId="1" applyNumberFormat="1" applyFont="1"/>
    <xf numFmtId="0" fontId="9" fillId="0" borderId="4" xfId="2" applyFont="1" applyBorder="1"/>
    <xf numFmtId="0" fontId="3" fillId="0" borderId="4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5" fillId="0" borderId="0" xfId="2"/>
    <xf numFmtId="166" fontId="5" fillId="0" borderId="0" xfId="2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5" fillId="0" borderId="0" xfId="0" applyFont="1"/>
    <xf numFmtId="166" fontId="5" fillId="0" borderId="0" xfId="1" applyNumberFormat="1" applyFont="1"/>
    <xf numFmtId="166" fontId="3" fillId="0" borderId="0" xfId="0" applyNumberFormat="1" applyFont="1"/>
    <xf numFmtId="166" fontId="5" fillId="0" borderId="0" xfId="1" applyNumberFormat="1" applyFont="1" applyFill="1"/>
    <xf numFmtId="165" fontId="5" fillId="0" borderId="0" xfId="0" applyNumberFormat="1" applyFont="1"/>
    <xf numFmtId="9" fontId="10" fillId="0" borderId="0" xfId="1" applyNumberFormat="1" applyFont="1"/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Kentucky Power Co and AEPSC Salaried Nonexempt Positions</a:t>
            </a:r>
          </a:p>
          <a:p>
            <a:pPr>
              <a:defRPr b="1"/>
            </a:pPr>
            <a:r>
              <a:rPr lang="en-US" b="1"/>
              <a:t>vs.</a:t>
            </a:r>
            <a:r>
              <a:rPr lang="en-US" b="1" baseline="0"/>
              <a:t> Market-Competitive Compensation (High to Low)</a:t>
            </a:r>
          </a:p>
          <a:p>
            <a:pPr>
              <a:defRPr b="1"/>
            </a:pPr>
            <a:r>
              <a:rPr lang="en-US" b="1" baseline="0"/>
              <a:t>With and Without STI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'Graph Data'!$D$3</c:f>
              <c:strCache>
                <c:ptCount val="1"/>
                <c:pt idx="0">
                  <c:v>Market Low</c:v>
                </c:pt>
              </c:strCache>
            </c:strRef>
          </c:tx>
          <c:spPr>
            <a:pattFill prst="pct6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'Graph Data'!$A$4:$A$33</c:f>
              <c:strCache>
                <c:ptCount val="29"/>
                <c:pt idx="0">
                  <c:v>SVC_NE6</c:v>
                </c:pt>
                <c:pt idx="1">
                  <c:v>SVC_NE5</c:v>
                </c:pt>
                <c:pt idx="2">
                  <c:v>SVC_NE12</c:v>
                </c:pt>
                <c:pt idx="3">
                  <c:v>SVC_NE21</c:v>
                </c:pt>
                <c:pt idx="4">
                  <c:v>SVC_NE11</c:v>
                </c:pt>
                <c:pt idx="5">
                  <c:v>KPCo_NE3</c:v>
                </c:pt>
                <c:pt idx="6">
                  <c:v>SVC_NE3</c:v>
                </c:pt>
                <c:pt idx="7">
                  <c:v>SVC_NE8</c:v>
                </c:pt>
                <c:pt idx="8">
                  <c:v>KPCo_NE4</c:v>
                </c:pt>
                <c:pt idx="9">
                  <c:v>SVC_NE19</c:v>
                </c:pt>
                <c:pt idx="10">
                  <c:v>SVC_NE20</c:v>
                </c:pt>
                <c:pt idx="11">
                  <c:v>SVC_NE22</c:v>
                </c:pt>
                <c:pt idx="12">
                  <c:v>KPCo_NE7</c:v>
                </c:pt>
                <c:pt idx="13">
                  <c:v>SVC_NE4</c:v>
                </c:pt>
                <c:pt idx="14">
                  <c:v>SVC_NE13</c:v>
                </c:pt>
                <c:pt idx="15">
                  <c:v>SVC_NE10</c:v>
                </c:pt>
                <c:pt idx="16">
                  <c:v>SVC_NE18</c:v>
                </c:pt>
                <c:pt idx="17">
                  <c:v>SVC_NE2</c:v>
                </c:pt>
                <c:pt idx="18">
                  <c:v>SVC_NE14</c:v>
                </c:pt>
                <c:pt idx="19">
                  <c:v>SVC_NE17</c:v>
                </c:pt>
                <c:pt idx="20">
                  <c:v>KPCo_NE1</c:v>
                </c:pt>
                <c:pt idx="21">
                  <c:v>KPCo_NE6</c:v>
                </c:pt>
                <c:pt idx="22">
                  <c:v>KPCo_NE2</c:v>
                </c:pt>
                <c:pt idx="23">
                  <c:v>KPCo_NE5</c:v>
                </c:pt>
                <c:pt idx="24">
                  <c:v>SVC_NE9</c:v>
                </c:pt>
                <c:pt idx="25">
                  <c:v>SVC_NE1</c:v>
                </c:pt>
                <c:pt idx="26">
                  <c:v>SVC_NE7</c:v>
                </c:pt>
                <c:pt idx="27">
                  <c:v>SVC_NE15</c:v>
                </c:pt>
                <c:pt idx="28">
                  <c:v>SVC_NE16</c:v>
                </c:pt>
              </c:strCache>
            </c:strRef>
          </c:cat>
          <c:val>
            <c:numRef>
              <c:f>'Graph Data'!$D$4:$D$33</c:f>
              <c:numCache>
                <c:formatCode>0.0%</c:formatCode>
                <c:ptCount val="3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F-4B47-A293-69FAF5077973}"/>
            </c:ext>
          </c:extLst>
        </c:ser>
        <c:ser>
          <c:idx val="3"/>
          <c:order val="1"/>
          <c:tx>
            <c:strRef>
              <c:f>'Graph Data'!$F$3</c:f>
              <c:strCache>
                <c:ptCount val="1"/>
                <c:pt idx="0">
                  <c:v>Market Competitive Range</c:v>
                </c:pt>
              </c:strCache>
            </c:strRef>
          </c:tx>
          <c:spPr>
            <a:pattFill prst="pct2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'Graph Data'!$A$4:$A$33</c:f>
              <c:strCache>
                <c:ptCount val="29"/>
                <c:pt idx="0">
                  <c:v>SVC_NE6</c:v>
                </c:pt>
                <c:pt idx="1">
                  <c:v>SVC_NE5</c:v>
                </c:pt>
                <c:pt idx="2">
                  <c:v>SVC_NE12</c:v>
                </c:pt>
                <c:pt idx="3">
                  <c:v>SVC_NE21</c:v>
                </c:pt>
                <c:pt idx="4">
                  <c:v>SVC_NE11</c:v>
                </c:pt>
                <c:pt idx="5">
                  <c:v>KPCo_NE3</c:v>
                </c:pt>
                <c:pt idx="6">
                  <c:v>SVC_NE3</c:v>
                </c:pt>
                <c:pt idx="7">
                  <c:v>SVC_NE8</c:v>
                </c:pt>
                <c:pt idx="8">
                  <c:v>KPCo_NE4</c:v>
                </c:pt>
                <c:pt idx="9">
                  <c:v>SVC_NE19</c:v>
                </c:pt>
                <c:pt idx="10">
                  <c:v>SVC_NE20</c:v>
                </c:pt>
                <c:pt idx="11">
                  <c:v>SVC_NE22</c:v>
                </c:pt>
                <c:pt idx="12">
                  <c:v>KPCo_NE7</c:v>
                </c:pt>
                <c:pt idx="13">
                  <c:v>SVC_NE4</c:v>
                </c:pt>
                <c:pt idx="14">
                  <c:v>SVC_NE13</c:v>
                </c:pt>
                <c:pt idx="15">
                  <c:v>SVC_NE10</c:v>
                </c:pt>
                <c:pt idx="16">
                  <c:v>SVC_NE18</c:v>
                </c:pt>
                <c:pt idx="17">
                  <c:v>SVC_NE2</c:v>
                </c:pt>
                <c:pt idx="18">
                  <c:v>SVC_NE14</c:v>
                </c:pt>
                <c:pt idx="19">
                  <c:v>SVC_NE17</c:v>
                </c:pt>
                <c:pt idx="20">
                  <c:v>KPCo_NE1</c:v>
                </c:pt>
                <c:pt idx="21">
                  <c:v>KPCo_NE6</c:v>
                </c:pt>
                <c:pt idx="22">
                  <c:v>KPCo_NE2</c:v>
                </c:pt>
                <c:pt idx="23">
                  <c:v>KPCo_NE5</c:v>
                </c:pt>
                <c:pt idx="24">
                  <c:v>SVC_NE9</c:v>
                </c:pt>
                <c:pt idx="25">
                  <c:v>SVC_NE1</c:v>
                </c:pt>
                <c:pt idx="26">
                  <c:v>SVC_NE7</c:v>
                </c:pt>
                <c:pt idx="27">
                  <c:v>SVC_NE15</c:v>
                </c:pt>
                <c:pt idx="28">
                  <c:v>SVC_NE16</c:v>
                </c:pt>
              </c:strCache>
            </c:strRef>
          </c:cat>
          <c:val>
            <c:numRef>
              <c:f>'Graph Data'!$F$4:$F$33</c:f>
              <c:numCache>
                <c:formatCode>0.0%</c:formatCode>
                <c:ptCount val="3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F-4B47-A293-69FAF5077973}"/>
            </c:ext>
          </c:extLst>
        </c:ser>
        <c:ser>
          <c:idx val="4"/>
          <c:order val="3"/>
          <c:tx>
            <c:strRef>
              <c:f>'Graph Data'!$G$3</c:f>
              <c:strCache>
                <c:ptCount val="1"/>
                <c:pt idx="0">
                  <c:v>Market Max</c:v>
                </c:pt>
              </c:strCache>
            </c:strRef>
          </c:tx>
          <c:spPr>
            <a:pattFill prst="pct5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cat>
            <c:strRef>
              <c:f>'Graph Data'!$A$4:$A$33</c:f>
              <c:strCache>
                <c:ptCount val="29"/>
                <c:pt idx="0">
                  <c:v>SVC_NE6</c:v>
                </c:pt>
                <c:pt idx="1">
                  <c:v>SVC_NE5</c:v>
                </c:pt>
                <c:pt idx="2">
                  <c:v>SVC_NE12</c:v>
                </c:pt>
                <c:pt idx="3">
                  <c:v>SVC_NE21</c:v>
                </c:pt>
                <c:pt idx="4">
                  <c:v>SVC_NE11</c:v>
                </c:pt>
                <c:pt idx="5">
                  <c:v>KPCo_NE3</c:v>
                </c:pt>
                <c:pt idx="6">
                  <c:v>SVC_NE3</c:v>
                </c:pt>
                <c:pt idx="7">
                  <c:v>SVC_NE8</c:v>
                </c:pt>
                <c:pt idx="8">
                  <c:v>KPCo_NE4</c:v>
                </c:pt>
                <c:pt idx="9">
                  <c:v>SVC_NE19</c:v>
                </c:pt>
                <c:pt idx="10">
                  <c:v>SVC_NE20</c:v>
                </c:pt>
                <c:pt idx="11">
                  <c:v>SVC_NE22</c:v>
                </c:pt>
                <c:pt idx="12">
                  <c:v>KPCo_NE7</c:v>
                </c:pt>
                <c:pt idx="13">
                  <c:v>SVC_NE4</c:v>
                </c:pt>
                <c:pt idx="14">
                  <c:v>SVC_NE13</c:v>
                </c:pt>
                <c:pt idx="15">
                  <c:v>SVC_NE10</c:v>
                </c:pt>
                <c:pt idx="16">
                  <c:v>SVC_NE18</c:v>
                </c:pt>
                <c:pt idx="17">
                  <c:v>SVC_NE2</c:v>
                </c:pt>
                <c:pt idx="18">
                  <c:v>SVC_NE14</c:v>
                </c:pt>
                <c:pt idx="19">
                  <c:v>SVC_NE17</c:v>
                </c:pt>
                <c:pt idx="20">
                  <c:v>KPCo_NE1</c:v>
                </c:pt>
                <c:pt idx="21">
                  <c:v>KPCo_NE6</c:v>
                </c:pt>
                <c:pt idx="22">
                  <c:v>KPCo_NE2</c:v>
                </c:pt>
                <c:pt idx="23">
                  <c:v>KPCo_NE5</c:v>
                </c:pt>
                <c:pt idx="24">
                  <c:v>SVC_NE9</c:v>
                </c:pt>
                <c:pt idx="25">
                  <c:v>SVC_NE1</c:v>
                </c:pt>
                <c:pt idx="26">
                  <c:v>SVC_NE7</c:v>
                </c:pt>
                <c:pt idx="27">
                  <c:v>SVC_NE15</c:v>
                </c:pt>
                <c:pt idx="28">
                  <c:v>SVC_NE16</c:v>
                </c:pt>
              </c:strCache>
            </c:strRef>
          </c:cat>
          <c:val>
            <c:numRef>
              <c:f>'Graph Data'!$G$4:$G$33</c:f>
              <c:numCache>
                <c:formatCode>0.0%</c:formatCode>
                <c:ptCount val="3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CF-4B47-A293-69FAF507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25712"/>
        <c:axId val="474122432"/>
      </c:areaChart>
      <c:lineChart>
        <c:grouping val="standard"/>
        <c:varyColors val="0"/>
        <c:ser>
          <c:idx val="5"/>
          <c:order val="2"/>
          <c:tx>
            <c:strRef>
              <c:f>'Graph Data'!$E$3</c:f>
              <c:strCache>
                <c:ptCount val="1"/>
                <c:pt idx="0">
                  <c:v>Market Median Compensation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'Graph Data'!$A$4:$A$32</c:f>
              <c:strCache>
                <c:ptCount val="29"/>
                <c:pt idx="0">
                  <c:v>SVC_NE6</c:v>
                </c:pt>
                <c:pt idx="1">
                  <c:v>SVC_NE5</c:v>
                </c:pt>
                <c:pt idx="2">
                  <c:v>SVC_NE12</c:v>
                </c:pt>
                <c:pt idx="3">
                  <c:v>SVC_NE21</c:v>
                </c:pt>
                <c:pt idx="4">
                  <c:v>SVC_NE11</c:v>
                </c:pt>
                <c:pt idx="5">
                  <c:v>KPCo_NE3</c:v>
                </c:pt>
                <c:pt idx="6">
                  <c:v>SVC_NE3</c:v>
                </c:pt>
                <c:pt idx="7">
                  <c:v>SVC_NE8</c:v>
                </c:pt>
                <c:pt idx="8">
                  <c:v>KPCo_NE4</c:v>
                </c:pt>
                <c:pt idx="9">
                  <c:v>SVC_NE19</c:v>
                </c:pt>
                <c:pt idx="10">
                  <c:v>SVC_NE20</c:v>
                </c:pt>
                <c:pt idx="11">
                  <c:v>SVC_NE22</c:v>
                </c:pt>
                <c:pt idx="12">
                  <c:v>KPCo_NE7</c:v>
                </c:pt>
                <c:pt idx="13">
                  <c:v>SVC_NE4</c:v>
                </c:pt>
                <c:pt idx="14">
                  <c:v>SVC_NE13</c:v>
                </c:pt>
                <c:pt idx="15">
                  <c:v>SVC_NE10</c:v>
                </c:pt>
                <c:pt idx="16">
                  <c:v>SVC_NE18</c:v>
                </c:pt>
                <c:pt idx="17">
                  <c:v>SVC_NE2</c:v>
                </c:pt>
                <c:pt idx="18">
                  <c:v>SVC_NE14</c:v>
                </c:pt>
                <c:pt idx="19">
                  <c:v>SVC_NE17</c:v>
                </c:pt>
                <c:pt idx="20">
                  <c:v>KPCo_NE1</c:v>
                </c:pt>
                <c:pt idx="21">
                  <c:v>KPCo_NE6</c:v>
                </c:pt>
                <c:pt idx="22">
                  <c:v>KPCo_NE2</c:v>
                </c:pt>
                <c:pt idx="23">
                  <c:v>KPCo_NE5</c:v>
                </c:pt>
                <c:pt idx="24">
                  <c:v>SVC_NE9</c:v>
                </c:pt>
                <c:pt idx="25">
                  <c:v>SVC_NE1</c:v>
                </c:pt>
                <c:pt idx="26">
                  <c:v>SVC_NE7</c:v>
                </c:pt>
                <c:pt idx="27">
                  <c:v>SVC_NE15</c:v>
                </c:pt>
                <c:pt idx="28">
                  <c:v>SVC_NE16</c:v>
                </c:pt>
              </c:strCache>
            </c:strRef>
          </c:cat>
          <c:val>
            <c:numRef>
              <c:f>'Graph Data'!$E$4:$E$33</c:f>
              <c:numCache>
                <c:formatCode>0.0%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CF-4B47-A293-69FAF5077973}"/>
            </c:ext>
          </c:extLst>
        </c:ser>
        <c:ser>
          <c:idx val="0"/>
          <c:order val="4"/>
          <c:tx>
            <c:strRef>
              <c:f>'Graph Data'!$B$3</c:f>
              <c:strCache>
                <c:ptCount val="1"/>
                <c:pt idx="0">
                  <c:v>AEP Target TCC (with STI) vs. Survey Actual TCC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 Data'!$A$4:$A$32</c:f>
              <c:strCache>
                <c:ptCount val="29"/>
                <c:pt idx="0">
                  <c:v>SVC_NE6</c:v>
                </c:pt>
                <c:pt idx="1">
                  <c:v>SVC_NE5</c:v>
                </c:pt>
                <c:pt idx="2">
                  <c:v>SVC_NE12</c:v>
                </c:pt>
                <c:pt idx="3">
                  <c:v>SVC_NE21</c:v>
                </c:pt>
                <c:pt idx="4">
                  <c:v>SVC_NE11</c:v>
                </c:pt>
                <c:pt idx="5">
                  <c:v>KPCo_NE3</c:v>
                </c:pt>
                <c:pt idx="6">
                  <c:v>SVC_NE3</c:v>
                </c:pt>
                <c:pt idx="7">
                  <c:v>SVC_NE8</c:v>
                </c:pt>
                <c:pt idx="8">
                  <c:v>KPCo_NE4</c:v>
                </c:pt>
                <c:pt idx="9">
                  <c:v>SVC_NE19</c:v>
                </c:pt>
                <c:pt idx="10">
                  <c:v>SVC_NE20</c:v>
                </c:pt>
                <c:pt idx="11">
                  <c:v>SVC_NE22</c:v>
                </c:pt>
                <c:pt idx="12">
                  <c:v>KPCo_NE7</c:v>
                </c:pt>
                <c:pt idx="13">
                  <c:v>SVC_NE4</c:v>
                </c:pt>
                <c:pt idx="14">
                  <c:v>SVC_NE13</c:v>
                </c:pt>
                <c:pt idx="15">
                  <c:v>SVC_NE10</c:v>
                </c:pt>
                <c:pt idx="16">
                  <c:v>SVC_NE18</c:v>
                </c:pt>
                <c:pt idx="17">
                  <c:v>SVC_NE2</c:v>
                </c:pt>
                <c:pt idx="18">
                  <c:v>SVC_NE14</c:v>
                </c:pt>
                <c:pt idx="19">
                  <c:v>SVC_NE17</c:v>
                </c:pt>
                <c:pt idx="20">
                  <c:v>KPCo_NE1</c:v>
                </c:pt>
                <c:pt idx="21">
                  <c:v>KPCo_NE6</c:v>
                </c:pt>
                <c:pt idx="22">
                  <c:v>KPCo_NE2</c:v>
                </c:pt>
                <c:pt idx="23">
                  <c:v>KPCo_NE5</c:v>
                </c:pt>
                <c:pt idx="24">
                  <c:v>SVC_NE9</c:v>
                </c:pt>
                <c:pt idx="25">
                  <c:v>SVC_NE1</c:v>
                </c:pt>
                <c:pt idx="26">
                  <c:v>SVC_NE7</c:v>
                </c:pt>
                <c:pt idx="27">
                  <c:v>SVC_NE15</c:v>
                </c:pt>
                <c:pt idx="28">
                  <c:v>SVC_NE16</c:v>
                </c:pt>
              </c:strCache>
            </c:strRef>
          </c:cat>
          <c:val>
            <c:numRef>
              <c:f>'Graph Data'!$B$4:$B$33</c:f>
              <c:numCache>
                <c:formatCode>0.0%</c:formatCode>
                <c:ptCount val="30"/>
                <c:pt idx="0">
                  <c:v>1.3348678559844309</c:v>
                </c:pt>
                <c:pt idx="1">
                  <c:v>1.3243488916990074</c:v>
                </c:pt>
                <c:pt idx="2">
                  <c:v>1.0898634707797241</c:v>
                </c:pt>
                <c:pt idx="3">
                  <c:v>1.0819298221878626</c:v>
                </c:pt>
                <c:pt idx="4">
                  <c:v>1.0695731012789713</c:v>
                </c:pt>
                <c:pt idx="5">
                  <c:v>1.0539343907300429</c:v>
                </c:pt>
                <c:pt idx="6">
                  <c:v>1.0526916320394581</c:v>
                </c:pt>
                <c:pt idx="7">
                  <c:v>1.0366149171042296</c:v>
                </c:pt>
                <c:pt idx="8">
                  <c:v>1.0351004335899479</c:v>
                </c:pt>
                <c:pt idx="9">
                  <c:v>1.0187583322496752</c:v>
                </c:pt>
                <c:pt idx="10">
                  <c:v>1.016919018786512</c:v>
                </c:pt>
                <c:pt idx="11">
                  <c:v>1.0046235823161951</c:v>
                </c:pt>
                <c:pt idx="12">
                  <c:v>0.99840189303657478</c:v>
                </c:pt>
                <c:pt idx="13">
                  <c:v>0.99806232568380882</c:v>
                </c:pt>
                <c:pt idx="14">
                  <c:v>0.99803077644478544</c:v>
                </c:pt>
                <c:pt idx="15">
                  <c:v>0.99210710988749529</c:v>
                </c:pt>
                <c:pt idx="16">
                  <c:v>0.98248256808314705</c:v>
                </c:pt>
                <c:pt idx="17">
                  <c:v>0.98209264991502776</c:v>
                </c:pt>
                <c:pt idx="18">
                  <c:v>0.98102091892147136</c:v>
                </c:pt>
                <c:pt idx="19">
                  <c:v>0.96998178684421799</c:v>
                </c:pt>
                <c:pt idx="20">
                  <c:v>0.93374219372311629</c:v>
                </c:pt>
                <c:pt idx="21">
                  <c:v>0.93131667210362101</c:v>
                </c:pt>
                <c:pt idx="22">
                  <c:v>0.93105501942218982</c:v>
                </c:pt>
                <c:pt idx="23">
                  <c:v>0.92788808842652826</c:v>
                </c:pt>
                <c:pt idx="24">
                  <c:v>0.91360461965501294</c:v>
                </c:pt>
                <c:pt idx="25">
                  <c:v>0.91190759401104926</c:v>
                </c:pt>
                <c:pt idx="26">
                  <c:v>0.89023302987129027</c:v>
                </c:pt>
                <c:pt idx="27">
                  <c:v>0.8886887534150153</c:v>
                </c:pt>
                <c:pt idx="28">
                  <c:v>0.86490824619631468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CF-4B47-A293-69FAF5077973}"/>
            </c:ext>
          </c:extLst>
        </c:ser>
        <c:ser>
          <c:idx val="1"/>
          <c:order val="5"/>
          <c:tx>
            <c:strRef>
              <c:f>'Graph Data'!$C$3</c:f>
              <c:strCache>
                <c:ptCount val="1"/>
                <c:pt idx="0">
                  <c:v>AEP Base (Without STI) vs. Survey Actual TCC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'Graph Data'!$A$4:$A$32</c:f>
              <c:strCache>
                <c:ptCount val="29"/>
                <c:pt idx="0">
                  <c:v>SVC_NE6</c:v>
                </c:pt>
                <c:pt idx="1">
                  <c:v>SVC_NE5</c:v>
                </c:pt>
                <c:pt idx="2">
                  <c:v>SVC_NE12</c:v>
                </c:pt>
                <c:pt idx="3">
                  <c:v>SVC_NE21</c:v>
                </c:pt>
                <c:pt idx="4">
                  <c:v>SVC_NE11</c:v>
                </c:pt>
                <c:pt idx="5">
                  <c:v>KPCo_NE3</c:v>
                </c:pt>
                <c:pt idx="6">
                  <c:v>SVC_NE3</c:v>
                </c:pt>
                <c:pt idx="7">
                  <c:v>SVC_NE8</c:v>
                </c:pt>
                <c:pt idx="8">
                  <c:v>KPCo_NE4</c:v>
                </c:pt>
                <c:pt idx="9">
                  <c:v>SVC_NE19</c:v>
                </c:pt>
                <c:pt idx="10">
                  <c:v>SVC_NE20</c:v>
                </c:pt>
                <c:pt idx="11">
                  <c:v>SVC_NE22</c:v>
                </c:pt>
                <c:pt idx="12">
                  <c:v>KPCo_NE7</c:v>
                </c:pt>
                <c:pt idx="13">
                  <c:v>SVC_NE4</c:v>
                </c:pt>
                <c:pt idx="14">
                  <c:v>SVC_NE13</c:v>
                </c:pt>
                <c:pt idx="15">
                  <c:v>SVC_NE10</c:v>
                </c:pt>
                <c:pt idx="16">
                  <c:v>SVC_NE18</c:v>
                </c:pt>
                <c:pt idx="17">
                  <c:v>SVC_NE2</c:v>
                </c:pt>
                <c:pt idx="18">
                  <c:v>SVC_NE14</c:v>
                </c:pt>
                <c:pt idx="19">
                  <c:v>SVC_NE17</c:v>
                </c:pt>
                <c:pt idx="20">
                  <c:v>KPCo_NE1</c:v>
                </c:pt>
                <c:pt idx="21">
                  <c:v>KPCo_NE6</c:v>
                </c:pt>
                <c:pt idx="22">
                  <c:v>KPCo_NE2</c:v>
                </c:pt>
                <c:pt idx="23">
                  <c:v>KPCo_NE5</c:v>
                </c:pt>
                <c:pt idx="24">
                  <c:v>SVC_NE9</c:v>
                </c:pt>
                <c:pt idx="25">
                  <c:v>SVC_NE1</c:v>
                </c:pt>
                <c:pt idx="26">
                  <c:v>SVC_NE7</c:v>
                </c:pt>
                <c:pt idx="27">
                  <c:v>SVC_NE15</c:v>
                </c:pt>
                <c:pt idx="28">
                  <c:v>SVC_NE16</c:v>
                </c:pt>
              </c:strCache>
            </c:strRef>
          </c:cat>
          <c:val>
            <c:numRef>
              <c:f>'Graph Data'!$C$4:$C$33</c:f>
              <c:numCache>
                <c:formatCode>0.0%</c:formatCode>
                <c:ptCount val="30"/>
                <c:pt idx="0">
                  <c:v>1.2359887555411397</c:v>
                </c:pt>
                <c:pt idx="1">
                  <c:v>1.249385746885856</c:v>
                </c:pt>
                <c:pt idx="2">
                  <c:v>1.0379652102664039</c:v>
                </c:pt>
                <c:pt idx="3">
                  <c:v>1.0304093544646309</c:v>
                </c:pt>
                <c:pt idx="4">
                  <c:v>1.0090312276216709</c:v>
                </c:pt>
                <c:pt idx="5">
                  <c:v>0.99427772710381401</c:v>
                </c:pt>
                <c:pt idx="6">
                  <c:v>0.99310530049660484</c:v>
                </c:pt>
                <c:pt idx="7">
                  <c:v>0.98725224294042246</c:v>
                </c:pt>
                <c:pt idx="8">
                  <c:v>0.94100035395097781</c:v>
                </c:pt>
                <c:pt idx="9">
                  <c:v>0.93464067178869259</c:v>
                </c:pt>
                <c:pt idx="10">
                  <c:v>0.94159168406158511</c:v>
                </c:pt>
                <c:pt idx="11">
                  <c:v>0.94775809652471232</c:v>
                </c:pt>
                <c:pt idx="12">
                  <c:v>0.94188857833639128</c:v>
                </c:pt>
                <c:pt idx="13">
                  <c:v>0.95053554827029418</c:v>
                </c:pt>
                <c:pt idx="14">
                  <c:v>0.91562456554567473</c:v>
                </c:pt>
                <c:pt idx="15">
                  <c:v>0.93595010366744846</c:v>
                </c:pt>
                <c:pt idx="16">
                  <c:v>0.89316594855940012</c:v>
                </c:pt>
                <c:pt idx="17">
                  <c:v>0.93532633325240733</c:v>
                </c:pt>
                <c:pt idx="18">
                  <c:v>0.89183689852198134</c:v>
                </c:pt>
                <c:pt idx="19">
                  <c:v>0.88180162440383436</c:v>
                </c:pt>
                <c:pt idx="20">
                  <c:v>0.88927827973630114</c:v>
                </c:pt>
                <c:pt idx="21">
                  <c:v>0.86233025194779733</c:v>
                </c:pt>
                <c:pt idx="22">
                  <c:v>0.8867190661163713</c:v>
                </c:pt>
                <c:pt idx="23">
                  <c:v>0.85127347562066802</c:v>
                </c:pt>
                <c:pt idx="24">
                  <c:v>0.86189115061793664</c:v>
                </c:pt>
                <c:pt idx="25">
                  <c:v>0.84435888334356413</c:v>
                </c:pt>
                <c:pt idx="26">
                  <c:v>0.82428984247341686</c:v>
                </c:pt>
                <c:pt idx="27">
                  <c:v>0.82286002314455797</c:v>
                </c:pt>
                <c:pt idx="28">
                  <c:v>0.81595117565690056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CF-4B47-A293-69FAF507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25712"/>
        <c:axId val="474122432"/>
      </c:lineChart>
      <c:catAx>
        <c:axId val="47412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AEP Jobs</a:t>
                </a:r>
              </a:p>
            </c:rich>
          </c:tx>
          <c:layout>
            <c:manualLayout>
              <c:xMode val="edge"/>
              <c:yMode val="edge"/>
              <c:x val="0.49631582306302724"/>
              <c:y val="0.87028074681954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22432"/>
        <c:crosses val="autoZero"/>
        <c:auto val="1"/>
        <c:lblAlgn val="ctr"/>
        <c:lblOffset val="100"/>
        <c:tickLblSkip val="1"/>
        <c:noMultiLvlLbl val="0"/>
      </c:catAx>
      <c:valAx>
        <c:axId val="474122432"/>
        <c:scaling>
          <c:orientation val="minMax"/>
          <c:max val="1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AEP Compensation as a Percent of Market Median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cross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25712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9115112020975347E-2"/>
          <c:y val="0.90872894511884583"/>
          <c:w val="0.96176966055162649"/>
          <c:h val="8.1017513049448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7" workbookViewId="0"/>
  </sheetViews>
  <pageMargins left="0.7" right="0.7" top="0.75" bottom="0.75" header="0.3" footer="0.3"/>
  <pageSetup orientation="landscape" copies="2" r:id="rId1"/>
  <headerFooter>
    <oddHeader>&amp;RExhibit ARC-3</oddHeader>
    <oddFooter>&amp;C&amp;P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xecBen/Comp/Rate%20Cases/OH/2020%20OH%20Distr%20Base%20Case/2020%20OH%20D%20Case%20Testimony/Attachments/Copy%20of%20Attachment%20ARC-3%20-%20Target%20TCC%20vs%20Market%20for%20Technical%20Craft%20%20Clerical%20Position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data_12.31.2019"/>
      <sheetName val="Chart1"/>
      <sheetName val="Graph Data"/>
    </sheetNames>
    <sheetDataSet>
      <sheetData sheetId="0">
        <row r="4">
          <cell r="A4" t="str">
            <v>AEP Job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47"/>
  <sheetViews>
    <sheetView tabSelected="1" zoomScaleNormal="100" workbookViewId="0">
      <pane ySplit="4" topLeftCell="A5" activePane="bottomLeft" state="frozen"/>
      <selection pane="bottomLeft" activeCell="I22" sqref="I22"/>
    </sheetView>
  </sheetViews>
  <sheetFormatPr defaultColWidth="9.140625" defaultRowHeight="12.75" x14ac:dyDescent="0.2"/>
  <cols>
    <col min="1" max="1" width="26.7109375" style="1" customWidth="1"/>
    <col min="2" max="2" width="10.42578125" style="1" customWidth="1"/>
    <col min="3" max="3" width="11.140625" style="3" bestFit="1" customWidth="1"/>
    <col min="4" max="4" width="10.140625" style="3" bestFit="1" customWidth="1"/>
    <col min="5" max="5" width="11.140625" style="3" bestFit="1" customWidth="1"/>
    <col min="6" max="6" width="6.28515625" style="1" customWidth="1"/>
    <col min="7" max="7" width="11.140625" style="3" bestFit="1" customWidth="1"/>
    <col min="8" max="8" width="10.140625" style="3" bestFit="1" customWidth="1"/>
    <col min="9" max="9" width="11.140625" style="3" bestFit="1" customWidth="1"/>
    <col min="10" max="10" width="11.140625" style="30" bestFit="1" customWidth="1"/>
    <col min="11" max="11" width="7.85546875" style="30" bestFit="1" customWidth="1"/>
    <col min="12" max="16384" width="9.140625" style="1"/>
  </cols>
  <sheetData>
    <row r="1" spans="1:11" x14ac:dyDescent="0.2">
      <c r="A1" s="21" t="s">
        <v>64</v>
      </c>
    </row>
    <row r="3" spans="1:11" s="5" customFormat="1" ht="26.25" customHeight="1" x14ac:dyDescent="0.2">
      <c r="B3" s="6"/>
      <c r="C3" s="36" t="s">
        <v>3</v>
      </c>
      <c r="D3" s="37"/>
      <c r="E3" s="38"/>
      <c r="G3" s="36" t="s">
        <v>4</v>
      </c>
      <c r="H3" s="37"/>
      <c r="I3" s="38"/>
      <c r="J3" s="39" t="s">
        <v>5</v>
      </c>
      <c r="K3" s="39"/>
    </row>
    <row r="4" spans="1:11" s="7" customFormat="1" ht="51" customHeight="1" x14ac:dyDescent="0.25">
      <c r="A4" s="15" t="s">
        <v>18</v>
      </c>
      <c r="B4" s="4" t="s">
        <v>6</v>
      </c>
      <c r="C4" s="9" t="s">
        <v>7</v>
      </c>
      <c r="D4" s="9" t="s">
        <v>8</v>
      </c>
      <c r="E4" s="9" t="s">
        <v>0</v>
      </c>
      <c r="G4" s="9" t="s">
        <v>1</v>
      </c>
      <c r="H4" s="9" t="s">
        <v>9</v>
      </c>
      <c r="I4" s="9" t="s">
        <v>0</v>
      </c>
      <c r="J4" s="4" t="s">
        <v>10</v>
      </c>
      <c r="K4" s="4" t="s">
        <v>11</v>
      </c>
    </row>
    <row r="5" spans="1:11" s="7" customFormat="1" x14ac:dyDescent="0.2">
      <c r="A5" s="18" t="s">
        <v>53</v>
      </c>
      <c r="B5" s="8"/>
      <c r="C5" s="10"/>
      <c r="D5" s="10"/>
      <c r="E5" s="10"/>
      <c r="G5" s="10"/>
      <c r="H5" s="10"/>
      <c r="I5" s="10"/>
      <c r="J5" s="8"/>
      <c r="K5" s="8"/>
    </row>
    <row r="6" spans="1:11" x14ac:dyDescent="0.2">
      <c r="A6" s="1" t="s">
        <v>54</v>
      </c>
      <c r="B6" s="1">
        <v>6</v>
      </c>
      <c r="C6" s="3">
        <v>39073.998333333337</v>
      </c>
      <c r="D6" s="11">
        <f t="shared" ref="D6:D12" si="0">E6-C6</f>
        <v>1953.6999166666719</v>
      </c>
      <c r="E6" s="3">
        <v>41027.698250000009</v>
      </c>
      <c r="G6" s="3">
        <v>43831</v>
      </c>
      <c r="H6" s="3">
        <f t="shared" ref="H6:H12" si="1">I6-G6</f>
        <v>108</v>
      </c>
      <c r="I6" s="3">
        <v>43939</v>
      </c>
      <c r="J6" s="31">
        <f t="shared" ref="J6" si="2">(E6-I6)/I6</f>
        <v>-6.6257806276883671E-2</v>
      </c>
      <c r="K6" s="31">
        <f t="shared" ref="K6" si="3">(C6-I6)/I6</f>
        <v>-0.11072172026369884</v>
      </c>
    </row>
    <row r="7" spans="1:11" x14ac:dyDescent="0.2">
      <c r="A7" s="1" t="s">
        <v>55</v>
      </c>
      <c r="B7" s="1">
        <v>3</v>
      </c>
      <c r="C7" s="3">
        <v>43828.75</v>
      </c>
      <c r="D7" s="11">
        <f t="shared" si="0"/>
        <v>2191.4375</v>
      </c>
      <c r="E7" s="3">
        <v>46020.1875</v>
      </c>
      <c r="G7" s="3">
        <v>48933</v>
      </c>
      <c r="H7" s="3">
        <f t="shared" si="1"/>
        <v>495</v>
      </c>
      <c r="I7" s="3">
        <v>49428</v>
      </c>
      <c r="J7" s="31">
        <f t="shared" ref="J7:J12" si="4">(E7-I7)/I7</f>
        <v>-6.894498057781015E-2</v>
      </c>
      <c r="K7" s="31">
        <f t="shared" ref="K7:K12" si="5">(C7-I7)/I7</f>
        <v>-0.11328093388362871</v>
      </c>
    </row>
    <row r="8" spans="1:11" x14ac:dyDescent="0.2">
      <c r="A8" s="1" t="s">
        <v>56</v>
      </c>
      <c r="B8" s="1">
        <v>7</v>
      </c>
      <c r="C8" s="3">
        <v>58863.229999999996</v>
      </c>
      <c r="D8" s="11">
        <f t="shared" si="0"/>
        <v>3531.7937999999995</v>
      </c>
      <c r="E8" s="3">
        <v>62395.023799999995</v>
      </c>
      <c r="G8" s="3">
        <v>58943</v>
      </c>
      <c r="H8" s="3">
        <f t="shared" si="1"/>
        <v>259</v>
      </c>
      <c r="I8" s="3">
        <v>59202</v>
      </c>
      <c r="J8" s="31">
        <f t="shared" si="4"/>
        <v>5.3934390730042824E-2</v>
      </c>
      <c r="K8" s="31">
        <f t="shared" si="5"/>
        <v>-5.7222728961860087E-3</v>
      </c>
    </row>
    <row r="9" spans="1:11" x14ac:dyDescent="0.2">
      <c r="A9" s="1" t="s">
        <v>57</v>
      </c>
      <c r="B9" s="1">
        <v>19</v>
      </c>
      <c r="C9" s="3">
        <v>106342.45</v>
      </c>
      <c r="D9" s="11">
        <f t="shared" si="0"/>
        <v>10634.25</v>
      </c>
      <c r="E9" s="3">
        <v>116976.7</v>
      </c>
      <c r="G9" s="3">
        <v>106107</v>
      </c>
      <c r="H9" s="3">
        <f t="shared" si="1"/>
        <v>6903</v>
      </c>
      <c r="I9" s="3">
        <v>113010</v>
      </c>
      <c r="J9" s="31">
        <f t="shared" si="4"/>
        <v>3.5100433589947765E-2</v>
      </c>
      <c r="K9" s="31">
        <f t="shared" si="5"/>
        <v>-5.8999646049022234E-2</v>
      </c>
    </row>
    <row r="10" spans="1:11" x14ac:dyDescent="0.2">
      <c r="A10" s="1" t="s">
        <v>58</v>
      </c>
      <c r="B10" s="1">
        <v>7</v>
      </c>
      <c r="C10" s="3">
        <v>71354.594000000012</v>
      </c>
      <c r="D10" s="11">
        <f t="shared" si="0"/>
        <v>6421.9134600000107</v>
      </c>
      <c r="E10" s="3">
        <v>77776.507460000023</v>
      </c>
      <c r="G10" s="3">
        <v>79730</v>
      </c>
      <c r="H10" s="3">
        <f t="shared" si="1"/>
        <v>4091</v>
      </c>
      <c r="I10" s="3">
        <v>83821</v>
      </c>
      <c r="J10" s="31">
        <f t="shared" si="4"/>
        <v>-7.2111911573471771E-2</v>
      </c>
      <c r="K10" s="31">
        <f t="shared" si="5"/>
        <v>-0.14872652437933201</v>
      </c>
    </row>
    <row r="11" spans="1:11" x14ac:dyDescent="0.2">
      <c r="A11" s="1" t="s">
        <v>59</v>
      </c>
      <c r="B11" s="1">
        <v>7</v>
      </c>
      <c r="C11" s="3">
        <v>61553.995714285717</v>
      </c>
      <c r="D11" s="11">
        <f t="shared" si="0"/>
        <v>4924.3196571428562</v>
      </c>
      <c r="E11" s="3">
        <v>66478.315371428573</v>
      </c>
      <c r="G11" s="3">
        <v>67260</v>
      </c>
      <c r="H11" s="3">
        <f t="shared" si="1"/>
        <v>4121</v>
      </c>
      <c r="I11" s="3">
        <v>71381</v>
      </c>
      <c r="J11" s="31">
        <f t="shared" si="4"/>
        <v>-6.8683327896378973E-2</v>
      </c>
      <c r="K11" s="31">
        <f t="shared" si="5"/>
        <v>-0.13766974805220272</v>
      </c>
    </row>
    <row r="12" spans="1:11" x14ac:dyDescent="0.2">
      <c r="A12" s="1" t="s">
        <v>60</v>
      </c>
      <c r="B12" s="1">
        <v>5</v>
      </c>
      <c r="C12" s="3">
        <v>54930</v>
      </c>
      <c r="D12" s="11">
        <f t="shared" si="0"/>
        <v>3295.8000000000029</v>
      </c>
      <c r="E12" s="3">
        <v>58225.8</v>
      </c>
      <c r="G12" s="3">
        <v>55970</v>
      </c>
      <c r="H12" s="3">
        <f t="shared" si="1"/>
        <v>2349</v>
      </c>
      <c r="I12" s="3">
        <v>58319</v>
      </c>
      <c r="J12" s="31">
        <f t="shared" si="4"/>
        <v>-1.5981069634252488E-3</v>
      </c>
      <c r="K12" s="31">
        <f t="shared" si="5"/>
        <v>-5.8111421663608775E-2</v>
      </c>
    </row>
    <row r="13" spans="1:11" x14ac:dyDescent="0.2">
      <c r="A13" s="17" t="s">
        <v>61</v>
      </c>
      <c r="B13" s="17">
        <f>COUNT(B6:B12)</f>
        <v>7</v>
      </c>
      <c r="D13" s="11"/>
      <c r="G13" s="16"/>
      <c r="H13" s="16"/>
      <c r="I13" s="16"/>
      <c r="J13" s="31"/>
      <c r="K13" s="31"/>
    </row>
    <row r="14" spans="1:11" x14ac:dyDescent="0.2">
      <c r="A14" s="17" t="s">
        <v>62</v>
      </c>
      <c r="B14" s="17">
        <f>SUM(B6:B12)</f>
        <v>54</v>
      </c>
      <c r="D14" s="11"/>
      <c r="J14" s="31"/>
      <c r="K14" s="31"/>
    </row>
    <row r="15" spans="1:11" x14ac:dyDescent="0.2">
      <c r="D15" s="11"/>
      <c r="I15" s="12"/>
      <c r="J15" s="32"/>
      <c r="K15" s="32"/>
    </row>
    <row r="16" spans="1:11" x14ac:dyDescent="0.2">
      <c r="A16" s="18" t="s">
        <v>12</v>
      </c>
      <c r="D16" s="11"/>
      <c r="J16" s="31"/>
      <c r="K16" s="31"/>
    </row>
    <row r="17" spans="1:11" x14ac:dyDescent="0.2">
      <c r="A17" s="1" t="s">
        <v>19</v>
      </c>
      <c r="B17" s="1">
        <v>5</v>
      </c>
      <c r="C17" s="3">
        <v>63274.566000000006</v>
      </c>
      <c r="D17" s="11">
        <f t="shared" ref="D17:D38" si="6">E17-C17</f>
        <v>5061.965280000004</v>
      </c>
      <c r="E17" s="3">
        <v>68336.53128000001</v>
      </c>
      <c r="F17" s="2"/>
      <c r="G17" s="3">
        <v>70254</v>
      </c>
      <c r="H17" s="3">
        <f t="shared" ref="H17:H38" si="7">I17-G17</f>
        <v>4684</v>
      </c>
      <c r="I17" s="3">
        <v>74938</v>
      </c>
      <c r="J17" s="31">
        <f t="shared" ref="J17:J38" si="8">(E17-I17)/I17</f>
        <v>-8.8092405988950725E-2</v>
      </c>
      <c r="K17" s="31">
        <f t="shared" ref="K17:K38" si="9">(C17-I17)/I17</f>
        <v>-0.1556411166564359</v>
      </c>
    </row>
    <row r="18" spans="1:11" x14ac:dyDescent="0.2">
      <c r="A18" s="1" t="s">
        <v>20</v>
      </c>
      <c r="B18" s="1">
        <v>18</v>
      </c>
      <c r="C18" s="3">
        <v>46231.30999999999</v>
      </c>
      <c r="D18" s="11">
        <f t="shared" si="6"/>
        <v>2311.5655000000042</v>
      </c>
      <c r="E18" s="3">
        <v>48542.875499999995</v>
      </c>
      <c r="F18" s="2"/>
      <c r="G18" s="3">
        <v>48933</v>
      </c>
      <c r="H18" s="3">
        <f t="shared" si="7"/>
        <v>495</v>
      </c>
      <c r="I18" s="3">
        <v>49428</v>
      </c>
      <c r="J18" s="31">
        <f t="shared" si="8"/>
        <v>-1.7907350084972188E-2</v>
      </c>
      <c r="K18" s="31">
        <f t="shared" si="9"/>
        <v>-6.4673666747592645E-2</v>
      </c>
    </row>
    <row r="19" spans="1:11" x14ac:dyDescent="0.2">
      <c r="A19" s="1" t="s">
        <v>21</v>
      </c>
      <c r="B19" s="1">
        <v>63</v>
      </c>
      <c r="C19" s="3">
        <v>58793.82</v>
      </c>
      <c r="D19" s="11">
        <f t="shared" si="6"/>
        <v>3527.6299999999974</v>
      </c>
      <c r="E19" s="3">
        <v>62321.45</v>
      </c>
      <c r="F19" s="2"/>
      <c r="G19" s="3">
        <v>58943</v>
      </c>
      <c r="H19" s="3">
        <f t="shared" si="7"/>
        <v>259</v>
      </c>
      <c r="I19" s="3">
        <v>59202</v>
      </c>
      <c r="J19" s="31">
        <f t="shared" si="8"/>
        <v>5.2691632039458078E-2</v>
      </c>
      <c r="K19" s="31">
        <f t="shared" si="9"/>
        <v>-6.8946995033951604E-3</v>
      </c>
    </row>
    <row r="20" spans="1:11" x14ac:dyDescent="0.2">
      <c r="A20" s="1" t="s">
        <v>22</v>
      </c>
      <c r="B20" s="1">
        <v>4</v>
      </c>
      <c r="C20" s="3">
        <v>38852.19</v>
      </c>
      <c r="D20" s="11">
        <f t="shared" si="6"/>
        <v>1942.6094999999987</v>
      </c>
      <c r="E20" s="3">
        <v>40794.799500000001</v>
      </c>
      <c r="F20" s="2"/>
      <c r="G20" s="3">
        <v>40051</v>
      </c>
      <c r="H20" s="3">
        <f t="shared" si="7"/>
        <v>823</v>
      </c>
      <c r="I20" s="3">
        <v>40874</v>
      </c>
      <c r="J20" s="31">
        <f t="shared" si="8"/>
        <v>-1.9376743161911977E-3</v>
      </c>
      <c r="K20" s="31">
        <f t="shared" si="9"/>
        <v>-4.9464451729705872E-2</v>
      </c>
    </row>
    <row r="21" spans="1:11" x14ac:dyDescent="0.2">
      <c r="A21" s="1" t="s">
        <v>23</v>
      </c>
      <c r="B21" s="1">
        <v>3</v>
      </c>
      <c r="C21" s="3">
        <v>57304.326666666668</v>
      </c>
      <c r="D21" s="11">
        <f t="shared" si="6"/>
        <v>3438.2596000000049</v>
      </c>
      <c r="E21" s="3">
        <v>60742.586266666673</v>
      </c>
      <c r="F21" s="2"/>
      <c r="G21" s="3">
        <v>45866</v>
      </c>
      <c r="H21" s="3">
        <f t="shared" si="7"/>
        <v>0</v>
      </c>
      <c r="I21" s="3">
        <v>45866</v>
      </c>
      <c r="J21" s="31">
        <f t="shared" si="8"/>
        <v>0.32434889169900738</v>
      </c>
      <c r="K21" s="31">
        <f t="shared" si="9"/>
        <v>0.24938574688585594</v>
      </c>
    </row>
    <row r="22" spans="1:11" x14ac:dyDescent="0.2">
      <c r="A22" s="1" t="s">
        <v>24</v>
      </c>
      <c r="B22" s="1">
        <v>3</v>
      </c>
      <c r="C22" s="3">
        <v>68589.960000000006</v>
      </c>
      <c r="D22" s="11">
        <f t="shared" si="6"/>
        <v>5487.1968000000052</v>
      </c>
      <c r="E22" s="3">
        <v>74077.156800000012</v>
      </c>
      <c r="F22" s="2"/>
      <c r="G22" s="3">
        <v>55494</v>
      </c>
      <c r="H22" s="3">
        <f t="shared" si="7"/>
        <v>0</v>
      </c>
      <c r="I22" s="3">
        <v>55494</v>
      </c>
      <c r="J22" s="31">
        <f t="shared" si="8"/>
        <v>0.33486785598443097</v>
      </c>
      <c r="K22" s="31">
        <f t="shared" si="9"/>
        <v>0.23598875554113971</v>
      </c>
    </row>
    <row r="23" spans="1:11" x14ac:dyDescent="0.2">
      <c r="A23" s="1" t="s">
        <v>25</v>
      </c>
      <c r="B23" s="1">
        <v>3</v>
      </c>
      <c r="C23" s="3">
        <v>68269.333333333328</v>
      </c>
      <c r="D23" s="11">
        <f t="shared" si="6"/>
        <v>5461.5466666666762</v>
      </c>
      <c r="E23" s="3">
        <v>73730.880000000005</v>
      </c>
      <c r="F23" s="2"/>
      <c r="G23" s="3">
        <v>80818</v>
      </c>
      <c r="H23" s="3">
        <f t="shared" si="7"/>
        <v>2004</v>
      </c>
      <c r="I23" s="3">
        <v>82822</v>
      </c>
      <c r="J23" s="31">
        <f t="shared" si="8"/>
        <v>-0.1097669701287097</v>
      </c>
      <c r="K23" s="31">
        <f t="shared" si="9"/>
        <v>-0.17571015752658317</v>
      </c>
    </row>
    <row r="24" spans="1:11" x14ac:dyDescent="0.2">
      <c r="A24" s="1" t="s">
        <v>26</v>
      </c>
      <c r="B24" s="1">
        <v>216</v>
      </c>
      <c r="C24" s="3">
        <v>47757.34</v>
      </c>
      <c r="D24" s="11">
        <f t="shared" si="6"/>
        <v>2387.8700000000026</v>
      </c>
      <c r="E24" s="3">
        <v>50145.21</v>
      </c>
      <c r="F24" s="2"/>
      <c r="G24" s="16">
        <v>47362</v>
      </c>
      <c r="H24" s="16">
        <f t="shared" si="7"/>
        <v>1012</v>
      </c>
      <c r="I24" s="16">
        <v>48374</v>
      </c>
      <c r="J24" s="33">
        <f t="shared" si="8"/>
        <v>3.6614917104229525E-2</v>
      </c>
      <c r="K24" s="31">
        <f t="shared" si="9"/>
        <v>-1.2747757059577531E-2</v>
      </c>
    </row>
    <row r="25" spans="1:11" x14ac:dyDescent="0.2">
      <c r="A25" s="1" t="s">
        <v>27</v>
      </c>
      <c r="B25" s="1">
        <v>10</v>
      </c>
      <c r="C25" s="3">
        <v>52165.1</v>
      </c>
      <c r="D25" s="11">
        <f t="shared" si="6"/>
        <v>3129.9060000000027</v>
      </c>
      <c r="E25" s="3">
        <v>55295.006000000001</v>
      </c>
      <c r="F25" s="2"/>
      <c r="G25" s="3">
        <v>57960</v>
      </c>
      <c r="H25" s="3">
        <f t="shared" si="7"/>
        <v>2564</v>
      </c>
      <c r="I25" s="3">
        <v>60524</v>
      </c>
      <c r="J25" s="31">
        <f t="shared" si="8"/>
        <v>-8.6395380344987088E-2</v>
      </c>
      <c r="K25" s="31">
        <f t="shared" si="9"/>
        <v>-0.13810884938206333</v>
      </c>
    </row>
    <row r="26" spans="1:11" x14ac:dyDescent="0.2">
      <c r="A26" s="1" t="s">
        <v>28</v>
      </c>
      <c r="B26" s="1">
        <v>5</v>
      </c>
      <c r="C26" s="3">
        <v>55073.175999999999</v>
      </c>
      <c r="D26" s="11">
        <f t="shared" si="6"/>
        <v>3304.3905599999998</v>
      </c>
      <c r="E26" s="3">
        <v>58377.566559999999</v>
      </c>
      <c r="F26" s="2"/>
      <c r="G26" s="3">
        <v>58455</v>
      </c>
      <c r="H26" s="3">
        <f t="shared" si="7"/>
        <v>387</v>
      </c>
      <c r="I26" s="3">
        <v>58842</v>
      </c>
      <c r="J26" s="31">
        <f t="shared" si="8"/>
        <v>-7.8928901125046858E-3</v>
      </c>
      <c r="K26" s="31">
        <f t="shared" si="9"/>
        <v>-6.4049896332551592E-2</v>
      </c>
    </row>
    <row r="27" spans="1:11" x14ac:dyDescent="0.2">
      <c r="A27" s="1" t="s">
        <v>29</v>
      </c>
      <c r="B27" s="1">
        <v>7</v>
      </c>
      <c r="C27" s="3">
        <v>58978.884285714288</v>
      </c>
      <c r="D27" s="11">
        <f t="shared" si="6"/>
        <v>3538.7330571428611</v>
      </c>
      <c r="E27" s="3">
        <v>62517.617342857149</v>
      </c>
      <c r="F27" s="2"/>
      <c r="G27" s="3">
        <v>56705</v>
      </c>
      <c r="H27" s="3">
        <f t="shared" si="7"/>
        <v>1746</v>
      </c>
      <c r="I27" s="3">
        <v>58451</v>
      </c>
      <c r="J27" s="31">
        <f t="shared" si="8"/>
        <v>6.9573101278971261E-2</v>
      </c>
      <c r="K27" s="31">
        <f t="shared" si="9"/>
        <v>9.0312276216709397E-3</v>
      </c>
    </row>
    <row r="28" spans="1:11" x14ac:dyDescent="0.2">
      <c r="A28" s="1" t="s">
        <v>30</v>
      </c>
      <c r="B28" s="1">
        <v>4</v>
      </c>
      <c r="C28" s="3">
        <v>46871.394999999997</v>
      </c>
      <c r="D28" s="11">
        <f t="shared" si="6"/>
        <v>2343.5697500000024</v>
      </c>
      <c r="E28" s="3">
        <v>49214.964749999999</v>
      </c>
      <c r="F28" s="2"/>
      <c r="G28" s="3">
        <v>45137</v>
      </c>
      <c r="H28" s="3">
        <f t="shared" si="7"/>
        <v>20</v>
      </c>
      <c r="I28" s="3">
        <v>45157</v>
      </c>
      <c r="J28" s="31">
        <f t="shared" si="8"/>
        <v>8.986347077972405E-2</v>
      </c>
      <c r="K28" s="31">
        <f t="shared" si="9"/>
        <v>3.7965210266403808E-2</v>
      </c>
    </row>
    <row r="29" spans="1:11" x14ac:dyDescent="0.2">
      <c r="A29" s="1" t="s">
        <v>31</v>
      </c>
      <c r="B29" s="1">
        <v>4</v>
      </c>
      <c r="C29" s="3">
        <v>76397.882500000007</v>
      </c>
      <c r="D29" s="11">
        <f t="shared" si="6"/>
        <v>6875.8094249999995</v>
      </c>
      <c r="E29" s="3">
        <v>83273.691925000006</v>
      </c>
      <c r="F29" s="2"/>
      <c r="G29" s="3">
        <v>78808</v>
      </c>
      <c r="H29" s="3">
        <f t="shared" si="7"/>
        <v>4630</v>
      </c>
      <c r="I29" s="3">
        <v>83438</v>
      </c>
      <c r="J29" s="31">
        <f t="shared" si="8"/>
        <v>-1.9692235552145731E-3</v>
      </c>
      <c r="K29" s="31">
        <f t="shared" si="9"/>
        <v>-8.4375434454325285E-2</v>
      </c>
    </row>
    <row r="30" spans="1:11" x14ac:dyDescent="0.2">
      <c r="A30" s="1" t="s">
        <v>32</v>
      </c>
      <c r="B30" s="1">
        <v>72</v>
      </c>
      <c r="C30" s="3">
        <v>94432.15</v>
      </c>
      <c r="D30" s="11">
        <f t="shared" si="6"/>
        <v>9443.25</v>
      </c>
      <c r="E30" s="3">
        <v>103875.4</v>
      </c>
      <c r="F30" s="2"/>
      <c r="G30" s="3">
        <v>98325</v>
      </c>
      <c r="H30" s="3">
        <f t="shared" si="7"/>
        <v>7560</v>
      </c>
      <c r="I30" s="3">
        <v>105885</v>
      </c>
      <c r="J30" s="31">
        <f t="shared" si="8"/>
        <v>-1.8979081078528647E-2</v>
      </c>
      <c r="K30" s="31">
        <f t="shared" si="9"/>
        <v>-0.10816310147801866</v>
      </c>
    </row>
    <row r="31" spans="1:11" x14ac:dyDescent="0.2">
      <c r="A31" s="1" t="s">
        <v>33</v>
      </c>
      <c r="B31" s="1">
        <v>36</v>
      </c>
      <c r="C31" s="3">
        <v>68972.95</v>
      </c>
      <c r="D31" s="11">
        <f t="shared" si="6"/>
        <v>5517.8300000000017</v>
      </c>
      <c r="E31" s="3">
        <v>74490.78</v>
      </c>
      <c r="F31" s="2"/>
      <c r="G31" s="3">
        <v>79730</v>
      </c>
      <c r="H31" s="3">
        <f t="shared" si="7"/>
        <v>4091</v>
      </c>
      <c r="I31" s="3">
        <v>83821</v>
      </c>
      <c r="J31" s="31">
        <f t="shared" si="8"/>
        <v>-0.11131124658498469</v>
      </c>
      <c r="K31" s="31">
        <f t="shared" si="9"/>
        <v>-0.177139976855442</v>
      </c>
    </row>
    <row r="32" spans="1:11" x14ac:dyDescent="0.2">
      <c r="A32" s="1" t="s">
        <v>34</v>
      </c>
      <c r="B32" s="1">
        <v>23</v>
      </c>
      <c r="C32" s="3">
        <v>58243.410869565218</v>
      </c>
      <c r="D32" s="11">
        <f t="shared" si="6"/>
        <v>3494.604652173919</v>
      </c>
      <c r="E32" s="3">
        <v>61738.015521739137</v>
      </c>
      <c r="F32" s="2"/>
      <c r="G32" s="3">
        <v>67260</v>
      </c>
      <c r="H32" s="3">
        <f t="shared" si="7"/>
        <v>4121</v>
      </c>
      <c r="I32" s="3">
        <v>71381</v>
      </c>
      <c r="J32" s="31">
        <f t="shared" si="8"/>
        <v>-0.13509175380368535</v>
      </c>
      <c r="K32" s="31">
        <f t="shared" si="9"/>
        <v>-0.18404882434309947</v>
      </c>
    </row>
    <row r="33" spans="1:17" x14ac:dyDescent="0.2">
      <c r="A33" s="1" t="s">
        <v>35</v>
      </c>
      <c r="B33" s="1">
        <v>4</v>
      </c>
      <c r="C33" s="3">
        <v>93369.565000000002</v>
      </c>
      <c r="D33" s="11">
        <f t="shared" si="6"/>
        <v>9336.9565000000148</v>
      </c>
      <c r="E33" s="3">
        <v>102706.52150000002</v>
      </c>
      <c r="F33" s="2"/>
      <c r="G33" s="3">
        <v>98325</v>
      </c>
      <c r="H33" s="3">
        <f t="shared" si="7"/>
        <v>7560</v>
      </c>
      <c r="I33" s="3">
        <v>105885</v>
      </c>
      <c r="J33" s="31">
        <f t="shared" si="8"/>
        <v>-3.0018213155782056E-2</v>
      </c>
      <c r="K33" s="31">
        <f t="shared" si="9"/>
        <v>-0.11819837559616563</v>
      </c>
    </row>
    <row r="34" spans="1:17" x14ac:dyDescent="0.2">
      <c r="A34" s="1" t="s">
        <v>36</v>
      </c>
      <c r="B34" s="1">
        <v>10</v>
      </c>
      <c r="C34" s="3">
        <v>108623.27</v>
      </c>
      <c r="D34" s="11">
        <f t="shared" si="6"/>
        <v>10862.330000000002</v>
      </c>
      <c r="E34" s="3">
        <v>119485.6</v>
      </c>
      <c r="F34" s="2"/>
      <c r="G34" s="3">
        <v>113660</v>
      </c>
      <c r="H34" s="3">
        <f t="shared" si="7"/>
        <v>7956</v>
      </c>
      <c r="I34" s="3">
        <v>121616</v>
      </c>
      <c r="J34" s="31">
        <f t="shared" si="8"/>
        <v>-1.7517431916852996E-2</v>
      </c>
      <c r="K34" s="31">
        <f t="shared" si="9"/>
        <v>-0.10683405144059989</v>
      </c>
    </row>
    <row r="35" spans="1:17" x14ac:dyDescent="0.2">
      <c r="A35" s="1" t="s">
        <v>37</v>
      </c>
      <c r="B35" s="1">
        <v>8</v>
      </c>
      <c r="C35" s="3">
        <v>78342.515750000006</v>
      </c>
      <c r="D35" s="11">
        <f t="shared" si="6"/>
        <v>7050.8264175000077</v>
      </c>
      <c r="E35" s="3">
        <v>85393.342167500014</v>
      </c>
      <c r="F35" s="2"/>
      <c r="G35" s="3">
        <v>79730</v>
      </c>
      <c r="H35" s="3">
        <f t="shared" si="7"/>
        <v>4091</v>
      </c>
      <c r="I35" s="3">
        <v>83821</v>
      </c>
      <c r="J35" s="31">
        <f t="shared" si="8"/>
        <v>1.8758332249675064E-2</v>
      </c>
      <c r="K35" s="31">
        <f t="shared" si="9"/>
        <v>-6.5359328211307355E-2</v>
      </c>
    </row>
    <row r="36" spans="1:17" x14ac:dyDescent="0.2">
      <c r="A36" s="1" t="s">
        <v>38</v>
      </c>
      <c r="B36" s="1">
        <v>5</v>
      </c>
      <c r="C36" s="3">
        <v>67211.756000000008</v>
      </c>
      <c r="D36" s="11">
        <f t="shared" si="6"/>
        <v>5376.9404800000048</v>
      </c>
      <c r="E36" s="3">
        <v>72588.696480000013</v>
      </c>
      <c r="F36" s="2"/>
      <c r="G36" s="3">
        <v>67260</v>
      </c>
      <c r="H36" s="3">
        <f t="shared" si="7"/>
        <v>4121</v>
      </c>
      <c r="I36" s="3">
        <v>71381</v>
      </c>
      <c r="J36" s="31">
        <f t="shared" si="8"/>
        <v>1.6919018786512002E-2</v>
      </c>
      <c r="K36" s="31">
        <f t="shared" si="9"/>
        <v>-5.8408315938414862E-2</v>
      </c>
    </row>
    <row r="37" spans="1:17" x14ac:dyDescent="0.2">
      <c r="A37" s="1" t="s">
        <v>39</v>
      </c>
      <c r="B37" s="1">
        <v>3</v>
      </c>
      <c r="C37" s="3">
        <v>53313.380000000005</v>
      </c>
      <c r="D37" s="11">
        <f t="shared" si="6"/>
        <v>2665.6690000000017</v>
      </c>
      <c r="E37" s="3">
        <v>55979.049000000006</v>
      </c>
      <c r="F37" s="2"/>
      <c r="G37" s="3">
        <v>51655</v>
      </c>
      <c r="H37" s="3">
        <f t="shared" si="7"/>
        <v>85</v>
      </c>
      <c r="I37" s="3">
        <v>51740</v>
      </c>
      <c r="J37" s="31">
        <f t="shared" si="8"/>
        <v>8.1929822187862517E-2</v>
      </c>
      <c r="K37" s="31">
        <f t="shared" si="9"/>
        <v>3.0409354464630937E-2</v>
      </c>
    </row>
    <row r="38" spans="1:17" x14ac:dyDescent="0.2">
      <c r="A38" s="1" t="s">
        <v>40</v>
      </c>
      <c r="B38" s="1">
        <v>3</v>
      </c>
      <c r="C38" s="3">
        <v>60333.332666666662</v>
      </c>
      <c r="D38" s="11">
        <f t="shared" si="6"/>
        <v>3619.999960000001</v>
      </c>
      <c r="E38" s="3">
        <v>63953.332626666663</v>
      </c>
      <c r="F38" s="2"/>
      <c r="G38" s="3">
        <v>63211</v>
      </c>
      <c r="H38" s="3">
        <f t="shared" si="7"/>
        <v>448</v>
      </c>
      <c r="I38" s="3">
        <v>63659</v>
      </c>
      <c r="J38" s="31">
        <f t="shared" si="8"/>
        <v>4.6235823161950816E-3</v>
      </c>
      <c r="K38" s="31">
        <f t="shared" si="9"/>
        <v>-5.2241903475287677E-2</v>
      </c>
    </row>
    <row r="39" spans="1:17" x14ac:dyDescent="0.2">
      <c r="A39" s="1" t="s">
        <v>14</v>
      </c>
      <c r="B39" s="1">
        <f>COUNT(B17:B38)</f>
        <v>22</v>
      </c>
      <c r="F39" s="13"/>
      <c r="G39" s="12"/>
      <c r="H39" s="12"/>
    </row>
    <row r="40" spans="1:17" x14ac:dyDescent="0.2">
      <c r="A40" s="1" t="s">
        <v>15</v>
      </c>
      <c r="B40" s="1">
        <f>SUM(B17:B38)</f>
        <v>509</v>
      </c>
      <c r="I40" s="12" t="s">
        <v>13</v>
      </c>
      <c r="J40" s="32">
        <f>AVERAGE(J6:J38)</f>
        <v>7.4051618754042399E-3</v>
      </c>
      <c r="K40" s="32">
        <f>AVERAGE(K6:K38)</f>
        <v>-5.8362478590984278E-2</v>
      </c>
    </row>
    <row r="41" spans="1:17" s="13" customFormat="1" ht="14.25" x14ac:dyDescent="0.2">
      <c r="A41" s="13" t="s">
        <v>16</v>
      </c>
      <c r="B41" s="13">
        <f>B39+B13</f>
        <v>29</v>
      </c>
      <c r="C41" s="12"/>
      <c r="D41" s="12"/>
      <c r="E41" s="12"/>
      <c r="F41" s="3" t="s">
        <v>42</v>
      </c>
      <c r="G41" s="3"/>
      <c r="H41" s="3"/>
      <c r="I41" s="3"/>
      <c r="J41" s="22">
        <f>COUNTIF(J6:J38,"&gt;.1")/$B$41</f>
        <v>6.8965517241379309E-2</v>
      </c>
      <c r="K41" s="22">
        <f>COUNTIF(K6:K38,"&gt;.1")/$B$41</f>
        <v>6.8965517241379309E-2</v>
      </c>
    </row>
    <row r="42" spans="1:17" ht="14.25" x14ac:dyDescent="0.2">
      <c r="A42" s="13" t="s">
        <v>17</v>
      </c>
      <c r="B42" s="13">
        <f>B40+B14</f>
        <v>563</v>
      </c>
      <c r="F42" s="3" t="s">
        <v>41</v>
      </c>
      <c r="J42" s="35">
        <f>COUNTIF(J6:J38,"&lt;-.1")/$B$41</f>
        <v>0.10344827586206896</v>
      </c>
      <c r="K42" s="35">
        <f>COUNTIF(K6:K38,"&lt;-.1")/$B$41</f>
        <v>0.41379310344827586</v>
      </c>
    </row>
    <row r="44" spans="1:17" x14ac:dyDescent="0.2">
      <c r="A44" s="14" t="s">
        <v>2</v>
      </c>
      <c r="B44" s="14"/>
      <c r="C44" s="1"/>
      <c r="D44" s="1"/>
      <c r="E44" s="1"/>
      <c r="G44" s="1"/>
      <c r="H44" s="1"/>
      <c r="J44" s="34"/>
      <c r="K44" s="34"/>
      <c r="M44" s="3"/>
      <c r="N44" s="3"/>
      <c r="O44" s="3"/>
    </row>
    <row r="45" spans="1:17" ht="26.1" customHeight="1" x14ac:dyDescent="0.2">
      <c r="A45" s="40" t="s">
        <v>63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9"/>
      <c r="M45" s="19"/>
      <c r="N45" s="19"/>
      <c r="O45" s="19"/>
      <c r="P45" s="19"/>
      <c r="Q45" s="19"/>
    </row>
    <row r="46" spans="1:17" x14ac:dyDescent="0.2">
      <c r="A46" s="20" t="s">
        <v>44</v>
      </c>
      <c r="C46" s="1"/>
      <c r="D46" s="1"/>
      <c r="E46" s="1"/>
      <c r="G46" s="1"/>
      <c r="H46" s="1"/>
      <c r="J46" s="34"/>
      <c r="K46" s="34"/>
      <c r="M46" s="3"/>
      <c r="N46" s="3"/>
      <c r="O46" s="3"/>
    </row>
    <row r="47" spans="1:17" x14ac:dyDescent="0.2">
      <c r="A47" s="20" t="s">
        <v>43</v>
      </c>
      <c r="C47" s="1"/>
      <c r="D47" s="1"/>
      <c r="E47" s="1"/>
      <c r="G47" s="1"/>
      <c r="H47" s="1"/>
      <c r="J47" s="34"/>
      <c r="K47" s="34"/>
      <c r="M47" s="3"/>
      <c r="N47" s="3"/>
      <c r="O47" s="3"/>
    </row>
  </sheetData>
  <mergeCells count="4">
    <mergeCell ref="C3:E3"/>
    <mergeCell ref="G3:I3"/>
    <mergeCell ref="J3:K3"/>
    <mergeCell ref="A45:K45"/>
  </mergeCells>
  <conditionalFormatting sqref="J16:K38 J6:K14">
    <cfRule type="cellIs" dxfId="1" priority="11" operator="greaterThan">
      <formula>0.1</formula>
    </cfRule>
    <cfRule type="cellIs" dxfId="0" priority="12" operator="lessThan">
      <formula>-0.1</formula>
    </cfRule>
  </conditionalFormatting>
  <printOptions horizontalCentered="1"/>
  <pageMargins left="0.25" right="0.25" top="0.75" bottom="0.75" header="0.3" footer="0.3"/>
  <pageSetup scale="79" fitToHeight="0" orientation="portrait" r:id="rId1"/>
  <headerFooter>
    <oddHeader>&amp;RExhibit ARC-3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33"/>
  <sheetViews>
    <sheetView workbookViewId="0">
      <selection activeCell="C38" sqref="C38"/>
    </sheetView>
  </sheetViews>
  <sheetFormatPr defaultColWidth="9.140625" defaultRowHeight="12.75" x14ac:dyDescent="0.2"/>
  <cols>
    <col min="1" max="1" width="19.42578125" style="26" customWidth="1"/>
    <col min="2" max="4" width="9.140625" style="26"/>
    <col min="5" max="5" width="13.5703125" style="26" bestFit="1" customWidth="1"/>
    <col min="6" max="6" width="11" style="26" bestFit="1" customWidth="1"/>
    <col min="7" max="16384" width="9.140625" style="26"/>
  </cols>
  <sheetData>
    <row r="1" spans="1:7" x14ac:dyDescent="0.2">
      <c r="B1" s="26" t="s">
        <v>51</v>
      </c>
      <c r="C1" s="26" t="s">
        <v>52</v>
      </c>
    </row>
    <row r="3" spans="1:7" ht="102" x14ac:dyDescent="0.2">
      <c r="A3" s="23" t="str">
        <f>'[1]Mkt data_12.31.2019'!A4</f>
        <v>AEP Job</v>
      </c>
      <c r="B3" s="24" t="s">
        <v>45</v>
      </c>
      <c r="C3" s="25" t="s">
        <v>46</v>
      </c>
      <c r="D3" s="24" t="s">
        <v>47</v>
      </c>
      <c r="E3" s="24" t="s">
        <v>48</v>
      </c>
      <c r="F3" s="29" t="s">
        <v>50</v>
      </c>
      <c r="G3" s="24" t="s">
        <v>49</v>
      </c>
    </row>
    <row r="4" spans="1:7" x14ac:dyDescent="0.2">
      <c r="A4" s="1" t="s">
        <v>24</v>
      </c>
      <c r="B4" s="28">
        <f>VLOOKUP($A4,'non exempt'!$A:$K,10,FALSE)+1</f>
        <v>1.3348678559844309</v>
      </c>
      <c r="C4" s="28">
        <f>VLOOKUP($A4,'non exempt'!$A:$K,11,FALSE)+1</f>
        <v>1.2359887555411397</v>
      </c>
      <c r="D4" s="27">
        <v>0.9</v>
      </c>
      <c r="E4" s="27">
        <v>1</v>
      </c>
      <c r="F4" s="27">
        <v>0.2</v>
      </c>
      <c r="G4" s="27">
        <v>0.4</v>
      </c>
    </row>
    <row r="5" spans="1:7" x14ac:dyDescent="0.2">
      <c r="A5" s="1" t="s">
        <v>23</v>
      </c>
      <c r="B5" s="28">
        <f>VLOOKUP($A5,'non exempt'!$A:$K,10,FALSE)+1</f>
        <v>1.3243488916990074</v>
      </c>
      <c r="C5" s="28">
        <f>VLOOKUP($A5,'non exempt'!$A:$K,11,FALSE)+1</f>
        <v>1.249385746885856</v>
      </c>
      <c r="D5" s="27">
        <v>0.9</v>
      </c>
      <c r="E5" s="27">
        <v>1</v>
      </c>
      <c r="F5" s="27">
        <v>0.2</v>
      </c>
      <c r="G5" s="27">
        <v>0.4</v>
      </c>
    </row>
    <row r="6" spans="1:7" x14ac:dyDescent="0.2">
      <c r="A6" s="1" t="s">
        <v>30</v>
      </c>
      <c r="B6" s="28">
        <f>VLOOKUP($A6,'non exempt'!$A:$K,10,FALSE)+1</f>
        <v>1.0898634707797241</v>
      </c>
      <c r="C6" s="28">
        <f>VLOOKUP($A6,'non exempt'!$A:$K,11,FALSE)+1</f>
        <v>1.0379652102664039</v>
      </c>
      <c r="D6" s="27">
        <v>0.9</v>
      </c>
      <c r="E6" s="27">
        <v>1</v>
      </c>
      <c r="F6" s="27">
        <v>0.2</v>
      </c>
      <c r="G6" s="27">
        <v>0.4</v>
      </c>
    </row>
    <row r="7" spans="1:7" x14ac:dyDescent="0.2">
      <c r="A7" s="1" t="s">
        <v>39</v>
      </c>
      <c r="B7" s="28">
        <f>VLOOKUP($A7,'non exempt'!$A:$K,10,FALSE)+1</f>
        <v>1.0819298221878626</v>
      </c>
      <c r="C7" s="28">
        <f>VLOOKUP($A7,'non exempt'!$A:$K,11,FALSE)+1</f>
        <v>1.0304093544646309</v>
      </c>
      <c r="D7" s="27">
        <v>0.9</v>
      </c>
      <c r="E7" s="27">
        <v>1</v>
      </c>
      <c r="F7" s="27">
        <v>0.2</v>
      </c>
      <c r="G7" s="27">
        <v>0.4</v>
      </c>
    </row>
    <row r="8" spans="1:7" x14ac:dyDescent="0.2">
      <c r="A8" s="1" t="s">
        <v>29</v>
      </c>
      <c r="B8" s="28">
        <f>VLOOKUP($A8,'non exempt'!$A:$K,10,FALSE)+1</f>
        <v>1.0695731012789713</v>
      </c>
      <c r="C8" s="28">
        <f>VLOOKUP($A8,'non exempt'!$A:$K,11,FALSE)+1</f>
        <v>1.0090312276216709</v>
      </c>
      <c r="D8" s="27">
        <v>0.9</v>
      </c>
      <c r="E8" s="27">
        <v>1</v>
      </c>
      <c r="F8" s="27">
        <v>0.2</v>
      </c>
      <c r="G8" s="27">
        <v>0.4</v>
      </c>
    </row>
    <row r="9" spans="1:7" x14ac:dyDescent="0.2">
      <c r="A9" s="1" t="s">
        <v>56</v>
      </c>
      <c r="B9" s="28">
        <f>VLOOKUP($A9,'non exempt'!$A:$K,10,FALSE)+1</f>
        <v>1.0539343907300429</v>
      </c>
      <c r="C9" s="28">
        <f>VLOOKUP($A9,'non exempt'!$A:$K,11,FALSE)+1</f>
        <v>0.99427772710381401</v>
      </c>
      <c r="D9" s="27">
        <v>0.9</v>
      </c>
      <c r="E9" s="27">
        <v>1</v>
      </c>
      <c r="F9" s="27">
        <v>0.2</v>
      </c>
      <c r="G9" s="27">
        <v>0.4</v>
      </c>
    </row>
    <row r="10" spans="1:7" x14ac:dyDescent="0.2">
      <c r="A10" s="1" t="s">
        <v>21</v>
      </c>
      <c r="B10" s="28">
        <f>VLOOKUP($A10,'non exempt'!$A:$K,10,FALSE)+1</f>
        <v>1.0526916320394581</v>
      </c>
      <c r="C10" s="28">
        <f>VLOOKUP($A10,'non exempt'!$A:$K,11,FALSE)+1</f>
        <v>0.99310530049660484</v>
      </c>
      <c r="D10" s="27">
        <v>0.9</v>
      </c>
      <c r="E10" s="27">
        <v>1</v>
      </c>
      <c r="F10" s="27">
        <v>0.2</v>
      </c>
      <c r="G10" s="27">
        <v>0.4</v>
      </c>
    </row>
    <row r="11" spans="1:7" x14ac:dyDescent="0.2">
      <c r="A11" s="1" t="s">
        <v>26</v>
      </c>
      <c r="B11" s="28">
        <f>VLOOKUP($A11,'non exempt'!$A:$K,10,FALSE)+1</f>
        <v>1.0366149171042296</v>
      </c>
      <c r="C11" s="28">
        <f>VLOOKUP($A11,'non exempt'!$A:$K,11,FALSE)+1</f>
        <v>0.98725224294042246</v>
      </c>
      <c r="D11" s="27">
        <v>0.9</v>
      </c>
      <c r="E11" s="27">
        <v>1</v>
      </c>
      <c r="F11" s="27">
        <v>0.2</v>
      </c>
      <c r="G11" s="27">
        <v>0.4</v>
      </c>
    </row>
    <row r="12" spans="1:7" x14ac:dyDescent="0.2">
      <c r="A12" s="1" t="s">
        <v>57</v>
      </c>
      <c r="B12" s="28">
        <f>VLOOKUP($A12,'non exempt'!$A:$K,10,FALSE)+1</f>
        <v>1.0351004335899479</v>
      </c>
      <c r="C12" s="28">
        <f>VLOOKUP($A12,'non exempt'!$A:$K,11,FALSE)+1</f>
        <v>0.94100035395097781</v>
      </c>
      <c r="D12" s="27">
        <v>0.9</v>
      </c>
      <c r="E12" s="27">
        <v>1</v>
      </c>
      <c r="F12" s="27">
        <v>0.2</v>
      </c>
      <c r="G12" s="27">
        <v>0.4</v>
      </c>
    </row>
    <row r="13" spans="1:7" x14ac:dyDescent="0.2">
      <c r="A13" s="1" t="s">
        <v>37</v>
      </c>
      <c r="B13" s="28">
        <f>VLOOKUP($A13,'non exempt'!$A:$K,10,FALSE)+1</f>
        <v>1.0187583322496752</v>
      </c>
      <c r="C13" s="28">
        <f>VLOOKUP($A13,'non exempt'!$A:$K,11,FALSE)+1</f>
        <v>0.93464067178869259</v>
      </c>
      <c r="D13" s="27">
        <v>0.9</v>
      </c>
      <c r="E13" s="27">
        <v>1</v>
      </c>
      <c r="F13" s="27">
        <v>0.2</v>
      </c>
      <c r="G13" s="27">
        <v>0.4</v>
      </c>
    </row>
    <row r="14" spans="1:7" x14ac:dyDescent="0.2">
      <c r="A14" s="1" t="s">
        <v>38</v>
      </c>
      <c r="B14" s="28">
        <f>VLOOKUP($A14,'non exempt'!$A:$K,10,FALSE)+1</f>
        <v>1.016919018786512</v>
      </c>
      <c r="C14" s="28">
        <f>VLOOKUP($A14,'non exempt'!$A:$K,11,FALSE)+1</f>
        <v>0.94159168406158511</v>
      </c>
      <c r="D14" s="27">
        <v>0.9</v>
      </c>
      <c r="E14" s="27">
        <v>1</v>
      </c>
      <c r="F14" s="27">
        <v>0.2</v>
      </c>
      <c r="G14" s="27">
        <v>0.4</v>
      </c>
    </row>
    <row r="15" spans="1:7" x14ac:dyDescent="0.2">
      <c r="A15" s="1" t="s">
        <v>40</v>
      </c>
      <c r="B15" s="28">
        <f>VLOOKUP($A15,'non exempt'!$A:$K,10,FALSE)+1</f>
        <v>1.0046235823161951</v>
      </c>
      <c r="C15" s="28">
        <f>VLOOKUP($A15,'non exempt'!$A:$K,11,FALSE)+1</f>
        <v>0.94775809652471232</v>
      </c>
      <c r="D15" s="27">
        <v>0.9</v>
      </c>
      <c r="E15" s="27">
        <v>1</v>
      </c>
      <c r="F15" s="27">
        <v>0.2</v>
      </c>
      <c r="G15" s="27">
        <v>0.4</v>
      </c>
    </row>
    <row r="16" spans="1:7" x14ac:dyDescent="0.2">
      <c r="A16" s="1" t="s">
        <v>60</v>
      </c>
      <c r="B16" s="28">
        <f>VLOOKUP($A16,'non exempt'!$A:$K,10,FALSE)+1</f>
        <v>0.99840189303657478</v>
      </c>
      <c r="C16" s="28">
        <f>VLOOKUP($A16,'non exempt'!$A:$K,11,FALSE)+1</f>
        <v>0.94188857833639128</v>
      </c>
      <c r="D16" s="27">
        <v>0.9</v>
      </c>
      <c r="E16" s="27">
        <v>1</v>
      </c>
      <c r="F16" s="27">
        <v>0.2</v>
      </c>
      <c r="G16" s="27">
        <v>0.4</v>
      </c>
    </row>
    <row r="17" spans="1:7" x14ac:dyDescent="0.2">
      <c r="A17" s="1" t="s">
        <v>22</v>
      </c>
      <c r="B17" s="28">
        <f>VLOOKUP($A17,'non exempt'!$A:$K,10,FALSE)+1</f>
        <v>0.99806232568380882</v>
      </c>
      <c r="C17" s="28">
        <f>VLOOKUP($A17,'non exempt'!$A:$K,11,FALSE)+1</f>
        <v>0.95053554827029418</v>
      </c>
      <c r="D17" s="27">
        <v>0.9</v>
      </c>
      <c r="E17" s="27">
        <v>1</v>
      </c>
      <c r="F17" s="27">
        <v>0.2</v>
      </c>
      <c r="G17" s="27">
        <v>0.4</v>
      </c>
    </row>
    <row r="18" spans="1:7" x14ac:dyDescent="0.2">
      <c r="A18" s="1" t="s">
        <v>31</v>
      </c>
      <c r="B18" s="28">
        <f>VLOOKUP($A18,'non exempt'!$A:$K,10,FALSE)+1</f>
        <v>0.99803077644478544</v>
      </c>
      <c r="C18" s="28">
        <f>VLOOKUP($A18,'non exempt'!$A:$K,11,FALSE)+1</f>
        <v>0.91562456554567473</v>
      </c>
      <c r="D18" s="27">
        <v>0.9</v>
      </c>
      <c r="E18" s="27">
        <v>1</v>
      </c>
      <c r="F18" s="27">
        <v>0.2</v>
      </c>
      <c r="G18" s="27">
        <v>0.4</v>
      </c>
    </row>
    <row r="19" spans="1:7" x14ac:dyDescent="0.2">
      <c r="A19" s="1" t="s">
        <v>28</v>
      </c>
      <c r="B19" s="28">
        <f>VLOOKUP($A19,'non exempt'!$A:$K,10,FALSE)+1</f>
        <v>0.99210710988749529</v>
      </c>
      <c r="C19" s="28">
        <f>VLOOKUP($A19,'non exempt'!$A:$K,11,FALSE)+1</f>
        <v>0.93595010366744846</v>
      </c>
      <c r="D19" s="27">
        <v>0.9</v>
      </c>
      <c r="E19" s="27">
        <v>1</v>
      </c>
      <c r="F19" s="27">
        <v>0.2</v>
      </c>
      <c r="G19" s="27">
        <v>0.4</v>
      </c>
    </row>
    <row r="20" spans="1:7" x14ac:dyDescent="0.2">
      <c r="A20" s="1" t="s">
        <v>36</v>
      </c>
      <c r="B20" s="28">
        <f>VLOOKUP($A20,'non exempt'!$A:$K,10,FALSE)+1</f>
        <v>0.98248256808314705</v>
      </c>
      <c r="C20" s="28">
        <f>VLOOKUP($A20,'non exempt'!$A:$K,11,FALSE)+1</f>
        <v>0.89316594855940012</v>
      </c>
      <c r="D20" s="27">
        <v>0.9</v>
      </c>
      <c r="E20" s="27">
        <v>1</v>
      </c>
      <c r="F20" s="27">
        <v>0.2</v>
      </c>
      <c r="G20" s="27">
        <v>0.4</v>
      </c>
    </row>
    <row r="21" spans="1:7" x14ac:dyDescent="0.2">
      <c r="A21" s="1" t="s">
        <v>20</v>
      </c>
      <c r="B21" s="28">
        <f>VLOOKUP($A21,'non exempt'!$A:$K,10,FALSE)+1</f>
        <v>0.98209264991502776</v>
      </c>
      <c r="C21" s="28">
        <f>VLOOKUP($A21,'non exempt'!$A:$K,11,FALSE)+1</f>
        <v>0.93532633325240733</v>
      </c>
      <c r="D21" s="27">
        <v>0.9</v>
      </c>
      <c r="E21" s="27">
        <v>1</v>
      </c>
      <c r="F21" s="27">
        <v>0.2</v>
      </c>
      <c r="G21" s="27">
        <v>0.4</v>
      </c>
    </row>
    <row r="22" spans="1:7" x14ac:dyDescent="0.2">
      <c r="A22" s="1" t="s">
        <v>32</v>
      </c>
      <c r="B22" s="28">
        <f>VLOOKUP($A22,'non exempt'!$A:$K,10,FALSE)+1</f>
        <v>0.98102091892147136</v>
      </c>
      <c r="C22" s="28">
        <f>VLOOKUP($A22,'non exempt'!$A:$K,11,FALSE)+1</f>
        <v>0.89183689852198134</v>
      </c>
      <c r="D22" s="27">
        <v>0.9</v>
      </c>
      <c r="E22" s="27">
        <v>1</v>
      </c>
      <c r="F22" s="27">
        <v>0.2</v>
      </c>
      <c r="G22" s="27">
        <v>0.4</v>
      </c>
    </row>
    <row r="23" spans="1:7" x14ac:dyDescent="0.2">
      <c r="A23" s="1" t="s">
        <v>35</v>
      </c>
      <c r="B23" s="28">
        <f>VLOOKUP($A23,'non exempt'!$A:$K,10,FALSE)+1</f>
        <v>0.96998178684421799</v>
      </c>
      <c r="C23" s="28">
        <f>VLOOKUP($A23,'non exempt'!$A:$K,11,FALSE)+1</f>
        <v>0.88180162440383436</v>
      </c>
      <c r="D23" s="27">
        <v>0.9</v>
      </c>
      <c r="E23" s="27">
        <v>1</v>
      </c>
      <c r="F23" s="27">
        <v>0.2</v>
      </c>
      <c r="G23" s="27">
        <v>0.4</v>
      </c>
    </row>
    <row r="24" spans="1:7" x14ac:dyDescent="0.2">
      <c r="A24" s="1" t="s">
        <v>54</v>
      </c>
      <c r="B24" s="28">
        <f>VLOOKUP($A24,'non exempt'!$A:$K,10,FALSE)+1</f>
        <v>0.93374219372311629</v>
      </c>
      <c r="C24" s="28">
        <f>VLOOKUP($A24,'non exempt'!$A:$K,11,FALSE)+1</f>
        <v>0.88927827973630114</v>
      </c>
      <c r="D24" s="27">
        <v>0.9</v>
      </c>
      <c r="E24" s="27">
        <v>1</v>
      </c>
      <c r="F24" s="27">
        <v>0.2</v>
      </c>
      <c r="G24" s="27">
        <v>0.4</v>
      </c>
    </row>
    <row r="25" spans="1:7" x14ac:dyDescent="0.2">
      <c r="A25" s="1" t="s">
        <v>59</v>
      </c>
      <c r="B25" s="28">
        <f>VLOOKUP($A25,'non exempt'!$A:$K,10,FALSE)+1</f>
        <v>0.93131667210362101</v>
      </c>
      <c r="C25" s="28">
        <f>VLOOKUP($A25,'non exempt'!$A:$K,11,FALSE)+1</f>
        <v>0.86233025194779733</v>
      </c>
      <c r="D25" s="27">
        <v>0.9</v>
      </c>
      <c r="E25" s="27">
        <v>1</v>
      </c>
      <c r="F25" s="27">
        <v>0.2</v>
      </c>
      <c r="G25" s="27">
        <v>0.4</v>
      </c>
    </row>
    <row r="26" spans="1:7" x14ac:dyDescent="0.2">
      <c r="A26" s="1" t="s">
        <v>55</v>
      </c>
      <c r="B26" s="28">
        <f>VLOOKUP($A26,'non exempt'!$A:$K,10,FALSE)+1</f>
        <v>0.93105501942218982</v>
      </c>
      <c r="C26" s="28">
        <f>VLOOKUP($A26,'non exempt'!$A:$K,11,FALSE)+1</f>
        <v>0.8867190661163713</v>
      </c>
      <c r="D26" s="27">
        <v>0.9</v>
      </c>
      <c r="E26" s="27">
        <v>1</v>
      </c>
      <c r="F26" s="27">
        <v>0.2</v>
      </c>
      <c r="G26" s="27">
        <v>0.4</v>
      </c>
    </row>
    <row r="27" spans="1:7" x14ac:dyDescent="0.2">
      <c r="A27" s="1" t="s">
        <v>58</v>
      </c>
      <c r="B27" s="28">
        <f>VLOOKUP($A27,'non exempt'!$A:$K,10,FALSE)+1</f>
        <v>0.92788808842652826</v>
      </c>
      <c r="C27" s="28">
        <f>VLOOKUP($A27,'non exempt'!$A:$K,11,FALSE)+1</f>
        <v>0.85127347562066802</v>
      </c>
      <c r="D27" s="27">
        <v>0.9</v>
      </c>
      <c r="E27" s="27">
        <v>1</v>
      </c>
      <c r="F27" s="27">
        <v>0.2</v>
      </c>
      <c r="G27" s="27">
        <v>0.4</v>
      </c>
    </row>
    <row r="28" spans="1:7" x14ac:dyDescent="0.2">
      <c r="A28" s="1" t="s">
        <v>27</v>
      </c>
      <c r="B28" s="28">
        <f>VLOOKUP($A28,'non exempt'!$A:$K,10,FALSE)+1</f>
        <v>0.91360461965501294</v>
      </c>
      <c r="C28" s="28">
        <f>VLOOKUP($A28,'non exempt'!$A:$K,11,FALSE)+1</f>
        <v>0.86189115061793664</v>
      </c>
      <c r="D28" s="27">
        <v>0.9</v>
      </c>
      <c r="E28" s="27">
        <v>1</v>
      </c>
      <c r="F28" s="27">
        <v>0.2</v>
      </c>
      <c r="G28" s="27">
        <v>0.4</v>
      </c>
    </row>
    <row r="29" spans="1:7" x14ac:dyDescent="0.2">
      <c r="A29" s="1" t="s">
        <v>19</v>
      </c>
      <c r="B29" s="28">
        <f>VLOOKUP($A29,'non exempt'!$A:$K,10,FALSE)+1</f>
        <v>0.91190759401104926</v>
      </c>
      <c r="C29" s="28">
        <f>VLOOKUP($A29,'non exempt'!$A:$K,11,FALSE)+1</f>
        <v>0.84435888334356413</v>
      </c>
      <c r="D29" s="27">
        <v>0.9</v>
      </c>
      <c r="E29" s="27">
        <v>1</v>
      </c>
      <c r="F29" s="27">
        <v>0.2</v>
      </c>
      <c r="G29" s="27">
        <v>0.4</v>
      </c>
    </row>
    <row r="30" spans="1:7" x14ac:dyDescent="0.2">
      <c r="A30" s="1" t="s">
        <v>25</v>
      </c>
      <c r="B30" s="28">
        <f>VLOOKUP($A30,'non exempt'!$A:$K,10,FALSE)+1</f>
        <v>0.89023302987129027</v>
      </c>
      <c r="C30" s="28">
        <f>VLOOKUP($A30,'non exempt'!$A:$K,11,FALSE)+1</f>
        <v>0.82428984247341686</v>
      </c>
      <c r="D30" s="27">
        <v>0.9</v>
      </c>
      <c r="E30" s="27">
        <v>1</v>
      </c>
      <c r="F30" s="27">
        <v>0.2</v>
      </c>
      <c r="G30" s="27">
        <v>0.4</v>
      </c>
    </row>
    <row r="31" spans="1:7" x14ac:dyDescent="0.2">
      <c r="A31" s="1" t="s">
        <v>33</v>
      </c>
      <c r="B31" s="28">
        <f>VLOOKUP($A31,'non exempt'!$A:$K,10,FALSE)+1</f>
        <v>0.8886887534150153</v>
      </c>
      <c r="C31" s="28">
        <f>VLOOKUP($A31,'non exempt'!$A:$K,11,FALSE)+1</f>
        <v>0.82286002314455797</v>
      </c>
      <c r="D31" s="27">
        <v>0.9</v>
      </c>
      <c r="E31" s="27">
        <v>1</v>
      </c>
      <c r="F31" s="27">
        <v>0.2</v>
      </c>
      <c r="G31" s="27">
        <v>0.4</v>
      </c>
    </row>
    <row r="32" spans="1:7" x14ac:dyDescent="0.2">
      <c r="A32" s="1" t="s">
        <v>34</v>
      </c>
      <c r="B32" s="28">
        <f>VLOOKUP($A32,'non exempt'!$A:$K,10,FALSE)+1</f>
        <v>0.86490824619631468</v>
      </c>
      <c r="C32" s="28">
        <f>VLOOKUP($A32,'non exempt'!$A:$K,11,FALSE)+1</f>
        <v>0.81595117565690056</v>
      </c>
      <c r="D32" s="27">
        <v>0.9</v>
      </c>
      <c r="E32" s="27">
        <v>1</v>
      </c>
      <c r="F32" s="27">
        <v>0.2</v>
      </c>
      <c r="G32" s="27">
        <v>0.4</v>
      </c>
    </row>
    <row r="33" spans="2:7" x14ac:dyDescent="0.2">
      <c r="B33" s="28"/>
      <c r="C33" s="28"/>
      <c r="D33" s="27">
        <v>0.9</v>
      </c>
      <c r="E33" s="27">
        <v>1</v>
      </c>
      <c r="F33" s="27">
        <v>0.2</v>
      </c>
      <c r="G33" s="27">
        <v>0.4</v>
      </c>
    </row>
  </sheetData>
  <autoFilter ref="A3:C32" xr:uid="{00000000-0009-0000-0000-000002000000}">
    <sortState xmlns:xlrd2="http://schemas.microsoft.com/office/spreadsheetml/2017/richdata2" ref="A4:C32">
      <sortCondition descending="1" ref="B3:B32"/>
    </sortState>
  </autoFilter>
  <sortState xmlns:xlrd2="http://schemas.microsoft.com/office/spreadsheetml/2017/richdata2" ref="A4:G32">
    <sortCondition descending="1" ref="B4:B32"/>
  </sortState>
  <pageMargins left="0.7" right="0.7" top="0.75" bottom="0.75" header="0.3" footer="0.3"/>
  <pageSetup orientation="portrait" horizontalDpi="1200" verticalDpi="1200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xNjc5PC9Vc2VyTmFtZT48RGF0ZVRpbWU+MTAvNC8yMDIyIDM6MDA6Mzc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846EE7-0A07-4908-A8F6-1A591352926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6F8A11F-831F-4632-B74A-28F8ED02B82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76416120-50D0-4055-BD5A-C2402ABCE0FD}"/>
</file>

<file path=customXml/itemProps4.xml><?xml version="1.0" encoding="utf-8"?>
<ds:datastoreItem xmlns:ds="http://schemas.openxmlformats.org/officeDocument/2006/customXml" ds:itemID="{7434072F-CDE2-4232-9E3C-944FD67FEF2D}"/>
</file>

<file path=customXml/itemProps5.xml><?xml version="1.0" encoding="utf-8"?>
<ds:datastoreItem xmlns:ds="http://schemas.openxmlformats.org/officeDocument/2006/customXml" ds:itemID="{A3C2A9CE-A27B-4D6B-AD3E-66F09D39D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non exempt</vt:lpstr>
      <vt:lpstr>Graph Data</vt:lpstr>
      <vt:lpstr>Chart1</vt:lpstr>
      <vt:lpstr>'non exempt'!Print_Area</vt:lpstr>
      <vt:lpstr>'non exempt'!Print_Titles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s291679</dc:creator>
  <cp:keywords/>
  <cp:lastModifiedBy>s291679</cp:lastModifiedBy>
  <cp:lastPrinted>2023-05-03T21:32:29Z</cp:lastPrinted>
  <dcterms:created xsi:type="dcterms:W3CDTF">2018-12-19T20:55:02Z</dcterms:created>
  <dcterms:modified xsi:type="dcterms:W3CDTF">2023-05-09T10:40:22Z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423a0d39-f54b-4cd6-85bc-8b49f4c242b9</vt:lpwstr>
  </property>
  <property fmtid="{D5CDD505-2E9C-101B-9397-08002B2CF9AE}" pid="3" name="bjSaver">
    <vt:lpwstr>ymOzOy9TozdO3fPkFt/NYaxMcqEF9d4G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{D5846EE7-0A07-4908-A8F6-1A5913529263}</vt:lpwstr>
  </property>
  <property fmtid="{D5CDD505-2E9C-101B-9397-08002B2CF9AE}" pid="13" name="ContentTypeId">
    <vt:lpwstr>0x01010001136CE24ED5F449BD16740FFC7FAF6F</vt:lpwstr>
  </property>
</Properties>
</file>