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R_Rate_Cases\Employee Benefits\Compensation and Other Topics\KY\2023\Testimony\Exhibits\"/>
    </mc:Choice>
  </mc:AlternateContent>
  <xr:revisionPtr revIDLastSave="0" documentId="13_ncr:1_{EBAE234C-7F6F-4B33-B10F-DAAF99CCC9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kt data_3.31.2023" sheetId="1" r:id="rId1"/>
    <sheet name="Chart1" sheetId="3" r:id="rId2"/>
    <sheet name="Graph Data" sheetId="2" r:id="rId3"/>
  </sheets>
  <definedNames>
    <definedName name="_xlnm._FilterDatabase" localSheetId="2" hidden="1">'Graph Data'!$A$3:$C$7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C9" i="2"/>
  <c r="B19" i="1"/>
  <c r="B18" i="1"/>
  <c r="B11" i="1"/>
  <c r="C22" i="1" s="1"/>
  <c r="B10" i="1"/>
  <c r="C21" i="1" s="1"/>
  <c r="K17" i="1"/>
  <c r="C4" i="2" s="1"/>
  <c r="J17" i="1"/>
  <c r="B4" i="2" s="1"/>
  <c r="H17" i="1"/>
  <c r="D17" i="1"/>
  <c r="K16" i="1"/>
  <c r="C5" i="2" s="1"/>
  <c r="J16" i="1"/>
  <c r="H16" i="1"/>
  <c r="D16" i="1"/>
  <c r="K15" i="1"/>
  <c r="J15" i="1"/>
  <c r="B9" i="2" s="1"/>
  <c r="H15" i="1"/>
  <c r="D15" i="1"/>
  <c r="D9" i="1"/>
  <c r="D8" i="1"/>
  <c r="D7" i="1"/>
  <c r="D6" i="1"/>
  <c r="A3" i="2" l="1"/>
  <c r="J6" i="1" l="1"/>
  <c r="H6" i="1"/>
  <c r="K6" i="1"/>
  <c r="J7" i="1"/>
  <c r="B7" i="2" s="1"/>
  <c r="H7" i="1"/>
  <c r="K7" i="1"/>
  <c r="C7" i="2" s="1"/>
  <c r="J8" i="1"/>
  <c r="B8" i="2" s="1"/>
  <c r="H8" i="1"/>
  <c r="K8" i="1"/>
  <c r="C8" i="2" s="1"/>
  <c r="J9" i="1"/>
  <c r="B10" i="2" s="1"/>
  <c r="H9" i="1"/>
  <c r="K9" i="1"/>
  <c r="C10" i="2" s="1"/>
  <c r="B6" i="2" l="1"/>
  <c r="J20" i="1"/>
  <c r="C6" i="2"/>
  <c r="K20" i="1"/>
  <c r="K22" i="1"/>
  <c r="K21" i="1"/>
  <c r="J22" i="1"/>
  <c r="J21" i="1"/>
</calcChain>
</file>

<file path=xl/sharedStrings.xml><?xml version="1.0" encoding="utf-8"?>
<sst xmlns="http://schemas.openxmlformats.org/spreadsheetml/2006/main" count="51" uniqueCount="43">
  <si>
    <t>Average</t>
  </si>
  <si>
    <t>Target TCC</t>
  </si>
  <si>
    <t>% Difference</t>
  </si>
  <si>
    <r>
      <t>Target Annual Incentive</t>
    </r>
    <r>
      <rPr>
        <b/>
        <vertAlign val="superscript"/>
        <sz val="10"/>
        <rFont val="Arial"/>
        <family val="2"/>
      </rPr>
      <t>2</t>
    </r>
  </si>
  <si>
    <r>
      <t>Base</t>
    </r>
    <r>
      <rPr>
        <b/>
        <vertAlign val="superscript"/>
        <sz val="10"/>
        <rFont val="Arial"/>
        <family val="2"/>
      </rPr>
      <t>3</t>
    </r>
  </si>
  <si>
    <t>(4) A market competitive range of +/- 10 percent has been used for all physical and craft positions</t>
  </si>
  <si>
    <r>
      <t>% of Jobs Above Market Competitive Range</t>
    </r>
    <r>
      <rPr>
        <vertAlign val="superscript"/>
        <sz val="10"/>
        <rFont val="Arial"/>
        <family val="2"/>
      </rPr>
      <t>4</t>
    </r>
  </si>
  <si>
    <r>
      <t>% of Jobs Below Market Competitive Range</t>
    </r>
    <r>
      <rPr>
        <vertAlign val="superscript"/>
        <sz val="10"/>
        <rFont val="Arial"/>
        <family val="2"/>
      </rPr>
      <t>4</t>
    </r>
  </si>
  <si>
    <t>Notes</t>
  </si>
  <si>
    <t>AEP Job</t>
  </si>
  <si>
    <t>TOTAL JOB COUNT</t>
  </si>
  <si>
    <t>TOTAL INCUMBENT COUNT</t>
  </si>
  <si>
    <t>Market Competitive Range</t>
  </si>
  <si>
    <t>Market Median</t>
  </si>
  <si>
    <t>Below Market</t>
  </si>
  <si>
    <t>Above Market</t>
  </si>
  <si>
    <t>(2) Target payout is 3 percent of base earnings for all physical and craft jobs</t>
  </si>
  <si>
    <r>
      <t>Avg Base</t>
    </r>
    <r>
      <rPr>
        <b/>
        <vertAlign val="superscript"/>
        <sz val="10"/>
        <rFont val="Arial"/>
        <family val="2"/>
      </rPr>
      <t>1</t>
    </r>
  </si>
  <si>
    <t>Target Incentive</t>
  </si>
  <si>
    <t>AEP Base vs. Survey Target TCC</t>
  </si>
  <si>
    <t>AEP Target TCC vs. Survey Target TCC</t>
  </si>
  <si>
    <t>AEP Target TCC (with STI) vs. Survey Target TCC</t>
  </si>
  <si>
    <t>AEP Base (Without STI) vs. Survey Target TCC</t>
  </si>
  <si>
    <t>L</t>
  </si>
  <si>
    <t>M</t>
  </si>
  <si>
    <t>KPCo</t>
  </si>
  <si>
    <t>KPCo_PC1</t>
  </si>
  <si>
    <t>KPCo_PC2</t>
  </si>
  <si>
    <t>KPCo_PC3</t>
  </si>
  <si>
    <t>KPCo_PC4</t>
  </si>
  <si>
    <t>(1) As of  March 31, 2023</t>
  </si>
  <si>
    <t>WTW Energy Service Mid-Mgmt, Prof &amp; Support 2022</t>
  </si>
  <si>
    <t>KPCo Employees</t>
  </si>
  <si>
    <t>(3) Annualized from April 1, 2022 to March 31, 2023 @ 3.0% salary growth rate</t>
  </si>
  <si>
    <t>SVC_PC1</t>
  </si>
  <si>
    <t>SVC_PC2</t>
  </si>
  <si>
    <t>SVC_PC3</t>
  </si>
  <si>
    <t>AEP SERVICE CORP</t>
  </si>
  <si>
    <t>KPCo Incumbents</t>
  </si>
  <si>
    <t>KPCo Count</t>
  </si>
  <si>
    <t>AEPSC Count</t>
  </si>
  <si>
    <t>AEPSC Incumbents</t>
  </si>
  <si>
    <t>Kentucky Power Co: Target TCC for Physical &amp; Craft Positions vs. Market Median Total Sample Survey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</si>
</sst>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0" borderId="0" xfId="0" applyFont="1"/>
    <xf numFmtId="164" fontId="0" fillId="0" borderId="0" xfId="0" applyNumberFormat="1"/>
    <xf numFmtId="164" fontId="6" fillId="0" borderId="0" xfId="0" applyNumberFormat="1" applyFont="1"/>
    <xf numFmtId="0" fontId="0" fillId="0" borderId="0" xfId="0" applyBorder="1"/>
    <xf numFmtId="0" fontId="3" fillId="0" borderId="0" xfId="0" applyFont="1"/>
    <xf numFmtId="0" fontId="7" fillId="0" borderId="0" xfId="0" applyFont="1"/>
    <xf numFmtId="0" fontId="3" fillId="0" borderId="0" xfId="0" quotePrefix="1" applyFont="1"/>
    <xf numFmtId="0" fontId="9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0" fontId="9" fillId="0" borderId="3" xfId="0" applyFont="1" applyBorder="1"/>
    <xf numFmtId="0" fontId="0" fillId="0" borderId="0" xfId="0" applyAlignment="1">
      <alignment horizontal="center"/>
    </xf>
    <xf numFmtId="0" fontId="3" fillId="0" borderId="0" xfId="0" applyFont="1" applyFill="1"/>
    <xf numFmtId="0" fontId="10" fillId="0" borderId="0" xfId="0" applyFont="1" applyAlignment="1">
      <alignment horizontal="left"/>
    </xf>
    <xf numFmtId="165" fontId="11" fillId="0" borderId="0" xfId="0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Kentucky Power Co &amp; AEPSC Physical and Craft Positions</a:t>
            </a:r>
          </a:p>
          <a:p>
            <a:pPr>
              <a:defRPr b="1"/>
            </a:pPr>
            <a:r>
              <a:rPr lang="en-US" b="1"/>
              <a:t>vs.</a:t>
            </a:r>
            <a:r>
              <a:rPr lang="en-US" b="1" baseline="0"/>
              <a:t> Market-Competitive Compensation (High to Low)</a:t>
            </a:r>
          </a:p>
          <a:p>
            <a:pPr>
              <a:defRPr b="1"/>
            </a:pPr>
            <a:r>
              <a:rPr lang="en-US" b="1" baseline="0"/>
              <a:t>With and Without STI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1"/>
          <c:tx>
            <c:strRef>
              <c:f>'Graph Data'!$D$3</c:f>
              <c:strCache>
                <c:ptCount val="1"/>
                <c:pt idx="0">
                  <c:v>Below Market</c:v>
                </c:pt>
              </c:strCache>
            </c:strRef>
          </c:tx>
          <c:spPr>
            <a:pattFill prst="pct6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val>
            <c:numRef>
              <c:f>'Graph Data'!$D$4:$D$10</c:f>
              <c:numCache>
                <c:formatCode>0.0%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39-4336-BC16-EF8C5B6137E1}"/>
            </c:ext>
          </c:extLst>
        </c:ser>
        <c:ser>
          <c:idx val="3"/>
          <c:order val="2"/>
          <c:tx>
            <c:strRef>
              <c:f>'Graph Data'!$F$3</c:f>
              <c:strCache>
                <c:ptCount val="1"/>
                <c:pt idx="0">
                  <c:v>Market Competitive Range</c:v>
                </c:pt>
              </c:strCache>
            </c:strRef>
          </c:tx>
          <c:spPr>
            <a:pattFill prst="pct20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val>
            <c:numRef>
              <c:f>'Graph Data'!$F$4:$F$10</c:f>
              <c:numCache>
                <c:formatCode>0.0%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39-4336-BC16-EF8C5B6137E1}"/>
            </c:ext>
          </c:extLst>
        </c:ser>
        <c:ser>
          <c:idx val="4"/>
          <c:order val="3"/>
          <c:tx>
            <c:strRef>
              <c:f>'Graph Data'!$G$3</c:f>
              <c:strCache>
                <c:ptCount val="1"/>
                <c:pt idx="0">
                  <c:v>Above Market</c:v>
                </c:pt>
              </c:strCache>
            </c:strRef>
          </c:tx>
          <c:spPr>
            <a:pattFill prst="pct5">
              <a:fgClr>
                <a:schemeClr val="tx2"/>
              </a:fgClr>
              <a:bgClr>
                <a:schemeClr val="bg1"/>
              </a:bgClr>
            </a:patt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val>
            <c:numRef>
              <c:f>'Graph Data'!$G$4:$G$10</c:f>
              <c:numCache>
                <c:formatCode>0.0%</c:formatCode>
                <c:ptCount val="7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39-4336-BC16-EF8C5B613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25712"/>
        <c:axId val="474122432"/>
      </c:areaChart>
      <c:lineChart>
        <c:grouping val="standard"/>
        <c:varyColors val="0"/>
        <c:ser>
          <c:idx val="5"/>
          <c:order val="0"/>
          <c:tx>
            <c:strRef>
              <c:f>'Graph Data'!$E$3</c:f>
              <c:strCache>
                <c:ptCount val="1"/>
                <c:pt idx="0">
                  <c:v>Market Median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'Graph Data'!$A$4:$A$10</c:f>
              <c:strCache>
                <c:ptCount val="7"/>
                <c:pt idx="0">
                  <c:v>SVC_PC3</c:v>
                </c:pt>
                <c:pt idx="1">
                  <c:v>SVC_PC2</c:v>
                </c:pt>
                <c:pt idx="2">
                  <c:v>KPCo_PC1</c:v>
                </c:pt>
                <c:pt idx="3">
                  <c:v>KPCo_PC2</c:v>
                </c:pt>
                <c:pt idx="4">
                  <c:v>KPCo_PC3</c:v>
                </c:pt>
                <c:pt idx="5">
                  <c:v>SVC_PC1</c:v>
                </c:pt>
                <c:pt idx="6">
                  <c:v>KPCo_PC4</c:v>
                </c:pt>
              </c:strCache>
            </c:strRef>
          </c:cat>
          <c:val>
            <c:numRef>
              <c:f>'Graph Data'!$E$4:$E$10</c:f>
              <c:numCache>
                <c:formatCode>0.0%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A-4E5C-B4B6-277C6494FD6C}"/>
            </c:ext>
          </c:extLst>
        </c:ser>
        <c:ser>
          <c:idx val="0"/>
          <c:order val="4"/>
          <c:tx>
            <c:strRef>
              <c:f>'Graph Data'!$B$3</c:f>
              <c:strCache>
                <c:ptCount val="1"/>
                <c:pt idx="0">
                  <c:v>AEP Target TCC (with STI) vs. Survey Target TCC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 Data'!$A$4:$A$10</c:f>
              <c:strCache>
                <c:ptCount val="7"/>
                <c:pt idx="0">
                  <c:v>SVC_PC3</c:v>
                </c:pt>
                <c:pt idx="1">
                  <c:v>SVC_PC2</c:v>
                </c:pt>
                <c:pt idx="2">
                  <c:v>KPCo_PC1</c:v>
                </c:pt>
                <c:pt idx="3">
                  <c:v>KPCo_PC2</c:v>
                </c:pt>
                <c:pt idx="4">
                  <c:v>KPCo_PC3</c:v>
                </c:pt>
                <c:pt idx="5">
                  <c:v>SVC_PC1</c:v>
                </c:pt>
                <c:pt idx="6">
                  <c:v>KPCo_PC4</c:v>
                </c:pt>
              </c:strCache>
            </c:strRef>
          </c:cat>
          <c:val>
            <c:numRef>
              <c:f>'Graph Data'!$B$4:$B$10</c:f>
              <c:numCache>
                <c:formatCode>0.0%</c:formatCode>
                <c:ptCount val="7"/>
                <c:pt idx="0">
                  <c:v>1.0527630798756173</c:v>
                </c:pt>
                <c:pt idx="1">
                  <c:v>1.0490592271421708</c:v>
                </c:pt>
                <c:pt idx="2">
                  <c:v>1.0244719153286546</c:v>
                </c:pt>
                <c:pt idx="3">
                  <c:v>1.0241680573481418</c:v>
                </c:pt>
                <c:pt idx="4">
                  <c:v>0.99352121575118901</c:v>
                </c:pt>
                <c:pt idx="5">
                  <c:v>0.9915630958671231</c:v>
                </c:pt>
                <c:pt idx="6">
                  <c:v>0.69457432554092402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9-4336-BC16-EF8C5B6137E1}"/>
            </c:ext>
          </c:extLst>
        </c:ser>
        <c:ser>
          <c:idx val="1"/>
          <c:order val="5"/>
          <c:tx>
            <c:strRef>
              <c:f>'Graph Data'!$C$3</c:f>
              <c:strCache>
                <c:ptCount val="1"/>
                <c:pt idx="0">
                  <c:v>AEP Base (Without STI) vs. Survey Target TCC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 Data'!$A$4:$A$10</c:f>
              <c:strCache>
                <c:ptCount val="7"/>
                <c:pt idx="0">
                  <c:v>SVC_PC3</c:v>
                </c:pt>
                <c:pt idx="1">
                  <c:v>SVC_PC2</c:v>
                </c:pt>
                <c:pt idx="2">
                  <c:v>KPCo_PC1</c:v>
                </c:pt>
                <c:pt idx="3">
                  <c:v>KPCo_PC2</c:v>
                </c:pt>
                <c:pt idx="4">
                  <c:v>KPCo_PC3</c:v>
                </c:pt>
                <c:pt idx="5">
                  <c:v>SVC_PC1</c:v>
                </c:pt>
                <c:pt idx="6">
                  <c:v>KPCo_PC4</c:v>
                </c:pt>
              </c:strCache>
            </c:strRef>
          </c:cat>
          <c:val>
            <c:numRef>
              <c:f>'Graph Data'!$C$4:$C$10</c:f>
              <c:numCache>
                <c:formatCode>0.0%</c:formatCode>
                <c:ptCount val="7"/>
                <c:pt idx="0">
                  <c:v>1.024345897198131</c:v>
                </c:pt>
                <c:pt idx="1">
                  <c:v>1.020530857775598</c:v>
                </c:pt>
                <c:pt idx="2">
                  <c:v>0.995205911010696</c:v>
                </c:pt>
                <c:pt idx="3">
                  <c:v>0.99489309906858592</c:v>
                </c:pt>
                <c:pt idx="4">
                  <c:v>0.9633266259680866</c:v>
                </c:pt>
                <c:pt idx="5">
                  <c:v>0.96131002851317404</c:v>
                </c:pt>
                <c:pt idx="6">
                  <c:v>0.65541155530715156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9-4336-BC16-EF8C5B613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25712"/>
        <c:axId val="474122432"/>
      </c:lineChart>
      <c:catAx>
        <c:axId val="47412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AEP Jobs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22432"/>
        <c:crosses val="autoZero"/>
        <c:auto val="1"/>
        <c:lblAlgn val="ctr"/>
        <c:lblOffset val="100"/>
        <c:noMultiLvlLbl val="0"/>
      </c:catAx>
      <c:valAx>
        <c:axId val="474122432"/>
        <c:scaling>
          <c:orientation val="minMax"/>
          <c:max val="1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AEP Compensation as a Percent of Market Median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cross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25712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6" workbookViewId="0" zoomToFit="1"/>
  </sheetViews>
  <pageMargins left="0.7" right="0.7" top="0.75" bottom="0.75" header="0.3" footer="0.3"/>
  <pageSetup orientation="landscape" copies="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85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T28"/>
  <sheetViews>
    <sheetView showGridLines="0" tabSelected="1" zoomScaleNormal="100" workbookViewId="0">
      <selection activeCell="A2" sqref="A2"/>
    </sheetView>
  </sheetViews>
  <sheetFormatPr defaultRowHeight="12.5" x14ac:dyDescent="0.25"/>
  <cols>
    <col min="1" max="1" width="19.7265625" customWidth="1"/>
    <col min="2" max="2" width="12" customWidth="1"/>
    <col min="3" max="3" width="11.26953125" bestFit="1" customWidth="1"/>
    <col min="4" max="4" width="13.54296875" style="10" customWidth="1"/>
    <col min="5" max="5" width="10.453125" customWidth="1"/>
    <col min="6" max="6" width="2.453125" customWidth="1"/>
    <col min="7" max="7" width="10.453125" customWidth="1"/>
    <col min="8" max="8" width="10.26953125" customWidth="1"/>
    <col min="9" max="9" width="9.7265625" customWidth="1"/>
    <col min="10" max="10" width="18.7265625" bestFit="1" customWidth="1"/>
    <col min="11" max="11" width="18.1796875" bestFit="1" customWidth="1"/>
    <col min="12" max="12" width="8.26953125" customWidth="1"/>
    <col min="13" max="15" width="2.26953125" customWidth="1"/>
    <col min="16" max="16" width="8.453125" customWidth="1"/>
    <col min="17" max="20" width="2.26953125" customWidth="1"/>
    <col min="21" max="21" width="3" customWidth="1"/>
  </cols>
  <sheetData>
    <row r="1" spans="1:17" ht="13" x14ac:dyDescent="0.3">
      <c r="A1" s="1" t="s">
        <v>42</v>
      </c>
      <c r="J1" s="42"/>
      <c r="K1" s="42"/>
    </row>
    <row r="2" spans="1:17" x14ac:dyDescent="0.25">
      <c r="J2" s="43"/>
      <c r="K2" s="42"/>
    </row>
    <row r="3" spans="1:17" ht="45" customHeight="1" x14ac:dyDescent="0.3">
      <c r="C3" s="9"/>
      <c r="D3" s="9"/>
      <c r="E3" s="9"/>
      <c r="G3" s="37" t="s">
        <v>31</v>
      </c>
      <c r="H3" s="38"/>
      <c r="I3" s="39"/>
      <c r="J3" s="40" t="s">
        <v>2</v>
      </c>
      <c r="K3" s="41"/>
    </row>
    <row r="4" spans="1:17" ht="39" customHeight="1" x14ac:dyDescent="0.3">
      <c r="A4" s="19" t="s">
        <v>9</v>
      </c>
      <c r="B4" s="13" t="s">
        <v>32</v>
      </c>
      <c r="C4" s="13" t="s">
        <v>17</v>
      </c>
      <c r="D4" s="13" t="s">
        <v>3</v>
      </c>
      <c r="E4" s="13" t="s">
        <v>1</v>
      </c>
      <c r="F4" s="14"/>
      <c r="G4" s="14" t="s">
        <v>4</v>
      </c>
      <c r="H4" s="13" t="s">
        <v>18</v>
      </c>
      <c r="I4" s="13" t="s">
        <v>1</v>
      </c>
      <c r="J4" s="13" t="s">
        <v>20</v>
      </c>
      <c r="K4" s="12" t="s">
        <v>19</v>
      </c>
    </row>
    <row r="5" spans="1:17" ht="13" x14ac:dyDescent="0.3">
      <c r="A5" s="23" t="s">
        <v>25</v>
      </c>
      <c r="B5" s="21"/>
      <c r="C5" s="21"/>
      <c r="D5" s="21"/>
      <c r="E5" s="21"/>
      <c r="F5" s="22"/>
      <c r="G5" s="22"/>
      <c r="H5" s="21"/>
      <c r="I5" s="21"/>
      <c r="J5" s="21"/>
      <c r="K5" s="21"/>
    </row>
    <row r="6" spans="1:17" x14ac:dyDescent="0.25">
      <c r="A6" s="5" t="s">
        <v>26</v>
      </c>
      <c r="B6" s="10">
        <v>30</v>
      </c>
      <c r="C6" s="2">
        <v>98289.79</v>
      </c>
      <c r="D6" s="11">
        <f>E6-C6</f>
        <v>2948.7100000000064</v>
      </c>
      <c r="E6" s="2">
        <v>101238.5</v>
      </c>
      <c r="F6" s="4"/>
      <c r="G6" s="3">
        <v>96611</v>
      </c>
      <c r="H6" s="3">
        <f t="shared" ref="H6:H9" si="0">I6-G6</f>
        <v>2150</v>
      </c>
      <c r="I6" s="3">
        <v>98761</v>
      </c>
      <c r="J6" s="17">
        <f t="shared" ref="J6:J9" si="1">(1-I6/E6)</f>
        <v>2.4471915328654559E-2</v>
      </c>
      <c r="K6" s="17">
        <f t="shared" ref="K6:K9" si="2">(C6-I6)/C6</f>
        <v>-4.7940889893040408E-3</v>
      </c>
      <c r="P6" s="18"/>
      <c r="Q6" s="18"/>
    </row>
    <row r="7" spans="1:17" x14ac:dyDescent="0.25">
      <c r="A7" s="5" t="s">
        <v>27</v>
      </c>
      <c r="B7" s="15">
        <v>2</v>
      </c>
      <c r="C7" s="2">
        <v>98259.199999999997</v>
      </c>
      <c r="D7" s="11">
        <f t="shared" ref="D7:D9" si="3">E7-C7</f>
        <v>2947.775999999998</v>
      </c>
      <c r="E7" s="2">
        <v>101206.976</v>
      </c>
      <c r="G7" s="3">
        <v>96611</v>
      </c>
      <c r="H7" s="3">
        <f t="shared" si="0"/>
        <v>2150</v>
      </c>
      <c r="I7" s="3">
        <v>98761</v>
      </c>
      <c r="J7" s="17">
        <f t="shared" si="1"/>
        <v>2.4168057348141647E-2</v>
      </c>
      <c r="K7" s="17">
        <f t="shared" si="2"/>
        <v>-5.1069009314140858E-3</v>
      </c>
      <c r="P7" s="18"/>
    </row>
    <row r="8" spans="1:17" x14ac:dyDescent="0.25">
      <c r="A8" s="5" t="s">
        <v>28</v>
      </c>
      <c r="B8" s="15">
        <v>5</v>
      </c>
      <c r="C8" s="2">
        <v>97420.27</v>
      </c>
      <c r="D8" s="11">
        <f t="shared" si="3"/>
        <v>2922.6299999999901</v>
      </c>
      <c r="E8" s="2">
        <v>100342.9</v>
      </c>
      <c r="G8" s="3">
        <v>98467</v>
      </c>
      <c r="H8" s="3">
        <f t="shared" si="0"/>
        <v>2526</v>
      </c>
      <c r="I8" s="3">
        <v>100993</v>
      </c>
      <c r="J8" s="17">
        <f t="shared" si="1"/>
        <v>-6.478784248810987E-3</v>
      </c>
      <c r="K8" s="17">
        <f t="shared" si="2"/>
        <v>-3.6673374031913439E-2</v>
      </c>
      <c r="P8" s="18"/>
    </row>
    <row r="9" spans="1:17" x14ac:dyDescent="0.25">
      <c r="A9" s="5" t="s">
        <v>29</v>
      </c>
      <c r="B9" s="16">
        <v>9</v>
      </c>
      <c r="C9" s="2">
        <v>68069.155555555553</v>
      </c>
      <c r="D9" s="11">
        <f t="shared" si="3"/>
        <v>2042.0746666666673</v>
      </c>
      <c r="E9" s="2">
        <v>70111.230222222221</v>
      </c>
      <c r="G9" s="3">
        <v>86998</v>
      </c>
      <c r="H9" s="3">
        <f t="shared" si="0"/>
        <v>4527</v>
      </c>
      <c r="I9" s="3">
        <v>91525</v>
      </c>
      <c r="J9" s="34">
        <f t="shared" si="1"/>
        <v>-0.30542567445907598</v>
      </c>
      <c r="K9" s="34">
        <f t="shared" si="2"/>
        <v>-0.34458844469284838</v>
      </c>
      <c r="P9" s="18"/>
    </row>
    <row r="10" spans="1:17" ht="13" x14ac:dyDescent="0.3">
      <c r="A10" s="1" t="s">
        <v>39</v>
      </c>
      <c r="B10" s="20">
        <f>COUNT(B6:B9)</f>
        <v>4</v>
      </c>
      <c r="C10" s="2"/>
      <c r="D10" s="11"/>
      <c r="E10" s="2"/>
      <c r="G10" s="3"/>
      <c r="H10" s="3"/>
      <c r="I10" s="3"/>
      <c r="J10" s="17"/>
      <c r="K10" s="17"/>
      <c r="P10" s="18"/>
    </row>
    <row r="11" spans="1:17" ht="13" x14ac:dyDescent="0.3">
      <c r="A11" s="1" t="s">
        <v>38</v>
      </c>
      <c r="B11" s="20">
        <f>SUM(B6:B9)</f>
        <v>46</v>
      </c>
      <c r="C11" s="2"/>
      <c r="D11" s="11"/>
      <c r="E11" s="2"/>
      <c r="G11" s="3"/>
      <c r="H11" s="3"/>
      <c r="I11" s="3"/>
      <c r="J11" s="17"/>
      <c r="K11" s="17"/>
      <c r="P11" s="18"/>
    </row>
    <row r="12" spans="1:17" ht="13" x14ac:dyDescent="0.3">
      <c r="A12" s="1"/>
      <c r="B12" s="20"/>
      <c r="C12" s="2"/>
      <c r="D12" s="11"/>
      <c r="E12" s="2"/>
      <c r="G12" s="3"/>
      <c r="H12" s="3"/>
      <c r="I12" s="3"/>
      <c r="J12" s="17"/>
      <c r="K12" s="17"/>
      <c r="P12" s="18"/>
    </row>
    <row r="13" spans="1:17" ht="13" x14ac:dyDescent="0.3">
      <c r="A13" s="1"/>
      <c r="B13" s="20"/>
      <c r="C13" s="2"/>
      <c r="D13" s="11"/>
      <c r="E13" s="2"/>
      <c r="G13" s="3"/>
      <c r="H13" s="3"/>
      <c r="I13" s="3"/>
      <c r="J13" s="17"/>
      <c r="K13" s="17"/>
      <c r="P13" s="18"/>
    </row>
    <row r="14" spans="1:17" ht="13" x14ac:dyDescent="0.3">
      <c r="A14" s="33" t="s">
        <v>37</v>
      </c>
      <c r="B14" s="20"/>
      <c r="C14" s="2"/>
      <c r="D14" s="11"/>
      <c r="E14" s="2"/>
      <c r="G14" s="3"/>
      <c r="H14" s="3"/>
      <c r="I14" s="3"/>
      <c r="J14" s="17"/>
      <c r="K14" s="17"/>
      <c r="P14" s="18"/>
    </row>
    <row r="15" spans="1:17" x14ac:dyDescent="0.25">
      <c r="A15" s="5" t="s">
        <v>34</v>
      </c>
      <c r="B15" s="31">
        <v>8</v>
      </c>
      <c r="C15" s="2">
        <v>101426.8</v>
      </c>
      <c r="D15" s="11">
        <f>E15-C15</f>
        <v>3042.8000000000029</v>
      </c>
      <c r="E15" s="2">
        <v>104469.6</v>
      </c>
      <c r="F15" s="4"/>
      <c r="G15" s="3">
        <v>97872</v>
      </c>
      <c r="H15" s="3">
        <f t="shared" ref="H15:H17" si="4">I15-G15</f>
        <v>7479</v>
      </c>
      <c r="I15" s="3">
        <v>105351</v>
      </c>
      <c r="J15" s="17">
        <f t="shared" ref="J15:J17" si="5">(1-I15/E15)</f>
        <v>-8.436904132876899E-3</v>
      </c>
      <c r="K15" s="17">
        <f t="shared" ref="K15:K17" si="6">(C15-I15)/C15</f>
        <v>-3.8689971486825937E-2</v>
      </c>
      <c r="P15" s="18"/>
      <c r="Q15" s="18"/>
    </row>
    <row r="16" spans="1:17" x14ac:dyDescent="0.25">
      <c r="A16" s="5" t="s">
        <v>35</v>
      </c>
      <c r="B16" s="15">
        <v>6</v>
      </c>
      <c r="C16" s="2">
        <v>100831.15</v>
      </c>
      <c r="D16" s="11">
        <f t="shared" ref="D16:D17" si="7">E16-C16</f>
        <v>3024.9500000000116</v>
      </c>
      <c r="E16" s="2">
        <v>103856.1</v>
      </c>
      <c r="G16" s="3">
        <v>96611</v>
      </c>
      <c r="H16" s="3">
        <f t="shared" si="4"/>
        <v>2150</v>
      </c>
      <c r="I16" s="3">
        <v>98761</v>
      </c>
      <c r="J16" s="17">
        <f t="shared" si="5"/>
        <v>4.9059227142170814E-2</v>
      </c>
      <c r="K16" s="17">
        <f t="shared" si="6"/>
        <v>2.0530857775598061E-2</v>
      </c>
      <c r="P16" s="18"/>
    </row>
    <row r="17" spans="1:20" x14ac:dyDescent="0.25">
      <c r="A17" s="5" t="s">
        <v>36</v>
      </c>
      <c r="B17" s="15">
        <v>3</v>
      </c>
      <c r="C17" s="2">
        <v>107248.05</v>
      </c>
      <c r="D17" s="11">
        <f t="shared" si="7"/>
        <v>3217.4499999999971</v>
      </c>
      <c r="E17" s="2">
        <v>110465.5</v>
      </c>
      <c r="G17" s="3">
        <v>101589</v>
      </c>
      <c r="H17" s="3">
        <f t="shared" si="4"/>
        <v>3048</v>
      </c>
      <c r="I17" s="3">
        <v>104637</v>
      </c>
      <c r="J17" s="17">
        <f t="shared" si="5"/>
        <v>5.2763079875617236E-2</v>
      </c>
      <c r="K17" s="17">
        <f t="shared" si="6"/>
        <v>2.4345897198130902E-2</v>
      </c>
      <c r="P17" s="18"/>
    </row>
    <row r="18" spans="1:20" ht="13" x14ac:dyDescent="0.3">
      <c r="A18" s="1" t="s">
        <v>40</v>
      </c>
      <c r="B18" s="20">
        <f>COUNT(B14:B17)</f>
        <v>3</v>
      </c>
      <c r="C18" s="2"/>
      <c r="D18" s="11"/>
      <c r="E18" s="2"/>
      <c r="G18" s="3"/>
      <c r="H18" s="3"/>
      <c r="I18" s="3"/>
      <c r="J18" s="17"/>
      <c r="K18" s="17"/>
      <c r="P18" s="18"/>
    </row>
    <row r="19" spans="1:20" ht="13" x14ac:dyDescent="0.3">
      <c r="A19" s="1" t="s">
        <v>41</v>
      </c>
      <c r="B19" s="20">
        <f>SUM(B14:B17)</f>
        <v>17</v>
      </c>
      <c r="C19" s="2"/>
      <c r="D19" s="11"/>
      <c r="E19" s="2"/>
      <c r="G19" s="3"/>
      <c r="H19" s="3"/>
      <c r="I19" s="3"/>
      <c r="J19" s="17"/>
      <c r="K19" s="17"/>
      <c r="P19" s="18"/>
    </row>
    <row r="20" spans="1:20" ht="13" x14ac:dyDescent="0.3">
      <c r="A20" s="1"/>
      <c r="B20" s="20"/>
      <c r="C20" s="2"/>
      <c r="D20" s="11"/>
      <c r="E20" s="2"/>
      <c r="G20" s="3"/>
      <c r="H20" s="3"/>
      <c r="I20" s="28" t="s">
        <v>0</v>
      </c>
      <c r="J20" s="29">
        <f>AVERAGE(J6:J17)</f>
        <v>-2.426844044945423E-2</v>
      </c>
      <c r="K20" s="29">
        <f>AVERAGE(K6:K17)</f>
        <v>-5.499657502265385E-2</v>
      </c>
      <c r="P20" s="18"/>
    </row>
    <row r="21" spans="1:20" ht="15" x14ac:dyDescent="0.3">
      <c r="A21" s="24" t="s">
        <v>10</v>
      </c>
      <c r="C21" s="25">
        <f>B10+B18</f>
        <v>7</v>
      </c>
      <c r="D21" s="11"/>
      <c r="E21" s="36" t="s">
        <v>6</v>
      </c>
      <c r="F21" s="36"/>
      <c r="G21" s="36"/>
      <c r="H21" s="36"/>
      <c r="I21" s="36"/>
      <c r="J21" s="27">
        <f>COUNTIF(J6:J19,"&gt;.1")/C21</f>
        <v>0</v>
      </c>
      <c r="K21" s="27">
        <f>COUNTIF(K6:K19,"&gt;.1")/C21</f>
        <v>0</v>
      </c>
      <c r="P21" s="18"/>
    </row>
    <row r="22" spans="1:20" ht="15" x14ac:dyDescent="0.3">
      <c r="A22" s="24" t="s">
        <v>11</v>
      </c>
      <c r="C22" s="26">
        <f>B11+B19</f>
        <v>63</v>
      </c>
      <c r="D22" s="11"/>
      <c r="E22" s="36" t="s">
        <v>7</v>
      </c>
      <c r="F22" s="36"/>
      <c r="G22" s="36"/>
      <c r="H22" s="36"/>
      <c r="I22" s="36"/>
      <c r="J22" s="35">
        <f>COUNTIF(J6:J19,"&lt;-.1")/C21</f>
        <v>0.14285714285714285</v>
      </c>
      <c r="K22" s="35">
        <f>COUNTIF(K6:K19,"&lt;-.1")/C21</f>
        <v>0.14285714285714285</v>
      </c>
      <c r="L22" s="6"/>
      <c r="M22" s="6"/>
      <c r="N22" s="6"/>
      <c r="O22" s="6"/>
      <c r="P22" s="18"/>
      <c r="Q22" s="6"/>
      <c r="R22" s="6"/>
      <c r="S22" s="6"/>
      <c r="T22" s="6"/>
    </row>
    <row r="23" spans="1:20" x14ac:dyDescent="0.25">
      <c r="D23" s="11"/>
      <c r="J23" s="5"/>
      <c r="K23" s="5"/>
      <c r="P23" s="18"/>
    </row>
    <row r="24" spans="1:20" ht="13" x14ac:dyDescent="0.3">
      <c r="A24" s="8" t="s">
        <v>8</v>
      </c>
      <c r="P24" s="18"/>
    </row>
    <row r="25" spans="1:20" x14ac:dyDescent="0.25">
      <c r="A25" s="5" t="s">
        <v>30</v>
      </c>
    </row>
    <row r="26" spans="1:20" x14ac:dyDescent="0.25">
      <c r="A26" s="5" t="s">
        <v>16</v>
      </c>
    </row>
    <row r="27" spans="1:20" x14ac:dyDescent="0.25">
      <c r="A27" s="32" t="s">
        <v>33</v>
      </c>
      <c r="C27" s="2"/>
      <c r="G27" s="2"/>
    </row>
    <row r="28" spans="1:20" x14ac:dyDescent="0.25">
      <c r="A28" s="7" t="s">
        <v>5</v>
      </c>
    </row>
  </sheetData>
  <mergeCells count="6">
    <mergeCell ref="E21:I21"/>
    <mergeCell ref="E22:I22"/>
    <mergeCell ref="G3:I3"/>
    <mergeCell ref="J3:K3"/>
    <mergeCell ref="J1:K1"/>
    <mergeCell ref="J2:K2"/>
  </mergeCells>
  <phoneticPr fontId="0" type="noConversion"/>
  <pageMargins left="0.75" right="0.75" top="1" bottom="1" header="0.5" footer="0.5"/>
  <pageSetup orientation="landscape" r:id="rId1"/>
  <headerFooter alignWithMargins="0">
    <oddHeader>&amp;RARC Exhibit 2</oddHeader>
    <oddFooter>&amp;C&amp;"Calibri,Bold"&amp;11&amp;K000000&amp;P of &amp;N&amp;L&amp;"Calibri,Regular"&amp;11&amp;B&amp;K000000AEP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10"/>
  <sheetViews>
    <sheetView workbookViewId="0">
      <selection activeCell="A3" sqref="A3:G10"/>
    </sheetView>
  </sheetViews>
  <sheetFormatPr defaultRowHeight="12.5" x14ac:dyDescent="0.25"/>
  <cols>
    <col min="1" max="1" width="10.7265625" bestFit="1" customWidth="1"/>
    <col min="2" max="3" width="13.453125" customWidth="1"/>
    <col min="4" max="5" width="9.1796875" customWidth="1"/>
    <col min="6" max="6" width="11" bestFit="1" customWidth="1"/>
    <col min="7" max="7" width="9.1796875" customWidth="1"/>
  </cols>
  <sheetData>
    <row r="1" spans="1:7" x14ac:dyDescent="0.25">
      <c r="B1" t="s">
        <v>23</v>
      </c>
      <c r="C1" t="s">
        <v>24</v>
      </c>
    </row>
    <row r="3" spans="1:7" ht="52" x14ac:dyDescent="0.3">
      <c r="A3" s="30" t="str">
        <f>'Mkt data_3.31.2023'!A4</f>
        <v>AEP Job</v>
      </c>
      <c r="B3" s="13" t="s">
        <v>21</v>
      </c>
      <c r="C3" s="12" t="s">
        <v>22</v>
      </c>
      <c r="D3" s="13" t="s">
        <v>14</v>
      </c>
      <c r="E3" s="13" t="s">
        <v>13</v>
      </c>
      <c r="F3" s="13" t="s">
        <v>12</v>
      </c>
      <c r="G3" s="13" t="s">
        <v>15</v>
      </c>
    </row>
    <row r="4" spans="1:7" x14ac:dyDescent="0.25">
      <c r="A4" s="5" t="s">
        <v>36</v>
      </c>
      <c r="B4" s="17">
        <f>VLOOKUP($A4,'Mkt data_3.31.2023'!$A:$K,10,FALSE)+1</f>
        <v>1.0527630798756173</v>
      </c>
      <c r="C4" s="17">
        <f>VLOOKUP($A4,'Mkt data_3.31.2023'!$A:$K,11,FALSE)+1</f>
        <v>1.024345897198131</v>
      </c>
      <c r="D4" s="17">
        <v>0.9</v>
      </c>
      <c r="E4" s="17">
        <v>1</v>
      </c>
      <c r="F4" s="17">
        <v>0.2</v>
      </c>
      <c r="G4" s="17">
        <v>0.4</v>
      </c>
    </row>
    <row r="5" spans="1:7" x14ac:dyDescent="0.25">
      <c r="A5" s="5" t="s">
        <v>35</v>
      </c>
      <c r="B5" s="17">
        <f>VLOOKUP($A5,'Mkt data_3.31.2023'!$A:$K,10,FALSE)+1</f>
        <v>1.0490592271421708</v>
      </c>
      <c r="C5" s="17">
        <f>VLOOKUP($A5,'Mkt data_3.31.2023'!$A:$K,11,FALSE)+1</f>
        <v>1.020530857775598</v>
      </c>
      <c r="D5" s="17">
        <v>0.9</v>
      </c>
      <c r="E5" s="17">
        <v>1</v>
      </c>
      <c r="F5" s="17">
        <v>0.2</v>
      </c>
      <c r="G5" s="17">
        <v>0.4</v>
      </c>
    </row>
    <row r="6" spans="1:7" x14ac:dyDescent="0.25">
      <c r="A6" s="5" t="s">
        <v>26</v>
      </c>
      <c r="B6" s="17">
        <f>VLOOKUP($A6,'Mkt data_3.31.2023'!$A:$K,10,FALSE)+1</f>
        <v>1.0244719153286546</v>
      </c>
      <c r="C6" s="17">
        <f>VLOOKUP($A6,'Mkt data_3.31.2023'!$A:$K,11,FALSE)+1</f>
        <v>0.995205911010696</v>
      </c>
      <c r="D6" s="17">
        <v>0.9</v>
      </c>
      <c r="E6" s="17">
        <v>1</v>
      </c>
      <c r="F6" s="17">
        <v>0.2</v>
      </c>
      <c r="G6" s="17">
        <v>0.4</v>
      </c>
    </row>
    <row r="7" spans="1:7" x14ac:dyDescent="0.25">
      <c r="A7" s="5" t="s">
        <v>27</v>
      </c>
      <c r="B7" s="17">
        <f>VLOOKUP($A7,'Mkt data_3.31.2023'!$A:$K,10,FALSE)+1</f>
        <v>1.0241680573481418</v>
      </c>
      <c r="C7" s="17">
        <f>VLOOKUP($A7,'Mkt data_3.31.2023'!$A:$K,11,FALSE)+1</f>
        <v>0.99489309906858592</v>
      </c>
      <c r="D7" s="17">
        <v>0.9</v>
      </c>
      <c r="E7" s="17">
        <v>1</v>
      </c>
      <c r="F7" s="17">
        <v>0.2</v>
      </c>
      <c r="G7" s="17">
        <v>0.4</v>
      </c>
    </row>
    <row r="8" spans="1:7" x14ac:dyDescent="0.25">
      <c r="A8" s="5" t="s">
        <v>28</v>
      </c>
      <c r="B8" s="17">
        <f>VLOOKUP($A8,'Mkt data_3.31.2023'!$A:$K,10,FALSE)+1</f>
        <v>0.99352121575118901</v>
      </c>
      <c r="C8" s="17">
        <f>VLOOKUP($A8,'Mkt data_3.31.2023'!$A:$K,11,FALSE)+1</f>
        <v>0.9633266259680866</v>
      </c>
      <c r="D8" s="17">
        <v>0.9</v>
      </c>
      <c r="E8" s="17">
        <v>1</v>
      </c>
      <c r="F8" s="17">
        <v>0.2</v>
      </c>
      <c r="G8" s="17">
        <v>0.4</v>
      </c>
    </row>
    <row r="9" spans="1:7" x14ac:dyDescent="0.25">
      <c r="A9" s="5" t="s">
        <v>34</v>
      </c>
      <c r="B9" s="17">
        <f>VLOOKUP($A9,'Mkt data_3.31.2023'!$A:$K,10,FALSE)+1</f>
        <v>0.9915630958671231</v>
      </c>
      <c r="C9" s="17">
        <f>VLOOKUP($A9,'Mkt data_3.31.2023'!$A:$K,11,FALSE)+1</f>
        <v>0.96131002851317404</v>
      </c>
      <c r="D9" s="17">
        <v>0.9</v>
      </c>
      <c r="E9" s="17">
        <v>1</v>
      </c>
      <c r="F9" s="17">
        <v>0.2</v>
      </c>
      <c r="G9" s="17">
        <v>0.4</v>
      </c>
    </row>
    <row r="10" spans="1:7" x14ac:dyDescent="0.25">
      <c r="A10" s="5" t="s">
        <v>29</v>
      </c>
      <c r="B10" s="17">
        <f>VLOOKUP($A10,'Mkt data_3.31.2023'!$A:$K,10,FALSE)+1</f>
        <v>0.69457432554092402</v>
      </c>
      <c r="C10" s="17">
        <f>VLOOKUP($A10,'Mkt data_3.31.2023'!$A:$K,11,FALSE)+1</f>
        <v>0.65541155530715156</v>
      </c>
      <c r="D10" s="17">
        <v>0.9</v>
      </c>
      <c r="E10" s="17">
        <v>1</v>
      </c>
      <c r="F10" s="17">
        <v>0.2</v>
      </c>
      <c r="G10" s="17">
        <v>0.4</v>
      </c>
    </row>
  </sheetData>
  <autoFilter ref="A3:C7" xr:uid="{00000000-0009-0000-0000-000002000000}">
    <sortState xmlns:xlrd2="http://schemas.microsoft.com/office/spreadsheetml/2017/richdata2" ref="A4:C7">
      <sortCondition descending="1" ref="B3:B7"/>
    </sortState>
  </autoFilter>
  <sortState xmlns:xlrd2="http://schemas.microsoft.com/office/spreadsheetml/2017/richdata2" ref="A4:G10">
    <sortCondition descending="1" ref="B4:B10"/>
  </sortState>
  <pageMargins left="0.7" right="0.7" top="0.75" bottom="0.75" header="0.3" footer="0.3"/>
  <pageSetup orientation="portrait" horizontalDpi="1200" verticalDpi="1200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kFwcHJvdmVkU3VnZ2VzdGlvbiI+PGVsZW1lbnQgdWlkPSIxZjZhOThkNS00ZTZhLTQwNmYtODI1OC0zZjA3YjYxYTFiOTgiIHZhbHVlPSIiIHhtbG5zPSJodHRwOi8vd3d3LmJvbGRvbmphbWVzLmNvbS8yMDA4LzAxL3NpZS9pbnRlcm5hbC9sYWJlbCIgLz48ZWxlbWVudCB1aWQ9ImI3NjBhZGE1LTEyYmUtNGE5OS05YzU4LWUzODY1NTc4N2UzMyIgdmFsdWU9IiIgeG1sbnM9Imh0dHA6Ly93d3cuYm9sZG9uamFtZXMuY29tLzIwMDgvMDEvc2llL2ludGVybmFsL2xhYmVsIiAvPjwvc2lzbD48VXNlck5hbWU+Q09SUFxzMjkxNjc5PC9Vc2VyTmFtZT48RGF0ZVRpbWU+MTAvNC8yMDIyIDI6MDY6MzYgUE08L0RhdGVUaW1lPjxMYWJlbFN0cmluZz5BRVAgQ29uZmlkZW50aW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ApprovedSuggestion">
  <element uid="1f6a98d5-4e6a-406f-8258-3f07b61a1b98" value=""/>
  <element uid="b760ada5-12be-4a99-9c58-e38655787e33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C3FAEB-892B-4C83-B3F4-E4075C4872C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96AA7D9-F896-44AA-BFFD-3A8F361F6CB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BE2F4FB2-5FA0-432F-A821-8F19EAB8042A}"/>
</file>

<file path=customXml/itemProps4.xml><?xml version="1.0" encoding="utf-8"?>
<ds:datastoreItem xmlns:ds="http://schemas.openxmlformats.org/officeDocument/2006/customXml" ds:itemID="{DBF84B0F-7669-4F24-83D0-976C5FC79B2B}"/>
</file>

<file path=customXml/itemProps5.xml><?xml version="1.0" encoding="utf-8"?>
<ds:datastoreItem xmlns:ds="http://schemas.openxmlformats.org/officeDocument/2006/customXml" ds:itemID="{5E9CBA53-A9F4-4A56-9936-21013DBE4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Mkt data_3.31.2023</vt:lpstr>
      <vt:lpstr>Graph Data</vt:lpstr>
      <vt:lpstr>Chart1</vt:lpstr>
    </vt:vector>
  </TitlesOfParts>
  <Company>IT-CPS-3/8/1-(Help#=8-835-3050)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 Jolley</dc:creator>
  <cp:keywords/>
  <cp:lastModifiedBy>s998510</cp:lastModifiedBy>
  <cp:lastPrinted>2023-05-03T21:44:55Z</cp:lastPrinted>
  <dcterms:created xsi:type="dcterms:W3CDTF">2006-04-24T18:34:11Z</dcterms:created>
  <dcterms:modified xsi:type="dcterms:W3CDTF">2023-05-03T21:45:26Z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3ebf4b24-7b60-4fbc-bcc0-5d899d7ef0ad</vt:lpwstr>
  </property>
  <property fmtid="{D5CDD505-2E9C-101B-9397-08002B2CF9AE}" pid="3" name="bjSaver">
    <vt:lpwstr>dxSJG2EiS6sbSoQmZxiBQylT3SO8hDM+</vt:lpwstr>
  </property>
  <property fmtid="{D5CDD505-2E9C-101B-9397-08002B2CF9AE}" pid="4" name="bjDocumentSecurityLabel">
    <vt:lpwstr>AEP Confidential</vt:lpwstr>
  </property>
  <property fmtid="{D5CDD505-2E9C-101B-9397-08002B2CF9AE}" pid="5" name="bjCentreFooterLabel-even">
    <vt:lpwstr>&amp;"Calibri,Regular"&amp;11&amp;B&amp;K000000AEP CONFIDENTIAL</vt:lpwstr>
  </property>
  <property fmtid="{D5CDD505-2E9C-101B-9397-08002B2CF9AE}" pid="6" name="Visual Markings Removed">
    <vt:lpwstr>No</vt:lpwstr>
  </property>
  <property fmtid="{D5CDD505-2E9C-101B-9397-08002B2CF9AE}" pid="7" name="bjCentreFooterLabel-first">
    <vt:lpwstr>&amp;"Calibri,Regular"&amp;11&amp;B&amp;K000000AEP CONFIDENTIAL</vt:lpwstr>
  </property>
  <property fmtid="{D5CDD505-2E9C-101B-9397-08002B2CF9AE}" pid="8" name="bjCentreFooterLabel">
    <vt:lpwstr>&amp;"Calibri,Regular"&amp;11&amp;B&amp;K000000AEP CONFIDENTIAL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origin="userApprovedSuggestion" xmlns="http://w</vt:lpwstr>
  </property>
  <property fmtid="{D5CDD505-2E9C-101B-9397-08002B2CF9AE}" pid="10" name="bjDocumentLabelXML-0">
    <vt:lpwstr>ww.boldonjames.com/2008/01/sie/internal/label"&gt;&lt;element uid="1f6a98d5-4e6a-406f-8258-3f07b61a1b98" value="" /&gt;&lt;element uid="b760ada5-12be-4a99-9c58-e38655787e33" value="" /&gt;&lt;/sisl&gt;</vt:lpwstr>
  </property>
  <property fmtid="{D5CDD505-2E9C-101B-9397-08002B2CF9AE}" pid="11" name="MSIP_Label_ca1b0da0-8f50-4f04-9edf-df46c2e35df5_SiteId">
    <vt:lpwstr>15f3c881-6b03-4ff6-8559-77bf5177818f</vt:lpwstr>
  </property>
  <property fmtid="{D5CDD505-2E9C-101B-9397-08002B2CF9AE}" pid="12" name="MSIP_Label_ca1b0da0-8f50-4f04-9edf-df46c2e35df5_Name">
    <vt:lpwstr>AEP Confidential</vt:lpwstr>
  </property>
  <property fmtid="{D5CDD505-2E9C-101B-9397-08002B2CF9AE}" pid="13" name="MSIP_Label_ca1b0da0-8f50-4f04-9edf-df46c2e35df5_Enabled">
    <vt:lpwstr>true</vt:lpwstr>
  </property>
  <property fmtid="{D5CDD505-2E9C-101B-9397-08002B2CF9AE}" pid="14" name="bjClsUserRVM">
    <vt:lpwstr>[]</vt:lpwstr>
  </property>
  <property fmtid="{D5CDD505-2E9C-101B-9397-08002B2CF9AE}" pid="15" name="bjLabelHistoryID">
    <vt:lpwstr>{5BC3FAEB-892B-4C83-B3F4-E4075C4872CE}</vt:lpwstr>
  </property>
  <property fmtid="{D5CDD505-2E9C-101B-9397-08002B2CF9AE}" pid="16" name="bjLeftFooterLabel">
    <vt:lpwstr>&amp;"Calibri,Regular"&amp;11&amp;B&amp;K000000AEP CONFIDENTIAL</vt:lpwstr>
  </property>
  <property fmtid="{D5CDD505-2E9C-101B-9397-08002B2CF9AE}" pid="17" name="ContentTypeId">
    <vt:lpwstr>0x01010001136CE24ED5F449BD16740FFC7FAF6F</vt:lpwstr>
  </property>
</Properties>
</file>