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2 Studies &amp; Adjustments/Workpapers/Walsh/KIW Adjustment Workpapers/"/>
    </mc:Choice>
  </mc:AlternateContent>
  <xr:revisionPtr revIDLastSave="0" documentId="13_ncr:1_{D7C7FAA2-5784-4D42-B3F4-9518933F5173}" xr6:coauthVersionLast="47" xr6:coauthVersionMax="47" xr10:uidLastSave="{00000000-0000-0000-0000-000000000000}"/>
  <bookViews>
    <workbookView xWindow="57480" yWindow="-1065" windowWidth="29040" windowHeight="15720" activeTab="1" xr2:uid="{00000000-000D-0000-FFFF-FFFF00000000}"/>
  </bookViews>
  <sheets>
    <sheet name="Adjustment" sheetId="4" r:id="rId1"/>
    <sheet name="ADJ-Calc" sheetId="1" r:id="rId2"/>
    <sheet name="2023 Rates" sheetId="3" r:id="rId3"/>
    <sheet name="12 CP FINAL" sheetId="5" r:id="rId4"/>
    <sheet name="Zonal Rates" sheetId="7" r:id="rId5"/>
    <sheet name="TransCo PJM Zonal Rates" sheetId="6" r:id="rId6"/>
  </sheets>
  <definedNames>
    <definedName name="ActExcessAmt" localSheetId="4">#REF!</definedName>
    <definedName name="ActExcessAmt">#REF!</definedName>
    <definedName name="ActGrTaxAmt" localSheetId="4">#REF!</definedName>
    <definedName name="ActGrTaxAmt">#REF!</definedName>
    <definedName name="ActKWHExcess" localSheetId="4">#REF!</definedName>
    <definedName name="ActKWHExcess">#REF!</definedName>
    <definedName name="ActKWHNotUsed" localSheetId="4">#REF!</definedName>
    <definedName name="ActKWHNotUsed">#REF!</definedName>
    <definedName name="ActKWHRes" localSheetId="4">#REF!</definedName>
    <definedName name="ActKWHRes">#REF!</definedName>
    <definedName name="ActKWHSubTot" localSheetId="4">#REF!</definedName>
    <definedName name="ActKWHSubTot">#REF!</definedName>
    <definedName name="ActKWHTot" localSheetId="4">#REF!</definedName>
    <definedName name="ActKWHTot">#REF!</definedName>
    <definedName name="ActNotUsedAmt" localSheetId="4">#REF!</definedName>
    <definedName name="ActNotUsedAmt">#REF!</definedName>
    <definedName name="ActResAmt" localSheetId="4">#REF!</definedName>
    <definedName name="ActResAmt">#REF!</definedName>
    <definedName name="ActSubTotAmt" localSheetId="4">#REF!</definedName>
    <definedName name="ActSubTotAmt">#REF!</definedName>
    <definedName name="ActTotAmt" localSheetId="4">#REF!</definedName>
    <definedName name="ActTotAmt">#REF!</definedName>
    <definedName name="AdminChg" localSheetId="4">#REF!</definedName>
    <definedName name="AdminChg">#REF!</definedName>
    <definedName name="AEP" localSheetId="4">#REF!</definedName>
    <definedName name="AEP">#REF!</definedName>
    <definedName name="APCO" localSheetId="4">#REF!</definedName>
    <definedName name="APCO">#REF!</definedName>
    <definedName name="AVRGPWRFCTR" localSheetId="4">#REF!</definedName>
    <definedName name="AVRGPWRFCTR">#REF!</definedName>
    <definedName name="B1HRSCRMO" localSheetId="4">#REF!</definedName>
    <definedName name="B1HRSCRMO">#REF!</definedName>
    <definedName name="B2HRSCRMO" localSheetId="4">#REF!</definedName>
    <definedName name="B2HRSCRMO">#REF!</definedName>
    <definedName name="BASERATECHG" localSheetId="4">#REF!</definedName>
    <definedName name="BASERATECHG">#REF!</definedName>
    <definedName name="BILLKWH" localSheetId="4">#REF!</definedName>
    <definedName name="BILLKWH">#REF!</definedName>
    <definedName name="BIRPCCHG" localSheetId="4">#REF!</definedName>
    <definedName name="BIRPCCHG">#REF!</definedName>
    <definedName name="BIRPDCHG1" localSheetId="4">#REF!</definedName>
    <definedName name="BIRPDCHG1">#REF!</definedName>
    <definedName name="BIRPDCHG2" localSheetId="4">#REF!</definedName>
    <definedName name="BIRPDCHG2">#REF!</definedName>
    <definedName name="BIRPECHG1" localSheetId="4">#REF!</definedName>
    <definedName name="BIRPECHG1">#REF!</definedName>
    <definedName name="BIRPECHGB1" localSheetId="4">#REF!</definedName>
    <definedName name="BIRPECHGB1">#REF!</definedName>
    <definedName name="BIRPECHGB2" localSheetId="4">#REF!</definedName>
    <definedName name="BIRPECHGB2">#REF!</definedName>
    <definedName name="BIRPECHGB3" localSheetId="4">#REF!</definedName>
    <definedName name="BIRPECHGB3">#REF!</definedName>
    <definedName name="BIRPECHGW" localSheetId="4">#REF!</definedName>
    <definedName name="BIRPECHGW">#REF!</definedName>
    <definedName name="BIRPKWH1" localSheetId="4">#REF!</definedName>
    <definedName name="BIRPKWH1">#REF!</definedName>
    <definedName name="BIRPKWHB1" localSheetId="4">#REF!</definedName>
    <definedName name="BIRPKWHB1">#REF!</definedName>
    <definedName name="BIRPKWHB2" localSheetId="4">#REF!</definedName>
    <definedName name="BIRPKWHB2">#REF!</definedName>
    <definedName name="BIRPKWHB3" localSheetId="4">#REF!</definedName>
    <definedName name="BIRPKWHB3">#REF!</definedName>
    <definedName name="BIRPKWHWH" localSheetId="4">#REF!</definedName>
    <definedName name="BIRPKWHWH">#REF!</definedName>
    <definedName name="BIRPMECHG1" localSheetId="4">#REF!</definedName>
    <definedName name="BIRPMECHG1">#REF!</definedName>
    <definedName name="BIRPOFKWH" localSheetId="4">#REF!</definedName>
    <definedName name="BIRPOFKWH">#REF!</definedName>
    <definedName name="BIRPOPKWH" localSheetId="4">#REF!</definedName>
    <definedName name="BIRPOPKWH">#REF!</definedName>
    <definedName name="BIRPP1EC" localSheetId="4">#REF!</definedName>
    <definedName name="BIRPP1EC">#REF!</definedName>
    <definedName name="BIRPP2EC" localSheetId="4">#REF!</definedName>
    <definedName name="BIRPP2EC">#REF!</definedName>
    <definedName name="BIRPP3EC" localSheetId="4">#REF!</definedName>
    <definedName name="BIRPP3EC">#REF!</definedName>
    <definedName name="BIRPP4EC" localSheetId="4">#REF!</definedName>
    <definedName name="BIRPP4EC">#REF!</definedName>
    <definedName name="BIRPP5EC" localSheetId="4">#REF!</definedName>
    <definedName name="BIRPP5EC">#REF!</definedName>
    <definedName name="BIRPPDMDCHG" localSheetId="4">#REF!</definedName>
    <definedName name="BIRPPDMDCHG">#REF!</definedName>
    <definedName name="BIRPRCHG" localSheetId="4">#REF!</definedName>
    <definedName name="BIRPRCHG">#REF!</definedName>
    <definedName name="BIRPXKVA" localSheetId="4">#REF!</definedName>
    <definedName name="BIRPXKVA">#REF!</definedName>
    <definedName name="BIRPXKVAPCT" localSheetId="4">#REF!</definedName>
    <definedName name="BIRPXKVAPCT">#REF!</definedName>
    <definedName name="BIRPXOFKW" localSheetId="4">#REF!</definedName>
    <definedName name="BIRPXOFKW">#REF!</definedName>
    <definedName name="BKUPKWH" localSheetId="4">#REF!</definedName>
    <definedName name="BKUPKWH">#REF!</definedName>
    <definedName name="BLDAMNT" localSheetId="4">#REF!</definedName>
    <definedName name="BLDAMNT">#REF!</definedName>
    <definedName name="BLDDMND" localSheetId="4">#REF!</definedName>
    <definedName name="BLDDMND">#REF!</definedName>
    <definedName name="BLDKWH" localSheetId="4">#REF!</definedName>
    <definedName name="BLDKWH">#REF!</definedName>
    <definedName name="BLDOPDMND" localSheetId="4">#REF!</definedName>
    <definedName name="BLDOPDMND">#REF!</definedName>
    <definedName name="BLNGKWB4EDR" localSheetId="4">#REF!</definedName>
    <definedName name="BLNGKWB4EDR">#REF!</definedName>
    <definedName name="BLNGKWH" localSheetId="4">#REF!</definedName>
    <definedName name="BLNGKWH">#REF!</definedName>
    <definedName name="BLNGKWHTTL" localSheetId="4">#REF!</definedName>
    <definedName name="BLNGKWHTTL">#REF!</definedName>
    <definedName name="BndBlkKwh1" localSheetId="4">#REF!</definedName>
    <definedName name="BndBlkKwh1">#REF!</definedName>
    <definedName name="BndBlkKwh2" localSheetId="4">#REF!</definedName>
    <definedName name="BndBlkKwh2">#REF!</definedName>
    <definedName name="BndBlkKwh3" localSheetId="4">#REF!</definedName>
    <definedName name="BndBlkKwh3">#REF!</definedName>
    <definedName name="BndBlkKwhChg1" localSheetId="4">#REF!</definedName>
    <definedName name="BndBlkKwhChg1">#REF!</definedName>
    <definedName name="BndBlkKwhChg2" localSheetId="4">#REF!</definedName>
    <definedName name="BndBlkKwhChg2">#REF!</definedName>
    <definedName name="BndBlkKwhChg3" localSheetId="4">#REF!</definedName>
    <definedName name="BndBlkKwhChg3">#REF!</definedName>
    <definedName name="BndBlkKwhChgT" localSheetId="4">#REF!</definedName>
    <definedName name="BndBlkKwhChgT">#REF!</definedName>
    <definedName name="BndBlkKwhChgW" localSheetId="4">#REF!</definedName>
    <definedName name="BndBlkKwhChgW">#REF!</definedName>
    <definedName name="BndBlkKwhT" localSheetId="4">#REF!</definedName>
    <definedName name="BndBlkKwhT">#REF!</definedName>
    <definedName name="BndBlkKwhW" localSheetId="4">#REF!</definedName>
    <definedName name="BndBlkKwhW">#REF!</definedName>
    <definedName name="BndCustChg" localSheetId="4">#REF!</definedName>
    <definedName name="BndCustChg">#REF!</definedName>
    <definedName name="BndDmdChg1" localSheetId="4">#REF!</definedName>
    <definedName name="BndDmdChg1">#REF!</definedName>
    <definedName name="BndDmdChg2" localSheetId="4">#REF!</definedName>
    <definedName name="BndDmdChg2">#REF!</definedName>
    <definedName name="BndExcsKvaPct" localSheetId="4">#REF!</definedName>
    <definedName name="BndExcsKvaPct">#REF!</definedName>
    <definedName name="BndMEChg" localSheetId="4">#REF!</definedName>
    <definedName name="BndMEChg">#REF!</definedName>
    <definedName name="BndOffPkKwh" localSheetId="4">#REF!</definedName>
    <definedName name="BndOffPkKwh">#REF!</definedName>
    <definedName name="BndOnPkKwh" localSheetId="4">#REF!</definedName>
    <definedName name="BndOnPkKwh">#REF!</definedName>
    <definedName name="BndPL1Chg" localSheetId="4">#REF!</definedName>
    <definedName name="BndPL1Chg">#REF!</definedName>
    <definedName name="BndPL2Chg" localSheetId="4">#REF!</definedName>
    <definedName name="BndPL2Chg">#REF!</definedName>
    <definedName name="BndPL3Chg" localSheetId="4">#REF!</definedName>
    <definedName name="BndPL3Chg">#REF!</definedName>
    <definedName name="BndPL4Chg" localSheetId="4">#REF!</definedName>
    <definedName name="BndPL4Chg">#REF!</definedName>
    <definedName name="BndPL5Chg" localSheetId="4">#REF!</definedName>
    <definedName name="BndPL5Chg">#REF!</definedName>
    <definedName name="BndReactiveChg" localSheetId="4">#REF!</definedName>
    <definedName name="BndReactiveChg">#REF!</definedName>
    <definedName name="BndXOfpKvaChg" localSheetId="4">#REF!</definedName>
    <definedName name="BndXOfpKvaChg">#REF!</definedName>
    <definedName name="BndXOfpKwChg" localSheetId="4">#REF!</definedName>
    <definedName name="BndXOfpKwChg">#REF!</definedName>
    <definedName name="BTTrueUp" localSheetId="4">#REF!</definedName>
    <definedName name="BTTrueUp">#REF!</definedName>
    <definedName name="BUNCCHG" localSheetId="4">#REF!</definedName>
    <definedName name="BUNCCHG">#REF!</definedName>
    <definedName name="BUNDCHG1" localSheetId="4">#REF!</definedName>
    <definedName name="BUNDCHG1">#REF!</definedName>
    <definedName name="BUNDCHG2" localSheetId="4">#REF!</definedName>
    <definedName name="BUNDCHG2">#REF!</definedName>
    <definedName name="BUNECHG1" localSheetId="4">#REF!</definedName>
    <definedName name="BUNECHG1">#REF!</definedName>
    <definedName name="BUNECHGB1" localSheetId="4">#REF!</definedName>
    <definedName name="BUNECHGB1">#REF!</definedName>
    <definedName name="BUNECHGB2" localSheetId="4">#REF!</definedName>
    <definedName name="BUNECHGB2">#REF!</definedName>
    <definedName name="BUNECHGB3" localSheetId="4">#REF!</definedName>
    <definedName name="BUNECHGB3">#REF!</definedName>
    <definedName name="BUNECHGW" localSheetId="4">#REF!</definedName>
    <definedName name="BUNECHGW">#REF!</definedName>
    <definedName name="BUNKWH1" localSheetId="4">#REF!</definedName>
    <definedName name="BUNKWH1">#REF!</definedName>
    <definedName name="BUNKWHB1" localSheetId="4">#REF!</definedName>
    <definedName name="BUNKWHB1">#REF!</definedName>
    <definedName name="BUNKWHB2" localSheetId="4">#REF!</definedName>
    <definedName name="BUNKWHB2">#REF!</definedName>
    <definedName name="BUNKWHB3" localSheetId="4">#REF!</definedName>
    <definedName name="BUNKWHB3">#REF!</definedName>
    <definedName name="BUNKWHWH" localSheetId="4">#REF!</definedName>
    <definedName name="BUNKWHWH">#REF!</definedName>
    <definedName name="BUNMECHG1" localSheetId="4">#REF!</definedName>
    <definedName name="BUNMECHG1">#REF!</definedName>
    <definedName name="BUNOFKWH" localSheetId="4">#REF!</definedName>
    <definedName name="BUNOFKWH">#REF!</definedName>
    <definedName name="BUNOPKWH" localSheetId="4">#REF!</definedName>
    <definedName name="BUNOPKWH">#REF!</definedName>
    <definedName name="BUNP1EC" localSheetId="4">#REF!</definedName>
    <definedName name="BUNP1EC">#REF!</definedName>
    <definedName name="BUNP2EC" localSheetId="4">#REF!</definedName>
    <definedName name="BUNP2EC">#REF!</definedName>
    <definedName name="BUNP3EC" localSheetId="4">#REF!</definedName>
    <definedName name="BUNP3EC">#REF!</definedName>
    <definedName name="BUNP4EC" localSheetId="4">#REF!</definedName>
    <definedName name="BUNP4EC">#REF!</definedName>
    <definedName name="BUNP5EC" localSheetId="4">#REF!</definedName>
    <definedName name="BUNP5EC">#REF!</definedName>
    <definedName name="BUNPDMDCHG" localSheetId="4">#REF!</definedName>
    <definedName name="BUNPDMDCHG">#REF!</definedName>
    <definedName name="BUNRCHG" localSheetId="4">#REF!</definedName>
    <definedName name="BUNRCHG">#REF!</definedName>
    <definedName name="BUNXKVA" localSheetId="4">#REF!</definedName>
    <definedName name="BUNXKVA">#REF!</definedName>
    <definedName name="BUNXKVAPCT" localSheetId="4">#REF!</definedName>
    <definedName name="BUNXKVAPCT">#REF!</definedName>
    <definedName name="BUNXOFKW" localSheetId="4">#REF!</definedName>
    <definedName name="BUNXOFKW">#REF!</definedName>
    <definedName name="CALCPFCC" localSheetId="4">#REF!</definedName>
    <definedName name="CALCPFCC">#REF!</definedName>
    <definedName name="CAPDEFA" localSheetId="4">#REF!</definedName>
    <definedName name="CAPDEFA">#REF!</definedName>
    <definedName name="CBLKWH" localSheetId="4">#REF!</definedName>
    <definedName name="CBLKWH">#REF!</definedName>
    <definedName name="City" localSheetId="4">#REF!</definedName>
    <definedName name="City">#REF!</definedName>
    <definedName name="CNTRCTDMND" localSheetId="4">#REF!</definedName>
    <definedName name="CNTRCTDMND">#REF!</definedName>
    <definedName name="CoPhoneLine" localSheetId="4">#REF!</definedName>
    <definedName name="CoPhoneLine">#REF!</definedName>
    <definedName name="CRMOINTRPTHRS" localSheetId="4">#REF!</definedName>
    <definedName name="CRMOINTRPTHRS">#REF!</definedName>
    <definedName name="CRNTMOBTKWH" localSheetId="4">#REF!</definedName>
    <definedName name="CRNTMOBTKWH">#REF!</definedName>
    <definedName name="CRNTMOFPKHRS" localSheetId="4">#REF!</definedName>
    <definedName name="CRNTMOFPKHRS">#REF!</definedName>
    <definedName name="CRNTMONPKHRS" localSheetId="4">#REF!</definedName>
    <definedName name="CRNTMONPKHRS">#REF!</definedName>
    <definedName name="CRTLBLONPKHRS" localSheetId="4">#REF!</definedName>
    <definedName name="CRTLBLONPKHRS">#REF!</definedName>
    <definedName name="CRTLBLONPKKWH" localSheetId="4">#REF!</definedName>
    <definedName name="CRTLBLONPKKWH">#REF!</definedName>
    <definedName name="CSTMRCHG" localSheetId="4">#REF!</definedName>
    <definedName name="CSTMRCHG">#REF!</definedName>
    <definedName name="CurMoAddr1" localSheetId="4">#REF!</definedName>
    <definedName name="CurMoAddr1">#REF!</definedName>
    <definedName name="CurMoAddr2" localSheetId="4">#REF!</definedName>
    <definedName name="CurMoAddr2">#REF!</definedName>
    <definedName name="CurMoBTDetail" localSheetId="4">#REF!</definedName>
    <definedName name="CurMoBTDetail">#REF!</definedName>
    <definedName name="CurMoBuyThrgh_Sheet" localSheetId="4">#REF!</definedName>
    <definedName name="CurMoBuyThrgh_Sheet">#REF!</definedName>
    <definedName name="CurMoCityStZip" localSheetId="4">#REF!</definedName>
    <definedName name="CurMoCityStZip">#REF!</definedName>
    <definedName name="CurMoCustName" localSheetId="4">#REF!</definedName>
    <definedName name="CurMoCustName">#REF!</definedName>
    <definedName name="CurMoExcessAmt" localSheetId="4">#REF!</definedName>
    <definedName name="CurMoExcessAmt">#REF!</definedName>
    <definedName name="CurMoGrTaxAmt" localSheetId="4">#REF!</definedName>
    <definedName name="CurMoGrTaxAmt">#REF!</definedName>
    <definedName name="CurMoKWHExcess" localSheetId="4">#REF!</definedName>
    <definedName name="CurMoKWHExcess">#REF!</definedName>
    <definedName name="CurMoKWHNotUsed" localSheetId="4">#REF!</definedName>
    <definedName name="CurMoKWHNotUsed">#REF!</definedName>
    <definedName name="CurMoKWHRes" localSheetId="4">#REF!</definedName>
    <definedName name="CurMoKWHRes">#REF!</definedName>
    <definedName name="CurMoKWHSubTot" localSheetId="4">#REF!</definedName>
    <definedName name="CurMoKWHSubTot">#REF!</definedName>
    <definedName name="CurMoKWHTot" localSheetId="4">#REF!</definedName>
    <definedName name="CurMoKWHTot">#REF!</definedName>
    <definedName name="CurMoMtrMult" localSheetId="4">#REF!</definedName>
    <definedName name="CurMoMtrMult">#REF!</definedName>
    <definedName name="CurMoNotUsedAmt" localSheetId="4">#REF!</definedName>
    <definedName name="CurMoNotUsedAmt">#REF!</definedName>
    <definedName name="CurMoResAmt" localSheetId="4">#REF!</definedName>
    <definedName name="CurMoResAmt">#REF!</definedName>
    <definedName name="CurMoSubTotAmt" localSheetId="4">#REF!</definedName>
    <definedName name="CurMoSubTotAmt">#REF!</definedName>
    <definedName name="CurMoTotAmt" localSheetId="4">#REF!</definedName>
    <definedName name="CurMoTotAmt">#REF!</definedName>
    <definedName name="CustAddr1" localSheetId="4">#REF!</definedName>
    <definedName name="CustAddr1">#REF!</definedName>
    <definedName name="CustAddr2" localSheetId="4">#REF!</definedName>
    <definedName name="CustAddr2">#REF!</definedName>
    <definedName name="CustCityStZip" localSheetId="4">#REF!</definedName>
    <definedName name="CustCityStZip">#REF!</definedName>
    <definedName name="CustName2" localSheetId="4">#REF!</definedName>
    <definedName name="CustName2">#REF!</definedName>
    <definedName name="CustTable" localSheetId="4">#REF!</definedName>
    <definedName name="CustTable">#REF!</definedName>
    <definedName name="DetailTotCbl" localSheetId="4">#REF!</definedName>
    <definedName name="DetailTotCbl">#REF!</definedName>
    <definedName name="DetailTotChg" localSheetId="4">#REF!</definedName>
    <definedName name="DetailTotChg">#REF!</definedName>
    <definedName name="DetailTotKw" localSheetId="4">#REF!</definedName>
    <definedName name="DetailTotKw">#REF!</definedName>
    <definedName name="DetailTotMargin" localSheetId="4">#REF!</definedName>
    <definedName name="DetailTotMargin">#REF!</definedName>
    <definedName name="DIRPCCHG" localSheetId="4">#REF!</definedName>
    <definedName name="DIRPCCHG">#REF!</definedName>
    <definedName name="DIRPDCHG1" localSheetId="4">#REF!</definedName>
    <definedName name="DIRPDCHG1">#REF!</definedName>
    <definedName name="DIRPDCHG2" localSheetId="4">#REF!</definedName>
    <definedName name="DIRPDCHG2">#REF!</definedName>
    <definedName name="DIRPECHG1" localSheetId="4">#REF!</definedName>
    <definedName name="DIRPECHG1">#REF!</definedName>
    <definedName name="DIRPECHGB1" localSheetId="4">#REF!</definedName>
    <definedName name="DIRPECHGB1">#REF!</definedName>
    <definedName name="DIRPECHGB2" localSheetId="4">#REF!</definedName>
    <definedName name="DIRPECHGB2">#REF!</definedName>
    <definedName name="DIRPECHGB3" localSheetId="4">#REF!</definedName>
    <definedName name="DIRPECHGB3">#REF!</definedName>
    <definedName name="DIRPMECHG1" localSheetId="4">#REF!</definedName>
    <definedName name="DIRPMECHG1">#REF!</definedName>
    <definedName name="DIRPMINDC" localSheetId="4">#REF!</definedName>
    <definedName name="DIRPMINDC">#REF!</definedName>
    <definedName name="DIRPMINEC" localSheetId="4">#REF!</definedName>
    <definedName name="DIRPMINEC">#REF!</definedName>
    <definedName name="DIRPOFKVA" localSheetId="4">#REF!</definedName>
    <definedName name="DIRPOFKVA">#REF!</definedName>
    <definedName name="DIRPOFKW" localSheetId="4">#REF!</definedName>
    <definedName name="DIRPOFKW">#REF!</definedName>
    <definedName name="DIRPOFKWH" localSheetId="4">#REF!</definedName>
    <definedName name="DIRPOFKWH">#REF!</definedName>
    <definedName name="DIRPOPKWH" localSheetId="4">#REF!</definedName>
    <definedName name="DIRPOPKWH">#REF!</definedName>
    <definedName name="DIRPP1EC" localSheetId="4">#REF!</definedName>
    <definedName name="DIRPP1EC">#REF!</definedName>
    <definedName name="DIRPP2EC" localSheetId="4">#REF!</definedName>
    <definedName name="DIRPP2EC">#REF!</definedName>
    <definedName name="DIRPP3EC" localSheetId="4">#REF!</definedName>
    <definedName name="DIRPP3EC">#REF!</definedName>
    <definedName name="DIRPP4EC" localSheetId="4">#REF!</definedName>
    <definedName name="DIRPP4EC">#REF!</definedName>
    <definedName name="DIRPP5EC" localSheetId="4">#REF!</definedName>
    <definedName name="DIRPP5EC">#REF!</definedName>
    <definedName name="DIRPRCHG" localSheetId="4">#REF!</definedName>
    <definedName name="DIRPRCHG">#REF!</definedName>
    <definedName name="DisBlkKwhChg1" localSheetId="4">#REF!</definedName>
    <definedName name="DisBlkKwhChg1">#REF!</definedName>
    <definedName name="DisBlkKwhChg2" localSheetId="4">#REF!</definedName>
    <definedName name="DisBlkKwhChg2">#REF!</definedName>
    <definedName name="DisBlkKwhChg3" localSheetId="4">#REF!</definedName>
    <definedName name="DisBlkKwhChg3">#REF!</definedName>
    <definedName name="DisBlkKwhChgT" localSheetId="4">#REF!</definedName>
    <definedName name="DisBlkKwhChgT">#REF!</definedName>
    <definedName name="DisCustChg" localSheetId="4">#REF!</definedName>
    <definedName name="DisCustChg">#REF!</definedName>
    <definedName name="DisDmdChg1" localSheetId="4">#REF!</definedName>
    <definedName name="DisDmdChg1">#REF!</definedName>
    <definedName name="DisDmdChg2" localSheetId="4">#REF!</definedName>
    <definedName name="DisDmdChg2">#REF!</definedName>
    <definedName name="DisMEChg" localSheetId="4">#REF!</definedName>
    <definedName name="DisMEChg">#REF!</definedName>
    <definedName name="DisMinDChg" localSheetId="4">#REF!</definedName>
    <definedName name="DisMinDChg">#REF!</definedName>
    <definedName name="DisMinEChg" localSheetId="4">#REF!</definedName>
    <definedName name="DisMinEChg">#REF!</definedName>
    <definedName name="DisOffPkKwh" localSheetId="4">#REF!</definedName>
    <definedName name="DisOffPkKwh">#REF!</definedName>
    <definedName name="DisOnPkKwh" localSheetId="4">#REF!</definedName>
    <definedName name="DisOnPkKwh">#REF!</definedName>
    <definedName name="DisPL1Chg" localSheetId="4">#REF!</definedName>
    <definedName name="DisPL1Chg">#REF!</definedName>
    <definedName name="DisPL2Chg" localSheetId="4">#REF!</definedName>
    <definedName name="DisPL2Chg">#REF!</definedName>
    <definedName name="DisPL3Chg" localSheetId="4">#REF!</definedName>
    <definedName name="DisPL3Chg">#REF!</definedName>
    <definedName name="DisPL4Chg" localSheetId="4">#REF!</definedName>
    <definedName name="DisPL4Chg">#REF!</definedName>
    <definedName name="DisPL5Chg" localSheetId="4">#REF!</definedName>
    <definedName name="DisPL5Chg">#REF!</definedName>
    <definedName name="DisReactiveChg" localSheetId="4">#REF!</definedName>
    <definedName name="DisReactiveChg">#REF!</definedName>
    <definedName name="DisXOfpKvaChg" localSheetId="4">#REF!</definedName>
    <definedName name="DisXOfpKvaChg">#REF!</definedName>
    <definedName name="DisXOfpKwChg" localSheetId="4">#REF!</definedName>
    <definedName name="DisXOfpKwChg">#REF!</definedName>
    <definedName name="DSTCCHG" localSheetId="4">#REF!</definedName>
    <definedName name="DSTCCHG">#REF!</definedName>
    <definedName name="DSTDCHG1" localSheetId="4">#REF!</definedName>
    <definedName name="DSTDCHG1">#REF!</definedName>
    <definedName name="DSTDCHG2" localSheetId="4">#REF!</definedName>
    <definedName name="DSTDCHG2">#REF!</definedName>
    <definedName name="DSTECHG1" localSheetId="4">#REF!</definedName>
    <definedName name="DSTECHG1">#REF!</definedName>
    <definedName name="DSTECHGB1" localSheetId="4">#REF!</definedName>
    <definedName name="DSTECHGB1">#REF!</definedName>
    <definedName name="DSTECHGB2" localSheetId="4">#REF!</definedName>
    <definedName name="DSTECHGB2">#REF!</definedName>
    <definedName name="DSTECHGB3" localSheetId="4">#REF!</definedName>
    <definedName name="DSTECHGB3">#REF!</definedName>
    <definedName name="DSTMECHG1" localSheetId="4">#REF!</definedName>
    <definedName name="DSTMECHG1">#REF!</definedName>
    <definedName name="DSTMINDC" localSheetId="4">#REF!</definedName>
    <definedName name="DSTMINDC">#REF!</definedName>
    <definedName name="DSTMINEC" localSheetId="4">#REF!</definedName>
    <definedName name="DSTMINEC">#REF!</definedName>
    <definedName name="DSTOFKWH" localSheetId="4">#REF!</definedName>
    <definedName name="DSTOFKWH">#REF!</definedName>
    <definedName name="DSTOPKWH" localSheetId="4">#REF!</definedName>
    <definedName name="DSTOPKWH">#REF!</definedName>
    <definedName name="DSTP1EC" localSheetId="4">#REF!</definedName>
    <definedName name="DSTP1EC">#REF!</definedName>
    <definedName name="DSTP2EC" localSheetId="4">#REF!</definedName>
    <definedName name="DSTP2EC">#REF!</definedName>
    <definedName name="DSTP3EC" localSheetId="4">#REF!</definedName>
    <definedName name="DSTP3EC">#REF!</definedName>
    <definedName name="DSTP4EC" localSheetId="4">#REF!</definedName>
    <definedName name="DSTP4EC">#REF!</definedName>
    <definedName name="DSTP5EC" localSheetId="4">#REF!</definedName>
    <definedName name="DSTP5EC">#REF!</definedName>
    <definedName name="DSTRCHG" localSheetId="4">#REF!</definedName>
    <definedName name="DSTRCHG">#REF!</definedName>
    <definedName name="DSTXOFKVA" localSheetId="4">#REF!</definedName>
    <definedName name="DSTXOFKVA">#REF!</definedName>
    <definedName name="DSTXOFKW" localSheetId="4">#REF!</definedName>
    <definedName name="DSTXOFKW">#REF!</definedName>
    <definedName name="EDRBASE" localSheetId="4">#REF!</definedName>
    <definedName name="EDRBASE">#REF!</definedName>
    <definedName name="EDRDATE" localSheetId="4">#REF!</definedName>
    <definedName name="EDRDATE">#REF!</definedName>
    <definedName name="EDRDSCNT" localSheetId="4">#REF!</definedName>
    <definedName name="EDRDSCNT">#REF!</definedName>
    <definedName name="EDRLVLPCT" localSheetId="4">#REF!</definedName>
    <definedName name="EDRLVLPCT">#REF!</definedName>
    <definedName name="EDRTYPE" localSheetId="4">#REF!</definedName>
    <definedName name="EDRTYPE">#REF!</definedName>
    <definedName name="EffDate" localSheetId="4">#REF!</definedName>
    <definedName name="EffDate">#REF!</definedName>
    <definedName name="ELKMCGN1" localSheetId="4">#REF!</definedName>
    <definedName name="ELKMCGN1">#REF!</definedName>
    <definedName name="ELKMCGN2" localSheetId="4">#REF!</definedName>
    <definedName name="ELKMCGN2">#REF!</definedName>
    <definedName name="ENDDTM" localSheetId="4">#REF!</definedName>
    <definedName name="ENDDTM">#REF!</definedName>
    <definedName name="ENDTIME" localSheetId="4">#REF!</definedName>
    <definedName name="ENDTIME">#REF!</definedName>
    <definedName name="EstExcessAmt" localSheetId="4">#REF!</definedName>
    <definedName name="EstExcessAmt">#REF!</definedName>
    <definedName name="EstGrTaxAmt" localSheetId="4">#REF!</definedName>
    <definedName name="EstGrTaxAmt">#REF!</definedName>
    <definedName name="EstKWHExcess" localSheetId="4">#REF!</definedName>
    <definedName name="EstKWHExcess">#REF!</definedName>
    <definedName name="EstKWHNotUsed" localSheetId="4">#REF!</definedName>
    <definedName name="EstKWHNotUsed">#REF!</definedName>
    <definedName name="EstKWHRes" localSheetId="4">#REF!</definedName>
    <definedName name="EstKWHRes">#REF!</definedName>
    <definedName name="EstKWHSubTot" localSheetId="4">#REF!</definedName>
    <definedName name="EstKWHSubTot">#REF!</definedName>
    <definedName name="EstKWHTot" localSheetId="4">#REF!</definedName>
    <definedName name="EstKWHTot">#REF!</definedName>
    <definedName name="EstNotUsedAmt" localSheetId="4">#REF!</definedName>
    <definedName name="EstNotUsedAmt">#REF!</definedName>
    <definedName name="EstResAmt" localSheetId="4">#REF!</definedName>
    <definedName name="EstResAmt">#REF!</definedName>
    <definedName name="EstSubTotAmt" localSheetId="4">#REF!</definedName>
    <definedName name="EstSubTotAmt">#REF!</definedName>
    <definedName name="EstTotAmt" localSheetId="4">#REF!</definedName>
    <definedName name="EstTotAmt">#REF!</definedName>
    <definedName name="EXCSKVACHG" localSheetId="4">#REF!</definedName>
    <definedName name="EXCSKVACHG">#REF!</definedName>
    <definedName name="EXCSKVADMND" localSheetId="4">#REF!</definedName>
    <definedName name="EXCSKVADMND">#REF!</definedName>
    <definedName name="EXCSKVAR" localSheetId="4">#REF!</definedName>
    <definedName name="EXCSKVAR">#REF!</definedName>
    <definedName name="FIRMKWH" localSheetId="4">#REF!</definedName>
    <definedName name="FIRMKWH">#REF!</definedName>
    <definedName name="FIRSTDAY" localSheetId="4">#REF!</definedName>
    <definedName name="FIRSTDAY">#REF!</definedName>
    <definedName name="FRMCPCT" localSheetId="4">#REF!</definedName>
    <definedName name="FRMCPCT">#REF!</definedName>
    <definedName name="FUELCHG" localSheetId="4">#REF!</definedName>
    <definedName name="FUELCHG">#REF!</definedName>
    <definedName name="FUELRATE" localSheetId="4">#REF!</definedName>
    <definedName name="FUELRATE">#REF!</definedName>
    <definedName name="GenBlkKwhChg1" localSheetId="4">#REF!</definedName>
    <definedName name="GenBlkKwhChg1">#REF!</definedName>
    <definedName name="GenBlkKwhChg2" localSheetId="4">#REF!</definedName>
    <definedName name="GenBlkKwhChg2">#REF!</definedName>
    <definedName name="GenBlkKwhChg3" localSheetId="4">#REF!</definedName>
    <definedName name="GenBlkKwhChg3">#REF!</definedName>
    <definedName name="GenBlkKwhChgT" localSheetId="4">#REF!</definedName>
    <definedName name="GenBlkKwhChgT">#REF!</definedName>
    <definedName name="GENCCHG" localSheetId="4">#REF!</definedName>
    <definedName name="GENCCHG">#REF!</definedName>
    <definedName name="GenCustChg" localSheetId="4">#REF!</definedName>
    <definedName name="GenCustChg">#REF!</definedName>
    <definedName name="GENDCHG1" localSheetId="4">#REF!</definedName>
    <definedName name="GENDCHG1">#REF!</definedName>
    <definedName name="GENDCHG2" localSheetId="4">#REF!</definedName>
    <definedName name="GENDCHG2">#REF!</definedName>
    <definedName name="GenDmdChg1" localSheetId="4">#REF!</definedName>
    <definedName name="GenDmdChg1">#REF!</definedName>
    <definedName name="GenDmdChg2" localSheetId="4">#REF!</definedName>
    <definedName name="GenDmdChg2">#REF!</definedName>
    <definedName name="GENECHG1" localSheetId="4">#REF!</definedName>
    <definedName name="GENECHG1">#REF!</definedName>
    <definedName name="GENECHGB1" localSheetId="4">#REF!</definedName>
    <definedName name="GENECHGB1">#REF!</definedName>
    <definedName name="GENECHGB2" localSheetId="4">#REF!</definedName>
    <definedName name="GENECHGB2">#REF!</definedName>
    <definedName name="GENECHGB3" localSheetId="4">#REF!</definedName>
    <definedName name="GENECHGB3">#REF!</definedName>
    <definedName name="GenMEChg" localSheetId="4">#REF!</definedName>
    <definedName name="GenMEChg">#REF!</definedName>
    <definedName name="GENMECHG1" localSheetId="4">#REF!</definedName>
    <definedName name="GENMECHG1">#REF!</definedName>
    <definedName name="GENMINDC" localSheetId="4">#REF!</definedName>
    <definedName name="GENMINDC">#REF!</definedName>
    <definedName name="GenMinDChg" localSheetId="4">#REF!</definedName>
    <definedName name="GenMinDChg">#REF!</definedName>
    <definedName name="GENMINEC" localSheetId="4">#REF!</definedName>
    <definedName name="GENMINEC">#REF!</definedName>
    <definedName name="GenMinEChg" localSheetId="4">#REF!</definedName>
    <definedName name="GenMinEChg">#REF!</definedName>
    <definedName name="GenOffPkKwh" localSheetId="4">#REF!</definedName>
    <definedName name="GenOffPkKwh">#REF!</definedName>
    <definedName name="GENOFKWH" localSheetId="4">#REF!</definedName>
    <definedName name="GENOFKWH">#REF!</definedName>
    <definedName name="GenOnPkKwh" localSheetId="4">#REF!</definedName>
    <definedName name="GenOnPkKwh">#REF!</definedName>
    <definedName name="GENOPKWH" localSheetId="4">#REF!</definedName>
    <definedName name="GENOPKWH">#REF!</definedName>
    <definedName name="GENP1EC" localSheetId="4">#REF!</definedName>
    <definedName name="GENP1EC">#REF!</definedName>
    <definedName name="GENP2EC" localSheetId="4">#REF!</definedName>
    <definedName name="GENP2EC">#REF!</definedName>
    <definedName name="GENP3EC" localSheetId="4">#REF!</definedName>
    <definedName name="GENP3EC">#REF!</definedName>
    <definedName name="GENP4EC" localSheetId="4">#REF!</definedName>
    <definedName name="GENP4EC">#REF!</definedName>
    <definedName name="GENP5EC" localSheetId="4">#REF!</definedName>
    <definedName name="GENP5EC">#REF!</definedName>
    <definedName name="GenPL1Chg" localSheetId="4">#REF!</definedName>
    <definedName name="GenPL1Chg">#REF!</definedName>
    <definedName name="GenPL2Chg" localSheetId="4">#REF!</definedName>
    <definedName name="GenPL2Chg">#REF!</definedName>
    <definedName name="GenPL3Chg" localSheetId="4">#REF!</definedName>
    <definedName name="GenPL3Chg">#REF!</definedName>
    <definedName name="GenPL4Chg" localSheetId="4">#REF!</definedName>
    <definedName name="GenPL4Chg">#REF!</definedName>
    <definedName name="GenPL5Chg" localSheetId="4">#REF!</definedName>
    <definedName name="GenPL5Chg">#REF!</definedName>
    <definedName name="GENRCHG" localSheetId="4">#REF!</definedName>
    <definedName name="GENRCHG">#REF!</definedName>
    <definedName name="GenReactiveChg" localSheetId="4">#REF!</definedName>
    <definedName name="GenReactiveChg">#REF!</definedName>
    <definedName name="GENXOFKVA" localSheetId="4">#REF!</definedName>
    <definedName name="GENXOFKVA">#REF!</definedName>
    <definedName name="GENXOFKW" localSheetId="4">#REF!</definedName>
    <definedName name="GENXOFKW">#REF!</definedName>
    <definedName name="GenXOfpKvaChg" localSheetId="4">#REF!</definedName>
    <definedName name="GenXOfpKvaChg">#REF!</definedName>
    <definedName name="GenXOfpKwChg" localSheetId="4">#REF!</definedName>
    <definedName name="GenXOfpKwChg">#REF!</definedName>
    <definedName name="GIRPCCHG" localSheetId="4">#REF!</definedName>
    <definedName name="GIRPCCHG">#REF!</definedName>
    <definedName name="GIRPDCHG1" localSheetId="4">#REF!</definedName>
    <definedName name="GIRPDCHG1">#REF!</definedName>
    <definedName name="GIRPDCHG2" localSheetId="4">#REF!</definedName>
    <definedName name="GIRPDCHG2">#REF!</definedName>
    <definedName name="GIRPECHG1" localSheetId="4">#REF!</definedName>
    <definedName name="GIRPECHG1">#REF!</definedName>
    <definedName name="GIRPECHGB1" localSheetId="4">#REF!</definedName>
    <definedName name="GIRPECHGB1">#REF!</definedName>
    <definedName name="GIRPECHGB2" localSheetId="4">#REF!</definedName>
    <definedName name="GIRPECHGB2">#REF!</definedName>
    <definedName name="GIRPECHGB3" localSheetId="4">#REF!</definedName>
    <definedName name="GIRPECHGB3">#REF!</definedName>
    <definedName name="GIRPMECHG1" localSheetId="4">#REF!</definedName>
    <definedName name="GIRPMECHG1">#REF!</definedName>
    <definedName name="GIRPMINDC" localSheetId="4">#REF!</definedName>
    <definedName name="GIRPMINDC">#REF!</definedName>
    <definedName name="GIRPMINEC" localSheetId="4">#REF!</definedName>
    <definedName name="GIRPMINEC">#REF!</definedName>
    <definedName name="GIRPOFKVA" localSheetId="4">#REF!</definedName>
    <definedName name="GIRPOFKVA">#REF!</definedName>
    <definedName name="GIRPOFKW" localSheetId="4">#REF!</definedName>
    <definedName name="GIRPOFKW">#REF!</definedName>
    <definedName name="GIRPOFKWH" localSheetId="4">#REF!</definedName>
    <definedName name="GIRPOFKWH">#REF!</definedName>
    <definedName name="GIRPOPKWH" localSheetId="4">#REF!</definedName>
    <definedName name="GIRPOPKWH">#REF!</definedName>
    <definedName name="GIRPP1EC" localSheetId="4">#REF!</definedName>
    <definedName name="GIRPP1EC">#REF!</definedName>
    <definedName name="GIRPP2EC" localSheetId="4">#REF!</definedName>
    <definedName name="GIRPP2EC">#REF!</definedName>
    <definedName name="GIRPP3EC" localSheetId="4">#REF!</definedName>
    <definedName name="GIRPP3EC">#REF!</definedName>
    <definedName name="GIRPP4EC" localSheetId="4">#REF!</definedName>
    <definedName name="GIRPP4EC">#REF!</definedName>
    <definedName name="GIRPP5EC" localSheetId="4">#REF!</definedName>
    <definedName name="GIRPP5EC">#REF!</definedName>
    <definedName name="GIRPRCHG" localSheetId="4">#REF!</definedName>
    <definedName name="GIRPRCHG">#REF!</definedName>
    <definedName name="HIPREKW" localSheetId="4">#REF!</definedName>
    <definedName name="HIPREKW">#REF!</definedName>
    <definedName name="HRCRDKW" localSheetId="4">#REF!</definedName>
    <definedName name="HRCRDKW">#REF!</definedName>
    <definedName name="HRCRDKWDT" localSheetId="4">#REF!</definedName>
    <definedName name="HRCRDKWDT">#REF!</definedName>
    <definedName name="HRCRDKWTM" localSheetId="4">#REF!</definedName>
    <definedName name="HRCRDKWTM">#REF!</definedName>
    <definedName name="HROFPKDT" localSheetId="4">#REF!</definedName>
    <definedName name="HROFPKDT">#REF!</definedName>
    <definedName name="HROFPKKW" localSheetId="4">#REF!</definedName>
    <definedName name="HROFPKKW">#REF!</definedName>
    <definedName name="HROFPKTM" localSheetId="4">#REF!</definedName>
    <definedName name="HROFPKTM">#REF!</definedName>
    <definedName name="HRONPKDT" localSheetId="4">#REF!</definedName>
    <definedName name="HRONPKDT">#REF!</definedName>
    <definedName name="HRONPKKW" localSheetId="4">#REF!</definedName>
    <definedName name="HRONPKKW">#REF!</definedName>
    <definedName name="HRONPKTM" localSheetId="4">#REF!</definedName>
    <definedName name="HRONPKTM">#REF!</definedName>
    <definedName name="IMCO" localSheetId="4">#REF!</definedName>
    <definedName name="IMCO">#REF!</definedName>
    <definedName name="InterruptCapacity" localSheetId="4">#REF!</definedName>
    <definedName name="InterruptCapacity">#REF!</definedName>
    <definedName name="InterruptOfpCapacity" localSheetId="4">#REF!</definedName>
    <definedName name="InterruptOfpCapacity">#REF!</definedName>
    <definedName name="InterruptType" localSheetId="4">#REF!</definedName>
    <definedName name="InterruptType">#REF!</definedName>
    <definedName name="INTRPBLCAP" localSheetId="4">#REF!</definedName>
    <definedName name="INTRPBLCAP">#REF!</definedName>
    <definedName name="Invdetails" localSheetId="4">#REF!</definedName>
    <definedName name="Invdetails">#REF!</definedName>
    <definedName name="KWCHG" localSheetId="4">#REF!</definedName>
    <definedName name="KWCHG">#REF!</definedName>
    <definedName name="KWH1NOCMM" localSheetId="4">#REF!</definedName>
    <definedName name="KWH1NOCMM">#REF!</definedName>
    <definedName name="KWH3NOCMM" localSheetId="4">#REF!</definedName>
    <definedName name="KWH3NOCMM">#REF!</definedName>
    <definedName name="KWHCHG" localSheetId="4">#REF!</definedName>
    <definedName name="KWHCHG">#REF!</definedName>
    <definedName name="LASTDAY" localSheetId="4">#REF!</definedName>
    <definedName name="LASTDAY">#REF!</definedName>
    <definedName name="LASTFUEL" localSheetId="4">#REF!</definedName>
    <definedName name="LASTFUEL">#REF!</definedName>
    <definedName name="LASTMSRR" localSheetId="4">#REF!</definedName>
    <definedName name="LASTMSRR">#REF!</definedName>
    <definedName name="LASTPFCC" localSheetId="4">#REF!</definedName>
    <definedName name="LASTPFCC">#REF!</definedName>
    <definedName name="LDFCTR" localSheetId="4">#REF!</definedName>
    <definedName name="LDFCTR">#REF!</definedName>
    <definedName name="LRCREDIT" localSheetId="4">#REF!</definedName>
    <definedName name="LRCREDIT">#REF!</definedName>
    <definedName name="MACC1" localSheetId="4">#REF!</definedName>
    <definedName name="MACC1">#REF!</definedName>
    <definedName name="MACC2" localSheetId="4">#REF!</definedName>
    <definedName name="MACC2">#REF!</definedName>
    <definedName name="MAINTHRSCRMO" localSheetId="4">#REF!</definedName>
    <definedName name="MAINTHRSCRMO">#REF!</definedName>
    <definedName name="MAINTKWH" localSheetId="4">#REF!</definedName>
    <definedName name="MAINTKWH">#REF!</definedName>
    <definedName name="MinBillDem" localSheetId="4">#REF!</definedName>
    <definedName name="MinBillDem">#REF!</definedName>
    <definedName name="MinBillDem2" localSheetId="4">#REF!</definedName>
    <definedName name="MinBillDem2">#REF!</definedName>
    <definedName name="MinBillDmd" localSheetId="4">#REF!</definedName>
    <definedName name="MinBillDmd">#REF!</definedName>
    <definedName name="MSRRBLD" localSheetId="4">#REF!</definedName>
    <definedName name="MSRRBLD">#REF!</definedName>
    <definedName name="MSRRCHG" localSheetId="4">#REF!</definedName>
    <definedName name="MSRRCHG">#REF!</definedName>
    <definedName name="MTRMLTPLR1" localSheetId="4">#REF!</definedName>
    <definedName name="MTRMLTPLR1">#REF!</definedName>
    <definedName name="MTRMLTPLR2" localSheetId="4">#REF!</definedName>
    <definedName name="MTRMLTPLR2">#REF!</definedName>
    <definedName name="NETMRGCHG" localSheetId="4">#REF!</definedName>
    <definedName name="NETMRGCHG">#REF!</definedName>
    <definedName name="NODAYSINPRD" localSheetId="4">#REF!</definedName>
    <definedName name="NODAYSINPRD">#REF!</definedName>
    <definedName name="NODELPOINTS" localSheetId="4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 localSheetId="4">#REF!</definedName>
    <definedName name="OFPCBLKW">#REF!</definedName>
    <definedName name="OFPKBILLKWH" localSheetId="4">#REF!</definedName>
    <definedName name="OFPKBILLKWH">#REF!</definedName>
    <definedName name="OFPKCGNKWH" localSheetId="4">#REF!</definedName>
    <definedName name="OFPKCGNKWH">#REF!</definedName>
    <definedName name="OFPKCNTRCTCPCT" localSheetId="4">#REF!</definedName>
    <definedName name="OFPKCNTRCTCPCT">#REF!</definedName>
    <definedName name="OFPKDMPKWH" localSheetId="4">#REF!</definedName>
    <definedName name="OFPKDMPKWH">#REF!</definedName>
    <definedName name="OFPKDSCRKWH" localSheetId="4">#REF!</definedName>
    <definedName name="OFPKDSCRKWH">#REF!</definedName>
    <definedName name="OFPKDT" localSheetId="4">#REF!</definedName>
    <definedName name="OFPKDT">#REF!</definedName>
    <definedName name="OFPKEXCSKW" localSheetId="4">#REF!</definedName>
    <definedName name="OFPKEXCSKW">#REF!</definedName>
    <definedName name="OFPKINCRKWH" localSheetId="4">#REF!</definedName>
    <definedName name="OFPKINCRKWH">#REF!</definedName>
    <definedName name="OFPKKVADT" localSheetId="4">#REF!</definedName>
    <definedName name="OFPKKVADT">#REF!</definedName>
    <definedName name="OFPKKVATM" localSheetId="4">#REF!</definedName>
    <definedName name="OFPKKVATM">#REF!</definedName>
    <definedName name="OFPKKVW" localSheetId="4">#REF!</definedName>
    <definedName name="OFPKKVW">#REF!</definedName>
    <definedName name="OFPKKW" localSheetId="4">#REF!</definedName>
    <definedName name="OFPKKW">#REF!</definedName>
    <definedName name="OFPKKWH1NOCMM" localSheetId="4">#REF!</definedName>
    <definedName name="OFPKKWH1NOCMM">#REF!</definedName>
    <definedName name="OFPKKWH3NOCMM" localSheetId="4">#REF!</definedName>
    <definedName name="OFPKKWH3NOCMM">#REF!</definedName>
    <definedName name="OFPKRCRDKWH" localSheetId="4">#REF!</definedName>
    <definedName name="OFPKRCRDKWH">#REF!</definedName>
    <definedName name="OFPKTM" localSheetId="4">#REF!</definedName>
    <definedName name="OFPKTM">#REF!</definedName>
    <definedName name="OFPXCSKW" localSheetId="4">#REF!</definedName>
    <definedName name="OFPXCSKW">#REF!</definedName>
    <definedName name="OFPXCSKWDT" localSheetId="4">#REF!</definedName>
    <definedName name="OFPXCSKWDT">#REF!</definedName>
    <definedName name="OFPXCSKWH" localSheetId="4">#REF!</definedName>
    <definedName name="OFPXCSKWH">#REF!</definedName>
    <definedName name="OFPXCSKWTM" localSheetId="4">#REF!</definedName>
    <definedName name="OFPXCSKWTM">#REF!</definedName>
    <definedName name="ONPKBILLKWH" localSheetId="4">#REF!</definedName>
    <definedName name="ONPKBILLKWH">#REF!</definedName>
    <definedName name="ONPKCAPB" localSheetId="4">#REF!</definedName>
    <definedName name="ONPKCAPB">#REF!</definedName>
    <definedName name="ONPKCGNKWH" localSheetId="4">#REF!</definedName>
    <definedName name="ONPKCGNKWH">#REF!</definedName>
    <definedName name="ONPKCNTRCTCPCT" localSheetId="4">#REF!</definedName>
    <definedName name="ONPKCNTRCTCPCT">#REF!</definedName>
    <definedName name="ONPKDMPKWH" localSheetId="4">#REF!</definedName>
    <definedName name="ONPKDMPKWH">#REF!</definedName>
    <definedName name="ONPKDSCRKWH" localSheetId="4">#REF!</definedName>
    <definedName name="ONPKDSCRKWH">#REF!</definedName>
    <definedName name="ONPKDT" localSheetId="4">#REF!</definedName>
    <definedName name="ONPKDT">#REF!</definedName>
    <definedName name="ONPKINCRKWH" localSheetId="4">#REF!</definedName>
    <definedName name="ONPKINCRKWH">#REF!</definedName>
    <definedName name="ONPKKVA" localSheetId="4">#REF!</definedName>
    <definedName name="ONPKKVA">#REF!</definedName>
    <definedName name="ONPKKVADT" localSheetId="4">#REF!</definedName>
    <definedName name="ONPKKVADT">#REF!</definedName>
    <definedName name="ONPKKVATM" localSheetId="4">#REF!</definedName>
    <definedName name="ONPKKVATM">#REF!</definedName>
    <definedName name="ONPKKW" localSheetId="4">#REF!</definedName>
    <definedName name="ONPKKW">#REF!</definedName>
    <definedName name="ONPKKWH1NOCMM" localSheetId="4">#REF!</definedName>
    <definedName name="ONPKKWH1NOCMM">#REF!</definedName>
    <definedName name="ONPKKWH3NOCMM" localSheetId="4">#REF!</definedName>
    <definedName name="ONPKKWH3NOCMM">#REF!</definedName>
    <definedName name="ONPKRCRDKWH" localSheetId="4">#REF!</definedName>
    <definedName name="ONPKRCRDKWH">#REF!</definedName>
    <definedName name="ONPKTM" localSheetId="4">#REF!</definedName>
    <definedName name="ONPKTM">#REF!</definedName>
    <definedName name="OPCBLKW" localSheetId="4">#REF!</definedName>
    <definedName name="OPCBLKW">#REF!</definedName>
    <definedName name="OPCO" localSheetId="4">#REF!</definedName>
    <definedName name="OPCO">#REF!</definedName>
    <definedName name="OPXCSKW" localSheetId="4">#REF!</definedName>
    <definedName name="OPXCSKW">#REF!</definedName>
    <definedName name="OPXCSKWDT" localSheetId="4">#REF!</definedName>
    <definedName name="OPXCSKWDT">#REF!</definedName>
    <definedName name="OPXCSKWH" localSheetId="4">#REF!</definedName>
    <definedName name="OPXCSKWH">#REF!</definedName>
    <definedName name="OPXCSKWTM" localSheetId="4">#REF!</definedName>
    <definedName name="OPXCSKWTM">#REF!</definedName>
    <definedName name="OTHRTRNSKWH" localSheetId="4">#REF!</definedName>
    <definedName name="OTHRTRNSKWH">#REF!</definedName>
    <definedName name="P1PENPERC" localSheetId="4">#REF!</definedName>
    <definedName name="P1PENPERC">#REF!</definedName>
    <definedName name="P2PENPERC" localSheetId="4">#REF!</definedName>
    <definedName name="P2PENPERC">#REF!</definedName>
    <definedName name="PeakDemandChg" localSheetId="4">#REF!</definedName>
    <definedName name="PeakDemandChg">#REF!</definedName>
    <definedName name="PenaltyDays" localSheetId="4">#REF!</definedName>
    <definedName name="PenaltyDays">#REF!</definedName>
    <definedName name="PenaltyPct" localSheetId="4">#REF!</definedName>
    <definedName name="PenaltyPct">#REF!</definedName>
    <definedName name="PENDAYS" localSheetId="4">#REF!</definedName>
    <definedName name="PENDAYS">#REF!</definedName>
    <definedName name="PENDAYS2" localSheetId="4">#REF!</definedName>
    <definedName name="PENDAYS2">#REF!</definedName>
    <definedName name="PFCC" localSheetId="4">#REF!</definedName>
    <definedName name="PFCC">#REF!</definedName>
    <definedName name="PKKVAR" localSheetId="4">#REF!</definedName>
    <definedName name="PKKVAR">#REF!</definedName>
    <definedName name="PKKVARDATE" localSheetId="4">#REF!</definedName>
    <definedName name="PKKVARDATE">#REF!</definedName>
    <definedName name="PKKVARTIME" localSheetId="4">#REF!</definedName>
    <definedName name="PKKVARTIME">#REF!</definedName>
    <definedName name="PLVLKWH1" localSheetId="4">#REF!</definedName>
    <definedName name="PLVLKWH1">#REF!</definedName>
    <definedName name="PLVLKWH1A" localSheetId="4">#REF!</definedName>
    <definedName name="PLVLKWH1A">#REF!</definedName>
    <definedName name="PLVLKWH2" localSheetId="4">#REF!</definedName>
    <definedName name="PLVLKWH2">#REF!</definedName>
    <definedName name="PLVLKWH23A" localSheetId="4">#REF!</definedName>
    <definedName name="PLVLKWH23A">#REF!</definedName>
    <definedName name="PLVLKWH25" localSheetId="4">#REF!</definedName>
    <definedName name="PLVLKWH25">#REF!</definedName>
    <definedName name="PLVLKWH2A" localSheetId="4">#REF!</definedName>
    <definedName name="PLVLKWH2A">#REF!</definedName>
    <definedName name="PLVLKWH3" localSheetId="4">#REF!</definedName>
    <definedName name="PLVLKWH3">#REF!</definedName>
    <definedName name="PLVLKWH3A" localSheetId="4">#REF!</definedName>
    <definedName name="PLVLKWH3A">#REF!</definedName>
    <definedName name="PLVLKWH4" localSheetId="4">#REF!</definedName>
    <definedName name="PLVLKWH4">#REF!</definedName>
    <definedName name="PLVLKWH4A" localSheetId="4">#REF!</definedName>
    <definedName name="PLVLKWH4A">#REF!</definedName>
    <definedName name="PRICEDESIG" localSheetId="4">#REF!</definedName>
    <definedName name="PRICEDESIG">#REF!</definedName>
    <definedName name="PriMoAddr1" localSheetId="4">#REF!</definedName>
    <definedName name="PriMoAddr1">#REF!</definedName>
    <definedName name="PriMoAddr2" localSheetId="4">#REF!</definedName>
    <definedName name="PriMoAddr2">#REF!</definedName>
    <definedName name="PriMoBTDetail" localSheetId="4">#REF!</definedName>
    <definedName name="PriMoBTDetail">#REF!</definedName>
    <definedName name="PriMoBuyThrgh_Sheet" localSheetId="4">#REF!</definedName>
    <definedName name="PriMoBuyThrgh_Sheet">#REF!</definedName>
    <definedName name="PriMoCityStZip" localSheetId="4">#REF!</definedName>
    <definedName name="PriMoCityStZip">#REF!</definedName>
    <definedName name="PriMoCustName" localSheetId="4">#REF!</definedName>
    <definedName name="PriMoCustName">#REF!</definedName>
    <definedName name="PriMoMtrMult" localSheetId="4">#REF!</definedName>
    <definedName name="PriMoMtrMult">#REF!</definedName>
    <definedName name="_xlnm.Print_Area" localSheetId="5">'TransCo PJM Zonal Rates'!$A$1:$S$52</definedName>
    <definedName name="_xlnm.Print_Area" localSheetId="4">'Zonal Rates'!$A$1:$U$62</definedName>
    <definedName name="PRVCNT" localSheetId="4">#REF!</definedName>
    <definedName name="PRVCNT">#REF!</definedName>
    <definedName name="PRVDATE" localSheetId="4">#REF!</definedName>
    <definedName name="PRVDATE">#REF!</definedName>
    <definedName name="PRVFUEL" localSheetId="4">#REF!</definedName>
    <definedName name="PRVFUEL">#REF!</definedName>
    <definedName name="PRVKW" localSheetId="4">#REF!</definedName>
    <definedName name="PRVKW">#REF!</definedName>
    <definedName name="PRVKWH" localSheetId="4">#REF!</definedName>
    <definedName name="PRVKWH">#REF!</definedName>
    <definedName name="PRVMSRR" localSheetId="4">#REF!</definedName>
    <definedName name="PRVMSRR">#REF!</definedName>
    <definedName name="PRVPFCC" localSheetId="4">#REF!</definedName>
    <definedName name="PRVPFCC">#REF!</definedName>
    <definedName name="PVHIOFPCBL" localSheetId="4">#REF!</definedName>
    <definedName name="PVHIOFPCBL">#REF!</definedName>
    <definedName name="PVHIOPCBL" localSheetId="4">#REF!</definedName>
    <definedName name="PVHIOPCBL">#REF!</definedName>
    <definedName name="RatchetFactor" localSheetId="4">#REF!</definedName>
    <definedName name="RatchetFactor">#REF!</definedName>
    <definedName name="RCRDRID" localSheetId="4">#REF!</definedName>
    <definedName name="RCRDRID">#REF!</definedName>
    <definedName name="RCTVHRS" localSheetId="4">#REF!</definedName>
    <definedName name="RCTVHRS">#REF!</definedName>
    <definedName name="RDRBLK1C" localSheetId="4">#REF!</definedName>
    <definedName name="RDRBLK1C">#REF!</definedName>
    <definedName name="RDRBLK1Q" localSheetId="4">#REF!</definedName>
    <definedName name="RDRBLK1Q">#REF!</definedName>
    <definedName name="RDRBLK2C" localSheetId="4">#REF!</definedName>
    <definedName name="RDRBLK2C">#REF!</definedName>
    <definedName name="RDRBLK2Q" localSheetId="4">#REF!</definedName>
    <definedName name="RDRBLK2Q">#REF!</definedName>
    <definedName name="RDRBLK3C" localSheetId="4">#REF!</definedName>
    <definedName name="RDRBLK3C">#REF!</definedName>
    <definedName name="RDRBLK3Q" localSheetId="4">#REF!</definedName>
    <definedName name="RDRBLK3Q">#REF!</definedName>
    <definedName name="RDRBLKTC" localSheetId="4">#REF!</definedName>
    <definedName name="RDRBLKTC">#REF!</definedName>
    <definedName name="RDRBLKTC1" localSheetId="4">#REF!</definedName>
    <definedName name="RDRBLKTC1">#REF!</definedName>
    <definedName name="RDRBLKTC10" localSheetId="4">#REF!</definedName>
    <definedName name="RDRBLKTC10">#REF!</definedName>
    <definedName name="RDRBLKTC11" localSheetId="4">#REF!</definedName>
    <definedName name="RDRBLKTC11">#REF!</definedName>
    <definedName name="RDRBLKTC12" localSheetId="4">#REF!</definedName>
    <definedName name="RDRBLKTC12">#REF!</definedName>
    <definedName name="RDRBLKTC13" localSheetId="4">#REF!</definedName>
    <definedName name="RDRBLKTC13">#REF!</definedName>
    <definedName name="RDRBLKTC14" localSheetId="4">#REF!</definedName>
    <definedName name="RDRBLKTC14">#REF!</definedName>
    <definedName name="RDRBLKTC15" localSheetId="4">#REF!</definedName>
    <definedName name="RDRBLKTC15">#REF!</definedName>
    <definedName name="RDRBLKTC16" localSheetId="4">#REF!</definedName>
    <definedName name="RDRBLKTC16">#REF!</definedName>
    <definedName name="RDRBLKTC17" localSheetId="4">#REF!</definedName>
    <definedName name="RDRBLKTC17">#REF!</definedName>
    <definedName name="RDRBLKTC18" localSheetId="4">#REF!</definedName>
    <definedName name="RDRBLKTC18">#REF!</definedName>
    <definedName name="RDRBLKTC19" localSheetId="4">#REF!</definedName>
    <definedName name="RDRBLKTC19">#REF!</definedName>
    <definedName name="RDRBLKTC2" localSheetId="4">#REF!</definedName>
    <definedName name="RDRBLKTC2">#REF!</definedName>
    <definedName name="RDRBLKTC20" localSheetId="4">#REF!</definedName>
    <definedName name="RDRBLKTC20">#REF!</definedName>
    <definedName name="RDRBLKTC3" localSheetId="4">#REF!</definedName>
    <definedName name="RDRBLKTC3">#REF!</definedName>
    <definedName name="RDRBLKTC4" localSheetId="4">#REF!</definedName>
    <definedName name="RDRBLKTC4">#REF!</definedName>
    <definedName name="RDRBLKTC5" localSheetId="4">#REF!</definedName>
    <definedName name="RDRBLKTC5">#REF!</definedName>
    <definedName name="RDRBLKTC6" localSheetId="4">#REF!</definedName>
    <definedName name="RDRBLKTC6">#REF!</definedName>
    <definedName name="RDRBLKTC7" localSheetId="4">#REF!</definedName>
    <definedName name="RDRBLKTC7">#REF!</definedName>
    <definedName name="RDRBLKTC8" localSheetId="4">#REF!</definedName>
    <definedName name="RDRBLKTC8">#REF!</definedName>
    <definedName name="RDRBLKTC9" localSheetId="4">#REF!</definedName>
    <definedName name="RDRBLKTC9">#REF!</definedName>
    <definedName name="RDRBLKTQ" localSheetId="4">#REF!</definedName>
    <definedName name="RDRBLKTQ">#REF!</definedName>
    <definedName name="RDRCODE" localSheetId="4">#REF!</definedName>
    <definedName name="RDRCODE">#REF!</definedName>
    <definedName name="RDRCYCLE" localSheetId="4">#REF!</definedName>
    <definedName name="RDRCYCLE">#REF!</definedName>
    <definedName name="RDRDATE" localSheetId="4">#REF!</definedName>
    <definedName name="RDRDATE">#REF!</definedName>
    <definedName name="RDRNAME" localSheetId="4">#REF!</definedName>
    <definedName name="RDRNAME">#REF!</definedName>
    <definedName name="RDRRATEB" localSheetId="4">#REF!</definedName>
    <definedName name="RDRRATEB">#REF!</definedName>
    <definedName name="RDRRATEB1" localSheetId="4">#REF!</definedName>
    <definedName name="RDRRATEB1">#REF!</definedName>
    <definedName name="RDRRATEB10" localSheetId="4">#REF!</definedName>
    <definedName name="RDRRATEB10">#REF!</definedName>
    <definedName name="RDRRATEB11" localSheetId="4">#REF!</definedName>
    <definedName name="RDRRATEB11">#REF!</definedName>
    <definedName name="RDRRATEB12" localSheetId="4">#REF!</definedName>
    <definedName name="RDRRATEB12">#REF!</definedName>
    <definedName name="RDRRATEB13" localSheetId="4">#REF!</definedName>
    <definedName name="RDRRATEB13">#REF!</definedName>
    <definedName name="RDRRATEB14" localSheetId="4">#REF!</definedName>
    <definedName name="RDRRATEB14">#REF!</definedName>
    <definedName name="RDRRATEB15" localSheetId="4">#REF!</definedName>
    <definedName name="RDRRATEB15">#REF!</definedName>
    <definedName name="RDRRATEB16" localSheetId="4">#REF!</definedName>
    <definedName name="RDRRATEB16">#REF!</definedName>
    <definedName name="RDRRATEB17" localSheetId="4">#REF!</definedName>
    <definedName name="RDRRATEB17">#REF!</definedName>
    <definedName name="RDRRATEB18" localSheetId="4">#REF!</definedName>
    <definedName name="RDRRATEB18">#REF!</definedName>
    <definedName name="RDRRATEB19" localSheetId="4">#REF!</definedName>
    <definedName name="RDRRATEB19">#REF!</definedName>
    <definedName name="RDRRATEB2" localSheetId="4">#REF!</definedName>
    <definedName name="RDRRATEB2">#REF!</definedName>
    <definedName name="RDRRATEB20" localSheetId="4">#REF!</definedName>
    <definedName name="RDRRATEB20">#REF!</definedName>
    <definedName name="RDRRATEB3" localSheetId="4">#REF!</definedName>
    <definedName name="RDRRATEB3">#REF!</definedName>
    <definedName name="RDRRATEB4" localSheetId="4">#REF!</definedName>
    <definedName name="RDRRATEB4">#REF!</definedName>
    <definedName name="RDRRATEB5" localSheetId="4">#REF!</definedName>
    <definedName name="RDRRATEB5">#REF!</definedName>
    <definedName name="RDRRATEB6" localSheetId="4">#REF!</definedName>
    <definedName name="RDRRATEB6">#REF!</definedName>
    <definedName name="RDRRATEB7" localSheetId="4">#REF!</definedName>
    <definedName name="RDRRATEB7">#REF!</definedName>
    <definedName name="RDRRATEB8" localSheetId="4">#REF!</definedName>
    <definedName name="RDRRATEB8">#REF!</definedName>
    <definedName name="RDRRATEB9" localSheetId="4">#REF!</definedName>
    <definedName name="RDRRATEB9">#REF!</definedName>
    <definedName name="RDRRATED" localSheetId="4">#REF!</definedName>
    <definedName name="RDRRATED">#REF!</definedName>
    <definedName name="RDRRATED1" localSheetId="4">#REF!</definedName>
    <definedName name="RDRRATED1">#REF!</definedName>
    <definedName name="RDRRATED10" localSheetId="4">#REF!</definedName>
    <definedName name="RDRRATED10">#REF!</definedName>
    <definedName name="RDRRATED11" localSheetId="4">#REF!</definedName>
    <definedName name="RDRRATED11">#REF!</definedName>
    <definedName name="RDRRATED12" localSheetId="4">#REF!</definedName>
    <definedName name="RDRRATED12">#REF!</definedName>
    <definedName name="RDRRATED13" localSheetId="4">#REF!</definedName>
    <definedName name="RDRRATED13">#REF!</definedName>
    <definedName name="RDRRATED14" localSheetId="4">#REF!</definedName>
    <definedName name="RDRRATED14">#REF!</definedName>
    <definedName name="RDRRATED15" localSheetId="4">#REF!</definedName>
    <definedName name="RDRRATED15">#REF!</definedName>
    <definedName name="RDRRATED16" localSheetId="4">#REF!</definedName>
    <definedName name="RDRRATED16">#REF!</definedName>
    <definedName name="RDRRATED17" localSheetId="4">#REF!</definedName>
    <definedName name="RDRRATED17">#REF!</definedName>
    <definedName name="RDRRATED18" localSheetId="4">#REF!</definedName>
    <definedName name="RDRRATED18">#REF!</definedName>
    <definedName name="RDRRATED19" localSheetId="4">#REF!</definedName>
    <definedName name="RDRRATED19">#REF!</definedName>
    <definedName name="RDRRATED2" localSheetId="4">#REF!</definedName>
    <definedName name="RDRRATED2">#REF!</definedName>
    <definedName name="RDRRATED20" localSheetId="4">#REF!</definedName>
    <definedName name="RDRRATED20">#REF!</definedName>
    <definedName name="RDRRATED3" localSheetId="4">#REF!</definedName>
    <definedName name="RDRRATED3">#REF!</definedName>
    <definedName name="RDRRATED4" localSheetId="4">#REF!</definedName>
    <definedName name="RDRRATED4">#REF!</definedName>
    <definedName name="RDRRATED5" localSheetId="4">#REF!</definedName>
    <definedName name="RDRRATED5">#REF!</definedName>
    <definedName name="RDRRATED6" localSheetId="4">#REF!</definedName>
    <definedName name="RDRRATED6">#REF!</definedName>
    <definedName name="RDRRATED7" localSheetId="4">#REF!</definedName>
    <definedName name="RDRRATED7">#REF!</definedName>
    <definedName name="RDRRATED8" localSheetId="4">#REF!</definedName>
    <definedName name="RDRRATED8">#REF!</definedName>
    <definedName name="RDRRATED9" localSheetId="4">#REF!</definedName>
    <definedName name="RDRRATED9">#REF!</definedName>
    <definedName name="RDRRATEG" localSheetId="4">#REF!</definedName>
    <definedName name="RDRRATEG">#REF!</definedName>
    <definedName name="RDRRATEG1" localSheetId="4">#REF!</definedName>
    <definedName name="RDRRATEG1">#REF!</definedName>
    <definedName name="RDRRATEG10" localSheetId="4">#REF!</definedName>
    <definedName name="RDRRATEG10">#REF!</definedName>
    <definedName name="RDRRATEG11" localSheetId="4">#REF!</definedName>
    <definedName name="RDRRATEG11">#REF!</definedName>
    <definedName name="RDRRATEG12" localSheetId="4">#REF!</definedName>
    <definedName name="RDRRATEG12">#REF!</definedName>
    <definedName name="RDRRATEG13" localSheetId="4">#REF!</definedName>
    <definedName name="RDRRATEG13">#REF!</definedName>
    <definedName name="RDRRATEG14" localSheetId="4">#REF!</definedName>
    <definedName name="RDRRATEG14">#REF!</definedName>
    <definedName name="RDRRATEG15" localSheetId="4">#REF!</definedName>
    <definedName name="RDRRATEG15">#REF!</definedName>
    <definedName name="RDRRATEG16" localSheetId="4">#REF!</definedName>
    <definedName name="RDRRATEG16">#REF!</definedName>
    <definedName name="RDRRATEG17" localSheetId="4">#REF!</definedName>
    <definedName name="RDRRATEG17">#REF!</definedName>
    <definedName name="RDRRATEG18" localSheetId="4">#REF!</definedName>
    <definedName name="RDRRATEG18">#REF!</definedName>
    <definedName name="RDRRATEG19" localSheetId="4">#REF!</definedName>
    <definedName name="RDRRATEG19">#REF!</definedName>
    <definedName name="RDRRATEG2" localSheetId="4">#REF!</definedName>
    <definedName name="RDRRATEG2">#REF!</definedName>
    <definedName name="RDRRATEG20" localSheetId="4">#REF!</definedName>
    <definedName name="RDRRATEG20">#REF!</definedName>
    <definedName name="RDRRATEG3" localSheetId="4">#REF!</definedName>
    <definedName name="RDRRATEG3">#REF!</definedName>
    <definedName name="RDRRATEG4" localSheetId="4">#REF!</definedName>
    <definedName name="RDRRATEG4">#REF!</definedName>
    <definedName name="RDRRATEG5" localSheetId="4">#REF!</definedName>
    <definedName name="RDRRATEG5">#REF!</definedName>
    <definedName name="RDRRATEG6" localSheetId="4">#REF!</definedName>
    <definedName name="RDRRATEG6">#REF!</definedName>
    <definedName name="RDRRATEG7" localSheetId="4">#REF!</definedName>
    <definedName name="RDRRATEG7">#REF!</definedName>
    <definedName name="RDRRATEG8" localSheetId="4">#REF!</definedName>
    <definedName name="RDRRATEG8">#REF!</definedName>
    <definedName name="RDRRATEG9" localSheetId="4">#REF!</definedName>
    <definedName name="RDRRATEG9">#REF!</definedName>
    <definedName name="RDRRATET" localSheetId="4">#REF!</definedName>
    <definedName name="RDRRATET">#REF!</definedName>
    <definedName name="RDRRATET1" localSheetId="4">#REF!</definedName>
    <definedName name="RDRRATET1">#REF!</definedName>
    <definedName name="RDRRATET10" localSheetId="4">#REF!</definedName>
    <definedName name="RDRRATET10">#REF!</definedName>
    <definedName name="RDRRATET11" localSheetId="4">#REF!</definedName>
    <definedName name="RDRRATET11">#REF!</definedName>
    <definedName name="RDRRATET12" localSheetId="4">#REF!</definedName>
    <definedName name="RDRRATET12">#REF!</definedName>
    <definedName name="RDRRATET13" localSheetId="4">#REF!</definedName>
    <definedName name="RDRRATET13">#REF!</definedName>
    <definedName name="RDRRATET14" localSheetId="4">#REF!</definedName>
    <definedName name="RDRRATET14">#REF!</definedName>
    <definedName name="RDRRATET15" localSheetId="4">#REF!</definedName>
    <definedName name="RDRRATET15">#REF!</definedName>
    <definedName name="RDRRATET16" localSheetId="4">#REF!</definedName>
    <definedName name="RDRRATET16">#REF!</definedName>
    <definedName name="RDRRATET17" localSheetId="4">#REF!</definedName>
    <definedName name="RDRRATET17">#REF!</definedName>
    <definedName name="RDRRATET18" localSheetId="4">#REF!</definedName>
    <definedName name="RDRRATET18">#REF!</definedName>
    <definedName name="RDRRATET19" localSheetId="4">#REF!</definedName>
    <definedName name="RDRRATET19">#REF!</definedName>
    <definedName name="RDRRATET2" localSheetId="4">#REF!</definedName>
    <definedName name="RDRRATET2">#REF!</definedName>
    <definedName name="RDRRATET20" localSheetId="4">#REF!</definedName>
    <definedName name="RDRRATET20">#REF!</definedName>
    <definedName name="RDRRATET3" localSheetId="4">#REF!</definedName>
    <definedName name="RDRRATET3">#REF!</definedName>
    <definedName name="RDRRATET4" localSheetId="4">#REF!</definedName>
    <definedName name="RDRRATET4">#REF!</definedName>
    <definedName name="RDRRATET5" localSheetId="4">#REF!</definedName>
    <definedName name="RDRRATET5">#REF!</definedName>
    <definedName name="RDRRATET6" localSheetId="4">#REF!</definedName>
    <definedName name="RDRRATET6">#REF!</definedName>
    <definedName name="RDRRATET7" localSheetId="4">#REF!</definedName>
    <definedName name="RDRRATET7">#REF!</definedName>
    <definedName name="RDRRATET8" localSheetId="4">#REF!</definedName>
    <definedName name="RDRRATET8">#REF!</definedName>
    <definedName name="RDRRATET9" localSheetId="4">#REF!</definedName>
    <definedName name="RDRRATET9">#REF!</definedName>
    <definedName name="RDRTYPE" localSheetId="4">#REF!</definedName>
    <definedName name="RDRTYPE">#REF!</definedName>
    <definedName name="RDRUNITS" localSheetId="4">#REF!</definedName>
    <definedName name="RDRUNITS">#REF!</definedName>
    <definedName name="_xlnm.Recorder" localSheetId="4">#REF!</definedName>
    <definedName name="_xlnm.Recorder">#REF!</definedName>
    <definedName name="Reserved_Section" localSheetId="4">#REF!</definedName>
    <definedName name="Reserved_Section">#REF!</definedName>
    <definedName name="RIDERS" localSheetId="4">#REF!</definedName>
    <definedName name="RIDERS">#REF!</definedName>
    <definedName name="RKVAHRDNG" localSheetId="4">#REF!</definedName>
    <definedName name="RKVAHRDNG">#REF!</definedName>
    <definedName name="RTCHTCNTRCTCPCT" localSheetId="4">#REF!</definedName>
    <definedName name="RTCHTCNTRCTCPCT">#REF!</definedName>
    <definedName name="RTCHTFCTR" localSheetId="4">#REF!</definedName>
    <definedName name="RTCHTFCTR">#REF!</definedName>
    <definedName name="RTCHTFCTR2" localSheetId="4">#REF!</definedName>
    <definedName name="RTCHTFCTR2">#REF!</definedName>
    <definedName name="RTCHTHIPREVKW" localSheetId="4">#REF!</definedName>
    <definedName name="RTCHTHIPREVKW">#REF!</definedName>
    <definedName name="RTP_Detail" localSheetId="4">#REF!</definedName>
    <definedName name="RTP_Detail">#REF!</definedName>
    <definedName name="RTPLRKW" localSheetId="4">#REF!</definedName>
    <definedName name="RTPLRKW">#REF!</definedName>
    <definedName name="SDI" localSheetId="4">#REF!</definedName>
    <definedName name="SDI">#REF!</definedName>
    <definedName name="SHLDRPKKW" localSheetId="4">#REF!</definedName>
    <definedName name="SHLDRPKKW">#REF!</definedName>
    <definedName name="SHLDRPKKWDT" localSheetId="4">#REF!</definedName>
    <definedName name="SHLDRPKKWDT">#REF!</definedName>
    <definedName name="SHLDRPKKWTM" localSheetId="4">#REF!</definedName>
    <definedName name="SHLDRPKKWTM">#REF!</definedName>
    <definedName name="SHRDTRNSKWH" localSheetId="4">#REF!</definedName>
    <definedName name="SHRDTRNSKWH">#REF!</definedName>
    <definedName name="SRPLSKWH" localSheetId="4">#REF!</definedName>
    <definedName name="SRPLSKWH">#REF!</definedName>
    <definedName name="STARTDTM" localSheetId="4">#REF!</definedName>
    <definedName name="STARTDTM">#REF!</definedName>
    <definedName name="State" localSheetId="4">#REF!</definedName>
    <definedName name="State">#REF!</definedName>
    <definedName name="STDKW" localSheetId="4">#REF!</definedName>
    <definedName name="STDKW">#REF!</definedName>
    <definedName name="STDKWDT" localSheetId="4">#REF!</definedName>
    <definedName name="STDKWDT">#REF!</definedName>
    <definedName name="STDKWTM" localSheetId="4">#REF!</definedName>
    <definedName name="STDKWTM">#REF!</definedName>
    <definedName name="STRTTIME" localSheetId="4">#REF!</definedName>
    <definedName name="STRTTIME">#REF!</definedName>
    <definedName name="SYSPKKW" localSheetId="4">#REF!</definedName>
    <definedName name="SYSPKKW">#REF!</definedName>
    <definedName name="SYSPKKWDT" localSheetId="4">#REF!</definedName>
    <definedName name="SYSPKKWDT">#REF!</definedName>
    <definedName name="SYSPKKWTM" localSheetId="4">#REF!</definedName>
    <definedName name="SYSPKKWTM">#REF!</definedName>
    <definedName name="TARIFF1" localSheetId="4">#REF!</definedName>
    <definedName name="TARIFF1">#REF!</definedName>
    <definedName name="TARIFF2" localSheetId="4">#REF!</definedName>
    <definedName name="TARIFF2">#REF!</definedName>
    <definedName name="TariffCode" localSheetId="4">#REF!</definedName>
    <definedName name="TariffCode">#REF!</definedName>
    <definedName name="TariffLongName" localSheetId="4">#REF!</definedName>
    <definedName name="TariffLongName">#REF!</definedName>
    <definedName name="TariffShortName" localSheetId="4">#REF!</definedName>
    <definedName name="TariffShortName">#REF!</definedName>
    <definedName name="TAXDATE" localSheetId="4">#REF!</definedName>
    <definedName name="TAXDATE">#REF!</definedName>
    <definedName name="TAXES" localSheetId="4">#REF!</definedName>
    <definedName name="TAXES">#REF!</definedName>
    <definedName name="TAXNAME" localSheetId="4">#REF!</definedName>
    <definedName name="TAXNAME">#REF!</definedName>
    <definedName name="TAXRATE" localSheetId="4">#REF!</definedName>
    <definedName name="TAXRATE">#REF!</definedName>
    <definedName name="TAXTYPE" localSheetId="4">#REF!</definedName>
    <definedName name="TAXTYPE">#REF!</definedName>
    <definedName name="TCst" localSheetId="4">#REF!</definedName>
    <definedName name="TCst">#REF!</definedName>
    <definedName name="TCst1" localSheetId="4">#REF!</definedName>
    <definedName name="TCst1">#REF!</definedName>
    <definedName name="TIRPCCHG" localSheetId="4">#REF!</definedName>
    <definedName name="TIRPCCHG">#REF!</definedName>
    <definedName name="TIRPDCHG1" localSheetId="4">#REF!</definedName>
    <definedName name="TIRPDCHG1">#REF!</definedName>
    <definedName name="TIRPDCHG2" localSheetId="4">#REF!</definedName>
    <definedName name="TIRPDCHG2">#REF!</definedName>
    <definedName name="TIRPECHG1" localSheetId="4">#REF!</definedName>
    <definedName name="TIRPECHG1">#REF!</definedName>
    <definedName name="TIRPECHGB1" localSheetId="4">#REF!</definedName>
    <definedName name="TIRPECHGB1">#REF!</definedName>
    <definedName name="TIRPECHGB2" localSheetId="4">#REF!</definedName>
    <definedName name="TIRPECHGB2">#REF!</definedName>
    <definedName name="TIRPECHGB3" localSheetId="4">#REF!</definedName>
    <definedName name="TIRPECHGB3">#REF!</definedName>
    <definedName name="TIRPMECHG1" localSheetId="4">#REF!</definedName>
    <definedName name="TIRPMECHG1">#REF!</definedName>
    <definedName name="TIRPMINDC" localSheetId="4">#REF!</definedName>
    <definedName name="TIRPMINDC">#REF!</definedName>
    <definedName name="TIRPMINEC" localSheetId="4">#REF!</definedName>
    <definedName name="TIRPMINEC">#REF!</definedName>
    <definedName name="TIRPOFKVA" localSheetId="4">#REF!</definedName>
    <definedName name="TIRPOFKVA">#REF!</definedName>
    <definedName name="TIRPOFKW" localSheetId="4">#REF!</definedName>
    <definedName name="TIRPOFKW">#REF!</definedName>
    <definedName name="TIRPOFKWH" localSheetId="4">#REF!</definedName>
    <definedName name="TIRPOFKWH">#REF!</definedName>
    <definedName name="TIRPOPKWH" localSheetId="4">#REF!</definedName>
    <definedName name="TIRPOPKWH">#REF!</definedName>
    <definedName name="TIRPP1EC" localSheetId="4">#REF!</definedName>
    <definedName name="TIRPP1EC">#REF!</definedName>
    <definedName name="TIRPP2EC" localSheetId="4">#REF!</definedName>
    <definedName name="TIRPP2EC">#REF!</definedName>
    <definedName name="TIRPP3EC" localSheetId="4">#REF!</definedName>
    <definedName name="TIRPP3EC">#REF!</definedName>
    <definedName name="TIRPP4EC" localSheetId="4">#REF!</definedName>
    <definedName name="TIRPP4EC">#REF!</definedName>
    <definedName name="TIRPP5EC" localSheetId="4">#REF!</definedName>
    <definedName name="TIRPP5EC">#REF!</definedName>
    <definedName name="TIRPRCHG" localSheetId="4">#REF!</definedName>
    <definedName name="TIRPRCHG">#REF!</definedName>
    <definedName name="TLsFctr" localSheetId="4">#REF!</definedName>
    <definedName name="TLsFctr">#REF!</definedName>
    <definedName name="TRCRDKWH" localSheetId="4">#REF!</definedName>
    <definedName name="TRCRDKWH">#REF!</definedName>
    <definedName name="TRCRDKWH2P" localSheetId="4">#REF!</definedName>
    <definedName name="TRCRDKWH2P">#REF!</definedName>
    <definedName name="TRFDATE1" localSheetId="4">#REF!</definedName>
    <definedName name="TRFDATE1">#REF!</definedName>
    <definedName name="TRFDATE2" localSheetId="4">#REF!</definedName>
    <definedName name="TRFDATE2">#REF!</definedName>
    <definedName name="TRFNAME1" localSheetId="4">#REF!</definedName>
    <definedName name="TRFNAME1">#REF!</definedName>
    <definedName name="TRFNAME2" localSheetId="4">#REF!</definedName>
    <definedName name="TRFNAME2">#REF!</definedName>
    <definedName name="TRFSHORTNM1" localSheetId="4">#REF!</definedName>
    <definedName name="TRFSHORTNM1">#REF!</definedName>
    <definedName name="TRFSHORTNM2" localSheetId="4">#REF!</definedName>
    <definedName name="TRFSHORTNM2">#REF!</definedName>
    <definedName name="TrnBlkKwhChg1" localSheetId="4">#REF!</definedName>
    <definedName name="TrnBlkKwhChg1">#REF!</definedName>
    <definedName name="TrnBlkKwhChg2" localSheetId="4">#REF!</definedName>
    <definedName name="TrnBlkKwhChg2">#REF!</definedName>
    <definedName name="TrnBlkKwhChg3" localSheetId="4">#REF!</definedName>
    <definedName name="TrnBlkKwhChg3">#REF!</definedName>
    <definedName name="TrnBlkKwhChgT" localSheetId="4">#REF!</definedName>
    <definedName name="TrnBlkKwhChgT">#REF!</definedName>
    <definedName name="TRNCCHG" localSheetId="4">#REF!</definedName>
    <definedName name="TRNCCHG">#REF!</definedName>
    <definedName name="TrnCustChg" localSheetId="4">#REF!</definedName>
    <definedName name="TrnCustChg">#REF!</definedName>
    <definedName name="TRNDCHG1" localSheetId="4">#REF!</definedName>
    <definedName name="TRNDCHG1">#REF!</definedName>
    <definedName name="TRNDCHG2" localSheetId="4">#REF!</definedName>
    <definedName name="TRNDCHG2">#REF!</definedName>
    <definedName name="TrnDmdChg1" localSheetId="4">#REF!</definedName>
    <definedName name="TrnDmdChg1">#REF!</definedName>
    <definedName name="TrnDmdChg2" localSheetId="4">#REF!</definedName>
    <definedName name="TrnDmdChg2">#REF!</definedName>
    <definedName name="TRNECHG1" localSheetId="4">#REF!</definedName>
    <definedName name="TRNECHG1">#REF!</definedName>
    <definedName name="TRNECHGB1" localSheetId="4">#REF!</definedName>
    <definedName name="TRNECHGB1">#REF!</definedName>
    <definedName name="TRNECHGB2" localSheetId="4">#REF!</definedName>
    <definedName name="TRNECHGB2">#REF!</definedName>
    <definedName name="TRNECHGB3" localSheetId="4">#REF!</definedName>
    <definedName name="TRNECHGB3">#REF!</definedName>
    <definedName name="TrnMEChg" localSheetId="4">#REF!</definedName>
    <definedName name="TrnMEChg">#REF!</definedName>
    <definedName name="TRNMECHG1" localSheetId="4">#REF!</definedName>
    <definedName name="TRNMECHG1">#REF!</definedName>
    <definedName name="TRNMINDC" localSheetId="4">#REF!</definedName>
    <definedName name="TRNMINDC">#REF!</definedName>
    <definedName name="TrnMinDChg" localSheetId="4">#REF!</definedName>
    <definedName name="TrnMinDChg">#REF!</definedName>
    <definedName name="TRNMINEC" localSheetId="4">#REF!</definedName>
    <definedName name="TRNMINEC">#REF!</definedName>
    <definedName name="TrnMinEChg" localSheetId="4">#REF!</definedName>
    <definedName name="TrnMinEChg">#REF!</definedName>
    <definedName name="TrnOffPkKwh" localSheetId="4">#REF!</definedName>
    <definedName name="TrnOffPkKwh">#REF!</definedName>
    <definedName name="TRNOFKWH" localSheetId="4">#REF!</definedName>
    <definedName name="TRNOFKWH">#REF!</definedName>
    <definedName name="TrnOnPkKwh" localSheetId="4">#REF!</definedName>
    <definedName name="TrnOnPkKwh">#REF!</definedName>
    <definedName name="TRNOPKWH" localSheetId="4">#REF!</definedName>
    <definedName name="TRNOPKWH">#REF!</definedName>
    <definedName name="TRNP1EC" localSheetId="4">#REF!</definedName>
    <definedName name="TRNP1EC">#REF!</definedName>
    <definedName name="TRNP2EC" localSheetId="4">#REF!</definedName>
    <definedName name="TRNP2EC">#REF!</definedName>
    <definedName name="TRNP3EC" localSheetId="4">#REF!</definedName>
    <definedName name="TRNP3EC">#REF!</definedName>
    <definedName name="TRNP4EC" localSheetId="4">#REF!</definedName>
    <definedName name="TRNP4EC">#REF!</definedName>
    <definedName name="TRNP5EC" localSheetId="4">#REF!</definedName>
    <definedName name="TRNP5EC">#REF!</definedName>
    <definedName name="TrnPL1Chg" localSheetId="4">#REF!</definedName>
    <definedName name="TrnPL1Chg">#REF!</definedName>
    <definedName name="TrnPL2Chg" localSheetId="4">#REF!</definedName>
    <definedName name="TrnPL2Chg">#REF!</definedName>
    <definedName name="TrnPL3Chg" localSheetId="4">#REF!</definedName>
    <definedName name="TrnPL3Chg">#REF!</definedName>
    <definedName name="TrnPL4Chg" localSheetId="4">#REF!</definedName>
    <definedName name="TrnPL4Chg">#REF!</definedName>
    <definedName name="TrnPL5Chg" localSheetId="4">#REF!</definedName>
    <definedName name="TrnPL5Chg">#REF!</definedName>
    <definedName name="TRNRCHG" localSheetId="4">#REF!</definedName>
    <definedName name="TRNRCHG">#REF!</definedName>
    <definedName name="TrnReactiveChg" localSheetId="4">#REF!</definedName>
    <definedName name="TrnReactiveChg">#REF!</definedName>
    <definedName name="TRNSKWTOFPK" localSheetId="4">#REF!</definedName>
    <definedName name="TRNSKWTOFPK">#REF!</definedName>
    <definedName name="TRNSKWTONPK" localSheetId="4">#REF!</definedName>
    <definedName name="TRNSKWTONPK">#REF!</definedName>
    <definedName name="TRNXOFKVA" localSheetId="4">#REF!</definedName>
    <definedName name="TRNXOFKVA">#REF!</definedName>
    <definedName name="TRNXOFKW" localSheetId="4">#REF!</definedName>
    <definedName name="TRNXOFKW">#REF!</definedName>
    <definedName name="TrnXOfpKvaChg" localSheetId="4">#REF!</definedName>
    <definedName name="TrnXOfpKvaChg">#REF!</definedName>
    <definedName name="TrnXOfpKwChg" localSheetId="4">#REF!</definedName>
    <definedName name="TrnXOfpKwChg">#REF!</definedName>
    <definedName name="TTLBSRATETTL" localSheetId="4">#REF!</definedName>
    <definedName name="TTLBSRATETTL">#REF!</definedName>
    <definedName name="TTLCOGENKWH" localSheetId="4">#REF!</definedName>
    <definedName name="TTLCOGENKWH">#REF!</definedName>
    <definedName name="UNBUNDIND" localSheetId="4">#REF!</definedName>
    <definedName name="UNBUNDIND">#REF!</definedName>
    <definedName name="Z_59817C1F_0731_403A_A1D5_70099C98272D_.wvu.PrintArea" localSheetId="4" hidden="1">'Zonal Rates'!$A$1:$U$57</definedName>
    <definedName name="Zip" localSheetId="4">#REF!</definedName>
    <definedName name="Zip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7" l="1"/>
  <c r="I55" i="7"/>
  <c r="G55" i="7"/>
  <c r="D54" i="7"/>
  <c r="D51" i="7"/>
  <c r="D50" i="7"/>
  <c r="D49" i="7"/>
  <c r="D48" i="7"/>
  <c r="D47" i="7"/>
  <c r="D46" i="7"/>
  <c r="D45" i="7"/>
  <c r="D43" i="7"/>
  <c r="I38" i="7"/>
  <c r="I36" i="7"/>
  <c r="I34" i="7"/>
  <c r="I33" i="7"/>
  <c r="D33" i="7"/>
  <c r="I32" i="7"/>
  <c r="G32" i="7"/>
  <c r="D32" i="7"/>
  <c r="I28" i="7"/>
  <c r="G28" i="7"/>
  <c r="U24" i="7"/>
  <c r="U54" i="7" s="1"/>
  <c r="U57" i="7" s="1"/>
  <c r="S24" i="7"/>
  <c r="S54" i="7" s="1"/>
  <c r="S57" i="7" s="1"/>
  <c r="Q24" i="7"/>
  <c r="Q54" i="7" s="1"/>
  <c r="Q57" i="7" s="1"/>
  <c r="O24" i="7"/>
  <c r="O54" i="7" s="1"/>
  <c r="O57" i="7" s="1"/>
  <c r="M24" i="7"/>
  <c r="M54" i="7" s="1"/>
  <c r="M57" i="7" s="1"/>
  <c r="K24" i="7"/>
  <c r="K54" i="7" s="1"/>
  <c r="I23" i="7"/>
  <c r="G23" i="7"/>
  <c r="I22" i="7"/>
  <c r="U19" i="7"/>
  <c r="S19" i="7"/>
  <c r="Q19" i="7"/>
  <c r="O19" i="7"/>
  <c r="M19" i="7"/>
  <c r="K19" i="7"/>
  <c r="I17" i="7"/>
  <c r="B17" i="7"/>
  <c r="B19" i="7" s="1"/>
  <c r="I15" i="7"/>
  <c r="A5" i="7"/>
  <c r="O26" i="7" l="1"/>
  <c r="O30" i="7" s="1"/>
  <c r="O40" i="7" s="1"/>
  <c r="Q26" i="7"/>
  <c r="Q30" i="7" s="1"/>
  <c r="Q40" i="7" s="1"/>
  <c r="I24" i="7"/>
  <c r="I54" i="7"/>
  <c r="I57" i="7" s="1"/>
  <c r="K57" i="7"/>
  <c r="B21" i="7"/>
  <c r="B22" i="7" s="1"/>
  <c r="B23" i="7" s="1"/>
  <c r="B24" i="7" s="1"/>
  <c r="I19" i="7"/>
  <c r="K26" i="7"/>
  <c r="S26" i="7"/>
  <c r="S30" i="7" s="1"/>
  <c r="S40" i="7" s="1"/>
  <c r="M26" i="7"/>
  <c r="M30" i="7" s="1"/>
  <c r="M40" i="7" s="1"/>
  <c r="U26" i="7"/>
  <c r="U30" i="7" s="1"/>
  <c r="U40" i="7" s="1"/>
  <c r="K30" i="7" l="1"/>
  <c r="K40" i="7" s="1"/>
  <c r="I26" i="7"/>
  <c r="I30" i="7" s="1"/>
  <c r="I40" i="7" s="1"/>
  <c r="G54" i="7"/>
  <c r="B26" i="7"/>
  <c r="G26" i="7"/>
  <c r="I45" i="7" l="1"/>
  <c r="I51" i="7" s="1"/>
  <c r="B28" i="7"/>
  <c r="B30" i="7" s="1"/>
  <c r="I46" i="7" l="1"/>
  <c r="I47" i="7"/>
  <c r="I48" i="7"/>
  <c r="I49" i="7"/>
  <c r="I50" i="7"/>
  <c r="B32" i="7"/>
  <c r="B33" i="7" s="1"/>
  <c r="B34" i="7"/>
  <c r="B40" i="7" s="1"/>
  <c r="G30" i="7"/>
  <c r="B43" i="7" l="1"/>
  <c r="B45" i="7" s="1"/>
  <c r="G40" i="7"/>
  <c r="G51" i="7" l="1"/>
  <c r="G50" i="7"/>
  <c r="G49" i="7"/>
  <c r="G48" i="7"/>
  <c r="G47" i="7"/>
  <c r="G46" i="7"/>
  <c r="B46" i="7"/>
  <c r="B47" i="7" s="1"/>
  <c r="B48" i="7" s="1"/>
  <c r="B49" i="7" s="1"/>
  <c r="B50" i="7" s="1"/>
  <c r="B51" i="7" s="1"/>
  <c r="B54" i="7" s="1"/>
  <c r="B55" i="7" s="1"/>
  <c r="B56" i="7" s="1"/>
  <c r="B57" i="7" s="1"/>
  <c r="G45" i="7"/>
  <c r="I51" i="6" l="1"/>
  <c r="I50" i="6"/>
  <c r="G50" i="6"/>
  <c r="S49" i="6"/>
  <c r="S52" i="6" s="1"/>
  <c r="Q49" i="6"/>
  <c r="Q52" i="6" s="1"/>
  <c r="O49" i="6"/>
  <c r="M49" i="6"/>
  <c r="M52" i="6" s="1"/>
  <c r="K49" i="6"/>
  <c r="K52" i="6" s="1"/>
  <c r="D49" i="6"/>
  <c r="D46" i="6"/>
  <c r="D45" i="6"/>
  <c r="D44" i="6"/>
  <c r="D43" i="6"/>
  <c r="D42" i="6"/>
  <c r="D41" i="6"/>
  <c r="D40" i="6"/>
  <c r="D39" i="6"/>
  <c r="I34" i="6"/>
  <c r="I32" i="6"/>
  <c r="I28" i="6"/>
  <c r="G28" i="6"/>
  <c r="S24" i="6"/>
  <c r="Q24" i="6"/>
  <c r="O24" i="6"/>
  <c r="M24" i="6"/>
  <c r="K24" i="6"/>
  <c r="I23" i="6"/>
  <c r="G23" i="6"/>
  <c r="I22" i="6"/>
  <c r="S19" i="6"/>
  <c r="S26" i="6" s="1"/>
  <c r="S30" i="6" s="1"/>
  <c r="S36" i="6" s="1"/>
  <c r="Q19" i="6"/>
  <c r="O19" i="6"/>
  <c r="M19" i="6"/>
  <c r="M26" i="6" s="1"/>
  <c r="M30" i="6" s="1"/>
  <c r="M36" i="6" s="1"/>
  <c r="K19" i="6"/>
  <c r="K26" i="6" s="1"/>
  <c r="K30" i="6" s="1"/>
  <c r="K36" i="6" s="1"/>
  <c r="I17" i="6"/>
  <c r="B17" i="6"/>
  <c r="B19" i="6" s="1"/>
  <c r="I15" i="6"/>
  <c r="A5" i="6"/>
  <c r="A4" i="6"/>
  <c r="B22" i="5"/>
  <c r="B21" i="5"/>
  <c r="B20" i="5"/>
  <c r="B18" i="5"/>
  <c r="B17" i="5"/>
  <c r="M13" i="5"/>
  <c r="L13" i="5"/>
  <c r="K13" i="5"/>
  <c r="J13" i="5"/>
  <c r="I13" i="5"/>
  <c r="H13" i="5"/>
  <c r="G13" i="5"/>
  <c r="F13" i="5"/>
  <c r="E13" i="5"/>
  <c r="D13" i="5"/>
  <c r="C13" i="5"/>
  <c r="B13" i="5"/>
  <c r="M4" i="5"/>
  <c r="M8" i="5" s="1"/>
  <c r="L4" i="5"/>
  <c r="L8" i="5" s="1"/>
  <c r="K4" i="5"/>
  <c r="K8" i="5" s="1"/>
  <c r="J4" i="5"/>
  <c r="J8" i="5" s="1"/>
  <c r="I4" i="5"/>
  <c r="I8" i="5" s="1"/>
  <c r="H4" i="5"/>
  <c r="H8" i="5" s="1"/>
  <c r="G4" i="5"/>
  <c r="G8" i="5" s="1"/>
  <c r="F4" i="5"/>
  <c r="F8" i="5" s="1"/>
  <c r="E4" i="5"/>
  <c r="E8" i="5" s="1"/>
  <c r="D4" i="5"/>
  <c r="D8" i="5" s="1"/>
  <c r="C4" i="5"/>
  <c r="C8" i="5" s="1"/>
  <c r="B4" i="5"/>
  <c r="B8" i="5" s="1"/>
  <c r="Q26" i="6" l="1"/>
  <c r="I24" i="6"/>
  <c r="I49" i="6"/>
  <c r="I52" i="6" s="1"/>
  <c r="O26" i="6"/>
  <c r="O30" i="6" s="1"/>
  <c r="O36" i="6" s="1"/>
  <c r="I19" i="6"/>
  <c r="I26" i="6"/>
  <c r="I30" i="6" s="1"/>
  <c r="I36" i="6" s="1"/>
  <c r="Q30" i="6"/>
  <c r="Q36" i="6" s="1"/>
  <c r="B21" i="6"/>
  <c r="B22" i="6" s="1"/>
  <c r="B23" i="6" s="1"/>
  <c r="B24" i="6" s="1"/>
  <c r="G26" i="6" s="1"/>
  <c r="O52" i="6"/>
  <c r="B16" i="5"/>
  <c r="C21" i="5" s="1"/>
  <c r="E21" i="5" s="1"/>
  <c r="B19" i="5"/>
  <c r="B23" i="5" s="1"/>
  <c r="I40" i="6" l="1"/>
  <c r="I41" i="6" s="1"/>
  <c r="I61" i="6"/>
  <c r="B26" i="6"/>
  <c r="G49" i="6"/>
  <c r="C19" i="5"/>
  <c r="E19" i="5" s="1"/>
  <c r="C18" i="5"/>
  <c r="E18" i="5" s="1"/>
  <c r="C22" i="5"/>
  <c r="E22" i="5" s="1"/>
  <c r="C17" i="5"/>
  <c r="C20" i="5"/>
  <c r="E20" i="5" s="1"/>
  <c r="I43" i="6" l="1"/>
  <c r="I44" i="6"/>
  <c r="I45" i="6"/>
  <c r="I42" i="6"/>
  <c r="I46" i="6"/>
  <c r="B28" i="6"/>
  <c r="B30" i="6" s="1"/>
  <c r="C23" i="5"/>
  <c r="E17" i="5"/>
  <c r="B32" i="6" l="1"/>
  <c r="B36" i="6" s="1"/>
  <c r="G30" i="6"/>
  <c r="B39" i="6" l="1"/>
  <c r="B40" i="6" s="1"/>
  <c r="G36" i="6"/>
  <c r="B41" i="6" l="1"/>
  <c r="B42" i="6" s="1"/>
  <c r="B43" i="6" s="1"/>
  <c r="B44" i="6" s="1"/>
  <c r="B45" i="6" s="1"/>
  <c r="B46" i="6" s="1"/>
  <c r="B49" i="6" s="1"/>
  <c r="B50" i="6" s="1"/>
  <c r="B51" i="6" s="1"/>
  <c r="B52" i="6" s="1"/>
  <c r="G46" i="6"/>
  <c r="G45" i="6"/>
  <c r="G44" i="6"/>
  <c r="G43" i="6"/>
  <c r="G42" i="6"/>
  <c r="G41" i="6"/>
  <c r="G40" i="6"/>
  <c r="C32" i="1" l="1"/>
  <c r="C22" i="1"/>
  <c r="C29" i="1"/>
  <c r="C28" i="1"/>
  <c r="H6" i="3"/>
  <c r="K6" i="3" s="1"/>
  <c r="H5" i="3"/>
  <c r="K5" i="3" s="1"/>
  <c r="C30" i="1" l="1"/>
  <c r="C36" i="1"/>
  <c r="C35" i="1"/>
  <c r="G7" i="1"/>
  <c r="G9" i="1"/>
  <c r="D8" i="1"/>
  <c r="C21" i="1"/>
  <c r="D18" i="1"/>
  <c r="D10" i="1"/>
  <c r="G14" i="1"/>
  <c r="D32" i="1" l="1"/>
  <c r="F32" i="1" s="1"/>
  <c r="C37" i="1"/>
  <c r="F18" i="1"/>
  <c r="G16" i="1"/>
  <c r="G11" i="1"/>
  <c r="D22" i="1"/>
  <c r="C23" i="1"/>
  <c r="G17" i="1"/>
  <c r="G15" i="1"/>
  <c r="C12" i="1" l="1"/>
  <c r="B20" i="3" l="1"/>
  <c r="F8" i="1" l="1"/>
  <c r="C19" i="1" l="1"/>
  <c r="C25" i="1" s="1"/>
  <c r="C19" i="3"/>
  <c r="C18" i="3"/>
  <c r="C17" i="3"/>
  <c r="C16" i="3"/>
  <c r="C15" i="3"/>
  <c r="C14" i="3"/>
  <c r="H8" i="3"/>
  <c r="B8" i="3"/>
  <c r="C6" i="3" s="1"/>
  <c r="H10" i="3" s="1"/>
  <c r="J17" i="3" l="1"/>
  <c r="I17" i="3"/>
  <c r="H11" i="3"/>
  <c r="H17" i="3" s="1"/>
  <c r="C7" i="3"/>
  <c r="D28" i="1" l="1"/>
  <c r="D29" i="1"/>
  <c r="D36" i="1" s="1"/>
  <c r="F36" i="1" s="1"/>
  <c r="H19" i="3"/>
  <c r="H15" i="3"/>
  <c r="H18" i="3"/>
  <c r="H16" i="3"/>
  <c r="H14" i="3"/>
  <c r="D35" i="1" l="1"/>
  <c r="D30" i="1"/>
  <c r="D7" i="1"/>
  <c r="F29" i="1"/>
  <c r="D15" i="1"/>
  <c r="F28" i="1"/>
  <c r="D9" i="1"/>
  <c r="D17" i="1"/>
  <c r="D14" i="1"/>
  <c r="D16" i="1"/>
  <c r="D11" i="1"/>
  <c r="H21" i="3"/>
  <c r="F35" i="1" l="1"/>
  <c r="F37" i="1" s="1"/>
  <c r="D37" i="1"/>
  <c r="F17" i="1"/>
  <c r="F7" i="1"/>
  <c r="F9" i="1"/>
  <c r="F30" i="1"/>
  <c r="F15" i="1"/>
  <c r="F16" i="1"/>
  <c r="F11" i="1"/>
  <c r="F14" i="1"/>
  <c r="D21" i="1"/>
  <c r="D23" i="1" s="1"/>
  <c r="F25" i="1" s="1"/>
  <c r="F10" i="1"/>
  <c r="E12" i="4"/>
  <c r="J12" i="4" s="1"/>
  <c r="F12" i="1" l="1"/>
  <c r="F21" i="1"/>
  <c r="F31" i="1"/>
  <c r="F19" i="1"/>
  <c r="D25" i="1"/>
  <c r="F22" i="1"/>
  <c r="E14" i="4"/>
  <c r="J14" i="4" s="1"/>
  <c r="E20" i="4"/>
  <c r="J20" i="4" s="1"/>
  <c r="F23" i="1" l="1"/>
  <c r="E11" i="4"/>
  <c r="J11" i="4" s="1"/>
  <c r="E16" i="4"/>
  <c r="J16" i="4" s="1"/>
  <c r="E15" i="4" l="1"/>
  <c r="J15" i="4" s="1"/>
  <c r="E18" i="4"/>
  <c r="J18" i="4" s="1"/>
  <c r="E19" i="4"/>
  <c r="J19" i="4" s="1"/>
  <c r="E17" i="4" l="1"/>
  <c r="J17" i="4" s="1"/>
  <c r="E13" i="4"/>
  <c r="J13" i="4" s="1"/>
  <c r="D19" i="1"/>
  <c r="D12" i="1"/>
  <c r="E21" i="4" l="1"/>
  <c r="J21" i="4"/>
</calcChain>
</file>

<file path=xl/sharedStrings.xml><?xml version="1.0" encoding="utf-8"?>
<sst xmlns="http://schemas.openxmlformats.org/spreadsheetml/2006/main" count="288" uniqueCount="176">
  <si>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</si>
  <si>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</si>
  <si>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</si>
  <si>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</si>
  <si>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</si>
  <si>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</si>
  <si>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Test Year</t>
  </si>
  <si>
    <t>subtotal 456</t>
  </si>
  <si>
    <t>sub total 565</t>
  </si>
  <si>
    <t xml:space="preserve"> </t>
  </si>
  <si>
    <t>Total LSE OATT Expense Retail Demand</t>
  </si>
  <si>
    <t>Total LSE OATT Expense Retail Energy</t>
  </si>
  <si>
    <t>Total LSE OATT Expense</t>
  </si>
  <si>
    <t>NSPL</t>
  </si>
  <si>
    <t>MW</t>
  </si>
  <si>
    <t>AEP (Including CRES)</t>
  </si>
  <si>
    <t>Non-Affiliate</t>
  </si>
  <si>
    <t>12CP</t>
  </si>
  <si>
    <t>%</t>
  </si>
  <si>
    <t>AP - 12CP</t>
  </si>
  <si>
    <t>OP - 12CP</t>
  </si>
  <si>
    <t>IM - 12CP</t>
  </si>
  <si>
    <t>KP - 12CP</t>
  </si>
  <si>
    <t>WPC - 12CP</t>
  </si>
  <si>
    <t>KGP - 12CP</t>
  </si>
  <si>
    <t>Operating Company Sum</t>
  </si>
  <si>
    <t>KPCo OATT Adjustment Workpaper</t>
  </si>
  <si>
    <t>Kentucky Power Company</t>
  </si>
  <si>
    <t>LINE   NO.</t>
  </si>
  <si>
    <t>DESCRIPTION</t>
  </si>
  <si>
    <t>ALLOCATION METHOD</t>
  </si>
  <si>
    <t>ALLOCATION FACTOR</t>
  </si>
  <si>
    <t>KENTUCKY PSC RETAIL JURISDICTION ADJUSTMENT</t>
  </si>
  <si>
    <t>Specific</t>
  </si>
  <si>
    <t>Reduce Other Operating Revenues</t>
  </si>
  <si>
    <t>Increase Other Operating Revenues</t>
  </si>
  <si>
    <t>Increase Transmission Expense</t>
  </si>
  <si>
    <t>Net Increase in LSE OATT Expense</t>
  </si>
  <si>
    <t>LSE OATT CHARGE ACCOUNTS</t>
  </si>
  <si>
    <t>increase 565 expense</t>
  </si>
  <si>
    <t>decrease 456 revenue</t>
  </si>
  <si>
    <t>Existing</t>
  </si>
  <si>
    <t>NITS Expense</t>
  </si>
  <si>
    <t>OpCo ATRR</t>
  </si>
  <si>
    <t>Transco ATRR</t>
  </si>
  <si>
    <t>Schedule 12 Expense (RTEP)</t>
  </si>
  <si>
    <t>Total Zonal ATRR</t>
  </si>
  <si>
    <t>Allocated to AEP %</t>
  </si>
  <si>
    <t>Allocated to AEP $</t>
  </si>
  <si>
    <t>Allocated to APCo</t>
  </si>
  <si>
    <t>Allocated to OPCo</t>
  </si>
  <si>
    <t>Allocated to I&amp;M</t>
  </si>
  <si>
    <t xml:space="preserve">Allocated to KPCo </t>
  </si>
  <si>
    <t xml:space="preserve">Allocated to WPCo </t>
  </si>
  <si>
    <t xml:space="preserve">Allocated to KGPCo </t>
  </si>
  <si>
    <t>AEP Zone Allocation</t>
  </si>
  <si>
    <t>AEP LSE Allocation</t>
  </si>
  <si>
    <t>Total Check</t>
  </si>
  <si>
    <t>PJM NITS Expense - Non-Affiliated</t>
  </si>
  <si>
    <t>PJM TO Serv Expense - Affiliated</t>
  </si>
  <si>
    <t>Firm and Non-Firm Point to Point Transmision Revenues</t>
  </si>
  <si>
    <t>RTO Formation Costs</t>
  </si>
  <si>
    <t>A</t>
  </si>
  <si>
    <t>Firm and Non-Firm Pt 2 Pt Transmision Revenues</t>
  </si>
  <si>
    <t>Test Year Twelve Months Ended 3/31/2023</t>
  </si>
  <si>
    <t>Annualize 2023 Rates</t>
  </si>
  <si>
    <t>TME March 2023</t>
  </si>
  <si>
    <t>2023 PTRR</t>
  </si>
  <si>
    <t>NITS</t>
  </si>
  <si>
    <t>Total Expense</t>
  </si>
  <si>
    <t>Schedule 12</t>
  </si>
  <si>
    <t>prior year true-up (exclude)</t>
  </si>
  <si>
    <t>Adjustment to 2023 Rates</t>
  </si>
  <si>
    <t>B</t>
  </si>
  <si>
    <t>C = B - A</t>
  </si>
  <si>
    <t>2023 Adjusted Amounts</t>
  </si>
  <si>
    <t>KPCO TOTAL COMPANY ADJUSTMENT TO 2023 RATES</t>
  </si>
  <si>
    <t>Witness: Katharine Walsh</t>
  </si>
  <si>
    <t>Adjustments</t>
  </si>
  <si>
    <t>Total PJM LSE OATT Expense</t>
  </si>
  <si>
    <t>Adjustment to Increase PJM LSE OATT expense to reflect 2023 filed rates</t>
  </si>
  <si>
    <t>Transmission Enhancement</t>
  </si>
  <si>
    <t>Other Non-NITS</t>
  </si>
  <si>
    <t>Non-NITS</t>
  </si>
  <si>
    <t xml:space="preserve">AEP LSE OATT PJMCost Estimate </t>
  </si>
  <si>
    <t>Load</t>
  </si>
  <si>
    <t>11/23/2021 HE 8</t>
  </si>
  <si>
    <t>12/9/2021 HE 8</t>
  </si>
  <si>
    <t>1/27/2022 HE 8</t>
  </si>
  <si>
    <t>2/15/2022 HE 8</t>
  </si>
  <si>
    <t>3/12/2022 HE 20</t>
  </si>
  <si>
    <t>4/20/2022 HE 8</t>
  </si>
  <si>
    <t>5/31/2022 HE 17</t>
  </si>
  <si>
    <t>6/22/2022 HE 16</t>
  </si>
  <si>
    <t>7/20/2022 HE 18</t>
  </si>
  <si>
    <t>8/3/2022 HE 16</t>
  </si>
  <si>
    <t>9/21/2022 HE 18</t>
  </si>
  <si>
    <t>10/20/2022 HE 8</t>
  </si>
  <si>
    <t>Sum of Loads</t>
  </si>
  <si>
    <t>Original I&amp;M</t>
  </si>
  <si>
    <t>MTI Raw</t>
  </si>
  <si>
    <t>Original OP</t>
  </si>
  <si>
    <t>OP Change</t>
  </si>
  <si>
    <t>2022 12 CP</t>
  </si>
  <si>
    <t>Average</t>
  </si>
  <si>
    <t>Updated 12 CP Percent</t>
  </si>
  <si>
    <t>Old Percent</t>
  </si>
  <si>
    <t>Diff</t>
  </si>
  <si>
    <t>AEPTCo subsidiaries in PJM - Transmission Formula Rate Revenue Requirement</t>
  </si>
  <si>
    <t>Revenue Requirements for Network and Point-to-Point Transmission Service</t>
  </si>
  <si>
    <t>AEPTCo subsidiaries in PJM</t>
  </si>
  <si>
    <t>APPALACHIAN TRANSMISSION COMPANY</t>
  </si>
  <si>
    <t>INDIANA MICHIGAN TRANSMISSION COMPANY</t>
  </si>
  <si>
    <t>KENTUCKY TRANSMISSION COMPANY</t>
  </si>
  <si>
    <t xml:space="preserve">OHIO TRANSMISSION COMPANY </t>
  </si>
  <si>
    <t>WEST VIRGINIA TRANSMISSION COMPANY</t>
  </si>
  <si>
    <t>Line</t>
  </si>
  <si>
    <t>Annual Revenue</t>
  </si>
  <si>
    <t>No.</t>
  </si>
  <si>
    <t>Requirement</t>
  </si>
  <si>
    <t>A.</t>
  </si>
  <si>
    <t>Network Service</t>
  </si>
  <si>
    <t>REVENUE REQUIREMENT (w/o incentives)</t>
  </si>
  <si>
    <t>(TCOS Ln 1 )</t>
  </si>
  <si>
    <t>LESS: REVENUE CREDITS</t>
  </si>
  <si>
    <t>(TCOS Ln 2 )</t>
  </si>
  <si>
    <t>CURRENT YEAR AEPTCo ANNUAL TRANSMISSION REVENUE REQUIREMENT (PTRR)</t>
  </si>
  <si>
    <t>(TCOS Ln 3 )</t>
  </si>
  <si>
    <t xml:space="preserve">LESS:  REVENUE REQUIREMENTS INCLUDED IN LINE 1 FOR: </t>
  </si>
  <si>
    <t xml:space="preserve">      RTEP UPGRADES ATRR (W/O INCENTIVES)</t>
  </si>
  <si>
    <t>(TCOS Ln 5)</t>
  </si>
  <si>
    <t xml:space="preserve">      OTHER UPGRADES ATRR (W/O INCENTIVES)</t>
  </si>
  <si>
    <t xml:space="preserve">      SUBTOTAL</t>
  </si>
  <si>
    <t>EXISTING AEPTCo ZONAL PTRR (W/O INCENTIVES)</t>
  </si>
  <si>
    <t>INCREMENTAL APPROVED INCENTIVE PTRR</t>
  </si>
  <si>
    <t>EXISTING AEPTCo ZONAL PTRR (W/ INCENTIVES)</t>
  </si>
  <si>
    <t>PRIOR YEAR TRUE-UP (2021 INCLUDING INTEREST)</t>
  </si>
  <si>
    <t>(Worksheet R)</t>
  </si>
  <si>
    <t>11a</t>
  </si>
  <si>
    <t>Facility Credits under PJM OATT Section 30.9</t>
  </si>
  <si>
    <t>(TCOS Ln 3)</t>
  </si>
  <si>
    <t xml:space="preserve">EXISTING AEPTCo PTRR FOR AEP ZONE OF PJM OATT </t>
  </si>
  <si>
    <t>B.</t>
  </si>
  <si>
    <t>Point-to-Point Service</t>
  </si>
  <si>
    <t>C.</t>
  </si>
  <si>
    <t>PJM Regional Service</t>
  </si>
  <si>
    <t>ADDITIONAL ATRR FOR FERC-APPROVED INCENTIVES ON RTEP</t>
  </si>
  <si>
    <t>TRUE-UP ADJUSTMENT INCLUDING INTEREST (2018)</t>
  </si>
  <si>
    <t>RTEP PTRR FOR PJM COLLECTION UNDER SCHEDULE 12</t>
  </si>
  <si>
    <t>tie-out</t>
  </si>
  <si>
    <t>AEP EAST Companies  Transmission Formula Rate Revenue Requirement</t>
  </si>
  <si>
    <t>Forecasted Costs Through December 31, 2023</t>
  </si>
  <si>
    <t xml:space="preserve">AEP Zone Transmission Service Revenue Requirement </t>
  </si>
  <si>
    <t>AEP Annual</t>
  </si>
  <si>
    <t>APCo Annual</t>
  </si>
  <si>
    <t>I&amp;M Annual</t>
  </si>
  <si>
    <t>KPCo Annual</t>
  </si>
  <si>
    <t>KNG Annual</t>
  </si>
  <si>
    <t>OPCo Annual</t>
  </si>
  <si>
    <t>WPCo Annual</t>
  </si>
  <si>
    <t>Revenue</t>
  </si>
  <si>
    <t>CURRENT YEAR ZONE 1 AEP NETWORK SERVICE REVENUE REQUIREMENT</t>
  </si>
  <si>
    <t xml:space="preserve">      RTEP UPGRADES (W/O INCENTIVES)</t>
  </si>
  <si>
    <t xml:space="preserve">      OTHER ZONAL UPGRADES (W/O INCENTIVES)</t>
  </si>
  <si>
    <t>EXISTING ZONAL ATRR (W/O INCENTIVES)</t>
  </si>
  <si>
    <t>INCENTIVE REVENUE REQUIREMENT FOR ZONAL PROJECTS</t>
  </si>
  <si>
    <t>EXISTING ZONAL ATRR (W/ INCENTIVES)</t>
  </si>
  <si>
    <t>Input from Prior Year</t>
  </si>
  <si>
    <t>PRIOR YEAR TRUE-UP (2021 including interest)</t>
  </si>
  <si>
    <t>(Worksheet Q)</t>
  </si>
  <si>
    <t>11b</t>
  </si>
  <si>
    <t>Adjusments from prior Annual Updates</t>
  </si>
  <si>
    <t xml:space="preserve">EXISTING ZONAL PTRR FOR PJM OATT </t>
  </si>
  <si>
    <t>TRUE-UP ADJUSTMENT INCLUDING INTEREST</t>
  </si>
  <si>
    <t xml:space="preserve">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</si>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</sst>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0.000%"/>
    <numFmt numFmtId="169" formatCode="0.000"/>
    <numFmt numFmtId="170" formatCode="0.00000"/>
    <numFmt numFmtId="171" formatCode="&quot;$&quot;#,##0.00"/>
    <numFmt numFmtId="172" formatCode="&quot;$&quot;#,##0"/>
    <numFmt numFmtId="173" formatCode="&quot;$&quot;#,##0.00000"/>
    <numFmt numFmtId="174" formatCode="[$-409]mmm\-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sz val="12"/>
      <name val="Arial MT"/>
    </font>
    <font>
      <sz val="12"/>
      <name val="Arial"/>
      <family val="2"/>
    </font>
    <font>
      <sz val="16"/>
      <name val="Arial MT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u/>
      <sz val="16"/>
      <name val="Arial MT"/>
    </font>
    <font>
      <sz val="16"/>
      <color rgb="FF0000FF"/>
      <name val="Arial"/>
      <family val="2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name val="Arial MT"/>
    </font>
    <font>
      <b/>
      <sz val="12"/>
      <color indexed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sz val="12"/>
      <color rgb="FF000000"/>
      <name val="Times New Roman"/>
      <family val="1"/>
    </font>
    <font>
      <b/>
      <sz val="12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171" fontId="15" fillId="0" borderId="0" applyProtection="0"/>
  </cellStyleXfs>
  <cellXfs count="285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1" applyNumberFormat="1" applyFont="1" applyBorder="1"/>
    <xf numFmtId="165" fontId="0" fillId="0" borderId="0" xfId="3" applyNumberFormat="1" applyFont="1" applyBorder="1"/>
    <xf numFmtId="164" fontId="0" fillId="0" borderId="0" xfId="0" applyNumberFormat="1" applyBorder="1"/>
    <xf numFmtId="0" fontId="0" fillId="0" borderId="0" xfId="0"/>
    <xf numFmtId="0" fontId="5" fillId="3" borderId="0" xfId="13" applyFill="1"/>
    <xf numFmtId="0" fontId="5" fillId="3" borderId="0" xfId="13" applyFill="1" applyAlignment="1"/>
    <xf numFmtId="0" fontId="0" fillId="3" borderId="0" xfId="0" applyFill="1"/>
    <xf numFmtId="0" fontId="7" fillId="3" borderId="0" xfId="13" applyFont="1" applyFill="1"/>
    <xf numFmtId="0" fontId="5" fillId="3" borderId="0" xfId="13" applyFill="1" applyAlignment="1">
      <alignment horizontal="center"/>
    </xf>
    <xf numFmtId="165" fontId="5" fillId="3" borderId="0" xfId="14" applyNumberFormat="1" applyFont="1" applyFill="1" applyAlignment="1"/>
    <xf numFmtId="165" fontId="5" fillId="3" borderId="0" xfId="14" applyNumberFormat="1" applyFont="1" applyFill="1" applyAlignment="1">
      <alignment horizontal="center"/>
    </xf>
    <xf numFmtId="164" fontId="5" fillId="3" borderId="0" xfId="15" applyNumberFormat="1" applyFont="1" applyFill="1"/>
    <xf numFmtId="0" fontId="8" fillId="3" borderId="0" xfId="13" applyFont="1" applyFill="1"/>
    <xf numFmtId="43" fontId="5" fillId="3" borderId="0" xfId="3" applyFont="1" applyFill="1" applyAlignment="1">
      <alignment horizontal="center"/>
    </xf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0" borderId="1" xfId="0" applyBorder="1" applyAlignment="1">
      <alignment horizontal="center"/>
    </xf>
    <xf numFmtId="0" fontId="0" fillId="0" borderId="0" xfId="0" applyFill="1" applyBorder="1"/>
    <xf numFmtId="9" fontId="0" fillId="0" borderId="0" xfId="2" applyFont="1"/>
    <xf numFmtId="44" fontId="10" fillId="0" borderId="0" xfId="1" applyFont="1" applyBorder="1"/>
    <xf numFmtId="164" fontId="0" fillId="0" borderId="0" xfId="1" quotePrefix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0" xfId="0" applyFill="1" applyBorder="1"/>
    <xf numFmtId="44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Fill="1" applyBorder="1"/>
    <xf numFmtId="164" fontId="0" fillId="0" borderId="0" xfId="1" applyNumberFormat="1" applyFont="1" applyFill="1"/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164" fontId="0" fillId="4" borderId="0" xfId="1" applyNumberFormat="1" applyFont="1" applyFill="1" applyBorder="1"/>
    <xf numFmtId="164" fontId="0" fillId="5" borderId="0" xfId="1" applyNumberFormat="1" applyFont="1" applyFill="1" applyBorder="1"/>
    <xf numFmtId="164" fontId="0" fillId="4" borderId="0" xfId="1" applyNumberFormat="1" applyFont="1" applyFill="1"/>
    <xf numFmtId="164" fontId="0" fillId="5" borderId="1" xfId="1" applyNumberFormat="1" applyFont="1" applyFill="1" applyBorder="1"/>
    <xf numFmtId="164" fontId="0" fillId="5" borderId="0" xfId="1" applyNumberFormat="1" applyFont="1" applyFill="1"/>
    <xf numFmtId="164" fontId="0" fillId="0" borderId="0" xfId="1" applyNumberFormat="1" applyFont="1" applyFill="1" applyBorder="1"/>
    <xf numFmtId="3" fontId="0" fillId="0" borderId="0" xfId="0" applyNumberFormat="1" applyBorder="1" applyAlignment="1">
      <alignment horizontal="center"/>
    </xf>
    <xf numFmtId="44" fontId="11" fillId="0" borderId="0" xfId="1" applyFont="1" applyBorder="1" applyAlignment="1">
      <alignment horizontal="center"/>
    </xf>
    <xf numFmtId="164" fontId="0" fillId="6" borderId="0" xfId="1" applyNumberFormat="1" applyFont="1" applyFill="1"/>
    <xf numFmtId="167" fontId="0" fillId="0" borderId="0" xfId="2" applyNumberFormat="1" applyFont="1" applyFill="1"/>
    <xf numFmtId="164" fontId="0" fillId="0" borderId="1" xfId="0" applyNumberFormat="1" applyBorder="1"/>
    <xf numFmtId="167" fontId="0" fillId="0" borderId="0" xfId="2" applyNumberFormat="1" applyFont="1" applyBorder="1"/>
    <xf numFmtId="9" fontId="0" fillId="4" borderId="0" xfId="2" applyFont="1" applyFill="1"/>
    <xf numFmtId="3" fontId="0" fillId="0" borderId="0" xfId="0" applyNumberFormat="1" applyFill="1"/>
    <xf numFmtId="9" fontId="0" fillId="5" borderId="0" xfId="2" applyFont="1" applyFill="1"/>
    <xf numFmtId="0" fontId="5" fillId="3" borderId="1" xfId="13" applyFill="1" applyBorder="1" applyAlignment="1">
      <alignment horizontal="center" vertical="center" wrapText="1"/>
    </xf>
    <xf numFmtId="0" fontId="5" fillId="3" borderId="3" xfId="13" applyFill="1" applyBorder="1" applyAlignment="1">
      <alignment horizontal="center" vertical="center" wrapText="1"/>
    </xf>
    <xf numFmtId="165" fontId="5" fillId="3" borderId="4" xfId="14" applyNumberFormat="1" applyFont="1" applyFill="1" applyBorder="1" applyAlignment="1">
      <alignment horizontal="center"/>
    </xf>
    <xf numFmtId="0" fontId="5" fillId="3" borderId="4" xfId="13" applyFill="1" applyBorder="1"/>
    <xf numFmtId="164" fontId="5" fillId="3" borderId="4" xfId="15" applyNumberFormat="1" applyFont="1" applyFill="1" applyBorder="1"/>
    <xf numFmtId="165" fontId="0" fillId="0" borderId="1" xfId="3" applyNumberFormat="1" applyFont="1" applyBorder="1"/>
    <xf numFmtId="165" fontId="0" fillId="0" borderId="0" xfId="0" applyNumberFormat="1" applyBorder="1" applyAlignment="1">
      <alignment horizontal="center"/>
    </xf>
    <xf numFmtId="44" fontId="10" fillId="0" borderId="0" xfId="1" applyFont="1" applyBorder="1" applyAlignment="1">
      <alignment horizontal="center"/>
    </xf>
    <xf numFmtId="0" fontId="0" fillId="0" borderId="1" xfId="0" applyBorder="1"/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 applyAlignment="1">
      <alignment horizontal="center"/>
    </xf>
    <xf numFmtId="165" fontId="0" fillId="0" borderId="0" xfId="3" applyNumberFormat="1" applyFont="1" applyFill="1" applyBorder="1"/>
    <xf numFmtId="165" fontId="0" fillId="0" borderId="0" xfId="3" applyNumberFormat="1" applyFont="1" applyFill="1"/>
    <xf numFmtId="10" fontId="0" fillId="0" borderId="0" xfId="2" applyNumberFormat="1" applyFont="1" applyFill="1"/>
    <xf numFmtId="0" fontId="0" fillId="0" borderId="0" xfId="0" applyFill="1" applyBorder="1" applyAlignment="1">
      <alignment horizontal="left"/>
    </xf>
    <xf numFmtId="166" fontId="0" fillId="0" borderId="0" xfId="3" applyNumberFormat="1" applyFont="1" applyFill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/>
    <xf numFmtId="0" fontId="0" fillId="0" borderId="0" xfId="0" applyFill="1" applyAlignment="1"/>
    <xf numFmtId="10" fontId="0" fillId="0" borderId="0" xfId="0" applyNumberFormat="1" applyFill="1" applyBorder="1" applyAlignment="1">
      <alignment horizontal="center"/>
    </xf>
    <xf numFmtId="165" fontId="0" fillId="0" borderId="0" xfId="0" applyNumberFormat="1" applyFill="1"/>
    <xf numFmtId="165" fontId="10" fillId="0" borderId="0" xfId="3" applyNumberFormat="1" applyFont="1" applyFill="1" applyBorder="1"/>
    <xf numFmtId="0" fontId="0" fillId="0" borderId="0" xfId="0" quotePrefix="1" applyFill="1"/>
    <xf numFmtId="164" fontId="0" fillId="0" borderId="1" xfId="1" applyNumberFormat="1" applyFont="1" applyBorder="1"/>
    <xf numFmtId="0" fontId="7" fillId="7" borderId="5" xfId="16" applyFont="1" applyFill="1" applyBorder="1" applyAlignment="1">
      <alignment horizontal="left" textRotation="90" wrapText="1"/>
    </xf>
    <xf numFmtId="14" fontId="7" fillId="7" borderId="5" xfId="16" applyNumberFormat="1" applyFont="1" applyFill="1" applyBorder="1" applyAlignment="1">
      <alignment textRotation="90" wrapText="1"/>
    </xf>
    <xf numFmtId="0" fontId="7" fillId="7" borderId="5" xfId="16" applyFont="1" applyFill="1" applyBorder="1" applyAlignment="1">
      <alignment textRotation="90" wrapText="1"/>
    </xf>
    <xf numFmtId="0" fontId="12" fillId="0" borderId="0" xfId="16"/>
    <xf numFmtId="0" fontId="2" fillId="3" borderId="6" xfId="16" applyFont="1" applyFill="1" applyBorder="1"/>
    <xf numFmtId="169" fontId="12" fillId="3" borderId="6" xfId="16" applyNumberFormat="1" applyFill="1" applyBorder="1"/>
    <xf numFmtId="0" fontId="2" fillId="3" borderId="7" xfId="16" applyFont="1" applyFill="1" applyBorder="1"/>
    <xf numFmtId="169" fontId="12" fillId="3" borderId="7" xfId="16" applyNumberFormat="1" applyFill="1" applyBorder="1"/>
    <xf numFmtId="169" fontId="12" fillId="8" borderId="7" xfId="16" applyNumberFormat="1" applyFill="1" applyBorder="1"/>
    <xf numFmtId="0" fontId="2" fillId="3" borderId="8" xfId="16" applyFont="1" applyFill="1" applyBorder="1"/>
    <xf numFmtId="169" fontId="12" fillId="3" borderId="8" xfId="16" applyNumberFormat="1" applyFill="1" applyBorder="1"/>
    <xf numFmtId="0" fontId="2" fillId="3" borderId="5" xfId="16" applyFont="1" applyFill="1" applyBorder="1"/>
    <xf numFmtId="169" fontId="12" fillId="3" borderId="5" xfId="16" applyNumberFormat="1" applyFill="1" applyBorder="1"/>
    <xf numFmtId="0" fontId="12" fillId="0" borderId="5" xfId="16" applyBorder="1"/>
    <xf numFmtId="0" fontId="12" fillId="9" borderId="5" xfId="16" applyFill="1" applyBorder="1"/>
    <xf numFmtId="169" fontId="12" fillId="9" borderId="5" xfId="16" applyNumberFormat="1" applyFill="1" applyBorder="1"/>
    <xf numFmtId="169" fontId="12" fillId="0" borderId="0" xfId="16" applyNumberFormat="1"/>
    <xf numFmtId="0" fontId="2" fillId="0" borderId="5" xfId="16" applyFont="1" applyBorder="1"/>
    <xf numFmtId="169" fontId="12" fillId="0" borderId="5" xfId="16" applyNumberFormat="1" applyBorder="1"/>
    <xf numFmtId="0" fontId="13" fillId="0" borderId="0" xfId="16" applyFont="1"/>
    <xf numFmtId="0" fontId="7" fillId="10" borderId="5" xfId="16" applyFont="1" applyFill="1" applyBorder="1" applyAlignment="1">
      <alignment textRotation="90" wrapText="1"/>
    </xf>
    <xf numFmtId="0" fontId="2" fillId="0" borderId="0" xfId="16" applyFont="1"/>
    <xf numFmtId="10" fontId="12" fillId="0" borderId="0" xfId="16" applyNumberFormat="1"/>
    <xf numFmtId="0" fontId="12" fillId="3" borderId="9" xfId="16" applyFill="1" applyBorder="1"/>
    <xf numFmtId="0" fontId="12" fillId="10" borderId="9" xfId="16" applyFill="1" applyBorder="1"/>
    <xf numFmtId="168" fontId="12" fillId="3" borderId="10" xfId="16" applyNumberFormat="1" applyFill="1" applyBorder="1"/>
    <xf numFmtId="168" fontId="12" fillId="10" borderId="10" xfId="16" applyNumberFormat="1" applyFill="1" applyBorder="1"/>
    <xf numFmtId="168" fontId="0" fillId="0" borderId="0" xfId="17" applyNumberFormat="1" applyFont="1"/>
    <xf numFmtId="10" fontId="0" fillId="0" borderId="0" xfId="17" applyNumberFormat="1" applyFont="1"/>
    <xf numFmtId="9" fontId="0" fillId="0" borderId="0" xfId="17" applyFont="1"/>
    <xf numFmtId="170" fontId="12" fillId="0" borderId="0" xfId="16" applyNumberFormat="1"/>
    <xf numFmtId="168" fontId="12" fillId="3" borderId="11" xfId="16" applyNumberFormat="1" applyFill="1" applyBorder="1"/>
    <xf numFmtId="168" fontId="12" fillId="10" borderId="11" xfId="16" applyNumberFormat="1" applyFill="1" applyBorder="1"/>
    <xf numFmtId="0" fontId="12" fillId="0" borderId="8" xfId="16" applyBorder="1"/>
    <xf numFmtId="169" fontId="12" fillId="0" borderId="8" xfId="16" applyNumberFormat="1" applyBorder="1"/>
    <xf numFmtId="168" fontId="12" fillId="0" borderId="8" xfId="16" applyNumberFormat="1" applyBorder="1"/>
    <xf numFmtId="168" fontId="12" fillId="10" borderId="8" xfId="16" applyNumberFormat="1" applyFill="1" applyBorder="1"/>
    <xf numFmtId="0" fontId="7" fillId="0" borderId="0" xfId="16" applyFont="1"/>
    <xf numFmtId="14" fontId="12" fillId="0" borderId="0" xfId="16" applyNumberFormat="1"/>
    <xf numFmtId="0" fontId="14" fillId="0" borderId="0" xfId="16" applyFont="1"/>
    <xf numFmtId="171" fontId="14" fillId="0" borderId="0" xfId="18" applyFont="1"/>
    <xf numFmtId="171" fontId="16" fillId="0" borderId="0" xfId="18" applyFont="1"/>
    <xf numFmtId="171" fontId="16" fillId="0" borderId="0" xfId="18" quotePrefix="1" applyFont="1"/>
    <xf numFmtId="0" fontId="16" fillId="0" borderId="0" xfId="18" applyNumberFormat="1" applyFont="1"/>
    <xf numFmtId="171" fontId="17" fillId="0" borderId="0" xfId="18" applyFont="1" applyProtection="1">
      <protection locked="0"/>
    </xf>
    <xf numFmtId="171" fontId="14" fillId="0" borderId="0" xfId="18" applyFont="1" applyProtection="1">
      <protection locked="0"/>
    </xf>
    <xf numFmtId="0" fontId="16" fillId="0" borderId="0" xfId="16" applyFont="1"/>
    <xf numFmtId="0" fontId="14" fillId="0" borderId="0" xfId="16" applyFont="1" applyAlignment="1">
      <alignment horizontal="center"/>
    </xf>
    <xf numFmtId="0" fontId="17" fillId="0" borderId="0" xfId="18" applyNumberFormat="1" applyFont="1" applyAlignment="1" applyProtection="1">
      <alignment horizontal="center"/>
      <protection locked="0"/>
    </xf>
    <xf numFmtId="0" fontId="14" fillId="0" borderId="0" xfId="18" applyNumberFormat="1" applyFont="1" applyAlignment="1" applyProtection="1">
      <alignment horizontal="center"/>
      <protection locked="0"/>
    </xf>
    <xf numFmtId="0" fontId="14" fillId="0" borderId="0" xfId="18" applyNumberFormat="1" applyFont="1" applyProtection="1">
      <protection locked="0"/>
    </xf>
    <xf numFmtId="49" fontId="14" fillId="0" borderId="0" xfId="18" applyNumberFormat="1" applyFont="1" applyProtection="1">
      <protection locked="0"/>
    </xf>
    <xf numFmtId="49" fontId="14" fillId="0" borderId="0" xfId="18" applyNumberFormat="1" applyFont="1" applyAlignment="1" applyProtection="1">
      <alignment horizontal="center"/>
      <protection locked="0"/>
    </xf>
    <xf numFmtId="171" fontId="18" fillId="0" borderId="0" xfId="18" applyFont="1" applyAlignment="1">
      <alignment horizontal="center" vertical="center" wrapText="1"/>
    </xf>
    <xf numFmtId="0" fontId="14" fillId="0" borderId="0" xfId="18" applyNumberFormat="1" applyFont="1" applyAlignment="1" applyProtection="1">
      <alignment vertical="center"/>
      <protection locked="0"/>
    </xf>
    <xf numFmtId="0" fontId="18" fillId="0" borderId="0" xfId="18" applyNumberFormat="1" applyFont="1" applyAlignment="1" applyProtection="1">
      <alignment horizontal="center" vertical="center" wrapText="1"/>
      <protection locked="0"/>
    </xf>
    <xf numFmtId="0" fontId="18" fillId="0" borderId="0" xfId="18" applyNumberFormat="1" applyFont="1" applyAlignment="1" applyProtection="1">
      <alignment horizontal="center" vertical="center"/>
      <protection locked="0"/>
    </xf>
    <xf numFmtId="171" fontId="14" fillId="0" borderId="0" xfId="18" applyFont="1" applyAlignment="1">
      <alignment vertical="center"/>
    </xf>
    <xf numFmtId="171" fontId="18" fillId="0" borderId="0" xfId="18" applyFont="1" applyAlignment="1">
      <alignment horizontal="center"/>
    </xf>
    <xf numFmtId="0" fontId="18" fillId="0" borderId="0" xfId="18" applyNumberFormat="1" applyFont="1" applyAlignment="1" applyProtection="1">
      <alignment horizontal="center"/>
      <protection locked="0"/>
    </xf>
    <xf numFmtId="0" fontId="17" fillId="0" borderId="2" xfId="18" applyNumberFormat="1" applyFont="1" applyBorder="1" applyAlignment="1" applyProtection="1">
      <alignment horizontal="center"/>
      <protection locked="0"/>
    </xf>
    <xf numFmtId="0" fontId="20" fillId="0" borderId="0" xfId="18" applyNumberFormat="1" applyFont="1" applyAlignment="1" applyProtection="1">
      <alignment horizontal="left"/>
      <protection locked="0"/>
    </xf>
    <xf numFmtId="172" fontId="14" fillId="0" borderId="0" xfId="5" applyNumberFormat="1" applyFont="1" applyAlignment="1"/>
    <xf numFmtId="172" fontId="14" fillId="0" borderId="0" xfId="18" applyNumberFormat="1" applyFont="1" applyProtection="1">
      <protection locked="0"/>
    </xf>
    <xf numFmtId="172" fontId="21" fillId="11" borderId="0" xfId="18" applyNumberFormat="1" applyFont="1" applyFill="1"/>
    <xf numFmtId="172" fontId="21" fillId="0" borderId="0" xfId="18" applyNumberFormat="1" applyFont="1" applyProtection="1">
      <protection locked="0"/>
    </xf>
    <xf numFmtId="172" fontId="21" fillId="0" borderId="0" xfId="18" applyNumberFormat="1" applyFont="1"/>
    <xf numFmtId="9" fontId="16" fillId="0" borderId="0" xfId="17" applyFont="1" applyAlignment="1"/>
    <xf numFmtId="172" fontId="14" fillId="0" borderId="1" xfId="18" applyNumberFormat="1" applyFont="1" applyBorder="1"/>
    <xf numFmtId="172" fontId="14" fillId="0" borderId="0" xfId="18" applyNumberFormat="1" applyFont="1"/>
    <xf numFmtId="1" fontId="14" fillId="0" borderId="0" xfId="18" applyNumberFormat="1" applyFont="1" applyAlignment="1" applyProtection="1">
      <alignment horizontal="center"/>
      <protection locked="0"/>
    </xf>
    <xf numFmtId="172" fontId="21" fillId="11" borderId="0" xfId="5" applyNumberFormat="1" applyFont="1" applyFill="1" applyAlignment="1" applyProtection="1">
      <protection locked="0"/>
    </xf>
    <xf numFmtId="172" fontId="21" fillId="0" borderId="0" xfId="5" applyNumberFormat="1" applyFont="1" applyAlignment="1" applyProtection="1">
      <protection locked="0"/>
    </xf>
    <xf numFmtId="172" fontId="14" fillId="0" borderId="1" xfId="5" applyNumberFormat="1" applyFont="1" applyFill="1" applyBorder="1" applyAlignment="1" applyProtection="1">
      <protection locked="0"/>
    </xf>
    <xf numFmtId="172" fontId="14" fillId="0" borderId="0" xfId="5" applyNumberFormat="1" applyFont="1" applyAlignment="1" applyProtection="1">
      <protection locked="0"/>
    </xf>
    <xf numFmtId="172" fontId="14" fillId="0" borderId="1" xfId="5" applyNumberFormat="1" applyFont="1" applyBorder="1" applyAlignment="1" applyProtection="1">
      <protection locked="0"/>
    </xf>
    <xf numFmtId="0" fontId="14" fillId="0" borderId="0" xfId="16" applyFont="1" applyAlignment="1">
      <alignment horizontal="right"/>
    </xf>
    <xf numFmtId="172" fontId="14" fillId="0" borderId="0" xfId="5" applyNumberFormat="1" applyFont="1" applyFill="1" applyAlignment="1" applyProtection="1">
      <protection locked="0"/>
    </xf>
    <xf numFmtId="172" fontId="14" fillId="0" borderId="1" xfId="5" applyNumberFormat="1" applyFont="1" applyBorder="1" applyAlignment="1"/>
    <xf numFmtId="172" fontId="14" fillId="11" borderId="0" xfId="5" applyNumberFormat="1" applyFont="1" applyFill="1" applyBorder="1" applyAlignment="1" applyProtection="1">
      <protection locked="0"/>
    </xf>
    <xf numFmtId="172" fontId="14" fillId="11" borderId="0" xfId="5" applyNumberFormat="1" applyFont="1" applyFill="1" applyAlignment="1" applyProtection="1">
      <protection locked="0"/>
    </xf>
    <xf numFmtId="171" fontId="17" fillId="0" borderId="0" xfId="18" applyFont="1"/>
    <xf numFmtId="172" fontId="14" fillId="0" borderId="0" xfId="5" applyNumberFormat="1" applyFont="1" applyFill="1" applyAlignment="1"/>
    <xf numFmtId="172" fontId="14" fillId="0" borderId="0" xfId="5" applyNumberFormat="1" applyFont="1" applyBorder="1" applyAlignment="1" applyProtection="1">
      <protection locked="0"/>
    </xf>
    <xf numFmtId="0" fontId="18" fillId="0" borderId="12" xfId="16" applyFont="1" applyBorder="1"/>
    <xf numFmtId="0" fontId="14" fillId="0" borderId="13" xfId="18" applyNumberFormat="1" applyFont="1" applyBorder="1" applyProtection="1">
      <protection locked="0"/>
    </xf>
    <xf numFmtId="171" fontId="14" fillId="0" borderId="13" xfId="18" applyFont="1" applyBorder="1"/>
    <xf numFmtId="1" fontId="14" fillId="0" borderId="13" xfId="18" applyNumberFormat="1" applyFont="1" applyBorder="1" applyAlignment="1" applyProtection="1">
      <alignment horizontal="center"/>
      <protection locked="0"/>
    </xf>
    <xf numFmtId="171" fontId="14" fillId="0" borderId="13" xfId="18" applyFont="1" applyBorder="1" applyProtection="1">
      <protection locked="0"/>
    </xf>
    <xf numFmtId="172" fontId="18" fillId="0" borderId="14" xfId="18" applyNumberFormat="1" applyFont="1" applyBorder="1" applyProtection="1">
      <protection locked="0"/>
    </xf>
    <xf numFmtId="10" fontId="14" fillId="0" borderId="0" xfId="17" applyNumberFormat="1" applyFont="1" applyBorder="1" applyAlignment="1" applyProtection="1">
      <protection locked="0"/>
    </xf>
    <xf numFmtId="171" fontId="14" fillId="0" borderId="0" xfId="18" applyFont="1" applyAlignment="1" applyProtection="1">
      <alignment horizontal="center"/>
      <protection locked="0"/>
    </xf>
    <xf numFmtId="166" fontId="22" fillId="3" borderId="0" xfId="5" applyNumberFormat="1" applyFont="1" applyFill="1" applyAlignment="1" applyProtection="1">
      <protection locked="0"/>
    </xf>
    <xf numFmtId="0" fontId="14" fillId="0" borderId="0" xfId="16" applyFont="1" applyAlignment="1">
      <alignment horizontal="left"/>
    </xf>
    <xf numFmtId="43" fontId="14" fillId="0" borderId="0" xfId="16" applyNumberFormat="1" applyFont="1"/>
    <xf numFmtId="43" fontId="14" fillId="0" borderId="0" xfId="5" applyFont="1"/>
    <xf numFmtId="171" fontId="14" fillId="0" borderId="0" xfId="18" applyFont="1" applyAlignment="1">
      <alignment horizontal="center"/>
    </xf>
    <xf numFmtId="0" fontId="17" fillId="0" borderId="0" xfId="16" applyFont="1" applyAlignment="1">
      <alignment horizontal="center"/>
    </xf>
    <xf numFmtId="165" fontId="14" fillId="0" borderId="0" xfId="18" applyNumberFormat="1" applyFont="1"/>
    <xf numFmtId="165" fontId="14" fillId="0" borderId="0" xfId="16" applyNumberFormat="1" applyFont="1"/>
    <xf numFmtId="0" fontId="14" fillId="0" borderId="0" xfId="18" applyNumberFormat="1" applyFont="1"/>
    <xf numFmtId="165" fontId="14" fillId="0" borderId="0" xfId="5" applyNumberFormat="1" applyFont="1"/>
    <xf numFmtId="165" fontId="14" fillId="0" borderId="0" xfId="5" applyNumberFormat="1" applyFont="1" applyAlignment="1" applyProtection="1">
      <protection locked="0"/>
    </xf>
    <xf numFmtId="165" fontId="16" fillId="0" borderId="0" xfId="5" applyNumberFormat="1" applyFont="1"/>
    <xf numFmtId="43" fontId="16" fillId="0" borderId="0" xfId="5" applyFont="1"/>
    <xf numFmtId="171" fontId="23" fillId="0" borderId="12" xfId="18" applyFont="1" applyBorder="1"/>
    <xf numFmtId="0" fontId="14" fillId="0" borderId="13" xfId="16" applyFont="1" applyBorder="1"/>
    <xf numFmtId="164" fontId="18" fillId="0" borderId="14" xfId="6" applyNumberFormat="1" applyFont="1" applyBorder="1"/>
    <xf numFmtId="165" fontId="14" fillId="0" borderId="15" xfId="16" applyNumberFormat="1" applyFont="1" applyBorder="1"/>
    <xf numFmtId="0" fontId="17" fillId="0" borderId="0" xfId="16" applyFont="1"/>
    <xf numFmtId="171" fontId="24" fillId="0" borderId="0" xfId="18" applyFont="1"/>
    <xf numFmtId="0" fontId="25" fillId="0" borderId="0" xfId="16" applyFont="1"/>
    <xf numFmtId="0" fontId="24" fillId="0" borderId="0" xfId="16" applyFont="1"/>
    <xf numFmtId="173" fontId="24" fillId="0" borderId="0" xfId="16" applyNumberFormat="1" applyFont="1"/>
    <xf numFmtId="0" fontId="24" fillId="0" borderId="0" xfId="18" applyNumberFormat="1" applyFont="1"/>
    <xf numFmtId="0" fontId="15" fillId="0" borderId="0" xfId="18" applyNumberFormat="1" applyProtection="1">
      <protection locked="0"/>
    </xf>
    <xf numFmtId="0" fontId="16" fillId="0" borderId="0" xfId="18" applyNumberFormat="1" applyFont="1" applyProtection="1">
      <protection locked="0"/>
    </xf>
    <xf numFmtId="0" fontId="15" fillId="0" borderId="0" xfId="18" applyNumberFormat="1"/>
    <xf numFmtId="171" fontId="15" fillId="0" borderId="0" xfId="18"/>
    <xf numFmtId="172" fontId="16" fillId="0" borderId="0" xfId="18" applyNumberFormat="1" applyFont="1"/>
    <xf numFmtId="0" fontId="16" fillId="0" borderId="0" xfId="18" applyNumberFormat="1" applyFont="1" applyAlignment="1" applyProtection="1">
      <alignment horizontal="right"/>
      <protection locked="0"/>
    </xf>
    <xf numFmtId="171" fontId="15" fillId="0" borderId="0" xfId="18" applyProtection="1">
      <protection locked="0"/>
    </xf>
    <xf numFmtId="171" fontId="16" fillId="0" borderId="0" xfId="18" applyFont="1" applyProtection="1">
      <protection locked="0"/>
    </xf>
    <xf numFmtId="0" fontId="16" fillId="0" borderId="0" xfId="16" applyFont="1" applyAlignment="1">
      <alignment horizontal="center"/>
    </xf>
    <xf numFmtId="0" fontId="15" fillId="0" borderId="0" xfId="18" applyNumberFormat="1" applyAlignment="1" applyProtection="1">
      <alignment horizontal="center"/>
      <protection locked="0"/>
    </xf>
    <xf numFmtId="0" fontId="16" fillId="0" borderId="0" xfId="18" applyNumberFormat="1" applyFont="1" applyAlignment="1" applyProtection="1">
      <alignment horizontal="center"/>
      <protection locked="0"/>
    </xf>
    <xf numFmtId="49" fontId="16" fillId="0" borderId="0" xfId="18" applyNumberFormat="1" applyFont="1" applyProtection="1">
      <protection locked="0"/>
    </xf>
    <xf numFmtId="49" fontId="16" fillId="0" borderId="0" xfId="18" applyNumberFormat="1" applyFont="1" applyAlignment="1" applyProtection="1">
      <alignment horizontal="center"/>
      <protection locked="0"/>
    </xf>
    <xf numFmtId="171" fontId="6" fillId="0" borderId="0" xfId="18" applyFont="1" applyAlignment="1">
      <alignment horizontal="center"/>
    </xf>
    <xf numFmtId="0" fontId="6" fillId="0" borderId="0" xfId="18" applyNumberFormat="1" applyFont="1" applyAlignment="1" applyProtection="1">
      <alignment horizontal="center"/>
      <protection locked="0"/>
    </xf>
    <xf numFmtId="0" fontId="15" fillId="0" borderId="2" xfId="18" applyNumberFormat="1" applyBorder="1" applyAlignment="1" applyProtection="1">
      <alignment horizontal="center"/>
      <protection locked="0"/>
    </xf>
    <xf numFmtId="0" fontId="27" fillId="0" borderId="0" xfId="18" applyNumberFormat="1" applyFont="1" applyAlignment="1" applyProtection="1">
      <alignment horizontal="left"/>
      <protection locked="0"/>
    </xf>
    <xf numFmtId="172" fontId="16" fillId="0" borderId="0" xfId="5" applyNumberFormat="1" applyFont="1" applyAlignment="1"/>
    <xf numFmtId="172" fontId="16" fillId="0" borderId="0" xfId="18" applyNumberFormat="1" applyFont="1" applyProtection="1">
      <protection locked="0"/>
    </xf>
    <xf numFmtId="172" fontId="28" fillId="12" borderId="0" xfId="18" applyNumberFormat="1" applyFont="1" applyFill="1"/>
    <xf numFmtId="172" fontId="28" fillId="0" borderId="0" xfId="18" applyNumberFormat="1" applyFont="1" applyProtection="1">
      <protection locked="0"/>
    </xf>
    <xf numFmtId="172" fontId="28" fillId="11" borderId="0" xfId="18" applyNumberFormat="1" applyFont="1" applyFill="1"/>
    <xf numFmtId="172" fontId="28" fillId="0" borderId="0" xfId="18" applyNumberFormat="1" applyFont="1"/>
    <xf numFmtId="172" fontId="16" fillId="0" borderId="1" xfId="18" applyNumberFormat="1" applyFont="1" applyBorder="1"/>
    <xf numFmtId="1" fontId="16" fillId="0" borderId="0" xfId="18" applyNumberFormat="1" applyFont="1" applyAlignment="1" applyProtection="1">
      <alignment horizontal="center"/>
      <protection locked="0"/>
    </xf>
    <xf numFmtId="172" fontId="16" fillId="3" borderId="0" xfId="18" applyNumberFormat="1" applyFont="1" applyFill="1"/>
    <xf numFmtId="172" fontId="16" fillId="3" borderId="0" xfId="18" applyNumberFormat="1" applyFont="1" applyFill="1" applyProtection="1">
      <protection locked="0"/>
    </xf>
    <xf numFmtId="172" fontId="28" fillId="3" borderId="0" xfId="18" applyNumberFormat="1" applyFont="1" applyFill="1"/>
    <xf numFmtId="172" fontId="28" fillId="3" borderId="0" xfId="18" applyNumberFormat="1" applyFont="1" applyFill="1" applyProtection="1">
      <protection locked="0"/>
    </xf>
    <xf numFmtId="172" fontId="16" fillId="3" borderId="1" xfId="18" applyNumberFormat="1" applyFont="1" applyFill="1" applyBorder="1"/>
    <xf numFmtId="172" fontId="16" fillId="3" borderId="1" xfId="5" applyNumberFormat="1" applyFont="1" applyFill="1" applyBorder="1" applyAlignment="1" applyProtection="1">
      <protection locked="0"/>
    </xf>
    <xf numFmtId="172" fontId="16" fillId="3" borderId="0" xfId="5" applyNumberFormat="1" applyFont="1" applyFill="1" applyAlignment="1" applyProtection="1">
      <protection locked="0"/>
    </xf>
    <xf numFmtId="0" fontId="16" fillId="0" borderId="0" xfId="16" applyFont="1" applyAlignment="1">
      <alignment horizontal="right"/>
    </xf>
    <xf numFmtId="172" fontId="16" fillId="0" borderId="1" xfId="5" applyNumberFormat="1" applyFont="1" applyBorder="1" applyAlignment="1"/>
    <xf numFmtId="172" fontId="16" fillId="0" borderId="1" xfId="5" applyNumberFormat="1" applyFont="1" applyBorder="1" applyAlignment="1" applyProtection="1">
      <protection locked="0"/>
    </xf>
    <xf numFmtId="172" fontId="16" fillId="0" borderId="0" xfId="5" applyNumberFormat="1" applyFont="1" applyAlignment="1" applyProtection="1">
      <protection locked="0"/>
    </xf>
    <xf numFmtId="172" fontId="16" fillId="0" borderId="1" xfId="5" applyNumberFormat="1" applyFont="1" applyFill="1" applyBorder="1" applyAlignment="1" applyProtection="1">
      <protection locked="0"/>
    </xf>
    <xf numFmtId="172" fontId="16" fillId="0" borderId="0" xfId="5" applyNumberFormat="1" applyFont="1" applyFill="1" applyAlignment="1" applyProtection="1">
      <protection locked="0"/>
    </xf>
    <xf numFmtId="172" fontId="28" fillId="11" borderId="0" xfId="5" applyNumberFormat="1" applyFont="1" applyFill="1" applyAlignment="1" applyProtection="1">
      <protection locked="0"/>
    </xf>
    <xf numFmtId="172" fontId="28" fillId="0" borderId="0" xfId="5" applyNumberFormat="1" applyFont="1" applyAlignment="1" applyProtection="1">
      <protection locked="0"/>
    </xf>
    <xf numFmtId="171" fontId="16" fillId="0" borderId="0" xfId="18" applyFont="1" applyAlignment="1" applyProtection="1">
      <alignment horizontal="center"/>
      <protection locked="0"/>
    </xf>
    <xf numFmtId="172" fontId="16" fillId="0" borderId="0" xfId="5" applyNumberFormat="1" applyFont="1" applyFill="1" applyAlignment="1"/>
    <xf numFmtId="172" fontId="16" fillId="0" borderId="1" xfId="5" applyNumberFormat="1" applyFont="1" applyFill="1" applyBorder="1" applyAlignment="1"/>
    <xf numFmtId="172" fontId="28" fillId="11" borderId="1" xfId="5" applyNumberFormat="1" applyFont="1" applyFill="1" applyBorder="1" applyAlignment="1" applyProtection="1">
      <protection locked="0"/>
    </xf>
    <xf numFmtId="5" fontId="16" fillId="0" borderId="0" xfId="5" applyNumberFormat="1" applyFont="1" applyFill="1" applyAlignment="1"/>
    <xf numFmtId="171" fontId="15" fillId="0" borderId="0" xfId="18" applyAlignment="1">
      <alignment horizontal="center"/>
    </xf>
    <xf numFmtId="0" fontId="6" fillId="0" borderId="12" xfId="16" applyFont="1" applyBorder="1"/>
    <xf numFmtId="0" fontId="16" fillId="0" borderId="13" xfId="18" applyNumberFormat="1" applyFont="1" applyBorder="1" applyProtection="1">
      <protection locked="0"/>
    </xf>
    <xf numFmtId="171" fontId="16" fillId="0" borderId="13" xfId="18" applyFont="1" applyBorder="1"/>
    <xf numFmtId="1" fontId="16" fillId="0" borderId="13" xfId="18" applyNumberFormat="1" applyFont="1" applyBorder="1" applyAlignment="1" applyProtection="1">
      <alignment horizontal="right"/>
      <protection locked="0"/>
    </xf>
    <xf numFmtId="171" fontId="16" fillId="0" borderId="13" xfId="18" applyFont="1" applyBorder="1" applyProtection="1">
      <protection locked="0"/>
    </xf>
    <xf numFmtId="172" fontId="6" fillId="0" borderId="14" xfId="18" applyNumberFormat="1" applyFont="1" applyBorder="1" applyProtection="1">
      <protection locked="0"/>
    </xf>
    <xf numFmtId="174" fontId="12" fillId="0" borderId="0" xfId="16" applyNumberFormat="1"/>
    <xf numFmtId="0" fontId="29" fillId="0" borderId="0" xfId="16" applyFont="1"/>
    <xf numFmtId="172" fontId="28" fillId="0" borderId="0" xfId="5" applyNumberFormat="1" applyFont="1" applyFill="1" applyBorder="1" applyAlignment="1" applyProtection="1">
      <protection locked="0"/>
    </xf>
    <xf numFmtId="166" fontId="28" fillId="3" borderId="0" xfId="5" applyNumberFormat="1" applyFont="1" applyFill="1" applyAlignment="1" applyProtection="1">
      <protection locked="0"/>
    </xf>
    <xf numFmtId="0" fontId="15" fillId="0" borderId="0" xfId="16" applyFont="1"/>
    <xf numFmtId="0" fontId="12" fillId="0" borderId="0" xfId="16" applyAlignment="1">
      <alignment horizontal="center"/>
    </xf>
    <xf numFmtId="0" fontId="16" fillId="0" borderId="0" xfId="16" applyFont="1" applyAlignment="1">
      <alignment horizontal="left"/>
    </xf>
    <xf numFmtId="171" fontId="16" fillId="0" borderId="0" xfId="18" applyFont="1" applyAlignment="1">
      <alignment horizontal="center"/>
    </xf>
    <xf numFmtId="0" fontId="7" fillId="0" borderId="0" xfId="16" applyFont="1" applyAlignment="1">
      <alignment horizontal="right"/>
    </xf>
    <xf numFmtId="168" fontId="7" fillId="0" borderId="0" xfId="16" applyNumberFormat="1" applyFont="1" applyAlignment="1">
      <alignment horizontal="center"/>
    </xf>
    <xf numFmtId="0" fontId="15" fillId="0" borderId="0" xfId="16" applyFont="1" applyAlignment="1">
      <alignment horizontal="center"/>
    </xf>
    <xf numFmtId="165" fontId="16" fillId="0" borderId="0" xfId="18" applyNumberFormat="1" applyFont="1"/>
    <xf numFmtId="165" fontId="16" fillId="0" borderId="0" xfId="16" applyNumberFormat="1" applyFont="1"/>
    <xf numFmtId="165" fontId="16" fillId="0" borderId="0" xfId="5" applyNumberFormat="1" applyFont="1" applyAlignment="1" applyProtection="1">
      <protection locked="0"/>
    </xf>
    <xf numFmtId="165" fontId="16" fillId="0" borderId="0" xfId="5" applyNumberFormat="1" applyFont="1" applyFill="1" applyAlignment="1" applyProtection="1">
      <protection locked="0"/>
    </xf>
    <xf numFmtId="165" fontId="16" fillId="0" borderId="0" xfId="5" applyNumberFormat="1" applyFont="1" applyFill="1"/>
    <xf numFmtId="171" fontId="30" fillId="0" borderId="12" xfId="18" applyFont="1" applyBorder="1"/>
    <xf numFmtId="0" fontId="16" fillId="0" borderId="13" xfId="16" applyFont="1" applyBorder="1"/>
    <xf numFmtId="164" fontId="6" fillId="0" borderId="14" xfId="6" applyNumberFormat="1" applyFont="1" applyBorder="1"/>
    <xf numFmtId="165" fontId="16" fillId="0" borderId="15" xfId="16" applyNumberFormat="1" applyFont="1" applyBorder="1"/>
    <xf numFmtId="173" fontId="16" fillId="0" borderId="0" xfId="16" applyNumberFormat="1" applyFont="1"/>
    <xf numFmtId="43" fontId="16" fillId="0" borderId="0" xfId="18" applyNumberFormat="1" applyFont="1"/>
    <xf numFmtId="42" fontId="16" fillId="0" borderId="0" xfId="16" applyNumberFormat="1" applyFont="1"/>
    <xf numFmtId="0" fontId="6" fillId="3" borderId="0" xfId="13" applyFont="1" applyFill="1" applyAlignment="1">
      <alignment horizontal="center"/>
    </xf>
    <xf numFmtId="0" fontId="7" fillId="3" borderId="0" xfId="13" applyFont="1" applyFill="1" applyAlignment="1">
      <alignment horizontal="center" wrapText="1"/>
    </xf>
    <xf numFmtId="0" fontId="5" fillId="3" borderId="1" xfId="13" applyFill="1" applyBorder="1" applyAlignment="1">
      <alignment horizontal="center" vertical="center" wrapText="1"/>
    </xf>
    <xf numFmtId="0" fontId="7" fillId="3" borderId="0" xfId="13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16" applyFont="1" applyAlignment="1">
      <alignment horizontal="center"/>
    </xf>
    <xf numFmtId="3" fontId="16" fillId="0" borderId="0" xfId="16" applyNumberFormat="1" applyFont="1" applyAlignment="1">
      <alignment horizontal="center"/>
    </xf>
    <xf numFmtId="49" fontId="26" fillId="0" borderId="0" xfId="18" applyNumberFormat="1" applyFont="1" applyAlignment="1" applyProtection="1">
      <alignment horizontal="center"/>
      <protection locked="0"/>
    </xf>
    <xf numFmtId="0" fontId="16" fillId="0" borderId="0" xfId="16" applyFont="1" applyAlignment="1">
      <alignment wrapText="1"/>
    </xf>
    <xf numFmtId="0" fontId="12" fillId="0" borderId="0" xfId="16" applyAlignment="1">
      <alignment wrapText="1"/>
    </xf>
    <xf numFmtId="0" fontId="18" fillId="0" borderId="0" xfId="16" applyFont="1" applyAlignment="1">
      <alignment horizontal="center"/>
    </xf>
    <xf numFmtId="3" fontId="14" fillId="0" borderId="0" xfId="16" applyNumberFormat="1" applyFont="1" applyAlignment="1">
      <alignment horizontal="center"/>
    </xf>
    <xf numFmtId="0" fontId="14" fillId="0" borderId="0" xfId="16" applyFont="1" applyAlignment="1">
      <alignment horizontal="center"/>
    </xf>
    <xf numFmtId="49" fontId="19" fillId="0" borderId="0" xfId="18" applyNumberFormat="1" applyFont="1" applyAlignment="1" applyProtection="1">
      <alignment horizontal="center"/>
      <protection locked="0"/>
    </xf>
    <xf numFmtId="0" fontId="14" fillId="0" borderId="0" xfId="16" applyFont="1" applyAlignment="1">
      <alignment wrapText="1"/>
    </xf>
  </cellXfs>
  <cellStyles count="19">
    <cellStyle name="Comma" xfId="3" builtinId="3"/>
    <cellStyle name="Comma 2" xfId="5" xr:uid="{00000000-0005-0000-0000-000001000000}"/>
    <cellStyle name="Comma 6" xfId="14" xr:uid="{00000000-0005-0000-0000-000002000000}"/>
    <cellStyle name="Currency" xfId="1" builtinId="4"/>
    <cellStyle name="Currency 2" xfId="6" xr:uid="{00000000-0005-0000-0000-000004000000}"/>
    <cellStyle name="Currency 36" xfId="15" xr:uid="{00000000-0005-0000-0000-000005000000}"/>
    <cellStyle name="Normal" xfId="0" builtinId="0"/>
    <cellStyle name="Normal 102" xfId="13" xr:uid="{00000000-0005-0000-0000-000007000000}"/>
    <cellStyle name="Normal 2" xfId="4" xr:uid="{00000000-0005-0000-0000-000008000000}"/>
    <cellStyle name="Normal 3" xfId="16" xr:uid="{38C4DDCF-64E1-4727-AF64-38DA634794AB}"/>
    <cellStyle name="Normal_FN1 Ratebase Draft SPP template (6-11-04) v2" xfId="18" xr:uid="{845F291B-413B-4829-9D92-6237822BB0F7}"/>
    <cellStyle name="Percent" xfId="2" builtinId="5"/>
    <cellStyle name="Percent 2" xfId="17" xr:uid="{F8C8FF3D-E29D-4119-977E-55B98BFA9022}"/>
    <cellStyle name="PSChar" xfId="7" xr:uid="{00000000-0005-0000-0000-00000A000000}"/>
    <cellStyle name="PSDate" xfId="8" xr:uid="{00000000-0005-0000-0000-00000B000000}"/>
    <cellStyle name="PSDec" xfId="9" xr:uid="{00000000-0005-0000-0000-00000C000000}"/>
    <cellStyle name="PSHeading" xfId="10" xr:uid="{00000000-0005-0000-0000-00000D000000}"/>
    <cellStyle name="PSInt" xfId="11" xr:uid="{00000000-0005-0000-0000-00000E000000}"/>
    <cellStyle name="PSSpacer" xfId="1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zoomScale="80" zoomScaleNormal="80" workbookViewId="0">
      <selection activeCell="C47" sqref="C47"/>
    </sheetView>
  </sheetViews>
  <sheetFormatPr defaultRowHeight="14.5"/>
  <cols>
    <col min="1" max="2" width="8.7265625" style="9"/>
    <col min="3" max="3" width="34.81640625" style="9" customWidth="1"/>
    <col min="4" max="4" width="8.7265625" style="9"/>
    <col min="5" max="5" width="13.54296875" style="9" customWidth="1"/>
    <col min="6" max="6" width="3.81640625" style="9" customWidth="1"/>
    <col min="7" max="7" width="8.7265625" style="9"/>
    <col min="8" max="8" width="14.81640625" style="9" customWidth="1"/>
    <col min="9" max="9" width="13.54296875" style="9" customWidth="1"/>
    <col min="10" max="10" width="14.26953125" style="9" customWidth="1"/>
    <col min="11" max="26" width="9.1796875" style="9"/>
    <col min="27" max="16384" width="8.7265625" style="9"/>
  </cols>
  <sheetData>
    <row r="1" spans="1:11">
      <c r="A1" s="7"/>
      <c r="B1" s="7"/>
      <c r="C1" s="7"/>
      <c r="D1" s="7"/>
      <c r="E1" s="8"/>
      <c r="F1" s="8"/>
      <c r="G1" s="8"/>
      <c r="H1" s="8"/>
      <c r="I1" s="8"/>
      <c r="J1" s="8"/>
      <c r="K1" s="8"/>
    </row>
    <row r="2" spans="1:11" ht="15.5">
      <c r="A2" s="7"/>
      <c r="B2" s="269" t="s">
        <v>27</v>
      </c>
      <c r="C2" s="269"/>
      <c r="D2" s="269"/>
      <c r="E2" s="269"/>
      <c r="F2" s="269"/>
      <c r="G2" s="269"/>
      <c r="H2" s="269"/>
      <c r="I2" s="269"/>
      <c r="J2" s="8"/>
      <c r="K2" s="8"/>
    </row>
    <row r="3" spans="1:11">
      <c r="A3" s="7"/>
      <c r="B3" s="270" t="s">
        <v>80</v>
      </c>
      <c r="C3" s="270"/>
      <c r="D3" s="270"/>
      <c r="E3" s="270"/>
      <c r="F3" s="270"/>
      <c r="G3" s="270"/>
      <c r="H3" s="270"/>
      <c r="I3" s="270"/>
      <c r="J3" s="8"/>
      <c r="K3" s="8"/>
    </row>
    <row r="4" spans="1:11">
      <c r="A4" s="7"/>
      <c r="B4" s="272" t="s">
        <v>64</v>
      </c>
      <c r="C4" s="272"/>
      <c r="D4" s="272"/>
      <c r="E4" s="272"/>
      <c r="F4" s="272"/>
      <c r="G4" s="272"/>
      <c r="H4" s="272"/>
      <c r="I4" s="272"/>
      <c r="J4" s="7"/>
      <c r="K4" s="7"/>
    </row>
    <row r="7" spans="1:11" ht="81.75" customHeight="1">
      <c r="A7" s="53" t="s">
        <v>28</v>
      </c>
      <c r="B7" s="271" t="s">
        <v>29</v>
      </c>
      <c r="C7" s="271"/>
      <c r="D7" s="271"/>
      <c r="E7" s="53" t="s">
        <v>76</v>
      </c>
      <c r="F7" s="53"/>
      <c r="G7" s="53"/>
      <c r="H7" s="53" t="s">
        <v>30</v>
      </c>
      <c r="I7" s="53" t="s">
        <v>31</v>
      </c>
      <c r="J7" s="54" t="s">
        <v>32</v>
      </c>
      <c r="K7" s="7"/>
    </row>
    <row r="8" spans="1:11">
      <c r="A8" s="11"/>
      <c r="B8" s="11"/>
      <c r="C8" s="11"/>
      <c r="D8" s="7"/>
      <c r="E8" s="12"/>
      <c r="F8" s="12"/>
      <c r="G8" s="13"/>
      <c r="H8" s="13"/>
      <c r="I8" s="13"/>
      <c r="J8" s="55"/>
      <c r="K8" s="7"/>
    </row>
    <row r="9" spans="1:11">
      <c r="A9" s="7"/>
      <c r="B9" s="7"/>
      <c r="C9" s="7"/>
      <c r="D9" s="7"/>
      <c r="E9" s="14"/>
      <c r="F9" s="14"/>
      <c r="G9" s="7"/>
      <c r="H9" s="7"/>
      <c r="I9" s="7"/>
      <c r="J9" s="56"/>
      <c r="K9" s="7"/>
    </row>
    <row r="10" spans="1:11">
      <c r="A10" s="7"/>
      <c r="B10" s="15" t="s">
        <v>38</v>
      </c>
      <c r="C10" s="15"/>
      <c r="D10" s="7"/>
      <c r="H10" s="7"/>
      <c r="I10" s="7"/>
      <c r="J10" s="57"/>
      <c r="K10" s="7"/>
    </row>
    <row r="11" spans="1:11">
      <c r="A11" s="11">
        <v>1</v>
      </c>
      <c r="B11" s="9">
        <v>4561005</v>
      </c>
      <c r="C11" s="9" t="s">
        <v>63</v>
      </c>
      <c r="D11" s="7"/>
      <c r="E11" s="17">
        <f>'ADJ-Calc'!F7</f>
        <v>157347.3981620674</v>
      </c>
      <c r="F11" s="17"/>
      <c r="H11" s="7" t="s">
        <v>33</v>
      </c>
      <c r="I11" s="16">
        <v>1</v>
      </c>
      <c r="J11" s="57">
        <f>E11</f>
        <v>157347.3981620674</v>
      </c>
      <c r="K11" s="10" t="s">
        <v>35</v>
      </c>
    </row>
    <row r="12" spans="1:11">
      <c r="A12" s="11">
        <v>2</v>
      </c>
      <c r="B12" s="9">
        <v>4561002</v>
      </c>
      <c r="C12" s="9" t="s">
        <v>61</v>
      </c>
      <c r="D12" s="7"/>
      <c r="E12" s="17">
        <f>'ADJ-Calc'!F8</f>
        <v>0</v>
      </c>
      <c r="F12" s="17"/>
      <c r="H12" s="7" t="s">
        <v>33</v>
      </c>
      <c r="I12" s="16">
        <v>1</v>
      </c>
      <c r="J12" s="57">
        <f t="shared" ref="J12:J20" si="0">E12</f>
        <v>0</v>
      </c>
      <c r="K12" s="10" t="s">
        <v>34</v>
      </c>
    </row>
    <row r="13" spans="1:11">
      <c r="A13" s="11">
        <v>3</v>
      </c>
      <c r="B13" s="9">
        <v>4561035</v>
      </c>
      <c r="C13" s="9" t="s">
        <v>0</v>
      </c>
      <c r="D13" s="7"/>
      <c r="E13" s="17">
        <f>'ADJ-Calc'!F9</f>
        <v>-6460718.6676893756</v>
      </c>
      <c r="F13" s="17"/>
      <c r="H13" s="7" t="s">
        <v>33</v>
      </c>
      <c r="I13" s="16">
        <v>1</v>
      </c>
      <c r="J13" s="57">
        <f t="shared" si="0"/>
        <v>-6460718.6676893756</v>
      </c>
      <c r="K13" s="10" t="s">
        <v>34</v>
      </c>
    </row>
    <row r="14" spans="1:11">
      <c r="A14" s="11">
        <v>4</v>
      </c>
      <c r="B14" s="9">
        <v>4561036</v>
      </c>
      <c r="C14" s="9" t="s">
        <v>1</v>
      </c>
      <c r="D14" s="7"/>
      <c r="E14" s="17">
        <f>'ADJ-Calc'!F10</f>
        <v>0</v>
      </c>
      <c r="F14" s="17"/>
      <c r="G14" s="7"/>
      <c r="H14" s="7" t="s">
        <v>33</v>
      </c>
      <c r="I14" s="16">
        <v>1</v>
      </c>
      <c r="J14" s="57">
        <f t="shared" si="0"/>
        <v>0</v>
      </c>
      <c r="K14" s="10" t="s">
        <v>34</v>
      </c>
    </row>
    <row r="15" spans="1:11">
      <c r="A15" s="11">
        <v>5</v>
      </c>
      <c r="B15" s="9">
        <v>4561060</v>
      </c>
      <c r="C15" s="9" t="s">
        <v>2</v>
      </c>
      <c r="D15" s="7"/>
      <c r="E15" s="17">
        <f>'ADJ-Calc'!F11</f>
        <v>-17708.270972568309</v>
      </c>
      <c r="F15" s="17"/>
      <c r="G15" s="7"/>
      <c r="H15" s="7" t="s">
        <v>33</v>
      </c>
      <c r="I15" s="16">
        <v>1</v>
      </c>
      <c r="J15" s="57">
        <f t="shared" si="0"/>
        <v>-17708.270972568309</v>
      </c>
      <c r="K15" s="10" t="s">
        <v>34</v>
      </c>
    </row>
    <row r="16" spans="1:11">
      <c r="A16" s="11">
        <v>6</v>
      </c>
      <c r="B16" s="18">
        <v>5650012</v>
      </c>
      <c r="C16" s="9" t="s">
        <v>3</v>
      </c>
      <c r="E16" s="17">
        <f>'ADJ-Calc'!F14</f>
        <v>26594.723032648442</v>
      </c>
      <c r="F16" s="17"/>
      <c r="H16" s="7" t="s">
        <v>33</v>
      </c>
      <c r="I16" s="16">
        <v>1</v>
      </c>
      <c r="J16" s="57">
        <f t="shared" si="0"/>
        <v>26594.723032648442</v>
      </c>
      <c r="K16" s="10" t="s">
        <v>36</v>
      </c>
    </row>
    <row r="17" spans="1:11">
      <c r="A17" s="11">
        <v>7</v>
      </c>
      <c r="B17" s="18">
        <v>5650016</v>
      </c>
      <c r="C17" s="9" t="s">
        <v>4</v>
      </c>
      <c r="E17" s="17">
        <f>'ADJ-Calc'!F15</f>
        <v>7698667.9130543917</v>
      </c>
      <c r="F17" s="17"/>
      <c r="H17" s="7" t="s">
        <v>33</v>
      </c>
      <c r="I17" s="16">
        <v>1</v>
      </c>
      <c r="J17" s="57">
        <f t="shared" si="0"/>
        <v>7698667.9130543917</v>
      </c>
      <c r="K17" s="10" t="s">
        <v>36</v>
      </c>
    </row>
    <row r="18" spans="1:11">
      <c r="A18" s="11">
        <v>8</v>
      </c>
      <c r="B18" s="18">
        <v>5650019</v>
      </c>
      <c r="C18" s="9" t="s">
        <v>5</v>
      </c>
      <c r="E18" s="17">
        <f>'ADJ-Calc'!F16</f>
        <v>78520.353804268874</v>
      </c>
      <c r="F18" s="17"/>
      <c r="H18" s="7" t="s">
        <v>33</v>
      </c>
      <c r="I18" s="16">
        <v>1</v>
      </c>
      <c r="J18" s="57">
        <f t="shared" si="0"/>
        <v>78520.353804268874</v>
      </c>
      <c r="K18" s="10" t="s">
        <v>36</v>
      </c>
    </row>
    <row r="19" spans="1:11">
      <c r="A19" s="11">
        <v>9</v>
      </c>
      <c r="B19" s="9">
        <v>5650021</v>
      </c>
      <c r="C19" s="9" t="s">
        <v>58</v>
      </c>
      <c r="E19" s="17">
        <f>'ADJ-Calc'!F17</f>
        <v>89998.012569394661</v>
      </c>
      <c r="F19" s="17"/>
      <c r="G19" s="30"/>
      <c r="H19" s="7" t="s">
        <v>33</v>
      </c>
      <c r="I19" s="16">
        <v>1</v>
      </c>
      <c r="J19" s="57">
        <f t="shared" si="0"/>
        <v>89998.012569394661</v>
      </c>
      <c r="K19" s="10" t="s">
        <v>36</v>
      </c>
    </row>
    <row r="20" spans="1:11">
      <c r="A20" s="11">
        <v>10</v>
      </c>
      <c r="B20" s="9">
        <v>5650015</v>
      </c>
      <c r="C20" s="9" t="s">
        <v>59</v>
      </c>
      <c r="E20" s="17">
        <f>'ADJ-Calc'!F18</f>
        <v>0</v>
      </c>
      <c r="F20" s="17"/>
      <c r="H20" s="7" t="s">
        <v>33</v>
      </c>
      <c r="I20" s="16">
        <v>1</v>
      </c>
      <c r="J20" s="57">
        <f t="shared" si="0"/>
        <v>0</v>
      </c>
      <c r="K20" s="10" t="s">
        <v>36</v>
      </c>
    </row>
    <row r="21" spans="1:11">
      <c r="B21" s="11"/>
      <c r="C21" s="7"/>
      <c r="E21" s="19">
        <f>SUM(E16:E20)-SUM(E11:E15)</f>
        <v>14214860.54296058</v>
      </c>
      <c r="J21" s="19">
        <f>SUM(J16:J20)-SUM(J11:J15)</f>
        <v>14214860.54296058</v>
      </c>
      <c r="K21" s="9" t="s">
        <v>37</v>
      </c>
    </row>
    <row r="22" spans="1:11">
      <c r="B22" s="11"/>
      <c r="C22" s="7"/>
      <c r="J22" s="19"/>
    </row>
    <row r="23" spans="1:11">
      <c r="B23" s="18"/>
    </row>
    <row r="24" spans="1:11">
      <c r="A24" s="9" t="s">
        <v>77</v>
      </c>
    </row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</sheetData>
  <mergeCells count="4">
    <mergeCell ref="B2:I2"/>
    <mergeCell ref="B3:I3"/>
    <mergeCell ref="B7:D7"/>
    <mergeCell ref="B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abSelected="1" topLeftCell="A7" zoomScale="150" zoomScaleNormal="150" workbookViewId="0">
      <selection activeCell="I12" sqref="I12"/>
    </sheetView>
  </sheetViews>
  <sheetFormatPr defaultRowHeight="14.5"/>
  <cols>
    <col min="2" max="2" width="48" bestFit="1" customWidth="1"/>
    <col min="3" max="3" width="19.7265625" customWidth="1"/>
    <col min="4" max="4" width="22.36328125" bestFit="1" customWidth="1"/>
    <col min="5" max="5" width="2.81640625" customWidth="1"/>
    <col min="6" max="6" width="22.7265625" style="6" bestFit="1" customWidth="1"/>
    <col min="8" max="8" width="6" customWidth="1"/>
  </cols>
  <sheetData>
    <row r="1" spans="1:7">
      <c r="A1" t="s">
        <v>26</v>
      </c>
    </row>
    <row r="3" spans="1:7">
      <c r="C3" s="32" t="s">
        <v>66</v>
      </c>
    </row>
    <row r="5" spans="1:7">
      <c r="C5" s="22" t="s">
        <v>6</v>
      </c>
      <c r="D5" s="22" t="s">
        <v>65</v>
      </c>
      <c r="E5" s="33"/>
      <c r="F5" s="29" t="s">
        <v>72</v>
      </c>
    </row>
    <row r="6" spans="1:7">
      <c r="C6" s="26" t="s">
        <v>62</v>
      </c>
      <c r="D6" s="27" t="s">
        <v>73</v>
      </c>
      <c r="E6" s="20"/>
      <c r="F6" s="28" t="s">
        <v>74</v>
      </c>
    </row>
    <row r="7" spans="1:7" s="6" customFormat="1">
      <c r="A7" s="6">
        <v>4561005</v>
      </c>
      <c r="B7" s="6" t="s">
        <v>60</v>
      </c>
      <c r="C7" s="40">
        <v>1274199.43</v>
      </c>
      <c r="D7" s="46">
        <f>G7*-$D$28</f>
        <v>1431546.8281620673</v>
      </c>
      <c r="E7" s="21"/>
      <c r="F7" s="21">
        <f>D7-C7</f>
        <v>157347.3981620674</v>
      </c>
      <c r="G7" s="50">
        <f>-C7/$C$28</f>
        <v>-1.116569563243908E-2</v>
      </c>
    </row>
    <row r="8" spans="1:7" s="6" customFormat="1">
      <c r="A8" s="6">
        <v>4561002</v>
      </c>
      <c r="B8" s="6" t="s">
        <v>61</v>
      </c>
      <c r="C8" s="34">
        <v>0</v>
      </c>
      <c r="D8" s="34">
        <f>C8</f>
        <v>0</v>
      </c>
      <c r="E8" s="21"/>
      <c r="F8" s="21">
        <f>D8-C8</f>
        <v>0</v>
      </c>
      <c r="G8" s="20"/>
    </row>
    <row r="9" spans="1:7">
      <c r="A9">
        <v>4561035</v>
      </c>
      <c r="B9" t="s">
        <v>0</v>
      </c>
      <c r="C9" s="40">
        <v>-52318907.969999999</v>
      </c>
      <c r="D9" s="46">
        <f>G9*-$D$28</f>
        <v>-58779626.637689374</v>
      </c>
      <c r="E9" s="21"/>
      <c r="F9" s="21">
        <f>D9-C9</f>
        <v>-6460718.6676893756</v>
      </c>
      <c r="G9" s="50">
        <f>-C9/$C$28</f>
        <v>0.45846591079907423</v>
      </c>
    </row>
    <row r="10" spans="1:7" s="20" customFormat="1">
      <c r="A10" s="20">
        <v>4561036</v>
      </c>
      <c r="B10" s="20" t="s">
        <v>1</v>
      </c>
      <c r="C10" s="34">
        <v>218761.7</v>
      </c>
      <c r="D10" s="34">
        <f>C10</f>
        <v>218761.7</v>
      </c>
      <c r="E10" s="21"/>
      <c r="F10" s="21">
        <f>D10-C10</f>
        <v>0</v>
      </c>
      <c r="G10" s="47"/>
    </row>
    <row r="11" spans="1:7">
      <c r="A11">
        <v>4561060</v>
      </c>
      <c r="B11" t="s">
        <v>2</v>
      </c>
      <c r="C11" s="41">
        <v>-1178146.8</v>
      </c>
      <c r="D11" s="41">
        <f>G11*-$D$29</f>
        <v>-1195855.0709725684</v>
      </c>
      <c r="E11" s="36"/>
      <c r="F11" s="36">
        <f>D11-C11</f>
        <v>-17708.270972568309</v>
      </c>
      <c r="G11" s="52">
        <f>-C11/$C$29</f>
        <v>0.14417674887054957</v>
      </c>
    </row>
    <row r="12" spans="1:7">
      <c r="A12" t="s">
        <v>7</v>
      </c>
      <c r="C12" s="34">
        <f>SUM(C7:C11)</f>
        <v>-52004093.639999993</v>
      </c>
      <c r="D12" s="34">
        <f>SUM(D7:D11)</f>
        <v>-58325173.180499874</v>
      </c>
      <c r="E12" s="21"/>
      <c r="F12" s="34">
        <f>SUM(F7:F11)</f>
        <v>-6321079.5404998772</v>
      </c>
      <c r="G12" t="s">
        <v>40</v>
      </c>
    </row>
    <row r="13" spans="1:7">
      <c r="C13" s="34"/>
      <c r="D13" s="34"/>
      <c r="E13" s="20"/>
      <c r="F13" s="20"/>
    </row>
    <row r="14" spans="1:7">
      <c r="A14">
        <v>5650012</v>
      </c>
      <c r="B14" t="s">
        <v>3</v>
      </c>
      <c r="C14" s="42">
        <v>1769370.2500000002</v>
      </c>
      <c r="D14" s="39">
        <f>G14*$D$29</f>
        <v>1795964.9730326487</v>
      </c>
      <c r="E14" s="21"/>
      <c r="F14" s="21">
        <f>D14-C14</f>
        <v>26594.723032648442</v>
      </c>
      <c r="G14" s="52">
        <f>C14/C29</f>
        <v>0.21652823756196726</v>
      </c>
    </row>
    <row r="15" spans="1:7">
      <c r="A15">
        <v>5650016</v>
      </c>
      <c r="B15" t="s">
        <v>4</v>
      </c>
      <c r="C15" s="40">
        <v>62343822.530000001</v>
      </c>
      <c r="D15" s="40">
        <f>G15*$D$28</f>
        <v>70042490.443054393</v>
      </c>
      <c r="E15" s="21"/>
      <c r="F15" s="21">
        <f>D15-C15</f>
        <v>7698667.9130543917</v>
      </c>
      <c r="G15" s="50">
        <f>C15/$C$28</f>
        <v>0.54631334039505752</v>
      </c>
    </row>
    <row r="16" spans="1:7">
      <c r="A16">
        <v>5650019</v>
      </c>
      <c r="B16" t="s">
        <v>5</v>
      </c>
      <c r="C16" s="39">
        <v>5224028.0100000007</v>
      </c>
      <c r="D16" s="42">
        <f>G16*$D$29</f>
        <v>5302548.3638042696</v>
      </c>
      <c r="E16" s="37"/>
      <c r="F16" s="21">
        <f>D16-C16</f>
        <v>78520.353804268874</v>
      </c>
      <c r="G16" s="52">
        <f>C16/$C$29</f>
        <v>0.63929501356748319</v>
      </c>
    </row>
    <row r="17" spans="1:7" s="6" customFormat="1">
      <c r="A17" s="6">
        <v>5650021</v>
      </c>
      <c r="B17" s="6" t="s">
        <v>58</v>
      </c>
      <c r="C17" s="38">
        <v>728804.0199999999</v>
      </c>
      <c r="D17" s="40">
        <f>G17*$D$28</f>
        <v>818802.03256939456</v>
      </c>
      <c r="E17" s="37"/>
      <c r="F17" s="21">
        <f>D17-C17</f>
        <v>89998.012569394661</v>
      </c>
      <c r="G17" s="50">
        <f>C17/$C$28</f>
        <v>6.3864444383074665E-3</v>
      </c>
    </row>
    <row r="18" spans="1:7" s="6" customFormat="1">
      <c r="A18" s="6">
        <v>5650015</v>
      </c>
      <c r="B18" s="6" t="s">
        <v>59</v>
      </c>
      <c r="C18" s="35">
        <v>73833.029999999984</v>
      </c>
      <c r="D18" s="35">
        <f>C18</f>
        <v>73833.029999999984</v>
      </c>
      <c r="E18" s="36"/>
      <c r="F18" s="36">
        <f>D18-C18</f>
        <v>0</v>
      </c>
      <c r="G18" s="24"/>
    </row>
    <row r="19" spans="1:7">
      <c r="A19" t="s">
        <v>8</v>
      </c>
      <c r="C19" s="34">
        <f>SUM(C14:C18)</f>
        <v>70139857.840000004</v>
      </c>
      <c r="D19" s="34">
        <f>SUM(D14:D18)</f>
        <v>78033638.842460707</v>
      </c>
      <c r="E19" s="21"/>
      <c r="F19" s="34">
        <f>SUM(F14:F18)</f>
        <v>7893781.0024607042</v>
      </c>
      <c r="G19" t="s">
        <v>39</v>
      </c>
    </row>
    <row r="20" spans="1:7">
      <c r="A20" t="s">
        <v>9</v>
      </c>
      <c r="C20" s="34"/>
      <c r="D20" s="34"/>
      <c r="E20" s="21"/>
      <c r="F20" s="21"/>
    </row>
    <row r="21" spans="1:7">
      <c r="A21" t="s">
        <v>10</v>
      </c>
      <c r="C21" s="34">
        <f>SUM(C14:C17)-SUM(C7:C9,C11)</f>
        <v>122288880.15000001</v>
      </c>
      <c r="D21" s="34">
        <f>SUM(D14:D17)-SUM(D7:D9,D11)</f>
        <v>136503740.69296059</v>
      </c>
      <c r="E21" s="34"/>
      <c r="F21" s="34">
        <f>SUM(F14:F17)-SUM(F7:F9,F11)</f>
        <v>14214860.54296058</v>
      </c>
    </row>
    <row r="22" spans="1:7">
      <c r="A22" t="s">
        <v>11</v>
      </c>
      <c r="C22" s="35">
        <f>-C10+C18</f>
        <v>-144928.67000000004</v>
      </c>
      <c r="D22" s="35">
        <f>-D10+D18</f>
        <v>-144928.67000000004</v>
      </c>
      <c r="E22" s="35"/>
      <c r="F22" s="35">
        <f>-F10+F18</f>
        <v>0</v>
      </c>
    </row>
    <row r="23" spans="1:7">
      <c r="A23" t="s">
        <v>12</v>
      </c>
      <c r="C23" s="34">
        <f>C22+C21</f>
        <v>122143951.48</v>
      </c>
      <c r="D23" s="34">
        <f>D22+D21</f>
        <v>136358812.0229606</v>
      </c>
      <c r="E23" s="21"/>
      <c r="F23" s="34">
        <f>F19-F12</f>
        <v>14214860.54296058</v>
      </c>
    </row>
    <row r="24" spans="1:7">
      <c r="C24" s="20"/>
      <c r="D24" s="20"/>
      <c r="E24" s="20"/>
      <c r="F24" s="21"/>
    </row>
    <row r="25" spans="1:7">
      <c r="B25" t="s">
        <v>69</v>
      </c>
      <c r="C25" s="51">
        <f>-C12+C19</f>
        <v>122143951.47999999</v>
      </c>
      <c r="D25" s="21">
        <f>D23</f>
        <v>136358812.0229606</v>
      </c>
      <c r="E25" s="20"/>
      <c r="F25" s="21">
        <f>D23-C23</f>
        <v>14214860.542960599</v>
      </c>
    </row>
    <row r="26" spans="1:7">
      <c r="D26" s="1"/>
      <c r="E26" s="20"/>
    </row>
    <row r="27" spans="1:7">
      <c r="A27" s="2"/>
      <c r="B27" s="2"/>
      <c r="C27" s="44" t="s">
        <v>6</v>
      </c>
      <c r="D27" s="45" t="s">
        <v>75</v>
      </c>
      <c r="E27" s="20"/>
      <c r="F27" s="60" t="s">
        <v>78</v>
      </c>
      <c r="G27" s="2"/>
    </row>
    <row r="28" spans="1:7">
      <c r="A28" s="2"/>
      <c r="B28" s="2" t="s">
        <v>68</v>
      </c>
      <c r="C28" s="5">
        <f>-C9+C15+C17+-C7</f>
        <v>114117335.08999999</v>
      </c>
      <c r="D28" s="4">
        <f>'2023 Rates'!J17</f>
        <v>128209372.28515108</v>
      </c>
      <c r="E28" s="20"/>
      <c r="F28" s="25">
        <f>D28-C28</f>
        <v>14092037.195151091</v>
      </c>
      <c r="G28" s="2"/>
    </row>
    <row r="29" spans="1:7">
      <c r="A29" s="2"/>
      <c r="B29" s="61" t="s">
        <v>81</v>
      </c>
      <c r="C29" s="58">
        <f>-C11+C14+C16</f>
        <v>8171545.0600000005</v>
      </c>
      <c r="D29" s="58">
        <f>'2023 Rates'!I17</f>
        <v>8294368.4078094866</v>
      </c>
      <c r="E29" s="2"/>
      <c r="F29" s="48">
        <f>D29-C29</f>
        <v>122823.34780948609</v>
      </c>
      <c r="G29" s="2"/>
    </row>
    <row r="30" spans="1:7">
      <c r="A30" s="2"/>
      <c r="B30" s="23" t="s">
        <v>79</v>
      </c>
      <c r="C30" s="59">
        <f>SUM(C28:C29)</f>
        <v>122288880.14999999</v>
      </c>
      <c r="D30" s="59">
        <f>SUM(D28:D29)</f>
        <v>136503740.69296056</v>
      </c>
      <c r="E30" s="2"/>
      <c r="F30" s="31">
        <f>F28+F29</f>
        <v>14214860.542960577</v>
      </c>
      <c r="G30" s="2"/>
    </row>
    <row r="31" spans="1:7">
      <c r="A31" s="2"/>
      <c r="B31" s="2"/>
      <c r="C31" s="3"/>
      <c r="D31" s="3"/>
      <c r="E31" s="2"/>
      <c r="F31" s="31">
        <f>F25-F30</f>
        <v>2.2351741790771484E-8</v>
      </c>
      <c r="G31" s="2"/>
    </row>
    <row r="32" spans="1:7">
      <c r="A32" s="2"/>
      <c r="B32" s="23" t="s">
        <v>82</v>
      </c>
      <c r="C32" s="43">
        <f>-C10+C18</f>
        <v>-144928.67000000004</v>
      </c>
      <c r="D32" s="43">
        <f>-D10+D18</f>
        <v>-144928.67000000004</v>
      </c>
      <c r="E32" s="2"/>
      <c r="F32" s="25">
        <f>D32-C32</f>
        <v>0</v>
      </c>
      <c r="G32" s="2"/>
    </row>
    <row r="33" spans="1:7">
      <c r="A33" s="2"/>
      <c r="B33" s="2"/>
      <c r="C33" s="43"/>
      <c r="D33" s="49"/>
      <c r="E33" s="2"/>
      <c r="F33" s="2"/>
      <c r="G33" s="2"/>
    </row>
    <row r="34" spans="1:7">
      <c r="A34" s="2"/>
      <c r="B34" s="2"/>
      <c r="C34" s="44" t="s">
        <v>6</v>
      </c>
      <c r="D34" s="45" t="s">
        <v>75</v>
      </c>
      <c r="E34" s="20"/>
      <c r="F34" s="60" t="s">
        <v>78</v>
      </c>
      <c r="G34" s="2"/>
    </row>
    <row r="35" spans="1:7">
      <c r="A35" s="2"/>
      <c r="B35" s="2" t="s">
        <v>68</v>
      </c>
      <c r="C35" s="3">
        <f>C28</f>
        <v>114117335.08999999</v>
      </c>
      <c r="D35" s="3">
        <f>D28</f>
        <v>128209372.28515108</v>
      </c>
      <c r="E35" s="2"/>
      <c r="F35" s="5">
        <f>D35-C35</f>
        <v>14092037.195151091</v>
      </c>
      <c r="G35" s="2"/>
    </row>
    <row r="36" spans="1:7">
      <c r="A36" s="2"/>
      <c r="B36" s="2" t="s">
        <v>83</v>
      </c>
      <c r="C36" s="78">
        <f>C29+C32</f>
        <v>8026616.3900000006</v>
      </c>
      <c r="D36" s="78">
        <f>D29+D32</f>
        <v>8149439.7378094867</v>
      </c>
      <c r="E36" s="2"/>
      <c r="F36" s="48">
        <f>D36-C36</f>
        <v>122823.34780948609</v>
      </c>
      <c r="G36" s="2"/>
    </row>
    <row r="37" spans="1:7">
      <c r="A37" s="2"/>
      <c r="B37" s="2"/>
      <c r="C37" s="3">
        <f>SUM(C35:C36)</f>
        <v>122143951.47999999</v>
      </c>
      <c r="D37" s="3">
        <f>SUM(D35:D36)</f>
        <v>136358812.02296057</v>
      </c>
      <c r="E37" s="2"/>
      <c r="F37" s="5">
        <f>SUM(F35:F36)</f>
        <v>14214860.542960577</v>
      </c>
      <c r="G37" s="2"/>
    </row>
    <row r="38" spans="1:7">
      <c r="A38" s="2"/>
      <c r="B38" s="2"/>
      <c r="C38" s="3"/>
      <c r="D38" s="3"/>
      <c r="E38" s="2"/>
      <c r="F38" s="2"/>
      <c r="G38" s="2"/>
    </row>
    <row r="39" spans="1:7">
      <c r="A39" s="2"/>
      <c r="B39" s="2"/>
      <c r="C39" s="3"/>
      <c r="D39" s="3"/>
      <c r="E39" s="2"/>
      <c r="F39" s="2"/>
      <c r="G39" s="2"/>
    </row>
    <row r="40" spans="1:7">
      <c r="A40" s="2"/>
      <c r="B40" s="2"/>
      <c r="C40" s="3"/>
      <c r="D40" s="3"/>
      <c r="E40" s="2"/>
      <c r="F40" s="2"/>
      <c r="G40" s="2"/>
    </row>
    <row r="41" spans="1:7">
      <c r="A41" s="2"/>
      <c r="B41" s="2"/>
      <c r="C41" s="3"/>
      <c r="D41" s="3"/>
      <c r="E41" s="5"/>
      <c r="F41" s="5"/>
      <c r="G41" s="2"/>
    </row>
  </sheetData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"/>
  <sheetViews>
    <sheetView zoomScale="150" zoomScaleNormal="150" workbookViewId="0">
      <selection activeCell="H7" sqref="H7"/>
    </sheetView>
  </sheetViews>
  <sheetFormatPr defaultColWidth="8.7265625" defaultRowHeight="14.5"/>
  <cols>
    <col min="1" max="3" width="12" style="20" customWidth="1"/>
    <col min="4" max="4" width="17.26953125" style="20" customWidth="1"/>
    <col min="5" max="6" width="12" style="20" customWidth="1"/>
    <col min="7" max="7" width="26.1796875" style="20" bestFit="1" customWidth="1"/>
    <col min="8" max="8" width="17.1796875" style="20" bestFit="1" customWidth="1"/>
    <col min="9" max="9" width="38.453125" style="20" bestFit="1" customWidth="1"/>
    <col min="10" max="10" width="24.08984375" style="20" bestFit="1" customWidth="1"/>
    <col min="11" max="11" width="10.90625" style="20" bestFit="1" customWidth="1"/>
    <col min="12" max="12" width="8.7265625" style="20"/>
    <col min="13" max="13" width="12" style="20" bestFit="1" customWidth="1"/>
    <col min="14" max="16384" width="8.7265625" style="20"/>
  </cols>
  <sheetData>
    <row r="1" spans="1:11">
      <c r="A1" s="62" t="s">
        <v>84</v>
      </c>
    </row>
    <row r="2" spans="1:11">
      <c r="A2" s="62"/>
    </row>
    <row r="3" spans="1:11">
      <c r="G3" s="23"/>
      <c r="H3" s="23"/>
      <c r="I3" s="23"/>
      <c r="J3" s="23"/>
      <c r="K3" s="23"/>
    </row>
    <row r="4" spans="1:11">
      <c r="B4" s="273" t="s">
        <v>55</v>
      </c>
      <c r="C4" s="273"/>
      <c r="D4" s="274"/>
      <c r="E4" s="274"/>
      <c r="G4" s="63" t="s">
        <v>42</v>
      </c>
      <c r="H4" s="23"/>
      <c r="I4" s="23"/>
      <c r="J4" s="23" t="s">
        <v>71</v>
      </c>
      <c r="K4" s="23" t="s">
        <v>149</v>
      </c>
    </row>
    <row r="5" spans="1:11">
      <c r="A5" s="20" t="s">
        <v>13</v>
      </c>
      <c r="B5" s="64" t="s">
        <v>14</v>
      </c>
      <c r="C5" s="64" t="s">
        <v>18</v>
      </c>
      <c r="D5" s="64"/>
      <c r="E5" s="64"/>
      <c r="G5" s="23" t="s">
        <v>43</v>
      </c>
      <c r="H5" s="43">
        <f>1236382553.6847+J5</f>
        <v>1190113046.6847</v>
      </c>
      <c r="I5" s="23" t="s">
        <v>67</v>
      </c>
      <c r="J5" s="65">
        <v>-46269507</v>
      </c>
      <c r="K5" s="37">
        <f>'Zonal Rates'!I40-'Zonal Rates'!I34-H5</f>
        <v>-9.7532272338867188E-3</v>
      </c>
    </row>
    <row r="6" spans="1:11">
      <c r="A6" s="20" t="s">
        <v>15</v>
      </c>
      <c r="B6" s="66">
        <v>18535</v>
      </c>
      <c r="C6" s="67">
        <f>B6/B8</f>
        <v>0.85347884146060693</v>
      </c>
      <c r="D6" s="66"/>
      <c r="E6" s="67"/>
      <c r="G6" s="23" t="s">
        <v>44</v>
      </c>
      <c r="H6" s="43">
        <f>1492434148.6386+J6</f>
        <v>1480285113.6386001</v>
      </c>
      <c r="I6" s="23" t="s">
        <v>67</v>
      </c>
      <c r="J6" s="65">
        <v>-12149035</v>
      </c>
      <c r="K6" s="37">
        <f>'TransCo PJM Zonal Rates'!I36-'TransCo PJM Zonal Rates'!I32-H6</f>
        <v>0.13881778717041016</v>
      </c>
    </row>
    <row r="7" spans="1:11">
      <c r="A7" s="20" t="s">
        <v>16</v>
      </c>
      <c r="B7" s="66">
        <v>3182</v>
      </c>
      <c r="C7" s="67">
        <f>B7/B8</f>
        <v>0.1465211585393931</v>
      </c>
      <c r="D7" s="66"/>
      <c r="E7" s="67"/>
      <c r="G7" s="63" t="s">
        <v>45</v>
      </c>
      <c r="H7" s="35">
        <v>172758556.90172061</v>
      </c>
      <c r="I7" s="68">
        <v>2023</v>
      </c>
      <c r="J7" s="23"/>
      <c r="K7" s="23"/>
    </row>
    <row r="8" spans="1:11">
      <c r="B8" s="69">
        <f>SUM(B6:B7)</f>
        <v>21717</v>
      </c>
      <c r="C8" s="67"/>
      <c r="D8" s="66"/>
      <c r="G8" s="23" t="s">
        <v>46</v>
      </c>
      <c r="H8" s="70">
        <f>SUM(H5:H7)</f>
        <v>2843156717.2250209</v>
      </c>
      <c r="I8" s="23"/>
      <c r="J8" s="23"/>
      <c r="K8" s="23"/>
    </row>
    <row r="9" spans="1:11">
      <c r="F9" s="23"/>
      <c r="G9" s="23"/>
      <c r="H9" s="71"/>
      <c r="I9" s="71"/>
      <c r="J9" s="23"/>
      <c r="K9" s="23"/>
    </row>
    <row r="10" spans="1:11">
      <c r="B10" s="273" t="s">
        <v>56</v>
      </c>
      <c r="C10" s="273"/>
      <c r="D10" s="67"/>
      <c r="F10" s="23"/>
      <c r="G10" s="23" t="s">
        <v>47</v>
      </c>
      <c r="H10" s="72">
        <f>C6</f>
        <v>0.85347884146060693</v>
      </c>
      <c r="I10" s="72"/>
      <c r="J10" s="65"/>
      <c r="K10" s="23"/>
    </row>
    <row r="11" spans="1:11">
      <c r="D11" s="67"/>
      <c r="F11" s="23"/>
      <c r="G11" s="23" t="s">
        <v>48</v>
      </c>
      <c r="H11" s="43">
        <f>H8*H10</f>
        <v>2426574101.1081533</v>
      </c>
      <c r="I11" s="70"/>
      <c r="J11" s="65"/>
      <c r="K11" s="23"/>
    </row>
    <row r="12" spans="1:11">
      <c r="B12" s="273" t="s">
        <v>41</v>
      </c>
      <c r="C12" s="273"/>
      <c r="D12" s="71"/>
      <c r="E12" s="73"/>
      <c r="F12" s="23"/>
      <c r="G12" s="23"/>
      <c r="H12" s="23"/>
      <c r="I12" s="23"/>
      <c r="J12" s="23"/>
      <c r="K12" s="23"/>
    </row>
    <row r="13" spans="1:11">
      <c r="A13" s="20" t="s">
        <v>17</v>
      </c>
      <c r="B13" s="64" t="s">
        <v>14</v>
      </c>
      <c r="C13" s="64" t="s">
        <v>18</v>
      </c>
      <c r="D13" s="64"/>
      <c r="E13" s="64"/>
      <c r="F13" s="23"/>
      <c r="G13" s="23"/>
      <c r="H13" s="72"/>
      <c r="I13" s="74" t="s">
        <v>70</v>
      </c>
      <c r="J13" s="74" t="s">
        <v>68</v>
      </c>
      <c r="K13" s="23"/>
    </row>
    <row r="14" spans="1:11">
      <c r="A14" s="20" t="s">
        <v>19</v>
      </c>
      <c r="B14" s="66">
        <v>4748.5498333333335</v>
      </c>
      <c r="C14" s="67">
        <f t="shared" ref="C14:C18" si="0">B14/$B$20</f>
        <v>0.28742096208252038</v>
      </c>
      <c r="D14" s="75"/>
      <c r="E14" s="67"/>
      <c r="F14" s="23"/>
      <c r="G14" s="20" t="s">
        <v>49</v>
      </c>
      <c r="H14" s="43">
        <f t="shared" ref="H14:H16" si="1">$H$11*C14</f>
        <v>697448262.70503247</v>
      </c>
      <c r="I14" s="70"/>
      <c r="J14" s="76"/>
      <c r="K14" s="23"/>
    </row>
    <row r="15" spans="1:11">
      <c r="A15" s="20" t="s">
        <v>20</v>
      </c>
      <c r="B15" s="66">
        <v>7121.417833333333</v>
      </c>
      <c r="C15" s="67">
        <f t="shared" si="0"/>
        <v>0.43104628505319137</v>
      </c>
      <c r="D15" s="75"/>
      <c r="E15" s="67"/>
      <c r="F15" s="23"/>
      <c r="G15" s="23" t="s">
        <v>50</v>
      </c>
      <c r="H15" s="43">
        <f t="shared" si="1"/>
        <v>1045965751.6889567</v>
      </c>
      <c r="I15" s="70"/>
      <c r="J15" s="76"/>
      <c r="K15" s="23"/>
    </row>
    <row r="16" spans="1:11">
      <c r="A16" s="20" t="s">
        <v>21</v>
      </c>
      <c r="B16" s="66">
        <v>2815.4533333333334</v>
      </c>
      <c r="C16" s="67">
        <f t="shared" si="0"/>
        <v>0.17041419679006684</v>
      </c>
      <c r="D16" s="75"/>
      <c r="E16" s="67"/>
      <c r="F16" s="23"/>
      <c r="G16" s="23" t="s">
        <v>51</v>
      </c>
      <c r="H16" s="43">
        <f t="shared" si="1"/>
        <v>413522676.39192438</v>
      </c>
      <c r="I16" s="70"/>
      <c r="J16" s="76"/>
      <c r="K16" s="23"/>
    </row>
    <row r="17" spans="1:13">
      <c r="A17" s="20" t="s">
        <v>22</v>
      </c>
      <c r="B17" s="66">
        <v>929.38049999999987</v>
      </c>
      <c r="C17" s="67">
        <f t="shared" si="0"/>
        <v>5.6253687299564786E-2</v>
      </c>
      <c r="D17" s="75"/>
      <c r="E17" s="67"/>
      <c r="F17" s="23"/>
      <c r="G17" s="23" t="s">
        <v>52</v>
      </c>
      <c r="H17" s="43">
        <f>$H$11*C17</f>
        <v>136503740.69296056</v>
      </c>
      <c r="I17" s="70">
        <f>H7*H10*C17</f>
        <v>8294368.4078094866</v>
      </c>
      <c r="J17" s="70">
        <f>(H5+H6)*H10*C17</f>
        <v>128209372.28515108</v>
      </c>
      <c r="K17" s="23"/>
      <c r="M17" s="21"/>
    </row>
    <row r="18" spans="1:13">
      <c r="A18" s="20" t="s">
        <v>23</v>
      </c>
      <c r="B18" s="66">
        <v>606.3028333333333</v>
      </c>
      <c r="C18" s="67">
        <f t="shared" si="0"/>
        <v>3.6698392095781525E-2</v>
      </c>
      <c r="D18" s="75"/>
      <c r="E18" s="67"/>
      <c r="G18" s="23" t="s">
        <v>53</v>
      </c>
      <c r="H18" s="43">
        <f t="shared" ref="H18:H19" si="2">$H$11*C18</f>
        <v>89051367.811935619</v>
      </c>
      <c r="I18" s="70"/>
      <c r="J18" s="76"/>
      <c r="K18" s="23"/>
    </row>
    <row r="19" spans="1:13">
      <c r="A19" s="20" t="s">
        <v>24</v>
      </c>
      <c r="B19" s="66">
        <v>300.13266666666669</v>
      </c>
      <c r="C19" s="67">
        <f>B19/$B$20</f>
        <v>1.8166476678874995E-2</v>
      </c>
      <c r="D19" s="75"/>
      <c r="E19" s="67"/>
      <c r="G19" s="23" t="s">
        <v>54</v>
      </c>
      <c r="H19" s="43">
        <f t="shared" si="2"/>
        <v>44082301.817343324</v>
      </c>
      <c r="I19" s="70"/>
      <c r="J19" s="76"/>
      <c r="K19" s="23"/>
    </row>
    <row r="20" spans="1:13">
      <c r="A20" s="20" t="s">
        <v>25</v>
      </c>
      <c r="B20" s="66">
        <f>SUM(B14:B19)</f>
        <v>16521.237000000001</v>
      </c>
      <c r="C20" s="67">
        <v>0.99999999999999989</v>
      </c>
      <c r="D20" s="66"/>
      <c r="E20" s="67"/>
      <c r="G20" s="63"/>
      <c r="H20" s="65"/>
      <c r="I20" s="23"/>
      <c r="J20" s="23"/>
      <c r="K20" s="23"/>
    </row>
    <row r="21" spans="1:13">
      <c r="G21" s="23" t="s">
        <v>57</v>
      </c>
      <c r="H21" s="70">
        <f>H11-SUM(H14:H19)</f>
        <v>0</v>
      </c>
      <c r="I21" s="23"/>
      <c r="J21" s="23"/>
      <c r="K21" s="23"/>
    </row>
    <row r="22" spans="1:13">
      <c r="C22" s="21"/>
      <c r="D22" s="77"/>
    </row>
  </sheetData>
  <mergeCells count="4">
    <mergeCell ref="B4:C4"/>
    <mergeCell ref="D4:E4"/>
    <mergeCell ref="B12:C12"/>
    <mergeCell ref="B10:C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23086-35C8-4A77-A392-C5374DCE7FF2}">
  <dimension ref="A1:AB30"/>
  <sheetViews>
    <sheetView zoomScaleNormal="100" workbookViewId="0">
      <selection activeCell="C44" sqref="C44"/>
    </sheetView>
  </sheetViews>
  <sheetFormatPr defaultRowHeight="12.5"/>
  <cols>
    <col min="1" max="1" width="28.81640625" style="82" bestFit="1" customWidth="1"/>
    <col min="2" max="2" width="9.54296875" style="82" bestFit="1" customWidth="1"/>
    <col min="3" max="3" width="9.26953125" style="82" customWidth="1"/>
    <col min="4" max="5" width="9.54296875" style="82" bestFit="1" customWidth="1"/>
    <col min="6" max="6" width="10.54296875" style="82" bestFit="1" customWidth="1"/>
    <col min="7" max="13" width="9.54296875" style="82" bestFit="1" customWidth="1"/>
    <col min="14" max="14" width="12" style="82" bestFit="1" customWidth="1"/>
    <col min="15" max="16384" width="8.7265625" style="82"/>
  </cols>
  <sheetData>
    <row r="1" spans="1:28" ht="90" customHeight="1">
      <c r="A1" s="79" t="s">
        <v>85</v>
      </c>
      <c r="B1" s="80" t="s">
        <v>86</v>
      </c>
      <c r="C1" s="81" t="s">
        <v>87</v>
      </c>
      <c r="D1" s="81" t="s">
        <v>88</v>
      </c>
      <c r="E1" s="81" t="s">
        <v>89</v>
      </c>
      <c r="F1" s="81" t="s">
        <v>90</v>
      </c>
      <c r="G1" s="81" t="s">
        <v>91</v>
      </c>
      <c r="H1" s="81" t="s">
        <v>92</v>
      </c>
      <c r="I1" s="81" t="s">
        <v>93</v>
      </c>
      <c r="J1" s="81" t="s">
        <v>94</v>
      </c>
      <c r="K1" s="81" t="s">
        <v>95</v>
      </c>
      <c r="L1" s="81" t="s">
        <v>96</v>
      </c>
      <c r="M1" s="81" t="s">
        <v>97</v>
      </c>
    </row>
    <row r="2" spans="1:28">
      <c r="A2" s="83" t="s">
        <v>19</v>
      </c>
      <c r="B2" s="84">
        <v>4711.8879999999999</v>
      </c>
      <c r="C2" s="84">
        <v>4934.9049999999997</v>
      </c>
      <c r="D2" s="84">
        <v>6029.7049999999999</v>
      </c>
      <c r="E2" s="84">
        <v>5770.1850000000004</v>
      </c>
      <c r="F2" s="84">
        <v>4861.8310000000001</v>
      </c>
      <c r="G2" s="84">
        <v>4129.866</v>
      </c>
      <c r="H2" s="84">
        <v>4378.5460000000003</v>
      </c>
      <c r="I2" s="84">
        <v>4657.2700000000004</v>
      </c>
      <c r="J2" s="84">
        <v>4654.0129999999999</v>
      </c>
      <c r="K2" s="84">
        <v>4569.598</v>
      </c>
      <c r="L2" s="84">
        <v>4154.2380000000003</v>
      </c>
      <c r="M2" s="84">
        <v>4130.5529999999999</v>
      </c>
    </row>
    <row r="3" spans="1:28">
      <c r="A3" s="85" t="s">
        <v>20</v>
      </c>
      <c r="B3" s="86">
        <v>6286.3469999999998</v>
      </c>
      <c r="C3" s="86">
        <v>6389.5469999999996</v>
      </c>
      <c r="D3" s="86">
        <v>7235.5959999999995</v>
      </c>
      <c r="E3" s="86">
        <v>6930.9229999999998</v>
      </c>
      <c r="F3" s="86">
        <v>6349.0969999999998</v>
      </c>
      <c r="G3" s="86">
        <v>5819.69</v>
      </c>
      <c r="H3" s="86">
        <v>7850.8969999999999</v>
      </c>
      <c r="I3" s="86">
        <v>8709.0879999999997</v>
      </c>
      <c r="J3" s="86">
        <v>8347.9689999999991</v>
      </c>
      <c r="K3" s="86">
        <v>8217.7800000000007</v>
      </c>
      <c r="L3" s="87">
        <v>7559.93</v>
      </c>
      <c r="M3" s="87">
        <v>5760.15</v>
      </c>
    </row>
    <row r="4" spans="1:28">
      <c r="A4" s="85" t="s">
        <v>21</v>
      </c>
      <c r="B4" s="87">
        <f>B10+B11</f>
        <v>2637.8829999999998</v>
      </c>
      <c r="C4" s="87">
        <f t="shared" ref="C4:M4" si="0">C10+C11</f>
        <v>2620.4570000000003</v>
      </c>
      <c r="D4" s="87">
        <f t="shared" si="0"/>
        <v>2862.0790000000002</v>
      </c>
      <c r="E4" s="87">
        <f t="shared" si="0"/>
        <v>2796.444</v>
      </c>
      <c r="F4" s="87">
        <f t="shared" si="0"/>
        <v>2475.0080000000003</v>
      </c>
      <c r="G4" s="87">
        <f t="shared" si="0"/>
        <v>2353.748</v>
      </c>
      <c r="H4" s="87">
        <f t="shared" si="0"/>
        <v>3085.2159999999999</v>
      </c>
      <c r="I4" s="87">
        <f t="shared" si="0"/>
        <v>3191.1790000000001</v>
      </c>
      <c r="J4" s="87">
        <f t="shared" si="0"/>
        <v>3346.79</v>
      </c>
      <c r="K4" s="87">
        <f t="shared" si="0"/>
        <v>3278.8020000000001</v>
      </c>
      <c r="L4" s="87">
        <f t="shared" si="0"/>
        <v>2753.1200000000003</v>
      </c>
      <c r="M4" s="87">
        <f t="shared" si="0"/>
        <v>2384.7139999999999</v>
      </c>
    </row>
    <row r="5" spans="1:28">
      <c r="A5" s="85" t="s">
        <v>22</v>
      </c>
      <c r="B5" s="86">
        <v>928.58900000000006</v>
      </c>
      <c r="C5" s="86">
        <v>940.07899999999995</v>
      </c>
      <c r="D5" s="86">
        <v>1167.104</v>
      </c>
      <c r="E5" s="86">
        <v>1057.548</v>
      </c>
      <c r="F5" s="86">
        <v>923.64200000000005</v>
      </c>
      <c r="G5" s="86">
        <v>793.41899999999998</v>
      </c>
      <c r="H5" s="86">
        <v>881.19799999999998</v>
      </c>
      <c r="I5" s="86">
        <v>955.10299999999995</v>
      </c>
      <c r="J5" s="86">
        <v>909.05600000000004</v>
      </c>
      <c r="K5" s="86">
        <v>903.94500000000005</v>
      </c>
      <c r="L5" s="86">
        <v>847.94100000000003</v>
      </c>
      <c r="M5" s="86">
        <v>844.94200000000001</v>
      </c>
    </row>
    <row r="6" spans="1:28">
      <c r="A6" s="85" t="s">
        <v>23</v>
      </c>
      <c r="B6" s="86">
        <v>543.51599999999996</v>
      </c>
      <c r="C6" s="86">
        <v>594.779</v>
      </c>
      <c r="D6" s="86">
        <v>596.54200000000003</v>
      </c>
      <c r="E6" s="86">
        <v>585.17700000000002</v>
      </c>
      <c r="F6" s="86">
        <v>547.08299999999997</v>
      </c>
      <c r="G6" s="86">
        <v>552.101</v>
      </c>
      <c r="H6" s="86">
        <v>584.51499999999999</v>
      </c>
      <c r="I6" s="86">
        <v>733.78899999999999</v>
      </c>
      <c r="J6" s="86">
        <v>712.87599999999998</v>
      </c>
      <c r="K6" s="86">
        <v>660.96299999999997</v>
      </c>
      <c r="L6" s="86">
        <v>603.54</v>
      </c>
      <c r="M6" s="86">
        <v>560.75300000000004</v>
      </c>
    </row>
    <row r="7" spans="1:28">
      <c r="A7" s="88" t="s">
        <v>24</v>
      </c>
      <c r="B7" s="89">
        <v>300.08300000000003</v>
      </c>
      <c r="C7" s="89">
        <v>294.702</v>
      </c>
      <c r="D7" s="89">
        <v>364.33800000000002</v>
      </c>
      <c r="E7" s="89">
        <v>349.505</v>
      </c>
      <c r="F7" s="89">
        <v>315.70800000000003</v>
      </c>
      <c r="G7" s="89">
        <v>253.92400000000001</v>
      </c>
      <c r="H7" s="89">
        <v>266.95800000000003</v>
      </c>
      <c r="I7" s="89">
        <v>306.22199999999998</v>
      </c>
      <c r="J7" s="89">
        <v>281.15899999999999</v>
      </c>
      <c r="K7" s="89">
        <v>302.64299999999997</v>
      </c>
      <c r="L7" s="89">
        <v>283.94299999999998</v>
      </c>
      <c r="M7" s="89">
        <v>282.40699999999998</v>
      </c>
    </row>
    <row r="8" spans="1:28">
      <c r="A8" s="90" t="s">
        <v>98</v>
      </c>
      <c r="B8" s="91">
        <f>SUM(B2:B7)</f>
        <v>15408.306</v>
      </c>
      <c r="C8" s="91">
        <f>SUM(C2:C7)</f>
        <v>15774.468999999999</v>
      </c>
      <c r="D8" s="91">
        <f>SUM(D2:D7)</f>
        <v>18255.364000000001</v>
      </c>
      <c r="E8" s="91">
        <f>SUM(E2:E7)</f>
        <v>17489.781999999999</v>
      </c>
      <c r="F8" s="91">
        <f>SUM(F2:F7)</f>
        <v>15472.369000000001</v>
      </c>
      <c r="G8" s="91">
        <f t="shared" ref="G8:M8" si="1">SUM(G2:G7)</f>
        <v>13902.748000000001</v>
      </c>
      <c r="H8" s="91">
        <f t="shared" si="1"/>
        <v>17047.329999999998</v>
      </c>
      <c r="I8" s="91">
        <f t="shared" si="1"/>
        <v>18552.651000000002</v>
      </c>
      <c r="J8" s="91">
        <f t="shared" si="1"/>
        <v>18251.863000000001</v>
      </c>
      <c r="K8" s="91">
        <f t="shared" si="1"/>
        <v>17933.731</v>
      </c>
      <c r="L8" s="91">
        <f t="shared" si="1"/>
        <v>16202.712000000003</v>
      </c>
      <c r="M8" s="91">
        <f t="shared" si="1"/>
        <v>13963.519</v>
      </c>
    </row>
    <row r="10" spans="1:28">
      <c r="A10" s="90" t="s">
        <v>99</v>
      </c>
      <c r="B10" s="92">
        <v>2617.163</v>
      </c>
      <c r="C10" s="92">
        <v>2603.8670000000002</v>
      </c>
      <c r="D10" s="92">
        <v>2858.607</v>
      </c>
      <c r="E10" s="92">
        <v>2785.0479999999998</v>
      </c>
      <c r="F10" s="92">
        <v>2472.9780000000001</v>
      </c>
      <c r="G10" s="92">
        <v>2338.8519999999999</v>
      </c>
      <c r="H10" s="92">
        <v>3065.21</v>
      </c>
      <c r="I10" s="92">
        <v>3172.3910000000001</v>
      </c>
      <c r="J10" s="92">
        <v>3330.7739999999999</v>
      </c>
      <c r="K10" s="92">
        <v>3262.268</v>
      </c>
      <c r="L10" s="92">
        <v>2740.2820000000002</v>
      </c>
      <c r="M10" s="92">
        <v>2365.9960000000001</v>
      </c>
    </row>
    <row r="11" spans="1:28">
      <c r="A11" s="90" t="s">
        <v>100</v>
      </c>
      <c r="B11" s="93">
        <v>20.72</v>
      </c>
      <c r="C11" s="93">
        <v>16.59</v>
      </c>
      <c r="D11" s="93">
        <v>3.472</v>
      </c>
      <c r="E11" s="93">
        <v>11.396000000000001</v>
      </c>
      <c r="F11" s="93">
        <v>2.0299999999999998</v>
      </c>
      <c r="G11" s="93">
        <v>14.896000000000001</v>
      </c>
      <c r="H11" s="93">
        <v>20.006</v>
      </c>
      <c r="I11" s="93">
        <v>18.788</v>
      </c>
      <c r="J11" s="94">
        <v>16.015999999999998</v>
      </c>
      <c r="K11" s="93">
        <v>16.533999999999999</v>
      </c>
      <c r="L11" s="93">
        <v>12.837999999999999</v>
      </c>
      <c r="M11" s="93">
        <v>18.718</v>
      </c>
    </row>
    <row r="12" spans="1:28">
      <c r="A12" s="90" t="s">
        <v>101</v>
      </c>
      <c r="B12" s="92">
        <v>6286.3469999999998</v>
      </c>
      <c r="C12" s="92">
        <v>6389.5469999999996</v>
      </c>
      <c r="D12" s="92">
        <v>7235.5959999999995</v>
      </c>
      <c r="E12" s="92">
        <v>6930.9229999999998</v>
      </c>
      <c r="F12" s="92">
        <v>6349.0969999999998</v>
      </c>
      <c r="G12" s="92">
        <v>5819.69</v>
      </c>
      <c r="H12" s="92">
        <v>7850.8969999999999</v>
      </c>
      <c r="I12" s="92">
        <v>8709.0879999999997</v>
      </c>
      <c r="J12" s="92">
        <v>8347.9689999999991</v>
      </c>
      <c r="K12" s="92">
        <v>8217.7800000000007</v>
      </c>
      <c r="L12" s="92">
        <v>7558.665</v>
      </c>
      <c r="M12" s="92">
        <v>5759.4579999999996</v>
      </c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8">
      <c r="A13" s="96" t="s">
        <v>102</v>
      </c>
      <c r="B13" s="97">
        <f>B3-B12</f>
        <v>0</v>
      </c>
      <c r="C13" s="97">
        <f t="shared" ref="C13:M13" si="2">C3-C12</f>
        <v>0</v>
      </c>
      <c r="D13" s="97">
        <f t="shared" si="2"/>
        <v>0</v>
      </c>
      <c r="E13" s="97">
        <f t="shared" si="2"/>
        <v>0</v>
      </c>
      <c r="F13" s="97">
        <f t="shared" si="2"/>
        <v>0</v>
      </c>
      <c r="G13" s="97">
        <f t="shared" si="2"/>
        <v>0</v>
      </c>
      <c r="H13" s="97">
        <f t="shared" si="2"/>
        <v>0</v>
      </c>
      <c r="I13" s="97">
        <f t="shared" si="2"/>
        <v>0</v>
      </c>
      <c r="J13" s="97">
        <f t="shared" si="2"/>
        <v>0</v>
      </c>
      <c r="K13" s="97">
        <f t="shared" si="2"/>
        <v>0</v>
      </c>
      <c r="L13" s="94">
        <f t="shared" si="2"/>
        <v>1.2650000000003274</v>
      </c>
      <c r="M13" s="94">
        <f t="shared" si="2"/>
        <v>0.69200000000000728</v>
      </c>
    </row>
    <row r="14" spans="1:28" ht="13">
      <c r="A14" s="98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28" ht="70.5" customHeight="1">
      <c r="A15" s="79" t="s">
        <v>103</v>
      </c>
      <c r="B15" s="81" t="s">
        <v>104</v>
      </c>
      <c r="C15" s="81" t="s">
        <v>105</v>
      </c>
      <c r="D15" s="99" t="s">
        <v>106</v>
      </c>
      <c r="E15" s="100" t="s">
        <v>107</v>
      </c>
      <c r="K15" s="101"/>
    </row>
    <row r="16" spans="1:28">
      <c r="A16" s="90" t="s">
        <v>98</v>
      </c>
      <c r="B16" s="91">
        <f>SUM(B8:M8)/12</f>
        <v>16521.237000000005</v>
      </c>
      <c r="C16" s="102"/>
      <c r="D16" s="103"/>
    </row>
    <row r="17" spans="1:10" ht="14.5">
      <c r="A17" s="85" t="s">
        <v>19</v>
      </c>
      <c r="B17" s="84">
        <f t="shared" ref="B17:B22" si="3">AVERAGE(B2:M2)</f>
        <v>4748.5498333333335</v>
      </c>
      <c r="C17" s="104">
        <f>B17/$B$16</f>
        <v>0.28742096208252033</v>
      </c>
      <c r="D17" s="105">
        <v>0.28767338441236656</v>
      </c>
      <c r="E17" s="106">
        <f>C17-D17</f>
        <v>-2.524223298462358E-4</v>
      </c>
      <c r="F17" s="107"/>
      <c r="G17" s="108"/>
      <c r="I17" s="109"/>
      <c r="J17" s="106"/>
    </row>
    <row r="18" spans="1:10" ht="14.5">
      <c r="A18" s="85" t="s">
        <v>20</v>
      </c>
      <c r="B18" s="86">
        <f t="shared" si="3"/>
        <v>7121.417833333333</v>
      </c>
      <c r="C18" s="104">
        <f t="shared" ref="C18:C21" si="4">B18/$B$16</f>
        <v>0.43104628505319131</v>
      </c>
      <c r="D18" s="105">
        <v>0.43141496395692053</v>
      </c>
      <c r="E18" s="106">
        <f t="shared" ref="E18:E22" si="5">C18-D18</f>
        <v>-3.6867890372921375E-4</v>
      </c>
      <c r="F18" s="107"/>
      <c r="G18" s="108"/>
      <c r="I18" s="109"/>
      <c r="J18" s="106"/>
    </row>
    <row r="19" spans="1:10" ht="14.5">
      <c r="A19" s="85" t="s">
        <v>21</v>
      </c>
      <c r="B19" s="86">
        <f t="shared" si="3"/>
        <v>2815.4533333333334</v>
      </c>
      <c r="C19" s="104">
        <f t="shared" si="4"/>
        <v>0.17041419679006678</v>
      </c>
      <c r="D19" s="105">
        <v>0.16969550766794594</v>
      </c>
      <c r="E19" s="106">
        <f t="shared" si="5"/>
        <v>7.186891221208358E-4</v>
      </c>
      <c r="F19" s="107"/>
      <c r="G19" s="108"/>
      <c r="I19" s="109"/>
      <c r="J19" s="106"/>
    </row>
    <row r="20" spans="1:10" ht="14.5">
      <c r="A20" s="85" t="s">
        <v>22</v>
      </c>
      <c r="B20" s="86">
        <f t="shared" si="3"/>
        <v>929.38049999999987</v>
      </c>
      <c r="C20" s="104">
        <f t="shared" si="4"/>
        <v>5.6253687299564772E-2</v>
      </c>
      <c r="D20" s="105">
        <v>5.6303091096378037E-2</v>
      </c>
      <c r="E20" s="106">
        <f t="shared" si="5"/>
        <v>-4.9403796813264622E-5</v>
      </c>
      <c r="F20" s="107"/>
      <c r="G20" s="108"/>
      <c r="I20" s="109"/>
      <c r="J20" s="106"/>
    </row>
    <row r="21" spans="1:10" ht="14.5">
      <c r="A21" s="85" t="s">
        <v>23</v>
      </c>
      <c r="B21" s="86">
        <f t="shared" si="3"/>
        <v>606.3028333333333</v>
      </c>
      <c r="C21" s="104">
        <f t="shared" si="4"/>
        <v>3.6698392095781518E-2</v>
      </c>
      <c r="D21" s="105">
        <v>3.6730621803619481E-2</v>
      </c>
      <c r="E21" s="106">
        <f t="shared" si="5"/>
        <v>-3.2229707837963528E-5</v>
      </c>
      <c r="F21" s="107"/>
      <c r="G21" s="108"/>
      <c r="I21" s="109"/>
      <c r="J21" s="106"/>
    </row>
    <row r="22" spans="1:10" ht="14.5">
      <c r="A22" s="88" t="s">
        <v>24</v>
      </c>
      <c r="B22" s="89">
        <f t="shared" si="3"/>
        <v>300.13266666666669</v>
      </c>
      <c r="C22" s="110">
        <f>B22/$B$16</f>
        <v>1.8166476678874992E-2</v>
      </c>
      <c r="D22" s="111">
        <v>1.8182431062769448E-2</v>
      </c>
      <c r="E22" s="106">
        <f t="shared" si="5"/>
        <v>-1.595438389445647E-5</v>
      </c>
      <c r="F22" s="107"/>
      <c r="G22" s="108"/>
      <c r="I22" s="109"/>
      <c r="J22" s="106"/>
    </row>
    <row r="23" spans="1:10" ht="14.5">
      <c r="A23" s="112" t="s">
        <v>25</v>
      </c>
      <c r="B23" s="113">
        <f>SUM(B17:B22)</f>
        <v>16521.237000000001</v>
      </c>
      <c r="C23" s="114">
        <f>SUM(C17:C22)</f>
        <v>0.99999999999999967</v>
      </c>
      <c r="D23" s="115">
        <v>1</v>
      </c>
      <c r="G23" s="108"/>
      <c r="I23" s="109"/>
      <c r="J23" s="106"/>
    </row>
    <row r="26" spans="1:10" ht="13">
      <c r="A26" s="116"/>
      <c r="B26" s="116"/>
    </row>
    <row r="27" spans="1:10">
      <c r="B27" s="117"/>
    </row>
    <row r="29" spans="1:10" ht="13">
      <c r="A29" s="116"/>
      <c r="B29" s="116"/>
    </row>
    <row r="30" spans="1:10">
      <c r="B30" s="117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EC54-8B71-4D6F-A40E-1A9A0223E414}">
  <sheetPr>
    <tabColor indexed="42"/>
    <pageSetUpPr fitToPage="1"/>
  </sheetPr>
  <dimension ref="A1:AB128"/>
  <sheetViews>
    <sheetView zoomScale="85" zoomScaleNormal="85" workbookViewId="0">
      <selection activeCell="Z22" sqref="Z22"/>
    </sheetView>
  </sheetViews>
  <sheetFormatPr defaultColWidth="11.453125" defaultRowHeight="15.5"/>
  <cols>
    <col min="1" max="1" width="4.1796875" style="120" customWidth="1"/>
    <col min="2" max="2" width="5.81640625" style="197" bestFit="1" customWidth="1"/>
    <col min="3" max="3" width="2" style="120" customWidth="1"/>
    <col min="4" max="4" width="62.54296875" style="120" customWidth="1"/>
    <col min="5" max="5" width="18.81640625" style="120" customWidth="1"/>
    <col min="6" max="6" width="8.54296875" style="120" customWidth="1"/>
    <col min="7" max="7" width="18.54296875" style="120" customWidth="1"/>
    <col min="8" max="8" width="4.453125" style="120" customWidth="1"/>
    <col min="9" max="9" width="20.81640625" style="120" customWidth="1"/>
    <col min="10" max="10" width="3.1796875" style="120" customWidth="1"/>
    <col min="11" max="11" width="18.453125" style="120" bestFit="1" customWidth="1"/>
    <col min="12" max="12" width="3.453125" style="120" customWidth="1"/>
    <col min="13" max="13" width="16" style="120" bestFit="1" customWidth="1"/>
    <col min="14" max="14" width="3.81640625" style="120" customWidth="1"/>
    <col min="15" max="15" width="16.54296875" style="120" bestFit="1" customWidth="1"/>
    <col min="16" max="16" width="4.81640625" style="120" customWidth="1"/>
    <col min="17" max="17" width="15.81640625" style="120" bestFit="1" customWidth="1"/>
    <col min="18" max="18" width="4.1796875" style="120" customWidth="1"/>
    <col min="19" max="19" width="16.54296875" style="120" bestFit="1" customWidth="1"/>
    <col min="20" max="20" width="3.453125" style="120" customWidth="1"/>
    <col min="21" max="21" width="16.54296875" style="120" customWidth="1"/>
    <col min="22" max="23" width="11.453125" style="120" customWidth="1"/>
    <col min="24" max="24" width="11.1796875" style="120" bestFit="1" customWidth="1"/>
    <col min="25" max="25" width="9.81640625" style="120" bestFit="1" customWidth="1"/>
    <col min="26" max="26" width="10.54296875" style="120" bestFit="1" customWidth="1"/>
    <col min="27" max="27" width="10.81640625" style="120" bestFit="1" customWidth="1"/>
    <col min="28" max="28" width="10.453125" style="120" bestFit="1" customWidth="1"/>
    <col min="29" max="16384" width="11.453125" style="120"/>
  </cols>
  <sheetData>
    <row r="1" spans="1:22">
      <c r="A1" s="82"/>
      <c r="B1" s="82"/>
      <c r="C1" s="82"/>
      <c r="D1" s="82"/>
      <c r="E1" s="82"/>
      <c r="F1" s="82"/>
      <c r="G1" s="82"/>
      <c r="H1" s="82"/>
      <c r="J1" s="82"/>
      <c r="K1" s="82"/>
      <c r="L1" s="82"/>
      <c r="U1" s="199"/>
      <c r="V1" s="122">
        <v>2023</v>
      </c>
    </row>
    <row r="2" spans="1:22">
      <c r="B2" s="200"/>
      <c r="C2" s="201"/>
      <c r="D2" s="201"/>
      <c r="E2" s="201"/>
      <c r="F2" s="201"/>
      <c r="G2" s="201"/>
      <c r="H2" s="201"/>
      <c r="J2" s="201"/>
      <c r="K2" s="201"/>
      <c r="L2" s="201"/>
      <c r="U2" s="199"/>
    </row>
    <row r="3" spans="1:22">
      <c r="A3" s="275" t="s">
        <v>150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2">
      <c r="A4" s="276" t="s">
        <v>151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</row>
    <row r="5" spans="1:22">
      <c r="A5" s="275" t="str">
        <f>"For rates effective January 1, 2023"</f>
        <v>For rates effective January 1, 2023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</row>
    <row r="6" spans="1:22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</row>
    <row r="7" spans="1:22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1:22">
      <c r="A8" s="277" t="s">
        <v>152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</row>
    <row r="9" spans="1:22">
      <c r="B9" s="203"/>
      <c r="C9" s="204"/>
      <c r="D9" s="195"/>
      <c r="E9" s="195"/>
      <c r="G9" s="205"/>
      <c r="H9" s="195"/>
      <c r="J9" s="195"/>
      <c r="K9" s="195"/>
      <c r="L9" s="195"/>
    </row>
    <row r="10" spans="1:22">
      <c r="B10" s="203"/>
      <c r="C10" s="204"/>
      <c r="D10" s="195"/>
      <c r="E10" s="195"/>
      <c r="F10" s="206"/>
      <c r="G10" s="205"/>
      <c r="H10" s="195"/>
      <c r="I10" s="207" t="s">
        <v>153</v>
      </c>
      <c r="J10" s="195"/>
      <c r="K10" s="208" t="s">
        <v>154</v>
      </c>
      <c r="L10" s="208"/>
      <c r="M10" s="208" t="s">
        <v>155</v>
      </c>
      <c r="O10" s="208" t="s">
        <v>156</v>
      </c>
      <c r="Q10" s="208" t="s">
        <v>157</v>
      </c>
      <c r="S10" s="208" t="s">
        <v>158</v>
      </c>
      <c r="U10" s="208" t="s">
        <v>159</v>
      </c>
    </row>
    <row r="11" spans="1:22">
      <c r="B11" s="203" t="s">
        <v>116</v>
      </c>
      <c r="C11" s="204"/>
      <c r="D11" s="195"/>
      <c r="E11" s="195"/>
      <c r="F11" s="195"/>
      <c r="G11" s="205"/>
      <c r="H11" s="195"/>
      <c r="I11" s="207" t="s">
        <v>160</v>
      </c>
      <c r="J11" s="195"/>
      <c r="K11" s="208" t="s">
        <v>160</v>
      </c>
      <c r="L11" s="208"/>
      <c r="M11" s="208" t="s">
        <v>160</v>
      </c>
      <c r="O11" s="208" t="s">
        <v>160</v>
      </c>
      <c r="Q11" s="208" t="s">
        <v>160</v>
      </c>
      <c r="S11" s="208" t="s">
        <v>160</v>
      </c>
      <c r="U11" s="208" t="s">
        <v>160</v>
      </c>
    </row>
    <row r="12" spans="1:22" ht="16" thickBot="1">
      <c r="B12" s="209" t="s">
        <v>118</v>
      </c>
      <c r="C12" s="204"/>
      <c r="D12" s="195"/>
      <c r="E12" s="204"/>
      <c r="F12" s="195"/>
      <c r="G12" s="195"/>
      <c r="H12" s="195"/>
      <c r="I12" s="207" t="s">
        <v>119</v>
      </c>
      <c r="J12" s="195"/>
      <c r="K12" s="207" t="s">
        <v>119</v>
      </c>
      <c r="L12" s="208"/>
      <c r="M12" s="207" t="s">
        <v>119</v>
      </c>
      <c r="O12" s="207" t="s">
        <v>119</v>
      </c>
      <c r="Q12" s="207" t="s">
        <v>119</v>
      </c>
      <c r="S12" s="207" t="s">
        <v>119</v>
      </c>
      <c r="U12" s="207" t="s">
        <v>119</v>
      </c>
    </row>
    <row r="13" spans="1:22">
      <c r="B13" s="203"/>
      <c r="C13" s="204"/>
      <c r="D13" s="195"/>
      <c r="E13" s="204"/>
      <c r="F13" s="195"/>
      <c r="G13" s="195"/>
      <c r="H13" s="195"/>
      <c r="J13" s="195"/>
      <c r="L13" s="195"/>
    </row>
    <row r="14" spans="1:22">
      <c r="A14" s="207" t="s">
        <v>120</v>
      </c>
      <c r="B14" s="210" t="s">
        <v>121</v>
      </c>
      <c r="C14" s="204"/>
      <c r="D14" s="195"/>
      <c r="E14" s="204"/>
      <c r="F14" s="195"/>
      <c r="G14" s="195"/>
      <c r="H14" s="195"/>
      <c r="J14" s="195"/>
      <c r="L14" s="195"/>
    </row>
    <row r="15" spans="1:22">
      <c r="A15" s="207"/>
      <c r="B15" s="203">
        <v>1</v>
      </c>
      <c r="C15" s="204"/>
      <c r="D15" s="125" t="s">
        <v>122</v>
      </c>
      <c r="E15" s="204"/>
      <c r="F15" s="195"/>
      <c r="G15" s="204" t="s">
        <v>123</v>
      </c>
      <c r="H15" s="195"/>
      <c r="I15" s="211">
        <f>SUM(K15,M15,O15,Q15,S15,U15)</f>
        <v>1256660231.5337284</v>
      </c>
      <c r="J15" s="212"/>
      <c r="K15" s="213">
        <v>515163234.14395446</v>
      </c>
      <c r="L15" s="214"/>
      <c r="M15" s="215">
        <v>201605841.72485644</v>
      </c>
      <c r="N15" s="216"/>
      <c r="O15" s="215">
        <v>83059792.101411775</v>
      </c>
      <c r="P15" s="216"/>
      <c r="Q15" s="215">
        <v>7633931.6544773672</v>
      </c>
      <c r="R15" s="216"/>
      <c r="S15" s="215">
        <v>434070223.08871311</v>
      </c>
      <c r="T15" s="216"/>
      <c r="U15" s="215">
        <v>15127208.820315024</v>
      </c>
    </row>
    <row r="16" spans="1:22">
      <c r="A16" s="207"/>
      <c r="B16" s="203"/>
      <c r="C16" s="204"/>
      <c r="D16" s="125"/>
      <c r="E16" s="204"/>
      <c r="F16" s="195"/>
      <c r="G16" s="195"/>
      <c r="H16" s="195"/>
      <c r="I16" s="211"/>
      <c r="J16" s="212"/>
      <c r="K16" s="216"/>
      <c r="L16" s="214"/>
      <c r="M16" s="216"/>
      <c r="N16" s="216"/>
      <c r="O16" s="216"/>
      <c r="P16" s="216"/>
      <c r="Q16" s="216"/>
      <c r="R16" s="216"/>
      <c r="S16" s="216"/>
      <c r="T16" s="216"/>
      <c r="U16" s="216"/>
    </row>
    <row r="17" spans="1:21">
      <c r="A17" s="207"/>
      <c r="B17" s="203">
        <f>+B15+1</f>
        <v>2</v>
      </c>
      <c r="C17" s="204"/>
      <c r="D17" s="195" t="s">
        <v>124</v>
      </c>
      <c r="E17" s="204"/>
      <c r="F17" s="195"/>
      <c r="G17" s="204" t="s">
        <v>125</v>
      </c>
      <c r="H17" s="195"/>
      <c r="I17" s="211">
        <f>SUM(K17,M17,O17,Q17,S17,U17)</f>
        <v>30608000</v>
      </c>
      <c r="J17" s="212"/>
      <c r="K17" s="215">
        <v>8235000</v>
      </c>
      <c r="L17" s="214"/>
      <c r="M17" s="215">
        <v>6136000</v>
      </c>
      <c r="N17" s="216"/>
      <c r="O17" s="215">
        <v>364000</v>
      </c>
      <c r="P17" s="216"/>
      <c r="Q17" s="215">
        <v>474000</v>
      </c>
      <c r="R17" s="216"/>
      <c r="S17" s="215">
        <v>11865000</v>
      </c>
      <c r="T17" s="216"/>
      <c r="U17" s="215">
        <v>3534000</v>
      </c>
    </row>
    <row r="18" spans="1:21">
      <c r="A18" s="207"/>
      <c r="B18" s="210"/>
      <c r="C18" s="204"/>
      <c r="D18" s="195"/>
      <c r="E18" s="204"/>
      <c r="F18" s="195"/>
      <c r="G18" s="195"/>
      <c r="H18" s="195"/>
      <c r="I18" s="217"/>
      <c r="J18" s="212"/>
      <c r="K18" s="217"/>
      <c r="L18" s="212"/>
      <c r="M18" s="217"/>
      <c r="N18" s="198"/>
      <c r="O18" s="217"/>
      <c r="P18" s="198"/>
      <c r="Q18" s="217"/>
      <c r="R18" s="198"/>
      <c r="S18" s="217"/>
      <c r="T18" s="198"/>
      <c r="U18" s="217"/>
    </row>
    <row r="19" spans="1:21" ht="33.75" customHeight="1">
      <c r="B19" s="203">
        <f>+B17+1</f>
        <v>3</v>
      </c>
      <c r="C19" s="204"/>
      <c r="D19" s="278" t="s">
        <v>161</v>
      </c>
      <c r="E19" s="279"/>
      <c r="F19" s="218"/>
      <c r="G19" s="204" t="s">
        <v>127</v>
      </c>
      <c r="H19" s="201"/>
      <c r="I19" s="198">
        <f>SUM(K19,M19,O19,Q19,S19,U19)</f>
        <v>1226052231.5337284</v>
      </c>
      <c r="J19" s="212"/>
      <c r="K19" s="212">
        <f>+K15-K17</f>
        <v>506928234.14395446</v>
      </c>
      <c r="L19" s="212"/>
      <c r="M19" s="212">
        <f>+M15-M17</f>
        <v>195469841.72485644</v>
      </c>
      <c r="N19" s="198"/>
      <c r="O19" s="212">
        <f>+O15-O17</f>
        <v>82695792.101411775</v>
      </c>
      <c r="P19" s="198"/>
      <c r="Q19" s="212">
        <f>+Q15-Q17</f>
        <v>7159931.6544773672</v>
      </c>
      <c r="R19" s="198"/>
      <c r="S19" s="212">
        <f>+S15-S17</f>
        <v>422205223.08871311</v>
      </c>
      <c r="T19" s="198"/>
      <c r="U19" s="212">
        <f>+U15-U17</f>
        <v>11593208.820315024</v>
      </c>
    </row>
    <row r="20" spans="1:21">
      <c r="B20" s="203"/>
      <c r="C20" s="204"/>
      <c r="D20" s="125"/>
      <c r="E20" s="195"/>
      <c r="F20" s="218"/>
      <c r="G20" s="201"/>
      <c r="H20" s="201"/>
      <c r="I20" s="198"/>
      <c r="J20" s="212"/>
      <c r="K20" s="212"/>
      <c r="L20" s="212"/>
      <c r="M20" s="212"/>
      <c r="N20" s="198"/>
      <c r="O20" s="212"/>
      <c r="P20" s="198"/>
      <c r="Q20" s="212"/>
      <c r="R20" s="198"/>
      <c r="S20" s="212"/>
      <c r="T20" s="198"/>
      <c r="U20" s="212"/>
    </row>
    <row r="21" spans="1:21">
      <c r="B21" s="203">
        <f>+B19+1</f>
        <v>4</v>
      </c>
      <c r="C21" s="204"/>
      <c r="D21" s="125" t="s">
        <v>128</v>
      </c>
      <c r="E21" s="195"/>
      <c r="F21" s="218"/>
      <c r="G21" s="201"/>
      <c r="H21" s="201"/>
      <c r="I21" s="198"/>
      <c r="J21" s="212"/>
      <c r="K21" s="198"/>
      <c r="L21" s="212"/>
      <c r="M21" s="198"/>
      <c r="N21" s="198"/>
      <c r="O21" s="198"/>
      <c r="P21" s="198"/>
      <c r="Q21" s="198"/>
      <c r="R21" s="198"/>
      <c r="S21" s="198"/>
      <c r="T21" s="198"/>
      <c r="U21" s="198"/>
    </row>
    <row r="22" spans="1:21">
      <c r="B22" s="203">
        <f>+B21+1</f>
        <v>5</v>
      </c>
      <c r="C22" s="204"/>
      <c r="D22" s="125" t="s">
        <v>162</v>
      </c>
      <c r="E22" s="195"/>
      <c r="F22" s="218"/>
      <c r="G22" s="204" t="s">
        <v>130</v>
      </c>
      <c r="H22" s="201"/>
      <c r="I22" s="219">
        <f>SUM(K22,M22,O22,Q22,S22,U22)</f>
        <v>44174534.785602726</v>
      </c>
      <c r="J22" s="220"/>
      <c r="K22" s="221">
        <v>28197230.114532281</v>
      </c>
      <c r="L22" s="222"/>
      <c r="M22" s="221">
        <v>6216348.3059909828</v>
      </c>
      <c r="N22" s="221"/>
      <c r="O22" s="221">
        <v>0</v>
      </c>
      <c r="P22" s="221"/>
      <c r="Q22" s="221">
        <v>0</v>
      </c>
      <c r="R22" s="221"/>
      <c r="S22" s="221">
        <v>9649958.2097174004</v>
      </c>
      <c r="T22" s="221"/>
      <c r="U22" s="221">
        <v>110998.15536206175</v>
      </c>
    </row>
    <row r="23" spans="1:21">
      <c r="B23" s="203">
        <f>+B22+1</f>
        <v>6</v>
      </c>
      <c r="C23" s="204"/>
      <c r="D23" s="125" t="s">
        <v>163</v>
      </c>
      <c r="E23" s="195"/>
      <c r="F23" s="218"/>
      <c r="G23" s="204" t="str">
        <f>"(Worksheet J)"</f>
        <v>(Worksheet J)</v>
      </c>
      <c r="H23" s="201"/>
      <c r="I23" s="223">
        <f>SUM(K23,M23,O23,Q23,S23,U23)</f>
        <v>0</v>
      </c>
      <c r="J23" s="220"/>
      <c r="K23" s="224">
        <v>0</v>
      </c>
      <c r="L23" s="225"/>
      <c r="M23" s="224">
        <v>0</v>
      </c>
      <c r="N23" s="219"/>
      <c r="O23" s="224">
        <v>0</v>
      </c>
      <c r="P23" s="219"/>
      <c r="Q23" s="224">
        <v>0</v>
      </c>
      <c r="R23" s="219"/>
      <c r="S23" s="224">
        <v>0</v>
      </c>
      <c r="T23" s="219"/>
      <c r="U23" s="224">
        <v>0</v>
      </c>
    </row>
    <row r="24" spans="1:21">
      <c r="B24" s="203">
        <f>+B23+1</f>
        <v>7</v>
      </c>
      <c r="C24" s="204"/>
      <c r="D24" s="226" t="s">
        <v>132</v>
      </c>
      <c r="E24" s="195" t="s">
        <v>9</v>
      </c>
      <c r="F24" s="218"/>
      <c r="G24" s="201"/>
      <c r="H24" s="201"/>
      <c r="I24" s="225">
        <f>+I23+I22</f>
        <v>44174534.785602726</v>
      </c>
      <c r="J24" s="220"/>
      <c r="K24" s="225">
        <f>+K23+K22</f>
        <v>28197230.114532281</v>
      </c>
      <c r="L24" s="225"/>
      <c r="M24" s="225">
        <f>+M23+M22</f>
        <v>6216348.3059909828</v>
      </c>
      <c r="N24" s="219"/>
      <c r="O24" s="225">
        <f>+O23+O22</f>
        <v>0</v>
      </c>
      <c r="P24" s="219"/>
      <c r="Q24" s="225">
        <f>+Q23+Q22</f>
        <v>0</v>
      </c>
      <c r="R24" s="219"/>
      <c r="S24" s="225">
        <f>+S23+S22</f>
        <v>9649958.2097174004</v>
      </c>
      <c r="T24" s="219"/>
      <c r="U24" s="225">
        <f>+U23+U22</f>
        <v>110998.15536206175</v>
      </c>
    </row>
    <row r="25" spans="1:21">
      <c r="B25" s="203"/>
      <c r="C25" s="204"/>
      <c r="D25" s="125"/>
      <c r="E25" s="195"/>
      <c r="F25" s="218"/>
      <c r="G25" s="201"/>
      <c r="H25" s="201"/>
      <c r="I25" s="227"/>
      <c r="J25" s="212"/>
      <c r="K25" s="228"/>
      <c r="L25" s="229"/>
      <c r="M25" s="228"/>
      <c r="N25" s="198"/>
      <c r="O25" s="228"/>
      <c r="P25" s="198"/>
      <c r="Q25" s="228"/>
      <c r="R25" s="198"/>
      <c r="S25" s="230"/>
      <c r="T25" s="198"/>
      <c r="U25" s="228"/>
    </row>
    <row r="26" spans="1:21">
      <c r="B26" s="203">
        <f>+B24+1</f>
        <v>8</v>
      </c>
      <c r="C26" s="204"/>
      <c r="D26" s="125" t="s">
        <v>164</v>
      </c>
      <c r="E26" s="195"/>
      <c r="G26" s="218" t="str">
        <f>"(Ln "&amp;B19&amp;"- Ln "&amp;B24&amp;")"</f>
        <v>(Ln 3- Ln 7)</v>
      </c>
      <c r="H26" s="201"/>
      <c r="I26" s="198">
        <f>SUM(K26,M26,O26,Q26,S26,U26)</f>
        <v>1181877696.7481256</v>
      </c>
      <c r="J26" s="212"/>
      <c r="K26" s="229">
        <f>+K19-K24</f>
        <v>478731004.02942216</v>
      </c>
      <c r="L26" s="229"/>
      <c r="M26" s="229">
        <f>+M19-M24</f>
        <v>189253493.41886544</v>
      </c>
      <c r="N26" s="198"/>
      <c r="O26" s="229">
        <f>+O19-O24</f>
        <v>82695792.101411775</v>
      </c>
      <c r="P26" s="198"/>
      <c r="Q26" s="229">
        <f>+Q19-Q24</f>
        <v>7159931.6544773672</v>
      </c>
      <c r="R26" s="198"/>
      <c r="S26" s="231">
        <f>+S19-S24</f>
        <v>412555264.87899572</v>
      </c>
      <c r="T26" s="198"/>
      <c r="U26" s="229">
        <f>+U19-U24</f>
        <v>11482210.664952962</v>
      </c>
    </row>
    <row r="27" spans="1:21">
      <c r="B27" s="120"/>
      <c r="C27" s="204"/>
      <c r="E27" s="195"/>
      <c r="G27" s="201"/>
      <c r="H27" s="201"/>
      <c r="I27" s="198"/>
      <c r="J27" s="212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</row>
    <row r="28" spans="1:21">
      <c r="B28" s="203">
        <f>+B26+1</f>
        <v>9</v>
      </c>
      <c r="C28" s="204"/>
      <c r="D28" s="125" t="s">
        <v>165</v>
      </c>
      <c r="E28" s="195"/>
      <c r="F28" s="218"/>
      <c r="G28" s="204" t="str">
        <f>"(Worksheet J)"</f>
        <v>(Worksheet J)</v>
      </c>
      <c r="H28" s="201"/>
      <c r="I28" s="211">
        <f>SUM(K28,M28,O28,Q28,S28,U28)</f>
        <v>0</v>
      </c>
      <c r="J28" s="212"/>
      <c r="K28" s="232">
        <v>0</v>
      </c>
      <c r="L28" s="233"/>
      <c r="M28" s="232">
        <v>0</v>
      </c>
      <c r="N28" s="216"/>
      <c r="O28" s="232">
        <v>0</v>
      </c>
      <c r="P28" s="216"/>
      <c r="Q28" s="232">
        <v>0</v>
      </c>
      <c r="R28" s="216"/>
      <c r="S28" s="232">
        <v>0</v>
      </c>
      <c r="T28" s="216"/>
      <c r="U28" s="232">
        <v>0</v>
      </c>
    </row>
    <row r="29" spans="1:21">
      <c r="B29" s="203"/>
      <c r="C29" s="204"/>
      <c r="D29" s="125"/>
      <c r="E29" s="195"/>
      <c r="F29" s="218"/>
      <c r="G29" s="201"/>
      <c r="H29" s="201"/>
      <c r="I29" s="227"/>
      <c r="J29" s="212"/>
      <c r="K29" s="228"/>
      <c r="L29" s="229"/>
      <c r="M29" s="230"/>
      <c r="N29" s="198"/>
      <c r="O29" s="228"/>
      <c r="P29" s="198"/>
      <c r="Q29" s="228"/>
      <c r="R29" s="198"/>
      <c r="S29" s="230"/>
      <c r="T29" s="198"/>
      <c r="U29" s="228"/>
    </row>
    <row r="30" spans="1:21">
      <c r="B30" s="203">
        <f>+B28+1</f>
        <v>10</v>
      </c>
      <c r="C30" s="204"/>
      <c r="D30" s="125" t="s">
        <v>166</v>
      </c>
      <c r="E30" s="195"/>
      <c r="G30" s="218" t="str">
        <f>"(Ln "&amp;B26&amp;" + Ln "&amp;B28&amp;")"</f>
        <v>(Ln 8 + Ln 9)</v>
      </c>
      <c r="H30" s="201"/>
      <c r="I30" s="211">
        <f>+I26+I28</f>
        <v>1181877696.7481256</v>
      </c>
      <c r="J30" s="212"/>
      <c r="K30" s="229">
        <f>+K26+K28</f>
        <v>478731004.02942216</v>
      </c>
      <c r="L30" s="229"/>
      <c r="M30" s="231">
        <f>+M26+M28</f>
        <v>189253493.41886544</v>
      </c>
      <c r="N30" s="198"/>
      <c r="O30" s="229">
        <f>+O26+O28</f>
        <v>82695792.101411775</v>
      </c>
      <c r="P30" s="198"/>
      <c r="Q30" s="229">
        <f>+Q26+Q28</f>
        <v>7159931.6544773672</v>
      </c>
      <c r="R30" s="198"/>
      <c r="S30" s="231">
        <f>+S26+S28</f>
        <v>412555264.87899572</v>
      </c>
      <c r="T30" s="198"/>
      <c r="U30" s="229">
        <f>+U26+U28</f>
        <v>11482210.664952962</v>
      </c>
    </row>
    <row r="31" spans="1:21"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</row>
    <row r="32" spans="1:21" hidden="1">
      <c r="B32" s="203">
        <f>+B30+1</f>
        <v>11</v>
      </c>
      <c r="C32" s="204"/>
      <c r="D32" s="125" t="str">
        <f>"BILLED HISTORICAL YEAR ("&amp;V1-1&amp;") ACTUAL ATRR"</f>
        <v>BILLED HISTORICAL YEAR (2022) ACTUAL ATRR</v>
      </c>
      <c r="E32" s="195"/>
      <c r="F32" s="218"/>
      <c r="G32" s="234" t="str">
        <f>"Input from "&amp;V1-1&amp;" True-up"</f>
        <v>Input from 2022 True-up</v>
      </c>
      <c r="H32" s="201"/>
      <c r="I32" s="235">
        <f>SUM(K32,M32,O32,Q32,S32,U32)</f>
        <v>0</v>
      </c>
      <c r="J32" s="212"/>
      <c r="K32" s="232">
        <v>0</v>
      </c>
      <c r="L32" s="233"/>
      <c r="M32" s="232">
        <v>0</v>
      </c>
      <c r="N32" s="216"/>
      <c r="O32" s="232">
        <v>0</v>
      </c>
      <c r="P32" s="216"/>
      <c r="Q32" s="232">
        <v>0</v>
      </c>
      <c r="R32" s="216"/>
      <c r="S32" s="232">
        <v>0</v>
      </c>
      <c r="T32" s="216"/>
      <c r="U32" s="232">
        <v>0</v>
      </c>
    </row>
    <row r="33" spans="1:28" hidden="1">
      <c r="B33" s="203">
        <f>+B32+1</f>
        <v>12</v>
      </c>
      <c r="C33" s="204"/>
      <c r="D33" s="125" t="str">
        <f>"BILLED PROJECTED ("&amp;V1-1&amp;") ATRR FROM PRIOR YEAR"</f>
        <v>BILLED PROJECTED (2022) ATRR FROM PRIOR YEAR</v>
      </c>
      <c r="E33" s="195"/>
      <c r="F33" s="218"/>
      <c r="G33" s="234" t="s">
        <v>167</v>
      </c>
      <c r="H33" s="201"/>
      <c r="I33" s="236">
        <f>SUM(K33,M33,O33,Q33,S33,U33)</f>
        <v>0</v>
      </c>
      <c r="J33" s="212"/>
      <c r="K33" s="237">
        <v>0</v>
      </c>
      <c r="L33" s="233"/>
      <c r="M33" s="237">
        <v>0</v>
      </c>
      <c r="N33" s="216"/>
      <c r="O33" s="237">
        <v>0</v>
      </c>
      <c r="P33" s="216"/>
      <c r="Q33" s="237">
        <v>0</v>
      </c>
      <c r="R33" s="216"/>
      <c r="S33" s="237">
        <v>0</v>
      </c>
      <c r="T33" s="216"/>
      <c r="U33" s="237">
        <v>0</v>
      </c>
    </row>
    <row r="34" spans="1:28">
      <c r="B34" s="203">
        <f>+B30+1</f>
        <v>11</v>
      </c>
      <c r="C34" s="204"/>
      <c r="D34" s="125" t="s">
        <v>168</v>
      </c>
      <c r="E34" s="195"/>
      <c r="F34" s="218"/>
      <c r="G34" s="218" t="s">
        <v>169</v>
      </c>
      <c r="H34" s="201"/>
      <c r="I34" s="198">
        <f>SUM(K34,M34,O34,Q34,S34,U34)</f>
        <v>46269507.009754784</v>
      </c>
      <c r="J34" s="238"/>
      <c r="K34" s="238">
        <v>6815429.7580626691</v>
      </c>
      <c r="L34" s="238"/>
      <c r="M34" s="238">
        <v>16784621.616484452</v>
      </c>
      <c r="N34" s="238"/>
      <c r="O34" s="238">
        <v>7006318.8119458137</v>
      </c>
      <c r="P34" s="238"/>
      <c r="Q34" s="238">
        <v>-384231.71631607477</v>
      </c>
      <c r="R34" s="238"/>
      <c r="S34" s="238">
        <v>16788248.117960162</v>
      </c>
      <c r="T34" s="238"/>
      <c r="U34" s="238">
        <v>-740879.57838223735</v>
      </c>
    </row>
    <row r="35" spans="1:28">
      <c r="B35" s="203"/>
      <c r="C35" s="204"/>
      <c r="D35" s="125"/>
      <c r="E35" s="195"/>
      <c r="F35" s="218"/>
      <c r="G35" s="218"/>
      <c r="H35" s="201"/>
      <c r="I35" s="19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</row>
    <row r="36" spans="1:28">
      <c r="B36" s="239" t="s">
        <v>138</v>
      </c>
      <c r="D36" s="125" t="s">
        <v>139</v>
      </c>
      <c r="E36" s="195"/>
      <c r="F36" s="218"/>
      <c r="G36" s="234" t="s">
        <v>140</v>
      </c>
      <c r="H36" s="201"/>
      <c r="I36" s="198">
        <f>SUM(K36,M36,O36,Q36,S36,U36)</f>
        <v>8235349.9268212207</v>
      </c>
      <c r="J36" s="212"/>
      <c r="K36" s="229"/>
      <c r="L36" s="229"/>
      <c r="M36" s="231">
        <v>450537.84682122176</v>
      </c>
      <c r="N36" s="198"/>
      <c r="O36" s="229"/>
      <c r="P36" s="198"/>
      <c r="Q36" s="229"/>
      <c r="R36" s="198"/>
      <c r="S36" s="231">
        <v>7784812.0799999991</v>
      </c>
      <c r="T36" s="198"/>
      <c r="U36" s="229"/>
    </row>
    <row r="37" spans="1:28">
      <c r="B37" s="239"/>
      <c r="D37" s="125"/>
      <c r="E37" s="195"/>
      <c r="F37" s="218"/>
      <c r="G37" s="234"/>
      <c r="H37" s="201"/>
      <c r="I37" s="211"/>
      <c r="J37" s="212"/>
      <c r="K37" s="229"/>
      <c r="L37" s="229"/>
      <c r="M37" s="231"/>
      <c r="N37" s="198"/>
      <c r="O37" s="229"/>
      <c r="P37" s="198"/>
      <c r="Q37" s="229"/>
      <c r="R37" s="198"/>
      <c r="S37" s="231"/>
      <c r="T37" s="198"/>
      <c r="U37" s="229"/>
    </row>
    <row r="38" spans="1:28">
      <c r="B38" s="239" t="s">
        <v>170</v>
      </c>
      <c r="D38" s="125" t="s">
        <v>171</v>
      </c>
      <c r="E38" s="195"/>
      <c r="F38" s="218"/>
      <c r="G38" s="234"/>
      <c r="H38" s="201"/>
      <c r="I38" s="198">
        <f>SUM(K38,M38,O38,Q38,S38,U38)</f>
        <v>0</v>
      </c>
      <c r="J38" s="212"/>
      <c r="K38" s="229"/>
      <c r="L38" s="229"/>
      <c r="M38" s="231"/>
      <c r="N38" s="198"/>
      <c r="O38" s="229"/>
      <c r="P38" s="198"/>
      <c r="Q38" s="229"/>
      <c r="R38" s="198"/>
      <c r="S38" s="231"/>
      <c r="T38" s="198"/>
      <c r="U38" s="229"/>
    </row>
    <row r="39" spans="1:28" ht="15" customHeight="1" thickBot="1">
      <c r="B39" s="239"/>
      <c r="D39" s="125"/>
      <c r="E39" s="195"/>
      <c r="F39" s="218"/>
      <c r="G39" s="234"/>
      <c r="H39" s="201"/>
      <c r="I39" s="211"/>
      <c r="J39" s="212"/>
      <c r="K39" s="229"/>
      <c r="L39" s="229"/>
      <c r="M39" s="231"/>
      <c r="N39" s="198"/>
      <c r="O39" s="229"/>
      <c r="P39" s="198"/>
      <c r="Q39" s="229"/>
      <c r="R39" s="198"/>
      <c r="S39" s="231"/>
      <c r="T39" s="198"/>
      <c r="U39" s="229"/>
    </row>
    <row r="40" spans="1:28" ht="16" thickBot="1">
      <c r="B40" s="203">
        <f>+B34+1</f>
        <v>12</v>
      </c>
      <c r="C40" s="204"/>
      <c r="D40" s="240" t="s">
        <v>172</v>
      </c>
      <c r="E40" s="241"/>
      <c r="F40" s="242"/>
      <c r="G40" s="243" t="str">
        <f>"(Ln "&amp;B30&amp;" + Ln "&amp;B34&amp;")"</f>
        <v>(Ln 10 + Ln 11)</v>
      </c>
      <c r="H40" s="244"/>
      <c r="I40" s="245">
        <f>+I30+I34+I36+I38</f>
        <v>1236382553.6847017</v>
      </c>
      <c r="J40" s="212"/>
      <c r="K40" s="245">
        <f>+K30+K34+K36+K38</f>
        <v>485546433.78748482</v>
      </c>
      <c r="L40" s="212"/>
      <c r="M40" s="245">
        <f>+M30+M34+M36+M38</f>
        <v>206488652.88217112</v>
      </c>
      <c r="N40" s="198"/>
      <c r="O40" s="245">
        <f>+O30+O34+O36+O38</f>
        <v>89702110.913357586</v>
      </c>
      <c r="P40" s="198"/>
      <c r="Q40" s="245">
        <f>+Q30+Q34+Q36+Q38</f>
        <v>6775699.9381612921</v>
      </c>
      <c r="R40" s="198"/>
      <c r="S40" s="245">
        <f>+S30+S34+S36+S38</f>
        <v>437128325.07695585</v>
      </c>
      <c r="T40" s="198"/>
      <c r="U40" s="245">
        <f>+U30+U34+U36+U38</f>
        <v>10741331.086570725</v>
      </c>
      <c r="W40" s="246"/>
      <c r="X40" s="101"/>
      <c r="Y40" s="101"/>
      <c r="Z40" s="101"/>
      <c r="AA40" s="101"/>
      <c r="AB40" s="101"/>
    </row>
    <row r="41" spans="1:28">
      <c r="B41" s="203"/>
      <c r="C41" s="204"/>
      <c r="D41" s="125"/>
      <c r="E41" s="195"/>
      <c r="G41" s="218"/>
      <c r="H41" s="201"/>
      <c r="I41" s="212"/>
      <c r="J41" s="201"/>
      <c r="L41" s="212"/>
      <c r="N41" s="212"/>
      <c r="P41" s="246"/>
      <c r="Q41" s="101"/>
      <c r="R41" s="101"/>
      <c r="S41" s="101"/>
      <c r="T41" s="101"/>
      <c r="U41" s="101"/>
    </row>
    <row r="42" spans="1:28">
      <c r="A42" s="207" t="s">
        <v>142</v>
      </c>
      <c r="B42" s="210" t="s">
        <v>143</v>
      </c>
      <c r="C42" s="204"/>
      <c r="D42" s="195"/>
      <c r="E42" s="247" t="s">
        <v>9</v>
      </c>
      <c r="F42" s="195"/>
      <c r="G42" s="195"/>
      <c r="H42" s="195"/>
      <c r="I42" s="212"/>
      <c r="J42" s="195"/>
      <c r="K42" s="216"/>
      <c r="L42" s="248"/>
      <c r="M42" s="216"/>
      <c r="N42" s="248"/>
      <c r="P42" s="246"/>
      <c r="Q42" s="101"/>
      <c r="R42" s="101"/>
      <c r="S42" s="101"/>
      <c r="T42" s="101"/>
      <c r="U42" s="101"/>
    </row>
    <row r="43" spans="1:28">
      <c r="B43" s="203">
        <f>+B40+1</f>
        <v>13</v>
      </c>
      <c r="C43" s="204"/>
      <c r="D43" s="125" t="str">
        <f>""&amp;V1&amp;" AEP East Zone Network Service Peak Load (1 CP)"</f>
        <v>2023 AEP East Zone Network Service Peak Load (1 CP)</v>
      </c>
      <c r="E43" s="195"/>
      <c r="F43" s="218"/>
      <c r="G43" s="234"/>
      <c r="H43" s="201"/>
      <c r="I43" s="249">
        <v>21717.1</v>
      </c>
      <c r="J43" s="201" t="s">
        <v>14</v>
      </c>
      <c r="L43" s="212"/>
      <c r="N43" s="212"/>
      <c r="P43" s="246"/>
      <c r="Q43" s="101"/>
      <c r="R43" s="101"/>
      <c r="S43" s="101"/>
      <c r="T43" s="101"/>
      <c r="U43" s="101"/>
    </row>
    <row r="44" spans="1:28">
      <c r="B44" s="250"/>
      <c r="C44" s="125"/>
      <c r="D44" s="125"/>
      <c r="E44" s="82"/>
      <c r="F44" s="82"/>
      <c r="G44" s="251"/>
      <c r="H44" s="82"/>
      <c r="I44" s="122"/>
      <c r="J44" s="82"/>
      <c r="K44" s="82"/>
      <c r="L44" s="82"/>
      <c r="M44" s="82"/>
      <c r="N44" s="82"/>
      <c r="O44" s="82"/>
      <c r="P44" s="246"/>
      <c r="Q44" s="101"/>
      <c r="R44" s="101"/>
      <c r="S44" s="101"/>
      <c r="T44" s="101"/>
      <c r="U44" s="101"/>
    </row>
    <row r="45" spans="1:28">
      <c r="B45" s="203">
        <f>+B43+1</f>
        <v>14</v>
      </c>
      <c r="C45" s="125"/>
      <c r="D45" s="125" t="str">
        <f>"Annual Point-to-Point Rate in $/MW - Year"</f>
        <v>Annual Point-to-Point Rate in $/MW - Year</v>
      </c>
      <c r="E45" s="125"/>
      <c r="F45" s="125"/>
      <c r="G45" s="252" t="str">
        <f>"(Ln "&amp;B40&amp;" / Ln "&amp;B43&amp;")"</f>
        <v>(Ln 12 / Ln 13)</v>
      </c>
      <c r="H45" s="125"/>
      <c r="I45" s="120">
        <f>ROUND(+I40/I43,4)</f>
        <v>56931.291599999997</v>
      </c>
      <c r="J45" s="125"/>
      <c r="K45" s="82"/>
      <c r="L45" s="82"/>
      <c r="M45" s="82"/>
      <c r="N45" s="82"/>
      <c r="O45" s="82"/>
      <c r="P45" s="246"/>
      <c r="Q45" s="101"/>
      <c r="R45" s="101"/>
      <c r="S45" s="101"/>
      <c r="T45" s="101"/>
      <c r="U45" s="101"/>
    </row>
    <row r="46" spans="1:28">
      <c r="B46" s="203">
        <f t="shared" ref="B46:B51" si="0">+B45+1</f>
        <v>15</v>
      </c>
      <c r="C46" s="125"/>
      <c r="D46" s="125" t="str">
        <f>"Monthly Point-to-Point Rate in $/MW - Month"</f>
        <v>Monthly Point-to-Point Rate in $/MW - Month</v>
      </c>
      <c r="E46" s="125"/>
      <c r="F46" s="125"/>
      <c r="G46" s="252" t="str">
        <f>"(Ln "&amp;B45&amp;" / 12)"</f>
        <v>(Ln 14 / 12)</v>
      </c>
      <c r="H46" s="125"/>
      <c r="I46" s="120">
        <f>ROUND(+I$45/12,4)</f>
        <v>4744.2743</v>
      </c>
      <c r="J46" s="125"/>
      <c r="K46" s="82"/>
      <c r="L46" s="82"/>
      <c r="M46" s="82"/>
      <c r="N46" s="82"/>
      <c r="O46" s="82"/>
      <c r="P46" s="246"/>
      <c r="Q46" s="101"/>
      <c r="R46" s="101"/>
      <c r="S46" s="101"/>
      <c r="T46" s="101"/>
      <c r="U46" s="101"/>
    </row>
    <row r="47" spans="1:28">
      <c r="B47" s="203">
        <f t="shared" si="0"/>
        <v>16</v>
      </c>
      <c r="C47" s="125"/>
      <c r="D47" s="125" t="str">
        <f>"Weekly Point-to-Point Rate in $/MW - Weekly"</f>
        <v>Weekly Point-to-Point Rate in $/MW - Weekly</v>
      </c>
      <c r="E47" s="125"/>
      <c r="F47" s="125"/>
      <c r="G47" s="252" t="str">
        <f>"(Ln "&amp;B45&amp;" / 52)"</f>
        <v>(Ln 14 / 52)</v>
      </c>
      <c r="H47" s="125"/>
      <c r="I47" s="120">
        <f>ROUND(+I45/52,4)</f>
        <v>1094.8325</v>
      </c>
      <c r="J47" s="125"/>
      <c r="K47" s="82"/>
      <c r="L47" s="82"/>
      <c r="M47" s="82"/>
      <c r="N47" s="82"/>
      <c r="O47" s="82"/>
      <c r="P47" s="246"/>
      <c r="Q47" s="101"/>
      <c r="R47" s="101"/>
      <c r="S47" s="101"/>
      <c r="T47" s="101"/>
      <c r="U47" s="101"/>
    </row>
    <row r="48" spans="1:28">
      <c r="B48" s="203">
        <f t="shared" si="0"/>
        <v>17</v>
      </c>
      <c r="C48" s="125"/>
      <c r="D48" s="125" t="str">
        <f>"Daily On-Peak Point-to-Point Rate in $/MW - Day"</f>
        <v>Daily On-Peak Point-to-Point Rate in $/MW - Day</v>
      </c>
      <c r="E48" s="125"/>
      <c r="F48" s="125"/>
      <c r="G48" s="252" t="str">
        <f>"(Ln "&amp;B45&amp;" / 260)"</f>
        <v>(Ln 14 / 260)</v>
      </c>
      <c r="H48" s="125"/>
      <c r="I48" s="120">
        <f>ROUND(+I45/260,4)</f>
        <v>218.9665</v>
      </c>
      <c r="J48" s="125"/>
      <c r="K48" s="82"/>
      <c r="L48" s="82"/>
      <c r="M48" s="82"/>
      <c r="N48" s="82"/>
      <c r="O48" s="82"/>
      <c r="P48" s="246"/>
      <c r="Q48" s="101"/>
      <c r="R48" s="101"/>
      <c r="S48" s="101"/>
      <c r="T48" s="101"/>
      <c r="U48" s="101"/>
    </row>
    <row r="49" spans="1:28">
      <c r="B49" s="203">
        <f t="shared" si="0"/>
        <v>18</v>
      </c>
      <c r="C49" s="125"/>
      <c r="D49" s="125" t="str">
        <f>"Daily Off-Peak Point-to-Point Rate in $/MW - Day"</f>
        <v>Daily Off-Peak Point-to-Point Rate in $/MW - Day</v>
      </c>
      <c r="E49" s="125"/>
      <c r="F49" s="125"/>
      <c r="G49" s="252" t="str">
        <f>"(Ln "&amp;B45&amp;" / 365)"</f>
        <v>(Ln 14 / 365)</v>
      </c>
      <c r="H49" s="125"/>
      <c r="I49" s="120">
        <f>ROUND(+I45/365,4)</f>
        <v>155.9761</v>
      </c>
      <c r="J49" s="125"/>
      <c r="K49" s="82"/>
      <c r="L49" s="82"/>
      <c r="M49" s="82"/>
      <c r="N49" s="82"/>
      <c r="O49" s="82"/>
      <c r="P49" s="246"/>
      <c r="Q49" s="101"/>
      <c r="R49" s="101"/>
      <c r="S49" s="101"/>
      <c r="T49" s="101"/>
      <c r="U49" s="101"/>
    </row>
    <row r="50" spans="1:28">
      <c r="B50" s="203">
        <f t="shared" si="0"/>
        <v>19</v>
      </c>
      <c r="C50" s="125"/>
      <c r="D50" s="125" t="str">
        <f>"Hourly On-Peak Point-to-Point Rate in $/MW - Hour"</f>
        <v>Hourly On-Peak Point-to-Point Rate in $/MW - Hour</v>
      </c>
      <c r="E50" s="125"/>
      <c r="F50" s="125"/>
      <c r="G50" s="252" t="str">
        <f>"(Ln "&amp;B45&amp;" / 4160)"</f>
        <v>(Ln 14 / 4160)</v>
      </c>
      <c r="H50" s="125"/>
      <c r="I50" s="120">
        <f>ROUND(+I45/4160,4)</f>
        <v>13.6854</v>
      </c>
      <c r="J50" s="125"/>
      <c r="K50" s="82"/>
      <c r="L50" s="82"/>
      <c r="M50" s="82"/>
      <c r="N50" s="82"/>
      <c r="O50" s="82"/>
      <c r="P50" s="246"/>
      <c r="Q50" s="101"/>
      <c r="R50" s="101"/>
      <c r="S50" s="101"/>
      <c r="T50" s="101"/>
      <c r="U50" s="101"/>
    </row>
    <row r="51" spans="1:28">
      <c r="B51" s="203">
        <f t="shared" si="0"/>
        <v>20</v>
      </c>
      <c r="C51" s="125"/>
      <c r="D51" s="125" t="str">
        <f>"Hourly Off-Peak Point-to-Point Rate in $/MW - Hour"</f>
        <v>Hourly Off-Peak Point-to-Point Rate in $/MW - Hour</v>
      </c>
      <c r="E51" s="125"/>
      <c r="F51" s="125"/>
      <c r="G51" s="252" t="str">
        <f>"(Ln "&amp;B45&amp;" / 8760)"</f>
        <v>(Ln 14 / 8760)</v>
      </c>
      <c r="H51" s="125"/>
      <c r="I51" s="120">
        <f>ROUND(+I45/8760,4)</f>
        <v>6.4989999999999997</v>
      </c>
      <c r="J51" s="125"/>
      <c r="K51" s="82"/>
      <c r="L51" s="82"/>
      <c r="M51" s="82"/>
      <c r="N51" s="82"/>
      <c r="O51" s="82"/>
      <c r="P51" s="246"/>
      <c r="Q51" s="101"/>
      <c r="R51" s="101"/>
      <c r="S51" s="101"/>
      <c r="T51" s="101"/>
      <c r="U51" s="101"/>
    </row>
    <row r="52" spans="1:28">
      <c r="G52" s="253"/>
      <c r="H52" s="201"/>
      <c r="J52" s="20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254"/>
      <c r="X52" s="255"/>
      <c r="Y52" s="255"/>
      <c r="Z52" s="255"/>
      <c r="AA52" s="255"/>
      <c r="AB52" s="255"/>
    </row>
    <row r="53" spans="1:28">
      <c r="A53" s="207" t="s">
        <v>144</v>
      </c>
      <c r="B53" s="210" t="s">
        <v>145</v>
      </c>
      <c r="C53" s="204"/>
      <c r="D53" s="195"/>
      <c r="E53" s="204"/>
      <c r="F53" s="195"/>
      <c r="G53" s="204"/>
      <c r="H53" s="195"/>
      <c r="J53" s="195"/>
      <c r="L53" s="195"/>
    </row>
    <row r="54" spans="1:28">
      <c r="B54" s="256">
        <f>+B51+1</f>
        <v>21</v>
      </c>
      <c r="C54" s="125"/>
      <c r="D54" s="125" t="str">
        <f>"RTEP UPGRADE ATRR W/O INCENTIVES"</f>
        <v>RTEP UPGRADE ATRR W/O INCENTIVES</v>
      </c>
      <c r="G54" s="218" t="str">
        <f>"(Ln "&amp;B24&amp;")"</f>
        <v>(Ln 7)</v>
      </c>
      <c r="H54" s="125"/>
      <c r="I54" s="257">
        <f>SUM(K54,M54,O54,Q54,S54,U54)</f>
        <v>44174534.785602726</v>
      </c>
      <c r="J54" s="125"/>
      <c r="K54" s="258">
        <f>K24</f>
        <v>28197230.114532281</v>
      </c>
      <c r="L54" s="125"/>
      <c r="M54" s="258">
        <f>M24</f>
        <v>6216348.3059909828</v>
      </c>
      <c r="N54" s="122"/>
      <c r="O54" s="258">
        <f>O24</f>
        <v>0</v>
      </c>
      <c r="P54" s="122"/>
      <c r="Q54" s="258">
        <f>Q24</f>
        <v>0</v>
      </c>
      <c r="R54" s="122"/>
      <c r="S54" s="258">
        <f>S24</f>
        <v>9649958.2097174004</v>
      </c>
      <c r="T54" s="122"/>
      <c r="U54" s="258">
        <f>U24</f>
        <v>110998.15536206175</v>
      </c>
      <c r="Y54" s="82"/>
      <c r="AA54" s="82"/>
    </row>
    <row r="55" spans="1:28">
      <c r="B55" s="256">
        <f>+B54+1</f>
        <v>22</v>
      </c>
      <c r="C55" s="125"/>
      <c r="D55" s="120" t="s">
        <v>146</v>
      </c>
      <c r="G55" s="234" t="str">
        <f>"(Worksheet J)"</f>
        <v>(Worksheet J)</v>
      </c>
      <c r="H55" s="125"/>
      <c r="I55" s="257">
        <f>SUM(K55,M55,O55,Q55,S55,U55)</f>
        <v>0</v>
      </c>
      <c r="J55" s="125"/>
      <c r="K55" s="259">
        <v>0</v>
      </c>
      <c r="L55" s="125"/>
      <c r="M55" s="259">
        <v>0</v>
      </c>
      <c r="N55" s="122"/>
      <c r="O55" s="259">
        <v>0</v>
      </c>
      <c r="P55" s="122"/>
      <c r="Q55" s="259">
        <v>0</v>
      </c>
      <c r="R55" s="122"/>
      <c r="S55" s="259">
        <v>0</v>
      </c>
      <c r="T55" s="122"/>
      <c r="U55" s="259">
        <v>0</v>
      </c>
    </row>
    <row r="56" spans="1:28" ht="16" thickBot="1">
      <c r="B56" s="256">
        <f>+B55+1</f>
        <v>23</v>
      </c>
      <c r="C56" s="125"/>
      <c r="D56" s="120" t="s">
        <v>173</v>
      </c>
      <c r="G56" s="218" t="s">
        <v>169</v>
      </c>
      <c r="H56" s="125"/>
      <c r="I56" s="257">
        <f>SUM(K56,M56,O56,Q56,S56,U56)</f>
        <v>2840827.8421179964</v>
      </c>
      <c r="J56" s="125"/>
      <c r="K56" s="260">
        <v>1398701.6192144218</v>
      </c>
      <c r="L56" s="258"/>
      <c r="M56" s="261">
        <v>839156.18663128663</v>
      </c>
      <c r="N56" s="257"/>
      <c r="O56" s="261">
        <v>0</v>
      </c>
      <c r="P56" s="257"/>
      <c r="Q56" s="261">
        <v>0</v>
      </c>
      <c r="R56" s="257"/>
      <c r="S56" s="261">
        <v>603472.79221163434</v>
      </c>
      <c r="T56" s="257"/>
      <c r="U56" s="261">
        <v>-502.75593934640415</v>
      </c>
    </row>
    <row r="57" spans="1:28" ht="16" thickBot="1">
      <c r="B57" s="256">
        <f>+B56+1</f>
        <v>24</v>
      </c>
      <c r="C57" s="125"/>
      <c r="D57" s="262" t="s">
        <v>148</v>
      </c>
      <c r="E57" s="242"/>
      <c r="F57" s="242"/>
      <c r="G57" s="263"/>
      <c r="H57" s="263"/>
      <c r="I57" s="264">
        <f>+I54+I55+I56</f>
        <v>47015362.627720721</v>
      </c>
      <c r="J57" s="125"/>
      <c r="K57" s="265">
        <f>+K54+K55+K56</f>
        <v>29595931.733746704</v>
      </c>
      <c r="L57" s="125"/>
      <c r="M57" s="265">
        <f>+M54+M55+M56</f>
        <v>7055504.4926222693</v>
      </c>
      <c r="N57" s="122"/>
      <c r="O57" s="265">
        <f>+O54+O55+O56</f>
        <v>0</v>
      </c>
      <c r="P57" s="122"/>
      <c r="Q57" s="265">
        <f>+Q54+Q55+Q56</f>
        <v>0</v>
      </c>
      <c r="R57" s="122"/>
      <c r="S57" s="265">
        <f>+S54+S55+S56</f>
        <v>10253431.001929035</v>
      </c>
      <c r="T57" s="122"/>
      <c r="U57" s="265">
        <f>+U54+U55+U56</f>
        <v>110495.39942271535</v>
      </c>
    </row>
    <row r="58" spans="1:28">
      <c r="B58" s="250"/>
      <c r="C58" s="125"/>
      <c r="D58" s="125"/>
      <c r="E58" s="125"/>
      <c r="F58" s="125"/>
      <c r="G58" s="125"/>
      <c r="H58" s="125"/>
      <c r="I58" s="122"/>
      <c r="J58" s="125"/>
      <c r="K58" s="125"/>
      <c r="L58" s="125"/>
      <c r="M58" s="125"/>
      <c r="N58" s="122"/>
      <c r="O58" s="125"/>
      <c r="P58" s="122"/>
      <c r="Q58" s="125"/>
      <c r="R58" s="122"/>
      <c r="S58" s="125"/>
      <c r="T58" s="122"/>
      <c r="U58" s="125"/>
    </row>
    <row r="59" spans="1:28">
      <c r="B59" s="250"/>
      <c r="C59" s="125"/>
      <c r="D59" s="125" t="s">
        <v>9</v>
      </c>
      <c r="E59" s="266" t="s">
        <v>9</v>
      </c>
      <c r="F59" s="125"/>
      <c r="G59" s="125"/>
      <c r="H59" s="125"/>
      <c r="I59" s="122"/>
      <c r="J59" s="125"/>
      <c r="K59" s="125"/>
      <c r="L59" s="125"/>
      <c r="M59" s="125"/>
      <c r="N59" s="122"/>
      <c r="O59" s="125"/>
      <c r="P59" s="122"/>
      <c r="Q59" s="125"/>
      <c r="R59" s="122"/>
      <c r="S59" s="125"/>
      <c r="T59" s="122"/>
      <c r="U59" s="125"/>
    </row>
    <row r="60" spans="1:28">
      <c r="B60" s="250"/>
      <c r="C60" s="125"/>
      <c r="D60" s="125" t="s">
        <v>174</v>
      </c>
      <c r="E60" s="266" t="s">
        <v>9</v>
      </c>
      <c r="F60" s="125"/>
      <c r="G60" s="125"/>
      <c r="H60" s="125"/>
      <c r="I60" s="267"/>
      <c r="J60" s="125"/>
      <c r="K60" s="125"/>
      <c r="L60" s="125"/>
      <c r="M60" s="125"/>
      <c r="N60" s="122"/>
      <c r="O60" s="125"/>
      <c r="P60" s="122"/>
      <c r="Q60" s="125"/>
      <c r="R60" s="122"/>
      <c r="S60" s="125"/>
      <c r="T60" s="122"/>
      <c r="U60" s="125"/>
    </row>
    <row r="61" spans="1:28">
      <c r="B61" s="250"/>
      <c r="C61" s="125"/>
      <c r="D61" s="125"/>
      <c r="E61" s="125"/>
      <c r="F61" s="125"/>
      <c r="G61" s="268" t="s">
        <v>9</v>
      </c>
      <c r="H61" s="125"/>
      <c r="I61" s="122"/>
      <c r="J61" s="125"/>
      <c r="K61" s="125"/>
      <c r="L61" s="125"/>
      <c r="M61" s="125"/>
      <c r="N61" s="122"/>
      <c r="O61" s="125"/>
      <c r="P61" s="122"/>
      <c r="Q61" s="125"/>
      <c r="R61" s="122"/>
      <c r="S61" s="125"/>
      <c r="T61" s="122"/>
      <c r="U61" s="125"/>
    </row>
    <row r="62" spans="1:28">
      <c r="B62" s="194"/>
      <c r="C62" s="195"/>
      <c r="D62" s="195"/>
      <c r="E62" s="195"/>
      <c r="F62" s="195"/>
      <c r="G62" s="195"/>
      <c r="H62" s="195"/>
      <c r="I62" s="122"/>
      <c r="J62" s="195"/>
      <c r="K62" s="195"/>
      <c r="L62" s="195"/>
      <c r="M62" s="195"/>
      <c r="N62" s="122"/>
      <c r="O62" s="195"/>
      <c r="P62" s="122"/>
      <c r="Q62" s="195"/>
      <c r="R62" s="122"/>
      <c r="S62" s="195"/>
      <c r="T62" s="122"/>
      <c r="U62" s="195"/>
    </row>
    <row r="63" spans="1:28">
      <c r="B63" s="194"/>
      <c r="C63" s="195"/>
      <c r="D63" s="195"/>
      <c r="E63" s="195"/>
      <c r="F63" s="195"/>
      <c r="G63" s="195"/>
      <c r="H63" s="195"/>
      <c r="I63" s="122"/>
      <c r="J63" s="195"/>
      <c r="K63" s="195"/>
      <c r="L63" s="195"/>
      <c r="M63" s="195"/>
      <c r="N63" s="122"/>
      <c r="O63" s="195"/>
      <c r="P63" s="122"/>
      <c r="Q63" s="195"/>
      <c r="R63" s="122"/>
      <c r="S63" s="195"/>
      <c r="T63" s="122"/>
      <c r="U63" s="195"/>
    </row>
    <row r="64" spans="1:28">
      <c r="B64" s="194"/>
      <c r="C64" s="195" t="s">
        <v>9</v>
      </c>
      <c r="D64" s="195" t="s">
        <v>9</v>
      </c>
      <c r="E64" s="195"/>
      <c r="F64" s="195"/>
      <c r="G64" s="195"/>
      <c r="H64" s="195"/>
      <c r="I64" s="122"/>
      <c r="J64" s="195"/>
      <c r="K64" s="195"/>
      <c r="L64" s="195"/>
      <c r="M64" s="122"/>
      <c r="N64" s="122"/>
      <c r="O64" s="122"/>
      <c r="P64" s="122"/>
      <c r="Q64" s="122"/>
      <c r="R64" s="122"/>
      <c r="S64" s="122"/>
      <c r="T64" s="122"/>
      <c r="U64" s="122"/>
    </row>
    <row r="65" spans="2:21">
      <c r="B65" s="194"/>
      <c r="C65" s="195"/>
      <c r="D65" s="195" t="s">
        <v>9</v>
      </c>
      <c r="E65" s="195"/>
      <c r="F65" s="195"/>
      <c r="G65" s="195"/>
      <c r="H65" s="195"/>
      <c r="I65" s="122"/>
      <c r="J65" s="195"/>
      <c r="K65" s="195"/>
      <c r="L65" s="195"/>
      <c r="M65" s="122"/>
      <c r="N65" s="122"/>
      <c r="O65" s="122"/>
      <c r="P65" s="122"/>
      <c r="Q65" s="122"/>
      <c r="R65" s="122"/>
      <c r="S65" s="122"/>
      <c r="T65" s="122"/>
      <c r="U65" s="122"/>
    </row>
    <row r="66" spans="2:21">
      <c r="B66" s="194"/>
      <c r="C66" s="195"/>
      <c r="D66" s="195" t="s">
        <v>9</v>
      </c>
      <c r="E66" s="195"/>
      <c r="F66" s="195"/>
      <c r="G66" s="195"/>
      <c r="H66" s="195"/>
      <c r="I66" s="122"/>
      <c r="J66" s="195"/>
      <c r="K66" s="195"/>
      <c r="L66" s="195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2:21">
      <c r="B67" s="194"/>
      <c r="C67" s="195"/>
      <c r="D67" s="195" t="s">
        <v>9</v>
      </c>
      <c r="E67" s="195"/>
      <c r="F67" s="195"/>
      <c r="G67" s="195"/>
      <c r="H67" s="195"/>
      <c r="I67" s="122"/>
      <c r="J67" s="195"/>
      <c r="K67" s="195"/>
      <c r="L67" s="195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2:21">
      <c r="B68" s="194"/>
      <c r="C68" s="195"/>
      <c r="D68" s="195" t="s">
        <v>9</v>
      </c>
      <c r="E68" s="195"/>
      <c r="F68" s="195"/>
      <c r="G68" s="195"/>
      <c r="H68" s="195"/>
      <c r="I68" s="122"/>
      <c r="J68" s="195"/>
      <c r="K68" s="195"/>
      <c r="L68" s="195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2:21">
      <c r="B69" s="196"/>
      <c r="C69" s="122"/>
      <c r="D69" s="122" t="s">
        <v>175</v>
      </c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2:21">
      <c r="B70" s="196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</row>
    <row r="71" spans="2:21">
      <c r="B71" s="196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</row>
    <row r="72" spans="2:21">
      <c r="B72" s="196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2:21">
      <c r="B73" s="196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2:21">
      <c r="B74" s="196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2:21">
      <c r="B75" s="196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2:21">
      <c r="B76" s="196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</row>
    <row r="77" spans="2:21">
      <c r="B77" s="196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</row>
    <row r="78" spans="2:21">
      <c r="B78" s="196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</row>
    <row r="79" spans="2:21">
      <c r="B79" s="196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</row>
    <row r="80" spans="2:21">
      <c r="B80" s="196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</row>
    <row r="81" spans="2:21">
      <c r="B81" s="196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</row>
    <row r="82" spans="2:21">
      <c r="B82" s="196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</row>
    <row r="83" spans="2:21">
      <c r="B83" s="196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</row>
    <row r="84" spans="2:21">
      <c r="B84" s="196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</row>
    <row r="85" spans="2:21">
      <c r="B85" s="196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</row>
    <row r="86" spans="2:21">
      <c r="B86" s="196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</row>
    <row r="87" spans="2:21">
      <c r="B87" s="196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</row>
    <row r="88" spans="2:21">
      <c r="B88" s="196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</row>
    <row r="89" spans="2:21">
      <c r="B89" s="196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</row>
    <row r="90" spans="2:21">
      <c r="B90" s="196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</row>
    <row r="91" spans="2:21">
      <c r="B91" s="196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</row>
    <row r="92" spans="2:21">
      <c r="B92" s="196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</row>
    <row r="93" spans="2:21">
      <c r="B93" s="196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</row>
    <row r="94" spans="2:21">
      <c r="B94" s="196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</row>
    <row r="95" spans="2:21">
      <c r="B95" s="196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</row>
    <row r="96" spans="2:21">
      <c r="B96" s="196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</row>
    <row r="97" spans="2:21">
      <c r="B97" s="196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  <row r="98" spans="2:21">
      <c r="B98" s="196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</row>
    <row r="99" spans="2:21">
      <c r="B99" s="196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</row>
    <row r="100" spans="2:21">
      <c r="B100" s="196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</row>
    <row r="101" spans="2:21">
      <c r="B101" s="196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</row>
    <row r="102" spans="2:21">
      <c r="B102" s="196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</row>
    <row r="103" spans="2:21">
      <c r="B103" s="196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</row>
    <row r="104" spans="2:21">
      <c r="B104" s="196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</row>
    <row r="105" spans="2:21">
      <c r="B105" s="196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</row>
    <row r="106" spans="2:21">
      <c r="B106" s="196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</row>
    <row r="107" spans="2:21">
      <c r="B107" s="196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</row>
    <row r="108" spans="2:21">
      <c r="B108" s="196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</row>
    <row r="109" spans="2:21">
      <c r="B109" s="196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</row>
    <row r="110" spans="2:21">
      <c r="B110" s="196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</row>
    <row r="111" spans="2:21">
      <c r="B111" s="196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</row>
    <row r="112" spans="2:21">
      <c r="B112" s="196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</row>
    <row r="113" spans="2:21">
      <c r="B113" s="196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</row>
    <row r="114" spans="2:21">
      <c r="B114" s="196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</row>
    <row r="115" spans="2:21">
      <c r="B115" s="196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</row>
    <row r="116" spans="2:21">
      <c r="B116" s="196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</row>
    <row r="117" spans="2:21">
      <c r="B117" s="196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</row>
    <row r="118" spans="2:21">
      <c r="B118" s="196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</row>
    <row r="119" spans="2:21">
      <c r="B119" s="196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</row>
    <row r="120" spans="2:21">
      <c r="B120" s="196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</row>
    <row r="121" spans="2:21">
      <c r="B121" s="196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</row>
    <row r="122" spans="2:21">
      <c r="B122" s="196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</row>
    <row r="123" spans="2:21">
      <c r="B123" s="196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</row>
    <row r="124" spans="2:21">
      <c r="B124" s="196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</row>
    <row r="125" spans="2:21">
      <c r="B125" s="196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</row>
    <row r="126" spans="2:21">
      <c r="B126" s="196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</row>
    <row r="127" spans="2:21">
      <c r="B127" s="196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</row>
    <row r="128" spans="2:21">
      <c r="B128" s="196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</row>
  </sheetData>
  <mergeCells count="5">
    <mergeCell ref="A3:U3"/>
    <mergeCell ref="A4:U4"/>
    <mergeCell ref="A5:U5"/>
    <mergeCell ref="A8:U8"/>
    <mergeCell ref="D19:E19"/>
  </mergeCells>
  <printOptions horizontalCentered="1"/>
  <pageMargins left="0.41" right="0.23" top="1.75" bottom="0.33" header="1.25" footer="0.17"/>
  <pageSetup scale="50" orientation="landscape" r:id="rId1"/>
  <headerFooter alignWithMargins="0">
    <oddFooter>&amp;Z&amp;F&amp;RPage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431A9-F628-4BDA-BE2D-07FA1DC7F474}">
  <sheetPr>
    <tabColor indexed="42"/>
    <pageSetUpPr fitToPage="1"/>
  </sheetPr>
  <dimension ref="A1:X119"/>
  <sheetViews>
    <sheetView topLeftCell="A25" zoomScale="70" zoomScaleNormal="70" workbookViewId="0">
      <selection activeCell="I62" sqref="I62"/>
    </sheetView>
  </sheetViews>
  <sheetFormatPr defaultColWidth="11.453125" defaultRowHeight="15.5"/>
  <cols>
    <col min="1" max="1" width="4.1796875" style="120" customWidth="1"/>
    <col min="2" max="2" width="5.81640625" style="197" bestFit="1" customWidth="1"/>
    <col min="3" max="3" width="2" style="120" customWidth="1"/>
    <col min="4" max="4" width="58.26953125" style="120" customWidth="1"/>
    <col min="5" max="5" width="24.26953125" style="120" customWidth="1"/>
    <col min="6" max="6" width="8.7265625" style="120" customWidth="1"/>
    <col min="7" max="7" width="24.26953125" style="120" customWidth="1"/>
    <col min="8" max="8" width="5" style="120" customWidth="1"/>
    <col min="9" max="9" width="32" style="120" customWidth="1"/>
    <col min="10" max="10" width="4.453125" style="120" customWidth="1"/>
    <col min="11" max="11" width="32.26953125" style="120" customWidth="1"/>
    <col min="12" max="12" width="4.54296875" style="120" customWidth="1"/>
    <col min="13" max="13" width="32.7265625" style="120" customWidth="1"/>
    <col min="14" max="14" width="5.1796875" style="120" customWidth="1"/>
    <col min="15" max="15" width="35.7265625" style="120" customWidth="1"/>
    <col min="16" max="16" width="4.26953125" style="120" customWidth="1"/>
    <col min="17" max="17" width="29.54296875" style="120" customWidth="1"/>
    <col min="18" max="18" width="2.7265625" style="120" customWidth="1"/>
    <col min="19" max="19" width="32.26953125" style="120" customWidth="1"/>
    <col min="20" max="20" width="18" style="120" bestFit="1" customWidth="1"/>
    <col min="21" max="16384" width="11.453125" style="120"/>
  </cols>
  <sheetData>
    <row r="1" spans="1:24" ht="20">
      <c r="A1" s="118"/>
      <c r="B1" s="118"/>
      <c r="C1" s="118"/>
      <c r="D1" s="118"/>
      <c r="E1" s="118"/>
      <c r="F1" s="118"/>
      <c r="G1" s="118"/>
      <c r="H1" s="118"/>
      <c r="I1" s="119"/>
      <c r="J1" s="118"/>
      <c r="K1" s="118"/>
      <c r="L1" s="118"/>
      <c r="M1" s="119"/>
      <c r="N1" s="119"/>
      <c r="O1" s="119"/>
      <c r="P1" s="119"/>
      <c r="Q1" s="119"/>
      <c r="R1" s="119"/>
      <c r="S1" s="119"/>
      <c r="V1" s="121"/>
      <c r="X1" s="122" t="s">
        <v>9</v>
      </c>
    </row>
    <row r="2" spans="1:24" ht="20">
      <c r="A2" s="119"/>
      <c r="B2" s="123"/>
      <c r="C2" s="124"/>
      <c r="D2" s="124"/>
      <c r="E2" s="124"/>
      <c r="F2" s="124"/>
      <c r="G2" s="124"/>
      <c r="H2" s="124"/>
      <c r="I2" s="119"/>
      <c r="J2" s="124"/>
      <c r="K2" s="124"/>
      <c r="L2" s="124"/>
      <c r="M2" s="119"/>
      <c r="N2" s="119"/>
      <c r="O2" s="119"/>
      <c r="P2" s="119"/>
      <c r="Q2" s="119"/>
      <c r="R2" s="119"/>
      <c r="S2" s="119"/>
    </row>
    <row r="3" spans="1:24" ht="20">
      <c r="A3" s="280" t="s">
        <v>108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24" ht="20">
      <c r="A4" s="281" t="str">
        <f>"Forecasted Costs through December 31, 2023"</f>
        <v>Forecasted Costs through December 31, 2023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24" ht="20">
      <c r="A5" s="282" t="str">
        <f>"For rates effective January 1, 2023"</f>
        <v>For rates effective January 1, 2023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125"/>
      <c r="U5" s="125"/>
    </row>
    <row r="6" spans="1:24" ht="20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24" ht="20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19"/>
    </row>
    <row r="8" spans="1:24" ht="20">
      <c r="A8" s="283" t="s">
        <v>109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119"/>
      <c r="T8" s="119"/>
    </row>
    <row r="9" spans="1:24" ht="20">
      <c r="A9" s="119"/>
      <c r="B9" s="127"/>
      <c r="C9" s="128"/>
      <c r="D9" s="129"/>
      <c r="E9" s="129"/>
      <c r="F9" s="119"/>
      <c r="G9" s="130"/>
      <c r="H9" s="129"/>
      <c r="I9" s="119"/>
      <c r="J9" s="129"/>
      <c r="K9" s="129"/>
      <c r="L9" s="129"/>
      <c r="M9" s="119"/>
      <c r="N9" s="119"/>
      <c r="O9" s="119"/>
      <c r="P9" s="119"/>
      <c r="Q9" s="119"/>
      <c r="R9" s="119"/>
      <c r="S9" s="119"/>
      <c r="T9" s="119"/>
    </row>
    <row r="10" spans="1:24" ht="60">
      <c r="A10" s="119"/>
      <c r="B10" s="127"/>
      <c r="C10" s="128"/>
      <c r="D10" s="129"/>
      <c r="E10" s="129"/>
      <c r="F10" s="131"/>
      <c r="G10" s="130"/>
      <c r="H10" s="129"/>
      <c r="I10" s="132" t="s">
        <v>110</v>
      </c>
      <c r="J10" s="133"/>
      <c r="K10" s="134" t="s">
        <v>111</v>
      </c>
      <c r="L10" s="135"/>
      <c r="M10" s="132" t="s">
        <v>112</v>
      </c>
      <c r="N10" s="136"/>
      <c r="O10" s="132" t="s">
        <v>113</v>
      </c>
      <c r="P10" s="136"/>
      <c r="Q10" s="132" t="s">
        <v>114</v>
      </c>
      <c r="R10" s="136"/>
      <c r="S10" s="132" t="s">
        <v>115</v>
      </c>
      <c r="T10" s="119"/>
    </row>
    <row r="11" spans="1:24" ht="20">
      <c r="A11" s="119"/>
      <c r="B11" s="127" t="s">
        <v>116</v>
      </c>
      <c r="C11" s="128"/>
      <c r="D11" s="129"/>
      <c r="E11" s="129"/>
      <c r="F11" s="129"/>
      <c r="G11" s="130"/>
      <c r="H11" s="129"/>
      <c r="I11" s="137" t="s">
        <v>117</v>
      </c>
      <c r="J11" s="129"/>
      <c r="K11" s="138" t="s">
        <v>117</v>
      </c>
      <c r="L11" s="138"/>
      <c r="M11" s="138" t="s">
        <v>117</v>
      </c>
      <c r="N11" s="119"/>
      <c r="O11" s="138" t="s">
        <v>117</v>
      </c>
      <c r="P11" s="119"/>
      <c r="Q11" s="138" t="s">
        <v>117</v>
      </c>
      <c r="R11" s="119"/>
      <c r="S11" s="138" t="s">
        <v>117</v>
      </c>
      <c r="T11" s="119"/>
    </row>
    <row r="12" spans="1:24" ht="20.5" thickBot="1">
      <c r="A12" s="119"/>
      <c r="B12" s="139" t="s">
        <v>118</v>
      </c>
      <c r="C12" s="128"/>
      <c r="D12" s="129"/>
      <c r="E12" s="128"/>
      <c r="F12" s="129"/>
      <c r="G12" s="129"/>
      <c r="H12" s="129"/>
      <c r="I12" s="137" t="s">
        <v>119</v>
      </c>
      <c r="J12" s="129"/>
      <c r="K12" s="137" t="s">
        <v>119</v>
      </c>
      <c r="L12" s="138"/>
      <c r="M12" s="137" t="s">
        <v>119</v>
      </c>
      <c r="N12" s="119"/>
      <c r="O12" s="137" t="s">
        <v>119</v>
      </c>
      <c r="P12" s="119"/>
      <c r="Q12" s="137" t="s">
        <v>119</v>
      </c>
      <c r="R12" s="119"/>
      <c r="S12" s="137" t="s">
        <v>119</v>
      </c>
      <c r="T12" s="119"/>
    </row>
    <row r="13" spans="1:24" ht="20">
      <c r="A13" s="119"/>
      <c r="B13" s="127"/>
      <c r="C13" s="128"/>
      <c r="D13" s="129"/>
      <c r="E13" s="128"/>
      <c r="F13" s="129"/>
      <c r="G13" s="129"/>
      <c r="H13" s="129"/>
      <c r="I13" s="119"/>
      <c r="J13" s="129"/>
      <c r="K13" s="119"/>
      <c r="L13" s="129"/>
      <c r="M13" s="119"/>
      <c r="N13" s="119"/>
      <c r="O13" s="119"/>
      <c r="P13" s="119"/>
      <c r="Q13" s="119"/>
      <c r="R13" s="119"/>
      <c r="S13" s="119"/>
      <c r="T13" s="119"/>
    </row>
    <row r="14" spans="1:24" ht="20">
      <c r="A14" s="137" t="s">
        <v>120</v>
      </c>
      <c r="B14" s="140" t="s">
        <v>121</v>
      </c>
      <c r="C14" s="128"/>
      <c r="D14" s="129"/>
      <c r="E14" s="128"/>
      <c r="F14" s="129"/>
      <c r="G14" s="129"/>
      <c r="H14" s="129"/>
      <c r="I14" s="119"/>
      <c r="J14" s="129"/>
      <c r="K14" s="119"/>
      <c r="L14" s="129"/>
      <c r="M14" s="119"/>
      <c r="N14" s="119"/>
      <c r="O14" s="119"/>
      <c r="P14" s="119"/>
      <c r="Q14" s="119"/>
      <c r="R14" s="119"/>
      <c r="S14" s="119"/>
      <c r="T14" s="119"/>
    </row>
    <row r="15" spans="1:24" ht="20">
      <c r="A15" s="137"/>
      <c r="B15" s="127">
        <v>1</v>
      </c>
      <c r="C15" s="128"/>
      <c r="D15" s="118" t="s">
        <v>122</v>
      </c>
      <c r="E15" s="128"/>
      <c r="F15" s="129"/>
      <c r="G15" s="128" t="s">
        <v>123</v>
      </c>
      <c r="H15" s="129"/>
      <c r="I15" s="141">
        <f>SUM(Q15,K15,S15,O15,M15,)</f>
        <v>1634673052.9398594</v>
      </c>
      <c r="J15" s="142"/>
      <c r="K15" s="143">
        <v>16032704.659965754</v>
      </c>
      <c r="L15" s="144"/>
      <c r="M15" s="143">
        <v>446480481.50299573</v>
      </c>
      <c r="N15" s="145"/>
      <c r="O15" s="143">
        <v>20932123.524826556</v>
      </c>
      <c r="P15" s="145"/>
      <c r="Q15" s="143">
        <v>856078950.48912179</v>
      </c>
      <c r="R15" s="145"/>
      <c r="S15" s="143">
        <v>295148792.76294959</v>
      </c>
      <c r="T15" s="119"/>
    </row>
    <row r="16" spans="1:24" ht="20">
      <c r="A16" s="137"/>
      <c r="B16" s="127"/>
      <c r="C16" s="128"/>
      <c r="D16" s="118"/>
      <c r="E16" s="128"/>
      <c r="F16" s="129"/>
      <c r="G16" s="129"/>
      <c r="H16" s="129"/>
      <c r="I16" s="141"/>
      <c r="J16" s="142"/>
      <c r="K16" s="145"/>
      <c r="L16" s="144"/>
      <c r="M16" s="145"/>
      <c r="N16" s="145"/>
      <c r="O16" s="145"/>
      <c r="P16" s="145"/>
      <c r="Q16" s="145"/>
      <c r="R16" s="145"/>
      <c r="S16" s="145"/>
      <c r="T16" s="119"/>
      <c r="U16" s="146"/>
    </row>
    <row r="17" spans="1:20" ht="20">
      <c r="A17" s="137"/>
      <c r="B17" s="127">
        <f>+B15+1</f>
        <v>2</v>
      </c>
      <c r="C17" s="128"/>
      <c r="D17" s="129" t="s">
        <v>124</v>
      </c>
      <c r="E17" s="128"/>
      <c r="F17" s="129"/>
      <c r="G17" s="128" t="s">
        <v>125</v>
      </c>
      <c r="H17" s="129"/>
      <c r="I17" s="141">
        <f>SUM(Q17,K17,S17,O17,M17,)</f>
        <v>9209000</v>
      </c>
      <c r="J17" s="142"/>
      <c r="K17" s="143">
        <v>0</v>
      </c>
      <c r="L17" s="144"/>
      <c r="M17" s="143">
        <v>1252000</v>
      </c>
      <c r="N17" s="145"/>
      <c r="O17" s="143">
        <v>0</v>
      </c>
      <c r="P17" s="145"/>
      <c r="Q17" s="143">
        <v>7957000</v>
      </c>
      <c r="R17" s="145"/>
      <c r="S17" s="143">
        <v>0</v>
      </c>
      <c r="T17" s="119"/>
    </row>
    <row r="18" spans="1:20" ht="20">
      <c r="A18" s="137"/>
      <c r="B18" s="140"/>
      <c r="C18" s="128"/>
      <c r="D18" s="129"/>
      <c r="E18" s="128"/>
      <c r="F18" s="129"/>
      <c r="G18" s="129"/>
      <c r="H18" s="129"/>
      <c r="I18" s="147"/>
      <c r="J18" s="142"/>
      <c r="K18" s="147"/>
      <c r="L18" s="142"/>
      <c r="M18" s="147"/>
      <c r="N18" s="148"/>
      <c r="O18" s="147"/>
      <c r="P18" s="148"/>
      <c r="Q18" s="147"/>
      <c r="R18" s="148"/>
      <c r="S18" s="147"/>
      <c r="T18" s="119"/>
    </row>
    <row r="19" spans="1:20" ht="48.75" customHeight="1">
      <c r="A19" s="119"/>
      <c r="B19" s="127">
        <f>+B17+1</f>
        <v>3</v>
      </c>
      <c r="C19" s="128"/>
      <c r="D19" s="284" t="s">
        <v>126</v>
      </c>
      <c r="E19" s="284"/>
      <c r="F19" s="149"/>
      <c r="G19" s="128" t="s">
        <v>127</v>
      </c>
      <c r="H19" s="124"/>
      <c r="I19" s="148">
        <f>SUM(Q19,K19,S19,O19,M19,)</f>
        <v>1625464052.9398594</v>
      </c>
      <c r="J19" s="142"/>
      <c r="K19" s="142">
        <f>+K15-K17</f>
        <v>16032704.659965754</v>
      </c>
      <c r="L19" s="142"/>
      <c r="M19" s="142">
        <f>+M15-M17</f>
        <v>445228481.50299573</v>
      </c>
      <c r="N19" s="148"/>
      <c r="O19" s="142">
        <f>+O15-O17</f>
        <v>20932123.524826556</v>
      </c>
      <c r="P19" s="148"/>
      <c r="Q19" s="142">
        <f>+Q15-Q17</f>
        <v>848121950.48912179</v>
      </c>
      <c r="R19" s="148"/>
      <c r="S19" s="142">
        <f>+S15-S17</f>
        <v>295148792.76294959</v>
      </c>
      <c r="T19" s="119"/>
    </row>
    <row r="20" spans="1:20" ht="20">
      <c r="A20" s="119"/>
      <c r="B20" s="127"/>
      <c r="C20" s="128"/>
      <c r="D20" s="118"/>
      <c r="E20" s="129"/>
      <c r="F20" s="149"/>
      <c r="G20" s="124"/>
      <c r="H20" s="124"/>
      <c r="I20" s="148"/>
      <c r="J20" s="142"/>
      <c r="K20" s="142"/>
      <c r="L20" s="142"/>
      <c r="M20" s="142"/>
      <c r="N20" s="148"/>
      <c r="O20" s="142"/>
      <c r="P20" s="148"/>
      <c r="Q20" s="142"/>
      <c r="R20" s="148"/>
      <c r="S20" s="142"/>
      <c r="T20" s="119"/>
    </row>
    <row r="21" spans="1:20" ht="20">
      <c r="A21" s="119"/>
      <c r="B21" s="127">
        <f>+B19+1</f>
        <v>4</v>
      </c>
      <c r="C21" s="128"/>
      <c r="D21" s="118" t="s">
        <v>128</v>
      </c>
      <c r="E21" s="129"/>
      <c r="F21" s="149"/>
      <c r="G21" s="124"/>
      <c r="H21" s="124"/>
      <c r="I21" s="148"/>
      <c r="J21" s="142"/>
      <c r="K21" s="148"/>
      <c r="L21" s="142"/>
      <c r="M21" s="148"/>
      <c r="N21" s="148"/>
      <c r="O21" s="148"/>
      <c r="P21" s="148"/>
      <c r="Q21" s="148"/>
      <c r="R21" s="148"/>
      <c r="S21" s="148"/>
      <c r="T21" s="119"/>
    </row>
    <row r="22" spans="1:20" ht="20">
      <c r="A22" s="119"/>
      <c r="B22" s="127">
        <f>+B21+1</f>
        <v>5</v>
      </c>
      <c r="C22" s="128"/>
      <c r="D22" s="118" t="s">
        <v>129</v>
      </c>
      <c r="E22" s="129"/>
      <c r="F22" s="149"/>
      <c r="G22" s="128" t="s">
        <v>130</v>
      </c>
      <c r="H22" s="124"/>
      <c r="I22" s="148">
        <f>SUM(Q22,K22,S22,O22,M22,)</f>
        <v>149749938.16244143</v>
      </c>
      <c r="J22" s="142"/>
      <c r="K22" s="150">
        <v>0</v>
      </c>
      <c r="L22" s="151"/>
      <c r="M22" s="150">
        <v>49463865.346856572</v>
      </c>
      <c r="N22" s="145"/>
      <c r="O22" s="143">
        <v>5001392.4777250346</v>
      </c>
      <c r="P22" s="145"/>
      <c r="Q22" s="143">
        <v>43956692.987081483</v>
      </c>
      <c r="R22" s="145"/>
      <c r="S22" s="143">
        <v>51327987.350778349</v>
      </c>
      <c r="T22" s="119"/>
    </row>
    <row r="23" spans="1:20" ht="20">
      <c r="A23" s="119"/>
      <c r="B23" s="127">
        <f>+B22+1</f>
        <v>6</v>
      </c>
      <c r="C23" s="128"/>
      <c r="D23" s="118" t="s">
        <v>131</v>
      </c>
      <c r="E23" s="129"/>
      <c r="F23" s="149"/>
      <c r="G23" s="128" t="str">
        <f>"(Worksheet J)"</f>
        <v>(Worksheet J)</v>
      </c>
      <c r="H23" s="124"/>
      <c r="I23" s="147">
        <f>SUM(Q23,K23,S23,O23,M23,)</f>
        <v>0</v>
      </c>
      <c r="J23" s="142"/>
      <c r="K23" s="152">
        <v>0</v>
      </c>
      <c r="L23" s="153"/>
      <c r="M23" s="154">
        <v>0</v>
      </c>
      <c r="N23" s="148"/>
      <c r="O23" s="154">
        <v>0</v>
      </c>
      <c r="P23" s="148"/>
      <c r="Q23" s="154">
        <v>0</v>
      </c>
      <c r="R23" s="148"/>
      <c r="S23" s="152">
        <v>0</v>
      </c>
      <c r="T23" s="119"/>
    </row>
    <row r="24" spans="1:20" ht="20">
      <c r="A24" s="119"/>
      <c r="B24" s="127">
        <f>+B23+1</f>
        <v>7</v>
      </c>
      <c r="C24" s="128"/>
      <c r="D24" s="155" t="s">
        <v>132</v>
      </c>
      <c r="E24" s="129" t="s">
        <v>9</v>
      </c>
      <c r="F24" s="149"/>
      <c r="G24" s="124"/>
      <c r="H24" s="124"/>
      <c r="I24" s="153">
        <f>+I23+I22</f>
        <v>149749938.16244143</v>
      </c>
      <c r="J24" s="142"/>
      <c r="K24" s="156">
        <f>+K23+K22</f>
        <v>0</v>
      </c>
      <c r="L24" s="153"/>
      <c r="M24" s="153">
        <f>+M23+M22</f>
        <v>49463865.346856572</v>
      </c>
      <c r="N24" s="148"/>
      <c r="O24" s="153">
        <f>+O23+O22</f>
        <v>5001392.4777250346</v>
      </c>
      <c r="P24" s="148"/>
      <c r="Q24" s="153">
        <f>+Q23+Q22</f>
        <v>43956692.987081483</v>
      </c>
      <c r="R24" s="148"/>
      <c r="S24" s="156">
        <f>+S23+S22</f>
        <v>51327987.350778349</v>
      </c>
      <c r="T24" s="119"/>
    </row>
    <row r="25" spans="1:20" ht="20">
      <c r="A25" s="119"/>
      <c r="B25" s="127"/>
      <c r="C25" s="128"/>
      <c r="D25" s="118"/>
      <c r="E25" s="129"/>
      <c r="F25" s="149"/>
      <c r="G25" s="124"/>
      <c r="H25" s="124"/>
      <c r="I25" s="157"/>
      <c r="J25" s="142"/>
      <c r="K25" s="152"/>
      <c r="L25" s="153"/>
      <c r="M25" s="154"/>
      <c r="N25" s="148"/>
      <c r="O25" s="154"/>
      <c r="P25" s="148"/>
      <c r="Q25" s="154"/>
      <c r="R25" s="148"/>
      <c r="S25" s="152"/>
      <c r="T25" s="119"/>
    </row>
    <row r="26" spans="1:20" ht="20">
      <c r="A26" s="119"/>
      <c r="B26" s="127">
        <f>+B24+1</f>
        <v>8</v>
      </c>
      <c r="C26" s="128"/>
      <c r="D26" s="118" t="s">
        <v>133</v>
      </c>
      <c r="E26" s="129"/>
      <c r="F26" s="119"/>
      <c r="G26" s="149" t="str">
        <f>"(Ln "&amp;B19&amp;"- Ln "&amp;B24&amp;")"</f>
        <v>(Ln 3- Ln 7)</v>
      </c>
      <c r="H26" s="124"/>
      <c r="I26" s="148">
        <f>SUM(Q26,K26,S26,O26,M26,)</f>
        <v>1475714114.7774179</v>
      </c>
      <c r="J26" s="142"/>
      <c r="K26" s="156">
        <f>+K19-K24</f>
        <v>16032704.659965754</v>
      </c>
      <c r="L26" s="153"/>
      <c r="M26" s="153">
        <f>+M19-M24</f>
        <v>395764616.15613914</v>
      </c>
      <c r="N26" s="148"/>
      <c r="O26" s="153">
        <f>+O19-O24</f>
        <v>15930731.047101522</v>
      </c>
      <c r="P26" s="148"/>
      <c r="Q26" s="153">
        <f>+Q19-Q24</f>
        <v>804165257.50204027</v>
      </c>
      <c r="R26" s="148"/>
      <c r="S26" s="156">
        <f>+S19-S24</f>
        <v>243820805.41217124</v>
      </c>
      <c r="T26" s="119"/>
    </row>
    <row r="27" spans="1:20" ht="20">
      <c r="A27" s="119"/>
      <c r="B27" s="119"/>
      <c r="C27" s="128"/>
      <c r="D27" s="119"/>
      <c r="E27" s="129"/>
      <c r="F27" s="119"/>
      <c r="G27" s="124"/>
      <c r="H27" s="124"/>
      <c r="I27" s="148"/>
      <c r="J27" s="142"/>
      <c r="K27" s="148"/>
      <c r="L27" s="148"/>
      <c r="M27" s="148"/>
      <c r="N27" s="148"/>
      <c r="O27" s="148"/>
      <c r="P27" s="148"/>
      <c r="Q27" s="148"/>
      <c r="R27" s="148"/>
      <c r="S27" s="148"/>
      <c r="T27" s="119"/>
    </row>
    <row r="28" spans="1:20" ht="20">
      <c r="A28" s="119"/>
      <c r="B28" s="127">
        <f>+B26+1</f>
        <v>9</v>
      </c>
      <c r="C28" s="128"/>
      <c r="D28" s="118" t="s">
        <v>134</v>
      </c>
      <c r="E28" s="129"/>
      <c r="F28" s="149"/>
      <c r="G28" s="128" t="str">
        <f>"(Worksheet J)"</f>
        <v>(Worksheet J)</v>
      </c>
      <c r="H28" s="124"/>
      <c r="I28" s="141">
        <f>SUM(Q28,K28,S28,O28,M28,)</f>
        <v>0</v>
      </c>
      <c r="J28" s="142"/>
      <c r="K28" s="158">
        <v>0</v>
      </c>
      <c r="L28" s="153"/>
      <c r="M28" s="159">
        <v>0</v>
      </c>
      <c r="N28" s="148"/>
      <c r="O28" s="159">
        <v>0</v>
      </c>
      <c r="P28" s="148"/>
      <c r="Q28" s="159">
        <v>0</v>
      </c>
      <c r="R28" s="148"/>
      <c r="S28" s="159">
        <v>0</v>
      </c>
      <c r="T28" s="119"/>
    </row>
    <row r="29" spans="1:20" ht="20">
      <c r="A29" s="119"/>
      <c r="B29" s="127"/>
      <c r="C29" s="128"/>
      <c r="D29" s="118"/>
      <c r="E29" s="129"/>
      <c r="F29" s="149"/>
      <c r="G29" s="124"/>
      <c r="H29" s="124"/>
      <c r="I29" s="157"/>
      <c r="J29" s="142"/>
      <c r="K29" s="152"/>
      <c r="L29" s="153"/>
      <c r="M29" s="154"/>
      <c r="N29" s="148"/>
      <c r="O29" s="154"/>
      <c r="P29" s="148"/>
      <c r="Q29" s="154"/>
      <c r="R29" s="148"/>
      <c r="S29" s="152"/>
      <c r="T29" s="119"/>
    </row>
    <row r="30" spans="1:20" ht="21" customHeight="1">
      <c r="A30" s="119"/>
      <c r="B30" s="127">
        <f>+B28+1</f>
        <v>10</v>
      </c>
      <c r="C30" s="128"/>
      <c r="D30" s="118" t="s">
        <v>135</v>
      </c>
      <c r="E30" s="129"/>
      <c r="F30" s="119"/>
      <c r="G30" s="149" t="str">
        <f>"(Ln "&amp;B26&amp;" + Ln "&amp;B28&amp;")"</f>
        <v>(Ln 8 + Ln 9)</v>
      </c>
      <c r="H30" s="124"/>
      <c r="I30" s="141">
        <f>+I26+I28</f>
        <v>1475714114.7774179</v>
      </c>
      <c r="J30" s="142"/>
      <c r="K30" s="156">
        <f>+K26+K28</f>
        <v>16032704.659965754</v>
      </c>
      <c r="L30" s="153"/>
      <c r="M30" s="153">
        <f>+M26+M28</f>
        <v>395764616.15613914</v>
      </c>
      <c r="N30" s="148"/>
      <c r="O30" s="153">
        <f>+O26+O28</f>
        <v>15930731.047101522</v>
      </c>
      <c r="P30" s="148"/>
      <c r="Q30" s="153">
        <f>+Q26+Q28</f>
        <v>804165257.50204027</v>
      </c>
      <c r="R30" s="148"/>
      <c r="S30" s="156">
        <f>+S26+S28</f>
        <v>243820805.41217124</v>
      </c>
      <c r="T30" s="119"/>
    </row>
    <row r="31" spans="1:20" ht="20">
      <c r="A31" s="119"/>
      <c r="B31" s="160"/>
      <c r="C31" s="119"/>
      <c r="D31" s="119"/>
      <c r="E31" s="119"/>
      <c r="F31" s="119"/>
      <c r="G31" s="119"/>
      <c r="H31" s="119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19"/>
    </row>
    <row r="32" spans="1:20" ht="20">
      <c r="A32" s="119"/>
      <c r="B32" s="127">
        <f>+B30+1</f>
        <v>11</v>
      </c>
      <c r="C32" s="128"/>
      <c r="D32" s="118" t="s">
        <v>136</v>
      </c>
      <c r="E32" s="129"/>
      <c r="F32" s="149"/>
      <c r="G32" s="149" t="s">
        <v>137</v>
      </c>
      <c r="H32" s="124"/>
      <c r="I32" s="148">
        <f>SUM(Q32,K32,S32,O32,M32,)</f>
        <v>12149034.861183058</v>
      </c>
      <c r="J32" s="142"/>
      <c r="K32" s="161">
        <v>2269249.0912464564</v>
      </c>
      <c r="L32" s="153"/>
      <c r="M32" s="141">
        <v>10659141.281328877</v>
      </c>
      <c r="N32" s="148"/>
      <c r="O32" s="141">
        <v>139512.12947755592</v>
      </c>
      <c r="P32" s="148"/>
      <c r="Q32" s="141">
        <v>7989249.6365819527</v>
      </c>
      <c r="R32" s="148"/>
      <c r="S32" s="161">
        <v>-8908117.2774517853</v>
      </c>
      <c r="T32" s="119"/>
    </row>
    <row r="33" spans="1:21" ht="20">
      <c r="A33" s="119"/>
      <c r="B33" s="127"/>
      <c r="C33" s="128"/>
      <c r="D33" s="118"/>
      <c r="E33" s="129"/>
      <c r="F33" s="149"/>
      <c r="G33" s="149"/>
      <c r="H33" s="124"/>
      <c r="I33" s="148"/>
      <c r="J33" s="142"/>
      <c r="K33" s="161"/>
      <c r="L33" s="153"/>
      <c r="M33" s="141"/>
      <c r="N33" s="148"/>
      <c r="O33" s="141"/>
      <c r="P33" s="148"/>
      <c r="Q33" s="141"/>
      <c r="R33" s="148"/>
      <c r="S33" s="161"/>
      <c r="T33" s="119"/>
    </row>
    <row r="34" spans="1:21" ht="20">
      <c r="A34" s="119"/>
      <c r="B34" s="127" t="s">
        <v>138</v>
      </c>
      <c r="C34" s="128"/>
      <c r="D34" s="118" t="s">
        <v>139</v>
      </c>
      <c r="E34" s="129"/>
      <c r="F34" s="149"/>
      <c r="G34" s="149" t="s">
        <v>140</v>
      </c>
      <c r="H34" s="124"/>
      <c r="I34" s="148">
        <f>SUM(Q34,K34,S34,O34,M34,)</f>
        <v>4570999</v>
      </c>
      <c r="J34" s="142"/>
      <c r="K34" s="161"/>
      <c r="L34" s="153"/>
      <c r="M34" s="141"/>
      <c r="N34" s="148"/>
      <c r="O34" s="141"/>
      <c r="P34" s="148"/>
      <c r="Q34" s="141">
        <v>4570999</v>
      </c>
      <c r="R34" s="148"/>
      <c r="S34" s="161"/>
      <c r="T34" s="119"/>
    </row>
    <row r="35" spans="1:21" ht="20.5" thickBot="1">
      <c r="A35" s="119"/>
      <c r="B35" s="160"/>
      <c r="C35" s="119"/>
      <c r="D35" s="119"/>
      <c r="E35" s="129"/>
      <c r="F35" s="149"/>
      <c r="G35" s="124"/>
      <c r="H35" s="124"/>
      <c r="I35" s="141"/>
      <c r="J35" s="142"/>
      <c r="K35" s="156"/>
      <c r="L35" s="162"/>
      <c r="M35" s="153"/>
      <c r="N35" s="148"/>
      <c r="O35" s="153"/>
      <c r="P35" s="148"/>
      <c r="Q35" s="153"/>
      <c r="R35" s="148"/>
      <c r="S35" s="156"/>
      <c r="T35" s="119"/>
    </row>
    <row r="36" spans="1:21" ht="20.5" thickBot="1">
      <c r="A36" s="119"/>
      <c r="B36" s="127">
        <f>B32+1</f>
        <v>12</v>
      </c>
      <c r="C36" s="128"/>
      <c r="D36" s="163" t="s">
        <v>141</v>
      </c>
      <c r="E36" s="164"/>
      <c r="F36" s="165"/>
      <c r="G36" s="166" t="str">
        <f>"(Ln "&amp;B30&amp;" + Ln "&amp;B32&amp;" )"</f>
        <v>(Ln 10 + Ln 11 )</v>
      </c>
      <c r="H36" s="167"/>
      <c r="I36" s="168">
        <f>+I30+I32+I34</f>
        <v>1492434148.6386011</v>
      </c>
      <c r="J36" s="142"/>
      <c r="K36" s="168">
        <f>+K30+K32+K34</f>
        <v>18301953.751212209</v>
      </c>
      <c r="L36" s="142"/>
      <c r="M36" s="168">
        <f>+M30+M32+M34</f>
        <v>406423757.43746799</v>
      </c>
      <c r="N36" s="148"/>
      <c r="O36" s="168">
        <f>+O30+O32+O34</f>
        <v>16070243.176579079</v>
      </c>
      <c r="P36" s="148"/>
      <c r="Q36" s="168">
        <f>+Q30+Q32+Q34</f>
        <v>816725506.13862216</v>
      </c>
      <c r="R36" s="148"/>
      <c r="S36" s="168">
        <f>+S30+S32+S34</f>
        <v>234912688.13471946</v>
      </c>
      <c r="T36" s="119"/>
    </row>
    <row r="37" spans="1:21" ht="20">
      <c r="A37" s="119"/>
      <c r="B37" s="127"/>
      <c r="C37" s="128"/>
      <c r="D37" s="118"/>
      <c r="E37" s="129"/>
      <c r="F37" s="119"/>
      <c r="G37" s="149"/>
      <c r="H37" s="124"/>
      <c r="I37" s="142"/>
      <c r="J37" s="124"/>
      <c r="K37" s="169"/>
      <c r="L37" s="169"/>
      <c r="M37" s="169"/>
      <c r="N37" s="169"/>
      <c r="O37" s="169"/>
      <c r="P37" s="169"/>
      <c r="Q37" s="169"/>
      <c r="R37" s="169"/>
      <c r="S37" s="169"/>
      <c r="T37" s="119"/>
    </row>
    <row r="38" spans="1:21" ht="20">
      <c r="A38" s="137" t="s">
        <v>142</v>
      </c>
      <c r="B38" s="140" t="s">
        <v>143</v>
      </c>
      <c r="C38" s="128"/>
      <c r="D38" s="129"/>
      <c r="E38" s="128"/>
      <c r="F38" s="129"/>
      <c r="G38" s="129"/>
      <c r="H38" s="129"/>
      <c r="I38" s="119"/>
      <c r="J38" s="129"/>
      <c r="K38" s="119"/>
      <c r="L38" s="129"/>
      <c r="M38" s="119"/>
      <c r="N38" s="119"/>
      <c r="O38" s="119"/>
      <c r="P38" s="119"/>
      <c r="Q38" s="119"/>
      <c r="R38" s="119"/>
      <c r="S38" s="119"/>
      <c r="T38" s="119"/>
    </row>
    <row r="39" spans="1:21" ht="20">
      <c r="A39" s="119"/>
      <c r="B39" s="127">
        <f>+B36+1</f>
        <v>13</v>
      </c>
      <c r="C39" s="128"/>
      <c r="D39" s="118" t="str">
        <f>""&amp;X1&amp;" AEP East Zone Network Service Peak Load (1 CP)"</f>
        <v xml:space="preserve">  AEP East Zone Network Service Peak Load (1 CP)</v>
      </c>
      <c r="E39" s="129"/>
      <c r="F39" s="149"/>
      <c r="G39" s="170"/>
      <c r="H39" s="124"/>
      <c r="I39" s="171">
        <v>21717.1</v>
      </c>
      <c r="J39" s="124" t="s">
        <v>14</v>
      </c>
      <c r="K39" s="142"/>
      <c r="L39" s="124"/>
      <c r="M39" s="142"/>
      <c r="N39" s="119"/>
      <c r="O39" s="142"/>
      <c r="P39" s="119"/>
      <c r="Q39" s="142"/>
      <c r="R39" s="119"/>
      <c r="S39" s="142"/>
      <c r="T39" s="119"/>
    </row>
    <row r="40" spans="1:21" ht="20">
      <c r="A40" s="119"/>
      <c r="B40" s="127">
        <f>+B39+1</f>
        <v>14</v>
      </c>
      <c r="C40" s="118"/>
      <c r="D40" s="118" t="str">
        <f>"Annual Point-to-Point Rate in $/MW - Year"</f>
        <v>Annual Point-to-Point Rate in $/MW - Year</v>
      </c>
      <c r="E40" s="118"/>
      <c r="F40" s="118"/>
      <c r="G40" s="172" t="str">
        <f>"(Ln "&amp;B36&amp;" / Ln "&amp;B39&amp;")"</f>
        <v>(Ln 12 / Ln 13)</v>
      </c>
      <c r="H40" s="118"/>
      <c r="I40" s="119">
        <f>ROUND(+I36/I39,4)</f>
        <v>68721.613299999997</v>
      </c>
      <c r="J40" s="118"/>
      <c r="K40" s="173"/>
      <c r="L40" s="118"/>
      <c r="M40" s="118"/>
      <c r="N40" s="118"/>
      <c r="O40" s="118"/>
      <c r="P40" s="118"/>
      <c r="Q40" s="174"/>
      <c r="R40" s="118"/>
      <c r="S40" s="173"/>
      <c r="T40" s="118"/>
      <c r="U40" s="82"/>
    </row>
    <row r="41" spans="1:21" ht="20">
      <c r="A41" s="119"/>
      <c r="B41" s="127">
        <f t="shared" ref="B41:B46" si="0">+B40+1</f>
        <v>15</v>
      </c>
      <c r="C41" s="118"/>
      <c r="D41" s="118" t="str">
        <f>"Monthly Point-to-Point Rate in $/MW - Month"</f>
        <v>Monthly Point-to-Point Rate in $/MW - Month</v>
      </c>
      <c r="E41" s="118"/>
      <c r="F41" s="118"/>
      <c r="G41" s="172" t="str">
        <f>"(Ln "&amp;$B$40&amp;" / 12)"</f>
        <v>(Ln 14 / 12)</v>
      </c>
      <c r="H41" s="118"/>
      <c r="I41" s="119">
        <f>ROUND(+I$40/12,4)</f>
        <v>5726.8010999999997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82"/>
    </row>
    <row r="42" spans="1:21" ht="20">
      <c r="A42" s="119"/>
      <c r="B42" s="127">
        <f t="shared" si="0"/>
        <v>16</v>
      </c>
      <c r="C42" s="118"/>
      <c r="D42" s="118" t="str">
        <f>"Weekly Point-to-Point Rate in $/MW - Weekly"</f>
        <v>Weekly Point-to-Point Rate in $/MW - Weekly</v>
      </c>
      <c r="E42" s="118"/>
      <c r="F42" s="118"/>
      <c r="G42" s="172" t="str">
        <f>"(Ln "&amp;$B$40&amp;" / 52)"</f>
        <v>(Ln 14 / 52)</v>
      </c>
      <c r="H42" s="118"/>
      <c r="I42" s="119">
        <f>ROUND(+I40/52,4)</f>
        <v>1321.5695000000001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82"/>
    </row>
    <row r="43" spans="1:21" ht="20">
      <c r="A43" s="119"/>
      <c r="B43" s="127">
        <f t="shared" si="0"/>
        <v>17</v>
      </c>
      <c r="C43" s="118"/>
      <c r="D43" s="118" t="str">
        <f>"Daily On-Peak Point-to-Point Rate in $/MW - Day"</f>
        <v>Daily On-Peak Point-to-Point Rate in $/MW - Day</v>
      </c>
      <c r="E43" s="118"/>
      <c r="F43" s="118"/>
      <c r="G43" s="172" t="str">
        <f>"(Ln "&amp;$B$40&amp;" / 260)"</f>
        <v>(Ln 14 / 260)</v>
      </c>
      <c r="H43" s="118"/>
      <c r="I43" s="119">
        <f>ROUND(+I40/260,4)</f>
        <v>264.31389999999999</v>
      </c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82"/>
    </row>
    <row r="44" spans="1:21" ht="20">
      <c r="A44" s="119"/>
      <c r="B44" s="127">
        <f t="shared" si="0"/>
        <v>18</v>
      </c>
      <c r="C44" s="118"/>
      <c r="D44" s="118" t="str">
        <f>"Daily Off-Peak Point-to-Point Rate in $/MW - Day"</f>
        <v>Daily Off-Peak Point-to-Point Rate in $/MW - Day</v>
      </c>
      <c r="E44" s="118"/>
      <c r="F44" s="118"/>
      <c r="G44" s="172" t="str">
        <f>"(Ln "&amp;$B$40&amp;" / 365)"</f>
        <v>(Ln 14 / 365)</v>
      </c>
      <c r="H44" s="118"/>
      <c r="I44" s="119">
        <f>ROUND(+I40/365,4)</f>
        <v>188.2784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82"/>
    </row>
    <row r="45" spans="1:21" ht="20">
      <c r="A45" s="119"/>
      <c r="B45" s="127">
        <f t="shared" si="0"/>
        <v>19</v>
      </c>
      <c r="C45" s="118"/>
      <c r="D45" s="118" t="str">
        <f>"Hourly On-Peak Point-to-Point Rate in $/MW - Hour"</f>
        <v>Hourly On-Peak Point-to-Point Rate in $/MW - Hour</v>
      </c>
      <c r="E45" s="118"/>
      <c r="F45" s="118"/>
      <c r="G45" s="172" t="str">
        <f>"(Ln "&amp;$B$40&amp;" / 4160)"</f>
        <v>(Ln 14 / 4160)</v>
      </c>
      <c r="H45" s="118"/>
      <c r="I45" s="119">
        <f>ROUND(+I40/4160,4)</f>
        <v>16.519600000000001</v>
      </c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82"/>
    </row>
    <row r="46" spans="1:21" ht="20">
      <c r="A46" s="119"/>
      <c r="B46" s="127">
        <f t="shared" si="0"/>
        <v>20</v>
      </c>
      <c r="C46" s="118"/>
      <c r="D46" s="118" t="str">
        <f>"Hourly Off-Peak Point-to-Point Rate in $/MW - Hour"</f>
        <v>Hourly Off-Peak Point-to-Point Rate in $/MW - Hour</v>
      </c>
      <c r="E46" s="118"/>
      <c r="F46" s="118"/>
      <c r="G46" s="172" t="str">
        <f>"(Ln "&amp;$B$40&amp;" / 8760)"</f>
        <v>(Ln 14 / 8760)</v>
      </c>
      <c r="H46" s="118"/>
      <c r="I46" s="119">
        <f>ROUND(+I40/8760,4)</f>
        <v>7.8449</v>
      </c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82"/>
    </row>
    <row r="47" spans="1:21" ht="20">
      <c r="A47" s="119"/>
      <c r="B47" s="160"/>
      <c r="C47" s="119"/>
      <c r="D47" s="119"/>
      <c r="E47" s="119"/>
      <c r="F47" s="119"/>
      <c r="G47" s="175"/>
      <c r="H47" s="124"/>
      <c r="I47" s="119"/>
      <c r="J47" s="124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82"/>
    </row>
    <row r="48" spans="1:21" ht="20">
      <c r="A48" s="137" t="s">
        <v>144</v>
      </c>
      <c r="B48" s="140" t="s">
        <v>145</v>
      </c>
      <c r="C48" s="128"/>
      <c r="D48" s="129"/>
      <c r="E48" s="128"/>
      <c r="F48" s="129"/>
      <c r="G48" s="128"/>
      <c r="H48" s="129"/>
      <c r="I48" s="119"/>
      <c r="J48" s="129"/>
      <c r="K48" s="119"/>
      <c r="L48" s="129"/>
      <c r="M48" s="119"/>
      <c r="N48" s="119"/>
      <c r="O48" s="119"/>
      <c r="P48" s="119"/>
      <c r="Q48" s="119"/>
      <c r="R48" s="119"/>
      <c r="S48" s="119"/>
      <c r="T48" s="119"/>
    </row>
    <row r="49" spans="1:23" ht="20">
      <c r="A49" s="119"/>
      <c r="B49" s="176">
        <f>+B46+1</f>
        <v>21</v>
      </c>
      <c r="C49" s="118"/>
      <c r="D49" s="118" t="str">
        <f>"RTEP UPGRADE PTRR W/O INCENTIVES"</f>
        <v>RTEP UPGRADE PTRR W/O INCENTIVES</v>
      </c>
      <c r="E49" s="119"/>
      <c r="F49" s="119"/>
      <c r="G49" s="149" t="str">
        <f>"(Ln "&amp;B24&amp;")"</f>
        <v>(Ln 7)</v>
      </c>
      <c r="H49" s="118"/>
      <c r="I49" s="177">
        <f>SUM(Q49,K49,S49,O49,M49,)</f>
        <v>149749938.16244143</v>
      </c>
      <c r="J49" s="118"/>
      <c r="K49" s="178">
        <f>+K22</f>
        <v>0</v>
      </c>
      <c r="L49" s="118"/>
      <c r="M49" s="178">
        <f>+M22</f>
        <v>49463865.346856572</v>
      </c>
      <c r="N49" s="179"/>
      <c r="O49" s="178">
        <f>+O22</f>
        <v>5001392.4777250346</v>
      </c>
      <c r="P49" s="179"/>
      <c r="Q49" s="178">
        <f>+Q22</f>
        <v>43956692.987081483</v>
      </c>
      <c r="R49" s="179"/>
      <c r="S49" s="178">
        <f>+S22</f>
        <v>51327987.350778349</v>
      </c>
      <c r="T49" s="119"/>
    </row>
    <row r="50" spans="1:23" ht="20">
      <c r="A50" s="119"/>
      <c r="B50" s="176">
        <f>+B49+1</f>
        <v>22</v>
      </c>
      <c r="C50" s="118"/>
      <c r="D50" s="119" t="s">
        <v>146</v>
      </c>
      <c r="E50" s="119"/>
      <c r="F50" s="119"/>
      <c r="G50" s="170" t="str">
        <f>"(Worksheet J)"</f>
        <v>(Worksheet J)</v>
      </c>
      <c r="H50" s="118"/>
      <c r="I50" s="177">
        <f>SUM(Q50,K50,S50,O50,M50,)</f>
        <v>0</v>
      </c>
      <c r="J50" s="118"/>
      <c r="K50" s="180">
        <v>0</v>
      </c>
      <c r="L50" s="118"/>
      <c r="M50" s="174">
        <v>0</v>
      </c>
      <c r="N50" s="179"/>
      <c r="O50" s="174">
        <v>0</v>
      </c>
      <c r="P50" s="179"/>
      <c r="Q50" s="181">
        <v>0</v>
      </c>
      <c r="R50" s="179"/>
      <c r="S50" s="174">
        <v>0</v>
      </c>
      <c r="T50" s="119"/>
    </row>
    <row r="51" spans="1:23" ht="20.5" thickBot="1">
      <c r="A51" s="119"/>
      <c r="B51" s="176">
        <f>+B50+1</f>
        <v>23</v>
      </c>
      <c r="C51" s="118"/>
      <c r="D51" s="119" t="s">
        <v>147</v>
      </c>
      <c r="E51" s="119"/>
      <c r="F51" s="119"/>
      <c r="G51" s="149" t="s">
        <v>137</v>
      </c>
      <c r="H51" s="118"/>
      <c r="I51" s="177">
        <f>SUM(Q51,K51,S51,O51,M51,)</f>
        <v>6464070.0804486517</v>
      </c>
      <c r="J51" s="118"/>
      <c r="K51" s="181">
        <v>0</v>
      </c>
      <c r="L51" s="118"/>
      <c r="M51" s="180">
        <v>2496639.8356986176</v>
      </c>
      <c r="N51" s="177"/>
      <c r="O51" s="180">
        <v>839317.22485432727</v>
      </c>
      <c r="P51" s="177"/>
      <c r="Q51" s="180">
        <v>1014480.949705019</v>
      </c>
      <c r="R51" s="177"/>
      <c r="S51" s="180">
        <v>2113632.0701906881</v>
      </c>
      <c r="T51" s="179"/>
      <c r="U51" s="182"/>
      <c r="V51" s="122"/>
      <c r="W51" s="183"/>
    </row>
    <row r="52" spans="1:23" ht="20.5" thickBot="1">
      <c r="A52" s="119"/>
      <c r="B52" s="176">
        <f>+B51+1</f>
        <v>24</v>
      </c>
      <c r="C52" s="118"/>
      <c r="D52" s="184" t="s">
        <v>148</v>
      </c>
      <c r="E52" s="165"/>
      <c r="F52" s="165"/>
      <c r="G52" s="185"/>
      <c r="H52" s="185"/>
      <c r="I52" s="186">
        <f>+I49+I50+I51</f>
        <v>156214008.24289009</v>
      </c>
      <c r="J52" s="118"/>
      <c r="K52" s="187">
        <f>+K49+K50+K51</f>
        <v>0</v>
      </c>
      <c r="L52" s="118"/>
      <c r="M52" s="187">
        <f>+M49+M50+M51</f>
        <v>51960505.182555191</v>
      </c>
      <c r="N52" s="179"/>
      <c r="O52" s="187">
        <f>+O49+O50+O51</f>
        <v>5840709.7025793623</v>
      </c>
      <c r="P52" s="179"/>
      <c r="Q52" s="187">
        <f>+Q49+Q50+Q51</f>
        <v>44971173.936786503</v>
      </c>
      <c r="R52" s="179"/>
      <c r="S52" s="187">
        <f>+S49+S50+S51</f>
        <v>53441619.420969039</v>
      </c>
      <c r="T52" s="119"/>
    </row>
    <row r="53" spans="1:23" ht="20">
      <c r="A53" s="119"/>
      <c r="B53" s="188"/>
      <c r="C53" s="118"/>
      <c r="D53" s="118"/>
      <c r="E53" s="118"/>
      <c r="F53" s="118"/>
      <c r="G53" s="118"/>
      <c r="H53" s="118"/>
      <c r="I53" s="179"/>
      <c r="J53" s="118"/>
      <c r="K53" s="119"/>
      <c r="L53" s="118"/>
      <c r="M53" s="118"/>
      <c r="N53" s="179"/>
      <c r="O53" s="118"/>
      <c r="P53" s="179"/>
      <c r="Q53" s="118"/>
      <c r="R53" s="179"/>
      <c r="S53" s="118"/>
      <c r="T53" s="119"/>
    </row>
    <row r="54" spans="1:23" ht="17.5">
      <c r="A54" s="189"/>
      <c r="B54" s="190"/>
      <c r="C54" s="191"/>
      <c r="D54" s="191" t="s">
        <v>9</v>
      </c>
      <c r="E54" s="192" t="s">
        <v>9</v>
      </c>
      <c r="F54" s="191"/>
      <c r="G54" s="191"/>
      <c r="H54" s="191"/>
      <c r="I54" s="193"/>
      <c r="J54" s="191"/>
      <c r="K54" s="189"/>
      <c r="L54" s="191"/>
      <c r="M54" s="191"/>
      <c r="N54" s="193"/>
      <c r="O54" s="191"/>
      <c r="P54" s="193"/>
      <c r="Q54" s="191"/>
      <c r="R54" s="193"/>
      <c r="S54" s="191"/>
    </row>
    <row r="55" spans="1:23">
      <c r="B55" s="194"/>
      <c r="C55" s="195"/>
      <c r="D55" s="195"/>
      <c r="E55" s="195"/>
      <c r="F55" s="195"/>
      <c r="G55" s="195"/>
      <c r="H55" s="195"/>
      <c r="I55" s="122"/>
      <c r="J55" s="195"/>
      <c r="K55" s="195"/>
      <c r="L55" s="195"/>
      <c r="M55" s="195"/>
      <c r="N55" s="122"/>
      <c r="O55" s="122"/>
      <c r="P55" s="122"/>
      <c r="R55" s="122"/>
      <c r="S55" s="122"/>
    </row>
    <row r="56" spans="1:23">
      <c r="B56" s="194"/>
      <c r="C56" s="195"/>
      <c r="D56" s="195"/>
      <c r="E56" s="195"/>
      <c r="F56" s="195"/>
      <c r="G56" s="195"/>
      <c r="H56" s="195"/>
      <c r="I56" s="122"/>
      <c r="J56" s="195"/>
      <c r="K56" s="195"/>
      <c r="L56" s="195"/>
      <c r="M56" s="195"/>
      <c r="N56" s="122"/>
      <c r="O56" s="122"/>
      <c r="P56" s="122"/>
      <c r="R56" s="122"/>
      <c r="S56" s="122"/>
    </row>
    <row r="57" spans="1:23">
      <c r="B57" s="194"/>
      <c r="C57" s="195"/>
      <c r="D57" s="195"/>
      <c r="E57" s="195"/>
      <c r="F57" s="195"/>
      <c r="G57" s="195"/>
      <c r="H57" s="195"/>
      <c r="I57" s="122"/>
      <c r="J57" s="195"/>
      <c r="K57" s="195"/>
      <c r="L57" s="195"/>
      <c r="M57" s="195"/>
      <c r="N57" s="122"/>
      <c r="P57" s="122"/>
      <c r="Q57" s="122"/>
      <c r="R57" s="122"/>
      <c r="S57" s="122"/>
    </row>
    <row r="58" spans="1:23">
      <c r="B58" s="194"/>
      <c r="C58" s="195"/>
      <c r="D58" s="195"/>
      <c r="E58" s="195"/>
      <c r="F58" s="195"/>
      <c r="G58" s="195"/>
      <c r="H58" s="195"/>
      <c r="I58" s="122"/>
      <c r="J58" s="195"/>
      <c r="K58" s="195"/>
      <c r="L58" s="195"/>
      <c r="M58" s="195"/>
      <c r="N58" s="122"/>
      <c r="P58" s="122"/>
      <c r="Q58" s="122"/>
      <c r="R58" s="122"/>
      <c r="S58" s="122"/>
    </row>
    <row r="59" spans="1:23">
      <c r="B59" s="194"/>
      <c r="C59" s="195"/>
      <c r="D59" s="195"/>
      <c r="E59" s="195"/>
      <c r="F59" s="195"/>
      <c r="G59" s="195"/>
      <c r="H59" s="195"/>
      <c r="I59" s="122"/>
      <c r="J59" s="195"/>
      <c r="K59" s="195"/>
      <c r="L59" s="195"/>
      <c r="M59" s="195"/>
      <c r="N59" s="122"/>
      <c r="P59" s="122"/>
      <c r="Q59" s="122"/>
      <c r="R59" s="122"/>
      <c r="S59" s="122"/>
    </row>
    <row r="60" spans="1:23">
      <c r="B60" s="196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P60" s="122"/>
      <c r="Q60" s="122"/>
      <c r="R60" s="122"/>
      <c r="S60" s="122"/>
    </row>
    <row r="61" spans="1:23">
      <c r="B61" s="196"/>
      <c r="C61" s="122"/>
      <c r="D61" s="122"/>
      <c r="E61" s="122"/>
      <c r="F61" s="122"/>
      <c r="G61" s="122"/>
      <c r="H61" s="122"/>
      <c r="I61" s="198">
        <f>I36-I32</f>
        <v>1480285113.7774179</v>
      </c>
      <c r="J61" s="122"/>
      <c r="K61" s="122"/>
      <c r="L61" s="122"/>
      <c r="M61" s="122"/>
      <c r="N61" s="122"/>
      <c r="P61" s="122"/>
      <c r="Q61" s="122"/>
      <c r="R61" s="122"/>
      <c r="S61" s="122"/>
    </row>
    <row r="62" spans="1:23">
      <c r="B62" s="196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P62" s="122"/>
      <c r="Q62" s="122"/>
      <c r="R62" s="122"/>
      <c r="S62" s="122"/>
    </row>
    <row r="63" spans="1:23">
      <c r="B63" s="196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P63" s="122"/>
      <c r="Q63" s="122"/>
      <c r="R63" s="122"/>
      <c r="S63" s="122"/>
    </row>
    <row r="64" spans="1:23">
      <c r="B64" s="196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P64" s="122"/>
      <c r="Q64" s="122"/>
      <c r="R64" s="122"/>
      <c r="S64" s="122"/>
    </row>
    <row r="65" spans="2:19">
      <c r="B65" s="196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</row>
    <row r="66" spans="2:19">
      <c r="B66" s="196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</row>
    <row r="67" spans="2:19">
      <c r="B67" s="196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</row>
    <row r="68" spans="2:19">
      <c r="B68" s="196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</row>
    <row r="69" spans="2:19">
      <c r="B69" s="196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</row>
    <row r="70" spans="2:19">
      <c r="B70" s="196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</row>
    <row r="71" spans="2:19">
      <c r="B71" s="196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</row>
    <row r="72" spans="2:19">
      <c r="B72" s="196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</row>
    <row r="73" spans="2:19">
      <c r="B73" s="196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</row>
    <row r="74" spans="2:19">
      <c r="B74" s="196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</row>
    <row r="75" spans="2:19">
      <c r="B75" s="196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</row>
    <row r="76" spans="2:19">
      <c r="B76" s="196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</row>
    <row r="77" spans="2:19">
      <c r="B77" s="196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</row>
    <row r="78" spans="2:19">
      <c r="B78" s="196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</row>
    <row r="79" spans="2:19">
      <c r="B79" s="196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</row>
    <row r="80" spans="2:19">
      <c r="B80" s="196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</row>
    <row r="81" spans="2:19">
      <c r="B81" s="196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</row>
    <row r="82" spans="2:19">
      <c r="B82" s="196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</row>
    <row r="83" spans="2:19">
      <c r="B83" s="196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</row>
    <row r="84" spans="2:19">
      <c r="B84" s="196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</row>
    <row r="85" spans="2:19">
      <c r="B85" s="196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</row>
    <row r="86" spans="2:19">
      <c r="B86" s="196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</row>
    <row r="87" spans="2:19">
      <c r="B87" s="196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</row>
    <row r="88" spans="2:19">
      <c r="B88" s="196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2:19">
      <c r="B89" s="196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2:19">
      <c r="B90" s="196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2:19">
      <c r="B91" s="196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2:19">
      <c r="B92" s="196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2:19">
      <c r="B93" s="196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2:19">
      <c r="B94" s="196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2:19">
      <c r="B95" s="196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2:19">
      <c r="B96" s="196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2:19">
      <c r="B97" s="196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2:19">
      <c r="B98" s="196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2:19">
      <c r="B99" s="196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2:19">
      <c r="B100" s="196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2:19">
      <c r="B101" s="196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2:19">
      <c r="B102" s="196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2:19">
      <c r="B103" s="196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2:19">
      <c r="B104" s="196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2:19">
      <c r="B105" s="196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2:19">
      <c r="B106" s="196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2:19">
      <c r="B107" s="196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2:19">
      <c r="B108" s="196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2:19">
      <c r="B109" s="196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2:19">
      <c r="B110" s="196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2:19">
      <c r="B111" s="196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2:19">
      <c r="B112" s="196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2:19">
      <c r="B113" s="196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2:19">
      <c r="B114" s="196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2:19">
      <c r="B115" s="196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2:19">
      <c r="B116" s="196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2:19">
      <c r="B117" s="196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2:19">
      <c r="B118" s="196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2:19">
      <c r="B119" s="196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</sheetData>
  <mergeCells count="5">
    <mergeCell ref="A3:S3"/>
    <mergeCell ref="A4:S4"/>
    <mergeCell ref="A5:S5"/>
    <mergeCell ref="A8:R8"/>
    <mergeCell ref="D19:E19"/>
  </mergeCells>
  <printOptions horizontalCentered="1"/>
  <pageMargins left="0.41" right="0.23" top="1.75" bottom="0.33" header="1.25" footer="0.17"/>
  <pageSetup scale="38" orientation="landscape" r:id="rId1"/>
  <headerFooter alignWithMargins="0">
    <oddHeader>&amp;R&amp;18Transmission Service PTRR
Page 1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wvc2lzbD48VXNlck5hbWU+Q09SUFxzMjAzNzA3PC9Vc2VyTmFtZT48RGF0ZVRpbWU+NC8yNi8yMDIzIDQ6NTI6NTAgUE08L0RhdGVUaW1lPjxMYWJlbFN0cmluZz5VbmNhdGVnb3JpemVkPC9MYWJlbFN0cmluZz48L2l0ZW0+PC9sYWJlbEhpc3Rvcnk+</Value>
</WrappedLabelHistor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52DCE525-A638-4BBD-8836-D8070F6063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31C782-25A5-4E3A-99AC-34501760E91F}"/>
</file>

<file path=customXml/itemProps3.xml><?xml version="1.0" encoding="utf-8"?>
<ds:datastoreItem xmlns:ds="http://schemas.openxmlformats.org/officeDocument/2006/customXml" ds:itemID="{838CC72E-E972-40E2-8E6D-857E04704B5D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2ED59386-855F-4C55-83F6-D70F638C6705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5b640fb8-5a34-41c1-9307-1b790ff29a8b"/>
    <ds:schemaRef ds:uri="a1040523-5304-4b09-b6d4-64a124c994e2"/>
    <ds:schemaRef ds:uri="http://purl.org/dc/elements/1.1/"/>
    <ds:schemaRef ds:uri="http://www.w3.org/XML/1998/namespace"/>
    <ds:schemaRef ds:uri="51831b8d-857f-44dd-949b-652450d1a5df"/>
  </ds:schemaRefs>
</ds:datastoreItem>
</file>

<file path=customXml/itemProps5.xml><?xml version="1.0" encoding="utf-8"?>
<ds:datastoreItem xmlns:ds="http://schemas.openxmlformats.org/officeDocument/2006/customXml" ds:itemID="{E49960F0-96F7-409C-AB80-4A51D45F4D7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Adjustment</vt:lpstr>
      <vt:lpstr>ADJ-Calc</vt:lpstr>
      <vt:lpstr>2023 Rates</vt:lpstr>
      <vt:lpstr>12 CP FINAL</vt:lpstr>
      <vt:lpstr>Zonal Rates</vt:lpstr>
      <vt:lpstr>TransCo PJM Zonal Rates</vt:lpstr>
      <vt:lpstr>'TransCo PJM Zonal Rates'!Print_Area</vt:lpstr>
      <vt:lpstr>'Zonal Rates'!Print_Area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keywords/>
  <cp:lastModifiedBy>Katharine I Walsh</cp:lastModifiedBy>
  <dcterms:created xsi:type="dcterms:W3CDTF">2017-01-24T12:40:00Z</dcterms:created>
  <dcterms:modified xsi:type="dcterms:W3CDTF">2023-08-15T21:46:04Z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66945d7d-1be2-4ce2-96cf-0b5e82fdcea6</vt:lpwstr>
  </property>
  <property fmtid="{D5CDD505-2E9C-101B-9397-08002B2CF9AE}" pid="3" name="bjSaver">
    <vt:lpwstr>N1DSBWDQZIeY/VRw0Xy3fwx0B1BRPR0Y</vt:lpwstr>
  </property>
  <property fmtid="{D5CDD505-2E9C-101B-9397-08002B2CF9AE}" pid="4" name="bjDocumentSecurityLabel">
    <vt:lpwstr>Uncategorized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/&gt;&lt;/sisl&gt;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{838CC72E-E972-40E2-8E6D-857E04704B5D}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