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Staff/2nd Set/Attachments/"/>
    </mc:Choice>
  </mc:AlternateContent>
  <xr:revisionPtr revIDLastSave="2" documentId="13_ncr:1_{8F1C871E-7809-4FD2-B0FB-D2A65C721333}" xr6:coauthVersionLast="47" xr6:coauthVersionMax="47" xr10:uidLastSave="{499EE2D7-B9C5-4372-8386-909DEDA4616F}"/>
  <bookViews>
    <workbookView xWindow="-110" yWindow="-110" windowWidth="19420" windowHeight="10420" xr2:uid="{00000000-000D-0000-FFFF-FFFF00000000}"/>
  </bookViews>
  <sheets>
    <sheet name="Adjustment 7 Test Year SSC" sheetId="7" r:id="rId1"/>
    <sheet name="Adj 8 - remove rockport SSC " sheetId="11" r:id="rId2"/>
    <sheet name="Margin Detail 2023" sheetId="5" r:id="rId3"/>
    <sheet name="Unit Cost Report &amp; Gen  Data" sheetId="10" r:id="rId4"/>
    <sheet name="2023 Deferral" sheetId="6" r:id="rId5"/>
  </sheets>
  <definedNames>
    <definedName name="_xlnm.Print_Area" localSheetId="2">'Margin Detail 2023'!$A$1:$S$53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0" l="1"/>
  <c r="M22" i="10"/>
  <c r="L22" i="10"/>
  <c r="K22" i="10"/>
  <c r="J22" i="10"/>
  <c r="I22" i="10"/>
  <c r="H22" i="10"/>
  <c r="G22" i="10"/>
  <c r="F22" i="10"/>
  <c r="E22" i="10"/>
  <c r="D22" i="10"/>
  <c r="C22" i="10"/>
  <c r="N9" i="10"/>
  <c r="M9" i="10"/>
  <c r="L9" i="10"/>
  <c r="K9" i="10"/>
  <c r="J9" i="10"/>
  <c r="I9" i="10"/>
  <c r="H9" i="10"/>
  <c r="G9" i="10"/>
  <c r="F9" i="10"/>
  <c r="E9" i="10"/>
  <c r="D9" i="10"/>
  <c r="C9" i="10"/>
  <c r="N8" i="10"/>
  <c r="M8" i="10"/>
  <c r="L8" i="10"/>
  <c r="K8" i="10"/>
  <c r="J8" i="10"/>
  <c r="I8" i="10"/>
  <c r="H8" i="10"/>
  <c r="G8" i="10"/>
  <c r="F8" i="10"/>
  <c r="E8" i="10"/>
  <c r="D8" i="10"/>
  <c r="C8" i="10"/>
  <c r="O7" i="10"/>
  <c r="O6" i="10"/>
  <c r="O5" i="10"/>
  <c r="O4" i="10"/>
  <c r="O3" i="10"/>
  <c r="N14" i="6"/>
  <c r="C10" i="10" l="1"/>
  <c r="C24" i="10"/>
  <c r="C25" i="10" s="1"/>
  <c r="F24" i="10"/>
  <c r="J24" i="10"/>
  <c r="G10" i="10"/>
  <c r="K10" i="10"/>
  <c r="G24" i="10"/>
  <c r="K24" i="10"/>
  <c r="K25" i="10" s="1"/>
  <c r="E24" i="10"/>
  <c r="I24" i="10"/>
  <c r="M24" i="10"/>
  <c r="N24" i="10"/>
  <c r="D10" i="10"/>
  <c r="H10" i="10"/>
  <c r="L10" i="10"/>
  <c r="E10" i="10"/>
  <c r="I10" i="10"/>
  <c r="M10" i="10"/>
  <c r="F10" i="10"/>
  <c r="J10" i="10"/>
  <c r="N10" i="10"/>
  <c r="O8" i="10"/>
  <c r="O9" i="10"/>
  <c r="D28" i="10" s="1"/>
  <c r="D24" i="10"/>
  <c r="H24" i="10"/>
  <c r="L24" i="10"/>
  <c r="F25" i="10"/>
  <c r="E12" i="7"/>
  <c r="I12" i="7" s="1"/>
  <c r="N25" i="10" l="1"/>
  <c r="E25" i="10"/>
  <c r="J25" i="10"/>
  <c r="M25" i="10"/>
  <c r="O24" i="10"/>
  <c r="I25" i="10"/>
  <c r="H25" i="10"/>
  <c r="G25" i="10"/>
  <c r="D11" i="10"/>
  <c r="D25" i="10"/>
  <c r="L25" i="10"/>
  <c r="O60" i="5"/>
  <c r="O54" i="5"/>
  <c r="N52" i="5"/>
  <c r="M52" i="5"/>
  <c r="M64" i="5" s="1"/>
  <c r="L52" i="5"/>
  <c r="K52" i="5"/>
  <c r="K64" i="5" s="1"/>
  <c r="J52" i="5"/>
  <c r="J64" i="5" s="1"/>
  <c r="I52" i="5"/>
  <c r="I64" i="5" s="1"/>
  <c r="H52" i="5"/>
  <c r="H64" i="5" s="1"/>
  <c r="G52" i="5"/>
  <c r="F52" i="5"/>
  <c r="F64" i="5" s="1"/>
  <c r="E52" i="5"/>
  <c r="E64" i="5" s="1"/>
  <c r="D52" i="5"/>
  <c r="D64" i="5" s="1"/>
  <c r="C52" i="5"/>
  <c r="C64" i="5" s="1"/>
  <c r="O49" i="5"/>
  <c r="R49" i="5" s="1"/>
  <c r="O48" i="5"/>
  <c r="R48" i="5" s="1"/>
  <c r="O47" i="5"/>
  <c r="R47" i="5" s="1"/>
  <c r="O46" i="5"/>
  <c r="R46" i="5" s="1"/>
  <c r="O45" i="5"/>
  <c r="R45" i="5" s="1"/>
  <c r="O44" i="5"/>
  <c r="R44" i="5" s="1"/>
  <c r="O43" i="5"/>
  <c r="R43" i="5" s="1"/>
  <c r="O42" i="5"/>
  <c r="R42" i="5" s="1"/>
  <c r="O41" i="5"/>
  <c r="R41" i="5" s="1"/>
  <c r="O40" i="5"/>
  <c r="R40" i="5" s="1"/>
  <c r="O39" i="5"/>
  <c r="R39" i="5" s="1"/>
  <c r="O38" i="5"/>
  <c r="R38" i="5" s="1"/>
  <c r="O37" i="5"/>
  <c r="R37" i="5" s="1"/>
  <c r="O36" i="5"/>
  <c r="R36" i="5" s="1"/>
  <c r="O35" i="5"/>
  <c r="R35" i="5" s="1"/>
  <c r="O34" i="5"/>
  <c r="R34" i="5" s="1"/>
  <c r="O33" i="5"/>
  <c r="R33" i="5" s="1"/>
  <c r="O32" i="5"/>
  <c r="R32" i="5" s="1"/>
  <c r="O31" i="5"/>
  <c r="R31" i="5" s="1"/>
  <c r="O30" i="5"/>
  <c r="R30" i="5" s="1"/>
  <c r="O29" i="5"/>
  <c r="R29" i="5" s="1"/>
  <c r="O28" i="5"/>
  <c r="R28" i="5" s="1"/>
  <c r="O27" i="5"/>
  <c r="R27" i="5" s="1"/>
  <c r="O26" i="5"/>
  <c r="R26" i="5" s="1"/>
  <c r="O25" i="5"/>
  <c r="R25" i="5" s="1"/>
  <c r="O24" i="5"/>
  <c r="R24" i="5" s="1"/>
  <c r="O23" i="5"/>
  <c r="R23" i="5" s="1"/>
  <c r="O22" i="5"/>
  <c r="R22" i="5" s="1"/>
  <c r="O21" i="5"/>
  <c r="R21" i="5" s="1"/>
  <c r="O20" i="5"/>
  <c r="R20" i="5" s="1"/>
  <c r="O19" i="5"/>
  <c r="R19" i="5" s="1"/>
  <c r="O18" i="5"/>
  <c r="R18" i="5" s="1"/>
  <c r="O17" i="5"/>
  <c r="R17" i="5" s="1"/>
  <c r="O16" i="5"/>
  <c r="R16" i="5" s="1"/>
  <c r="O15" i="5"/>
  <c r="R15" i="5" s="1"/>
  <c r="O14" i="5"/>
  <c r="R14" i="5" s="1"/>
  <c r="O13" i="5"/>
  <c r="R13" i="5" s="1"/>
  <c r="O12" i="5"/>
  <c r="R12" i="5" s="1"/>
  <c r="O11" i="5"/>
  <c r="R11" i="5" s="1"/>
  <c r="O10" i="5"/>
  <c r="R10" i="5" s="1"/>
  <c r="O9" i="5"/>
  <c r="R9" i="5" s="1"/>
  <c r="O8" i="5"/>
  <c r="R8" i="5" s="1"/>
  <c r="O7" i="5"/>
  <c r="R7" i="5" s="1"/>
  <c r="O6" i="5"/>
  <c r="R6" i="5" s="1"/>
  <c r="G64" i="5" l="1"/>
  <c r="O25" i="10"/>
  <c r="L64" i="5"/>
  <c r="N64" i="5"/>
  <c r="E11" i="7"/>
  <c r="R52" i="5"/>
  <c r="O52" i="5"/>
  <c r="G56" i="5" l="1"/>
  <c r="G57" i="5" s="1"/>
  <c r="D27" i="10"/>
  <c r="D29" i="10" s="1"/>
  <c r="L56" i="5"/>
  <c r="L57" i="5" s="1"/>
  <c r="N56" i="5"/>
  <c r="N57" i="5" s="1"/>
  <c r="H56" i="5"/>
  <c r="H57" i="5" s="1"/>
  <c r="C56" i="5"/>
  <c r="I56" i="5"/>
  <c r="I57" i="5" s="1"/>
  <c r="E56" i="5"/>
  <c r="E57" i="5" s="1"/>
  <c r="F56" i="5"/>
  <c r="F57" i="5" s="1"/>
  <c r="K56" i="5"/>
  <c r="K57" i="5" s="1"/>
  <c r="J56" i="5"/>
  <c r="J57" i="5" s="1"/>
  <c r="D56" i="5"/>
  <c r="D57" i="5" s="1"/>
  <c r="M56" i="5"/>
  <c r="M57" i="5" s="1"/>
  <c r="C57" i="5" l="1"/>
  <c r="O56" i="5"/>
  <c r="O57" i="5" l="1"/>
  <c r="D30" i="10" l="1"/>
  <c r="I11" i="7"/>
  <c r="I13" i="7" s="1"/>
  <c r="D31" i="10" l="1"/>
  <c r="D32" i="10" s="1"/>
  <c r="E11" i="11" s="1"/>
  <c r="I11" i="11" s="1"/>
</calcChain>
</file>

<file path=xl/sharedStrings.xml><?xml version="1.0" encoding="utf-8"?>
<sst xmlns="http://schemas.openxmlformats.org/spreadsheetml/2006/main" count="221" uniqueCount="136">
  <si>
    <t>Account</t>
  </si>
  <si>
    <t>Acct Name</t>
  </si>
  <si>
    <t>Sales for Resale-Bookout Sales</t>
  </si>
  <si>
    <t>Sales for Resale-Bookout Purch</t>
  </si>
  <si>
    <t>Sale/Resale - NA - Fuel Rev</t>
  </si>
  <si>
    <t>Power Trading Transmission Expense - NonAssociated</t>
  </si>
  <si>
    <t>Financial Spark Gas - Realized</t>
  </si>
  <si>
    <t>Financial Electric Realized</t>
  </si>
  <si>
    <t>PJM Energy Sales Margin</t>
  </si>
  <si>
    <t>PJM Oper.Reserve Rev-OSS</t>
  </si>
  <si>
    <t>Capacity Cr. Net Sales</t>
  </si>
  <si>
    <t>PJM FTR Revenue-OSS</t>
  </si>
  <si>
    <t>Non-Trading Bookout Sales-OSS</t>
  </si>
  <si>
    <t>PJM Incremental Spot-OSS</t>
  </si>
  <si>
    <t>Non-Trading Bookout Purch-OSS</t>
  </si>
  <si>
    <t>Financial Hedge Realized</t>
  </si>
  <si>
    <t>Interest Rate Swaps-Power</t>
  </si>
  <si>
    <t>Non-ECR Auction Sales-OSS</t>
  </si>
  <si>
    <t>PJM Spinning-Credit</t>
  </si>
  <si>
    <t>PJM Reactive - OSS</t>
  </si>
  <si>
    <t>Normal Capacity Purchases</t>
  </si>
  <si>
    <t>PJM Purchases-non-ECR-Auction</t>
  </si>
  <si>
    <t>Capacity Purchases-Auction</t>
  </si>
  <si>
    <t>Capacity purchases - Trading</t>
  </si>
  <si>
    <t>PJM Incremental Imp Cong-OSS</t>
  </si>
  <si>
    <t>PJM Meter Corrections-OSS</t>
  </si>
  <si>
    <t>PJM Pt2Pt Trans.Purch-NonAff.</t>
  </si>
  <si>
    <t>PJM NITS Purch-NonAff.</t>
  </si>
  <si>
    <t>PJM FTR Revenue-Spec</t>
  </si>
  <si>
    <t>PJM TO Admin. Exp.-NonAff.</t>
  </si>
  <si>
    <t>PJM Whlse FTR Rev - OSS</t>
  </si>
  <si>
    <t>PJM Trans loss credits-OSS</t>
  </si>
  <si>
    <t>PJM transm loss charges-OSS</t>
  </si>
  <si>
    <t xml:space="preserve">PJM 30m Suppl Reserve CR OSS </t>
  </si>
  <si>
    <t>PJM Regulation - OSS</t>
  </si>
  <si>
    <t>PJM Spinning Reserve - OSS</t>
  </si>
  <si>
    <t>PJM Inadvertent Mtr Res-OSS</t>
  </si>
  <si>
    <t>PJM Admin-SSC&amp;DS-OSS</t>
  </si>
  <si>
    <t>PJM Admin-RP&amp;SDS-OSS</t>
  </si>
  <si>
    <t>PJM Admin-MAM&amp;SC- OSS</t>
  </si>
  <si>
    <t>Test Year Total</t>
  </si>
  <si>
    <t>Notes</t>
  </si>
  <si>
    <t>Positive amounts are charges (expense) negative amounts are credits (revenue)</t>
  </si>
  <si>
    <t>Kentucky Power Company</t>
  </si>
  <si>
    <t>LINE   NO.</t>
  </si>
  <si>
    <t>DESCRIPTION</t>
  </si>
  <si>
    <t>KPCO TOTAL COMPANY ADJUSTMENT</t>
  </si>
  <si>
    <t>ALLOCATION FACTOR</t>
  </si>
  <si>
    <t>KENTUCKY PSC RETAIL JURISDICTION ADJUSTMENT</t>
  </si>
  <si>
    <t>Energy</t>
  </si>
  <si>
    <t>Off System Sales</t>
  </si>
  <si>
    <t xml:space="preserve">PSC Juris </t>
  </si>
  <si>
    <t>Allocation Method</t>
  </si>
  <si>
    <t>Allocation Factor</t>
  </si>
  <si>
    <t>Adjustment</t>
  </si>
  <si>
    <t>Demand</t>
  </si>
  <si>
    <t>Specific</t>
  </si>
  <si>
    <t>KPCo Monthly OSS Margins</t>
  </si>
  <si>
    <t>44x</t>
  </si>
  <si>
    <t>ALLOCATION METHOD</t>
  </si>
  <si>
    <t>Trading Auction Sales Affil</t>
  </si>
  <si>
    <t>Sales for Resale - Assoc Cos</t>
  </si>
  <si>
    <t>KY Retail OSS Margins</t>
  </si>
  <si>
    <t>KPCO Test Year Margins</t>
  </si>
  <si>
    <t xml:space="preserve">PJM 30m Suppl Reserve CH OSS </t>
  </si>
  <si>
    <t>Peak Hour Avail charge - LSE</t>
  </si>
  <si>
    <t>Other Power Ex- Wholesale RECs</t>
  </si>
  <si>
    <t>PJM Admin Default OSS</t>
  </si>
  <si>
    <t>XXXXXXX</t>
  </si>
  <si>
    <r>
      <t>Additional accounts may be added</t>
    </r>
    <r>
      <rPr>
        <i/>
        <vertAlign val="superscript"/>
        <sz val="11"/>
        <color theme="1"/>
        <rFont val="Calibri"/>
        <family val="2"/>
        <scheme val="minor"/>
      </rPr>
      <t>3</t>
    </r>
  </si>
  <si>
    <t>SSC Deferral</t>
  </si>
  <si>
    <t>Decrease Firm Sales</t>
  </si>
  <si>
    <t>Adjustment to reset OSS margin baseline to test year OSS margin amount.</t>
  </si>
  <si>
    <t>KPCo 12 Months Ended March 2020</t>
  </si>
  <si>
    <t>Increase Firm Sales</t>
  </si>
  <si>
    <t>Retail Revenue Used in Deferral</t>
  </si>
  <si>
    <t>Less TY Non-Associated Utilities (OSS) Environmental Costs</t>
  </si>
  <si>
    <t>TY KPCo Retail OSS Margins net of OSS Enviro Cost</t>
  </si>
  <si>
    <t>SSC Billed Retail Revenue</t>
  </si>
  <si>
    <t>check</t>
  </si>
  <si>
    <t>Year</t>
  </si>
  <si>
    <t>Sum of Amount</t>
  </si>
  <si>
    <t>Column Labels</t>
  </si>
  <si>
    <t>Row Labels</t>
  </si>
  <si>
    <t>Grand Total</t>
  </si>
  <si>
    <t>KY_OSS_SHR</t>
  </si>
  <si>
    <t>To record Over/Under related to sharing of KY OSS Margins as approved in KYPCo Base Rate Case 2017-00179</t>
  </si>
  <si>
    <t>TARIFF_CC</t>
  </si>
  <si>
    <t>To record a reg. asset for the difference between the $6.2M annual revenue amount authorized to be collected and the amount actually billed under Tariff C. C. from the current month as authorized by the KPSC in the Final Order in Case No. 2014-00396.</t>
  </si>
  <si>
    <t>Tariff Summary</t>
  </si>
  <si>
    <t>IS/Query</t>
  </si>
  <si>
    <t>OSS</t>
  </si>
  <si>
    <t>Difference</t>
  </si>
  <si>
    <t xml:space="preserve">Total OSS/C.C </t>
  </si>
  <si>
    <t>CC</t>
  </si>
  <si>
    <t>OPCO</t>
  </si>
  <si>
    <t>Unit Name</t>
  </si>
  <si>
    <t>MWH Allocated to OSS</t>
  </si>
  <si>
    <t>Total</t>
  </si>
  <si>
    <t>KP</t>
  </si>
  <si>
    <t>Big Sandy 1</t>
  </si>
  <si>
    <t>Mitchell 1 KP</t>
  </si>
  <si>
    <t>Mitchell 2 KP</t>
  </si>
  <si>
    <t>Rockport 1 KP AEG</t>
  </si>
  <si>
    <t>Rockport 2 KP AEG</t>
  </si>
  <si>
    <t xml:space="preserve">Total Rockport Sales </t>
  </si>
  <si>
    <t>Total Off System Sales</t>
  </si>
  <si>
    <t>Non RP OSS MWH</t>
  </si>
  <si>
    <t xml:space="preserve">% ofTest Year OSS from Rockport UPA </t>
  </si>
  <si>
    <t>Generation Unit Name</t>
  </si>
  <si>
    <t>OFCL
Net MWH</t>
  </si>
  <si>
    <t>MITCHELL 1 KP</t>
  </si>
  <si>
    <t>MITCHELL 2 KP</t>
  </si>
  <si>
    <t>ROCKPORT 1 AEG KP (15%)</t>
  </si>
  <si>
    <t>ROCKPORT 2 AEG KP (15%)</t>
  </si>
  <si>
    <t>BIG SANDY 1</t>
  </si>
  <si>
    <t>Total Rockport Generation</t>
  </si>
  <si>
    <t>Amount of Non-Rockport Gen Available for OSS Without RP</t>
  </si>
  <si>
    <t>Test Year OSS Volumes Possible without RP UPA</t>
  </si>
  <si>
    <t>a</t>
  </si>
  <si>
    <t>Total Test Year OSS Volume</t>
  </si>
  <si>
    <t>b</t>
  </si>
  <si>
    <t>% of Test Year OSS possible w/o RP UPA</t>
  </si>
  <si>
    <t>c=a/b</t>
  </si>
  <si>
    <t>Test Year OSS Margin $</t>
  </si>
  <si>
    <t>d</t>
  </si>
  <si>
    <t>Test Year Amount Possible w/o RP UPA</t>
  </si>
  <si>
    <t>e=d*c</t>
  </si>
  <si>
    <t>Adjustment to Test Year OSS Margins</t>
  </si>
  <si>
    <t>f=d-e</t>
  </si>
  <si>
    <t>Test Year Twelve Months Ended 3/31/2023</t>
  </si>
  <si>
    <t>Adjustment to reset OSS margin baseline going forward to exclude Rockport</t>
  </si>
  <si>
    <t>&lt;- Test Year Basing Point</t>
  </si>
  <si>
    <t>Rockport Volume that served Internal Load</t>
  </si>
  <si>
    <t>Witness: Katharine Walsh</t>
  </si>
  <si>
    <t>from adjustment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</si>
</sst>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409]mmmm\-yy;@"/>
  </numFmts>
  <fonts count="12" x14ac:knownFonts="1">
    <font>
      <sz val="11"/>
      <color theme="1"/>
      <name val="Calibri"/>
      <family val="2"/>
      <scheme val="minor"/>
    </font>
    <font>
      <sz val="11"/>
      <color theme="1"/>
      <name val="Calibri"/>
      <family val="2"/>
      <scheme val="minor"/>
    </font>
    <font>
      <b/>
      <sz val="12"/>
      <color rgb="FFFF0000"/>
      <name val="Calibri"/>
      <family val="2"/>
      <scheme val="minor"/>
    </font>
    <font>
      <b/>
      <sz val="11"/>
      <color theme="1"/>
      <name val="Calibri"/>
      <family val="2"/>
      <scheme val="minor"/>
    </font>
    <font>
      <sz val="10"/>
      <name val="Arial"/>
      <family val="2"/>
    </font>
    <font>
      <b/>
      <sz val="12"/>
      <name val="Arial"/>
      <family val="2"/>
    </font>
    <font>
      <b/>
      <sz val="10"/>
      <name val="Arial"/>
      <family val="2"/>
    </font>
    <font>
      <u/>
      <sz val="10"/>
      <name val="Arial"/>
      <family val="2"/>
    </font>
    <font>
      <b/>
      <sz val="10"/>
      <name val="MS Sans Serif"/>
      <family val="2"/>
    </font>
    <font>
      <sz val="10"/>
      <name val="MS Sans Serif"/>
      <family val="2"/>
    </font>
    <font>
      <i/>
      <sz val="11"/>
      <color theme="1"/>
      <name val="Calibri"/>
      <family val="2"/>
      <scheme val="minor"/>
    </font>
    <font>
      <i/>
      <vertAlign val="superscript"/>
      <sz val="11"/>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mediumGray">
        <fgColor indexed="22"/>
      </patternFill>
    </fill>
    <fill>
      <patternFill patternType="solid">
        <fgColor theme="6" tint="0.59999389629810485"/>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8" fillId="0" borderId="6">
      <alignment horizontal="center"/>
    </xf>
    <xf numFmtId="0" fontId="9" fillId="0" borderId="0" applyNumberFormat="0" applyFont="0" applyFill="0" applyBorder="0" applyAlignment="0" applyProtection="0">
      <alignment horizontal="left"/>
    </xf>
    <xf numFmtId="15" fontId="9" fillId="0" borderId="0" applyFont="0" applyFill="0" applyBorder="0" applyAlignment="0" applyProtection="0"/>
    <xf numFmtId="3" fontId="9" fillId="0" borderId="0" applyFont="0" applyFill="0" applyBorder="0" applyAlignment="0" applyProtection="0"/>
    <xf numFmtId="4" fontId="9" fillId="0" borderId="0" applyFont="0" applyFill="0" applyBorder="0" applyAlignment="0" applyProtection="0"/>
    <xf numFmtId="0" fontId="9" fillId="0" borderId="0"/>
    <xf numFmtId="0" fontId="9" fillId="4" borderId="0" applyNumberFormat="0" applyFont="0" applyBorder="0" applyAlignment="0" applyProtection="0"/>
    <xf numFmtId="9" fontId="1" fillId="0" borderId="0" applyFont="0" applyFill="0" applyBorder="0" applyAlignment="0" applyProtection="0"/>
  </cellStyleXfs>
  <cellXfs count="96">
    <xf numFmtId="0" fontId="0" fillId="0" borderId="0" xfId="0"/>
    <xf numFmtId="0" fontId="0" fillId="2" borderId="0" xfId="0" applyFill="1"/>
    <xf numFmtId="164" fontId="0" fillId="0" borderId="0" xfId="0" applyNumberFormat="1"/>
    <xf numFmtId="43" fontId="0" fillId="0" borderId="0" xfId="0" applyNumberFormat="1"/>
    <xf numFmtId="0" fontId="0" fillId="0" borderId="0" xfId="0"/>
    <xf numFmtId="0" fontId="4" fillId="3" borderId="0" xfId="2" applyFill="1"/>
    <xf numFmtId="0" fontId="4" fillId="3" borderId="0" xfId="2" applyFill="1" applyAlignment="1"/>
    <xf numFmtId="0" fontId="0" fillId="3" borderId="0" xfId="0" applyFill="1"/>
    <xf numFmtId="0" fontId="6" fillId="3" borderId="0" xfId="2" applyFont="1" applyFill="1"/>
    <xf numFmtId="0" fontId="4" fillId="3" borderId="0" xfId="2" applyFill="1" applyAlignment="1">
      <alignment horizontal="center"/>
    </xf>
    <xf numFmtId="164" fontId="4" fillId="3" borderId="0" xfId="3" applyNumberFormat="1" applyFont="1" applyFill="1" applyAlignment="1"/>
    <xf numFmtId="164" fontId="4" fillId="3" borderId="0" xfId="3" applyNumberFormat="1" applyFont="1" applyFill="1" applyAlignment="1">
      <alignment horizontal="center"/>
    </xf>
    <xf numFmtId="165" fontId="4" fillId="3" borderId="0" xfId="4" applyNumberFormat="1" applyFont="1" applyFill="1"/>
    <xf numFmtId="0" fontId="7" fillId="3" borderId="0" xfId="2" applyFont="1" applyFill="1"/>
    <xf numFmtId="0" fontId="4" fillId="3" borderId="0" xfId="2" applyFill="1" applyBorder="1"/>
    <xf numFmtId="43" fontId="4" fillId="3" borderId="0" xfId="1" applyFont="1" applyFill="1" applyAlignment="1">
      <alignment horizontal="center"/>
    </xf>
    <xf numFmtId="0" fontId="0" fillId="0" borderId="0" xfId="0" applyAlignment="1">
      <alignment horizontal="right"/>
    </xf>
    <xf numFmtId="43" fontId="0" fillId="0" borderId="0" xfId="1" applyFont="1" applyFill="1"/>
    <xf numFmtId="165" fontId="0" fillId="2" borderId="0" xfId="5" applyNumberFormat="1" applyFont="1" applyFill="1"/>
    <xf numFmtId="165" fontId="0" fillId="0" borderId="0" xfId="0" applyNumberFormat="1"/>
    <xf numFmtId="0" fontId="0" fillId="0" borderId="0" xfId="0" applyBorder="1"/>
    <xf numFmtId="165" fontId="4" fillId="3" borderId="0" xfId="4" applyNumberFormat="1" applyFont="1" applyFill="1" applyBorder="1"/>
    <xf numFmtId="0" fontId="0" fillId="3" borderId="0" xfId="0" applyFill="1" applyBorder="1"/>
    <xf numFmtId="0" fontId="0" fillId="0" borderId="0" xfId="0" applyFill="1"/>
    <xf numFmtId="43" fontId="0" fillId="0" borderId="0" xfId="0" applyNumberFormat="1" applyFill="1" applyBorder="1"/>
    <xf numFmtId="0" fontId="0" fillId="0" borderId="0" xfId="0" applyFill="1" applyBorder="1"/>
    <xf numFmtId="44" fontId="0" fillId="0" borderId="0" xfId="5" applyFont="1" applyFill="1"/>
    <xf numFmtId="164" fontId="0" fillId="0" borderId="0" xfId="0" applyNumberFormat="1" applyFill="1" applyBorder="1"/>
    <xf numFmtId="43" fontId="0" fillId="0" borderId="0" xfId="0" applyNumberFormat="1" applyFill="1"/>
    <xf numFmtId="43" fontId="3" fillId="0" borderId="0" xfId="0" applyNumberFormat="1" applyFont="1" applyFill="1"/>
    <xf numFmtId="0" fontId="4" fillId="3" borderId="1" xfId="2" applyFill="1" applyBorder="1" applyAlignment="1">
      <alignment horizontal="center" vertical="center" wrapText="1"/>
    </xf>
    <xf numFmtId="43" fontId="0" fillId="0" borderId="0" xfId="1" applyFont="1"/>
    <xf numFmtId="164" fontId="0" fillId="0" borderId="0" xfId="1" applyNumberFormat="1" applyFont="1"/>
    <xf numFmtId="164" fontId="0" fillId="2" borderId="0" xfId="1" applyNumberFormat="1" applyFont="1" applyFill="1"/>
    <xf numFmtId="43" fontId="0" fillId="2" borderId="0" xfId="1" applyFont="1" applyFill="1"/>
    <xf numFmtId="164" fontId="0" fillId="3" borderId="0" xfId="1" applyNumberFormat="1" applyFont="1" applyFill="1"/>
    <xf numFmtId="164" fontId="0" fillId="3" borderId="0" xfId="0" applyNumberFormat="1" applyFill="1"/>
    <xf numFmtId="0" fontId="4" fillId="3" borderId="1" xfId="2" applyFill="1" applyBorder="1" applyAlignment="1">
      <alignment horizontal="center" vertical="center" wrapText="1"/>
    </xf>
    <xf numFmtId="49" fontId="0" fillId="0" borderId="7" xfId="0" applyNumberFormat="1" applyBorder="1"/>
    <xf numFmtId="49" fontId="0" fillId="0" borderId="8" xfId="0" applyNumberFormat="1" applyBorder="1"/>
    <xf numFmtId="49" fontId="0" fillId="0" borderId="0" xfId="0" applyNumberFormat="1"/>
    <xf numFmtId="167" fontId="0" fillId="0" borderId="0" xfId="0" applyNumberFormat="1"/>
    <xf numFmtId="3" fontId="0" fillId="0" borderId="0" xfId="0" applyNumberFormat="1"/>
    <xf numFmtId="3" fontId="0" fillId="0" borderId="9" xfId="0" applyNumberFormat="1" applyBorder="1"/>
    <xf numFmtId="3" fontId="0" fillId="0" borderId="10" xfId="0" applyNumberFormat="1" applyBorder="1"/>
    <xf numFmtId="3" fontId="0" fillId="0" borderId="11" xfId="0" applyNumberFormat="1" applyBorder="1"/>
    <xf numFmtId="3" fontId="0" fillId="0" borderId="12" xfId="0" applyNumberFormat="1" applyBorder="1"/>
    <xf numFmtId="3" fontId="0" fillId="0" borderId="6" xfId="0" applyNumberFormat="1" applyBorder="1"/>
    <xf numFmtId="3" fontId="0" fillId="0" borderId="13" xfId="0" applyNumberFormat="1" applyBorder="1"/>
    <xf numFmtId="49" fontId="0" fillId="0" borderId="0" xfId="0" applyNumberFormat="1" applyAlignment="1">
      <alignment wrapText="1"/>
    </xf>
    <xf numFmtId="9" fontId="0" fillId="0" borderId="0" xfId="13" applyFont="1" applyFill="1"/>
    <xf numFmtId="0" fontId="0" fillId="0" borderId="8" xfId="0" applyBorder="1"/>
    <xf numFmtId="0" fontId="0" fillId="0" borderId="7" xfId="0" applyBorder="1"/>
    <xf numFmtId="43" fontId="0" fillId="0" borderId="4" xfId="0" applyNumberFormat="1" applyBorder="1"/>
    <xf numFmtId="43" fontId="0" fillId="0" borderId="5" xfId="0" applyNumberFormat="1" applyBorder="1"/>
    <xf numFmtId="164" fontId="0" fillId="0" borderId="0" xfId="1" applyNumberFormat="1" applyFont="1" applyFill="1"/>
    <xf numFmtId="0" fontId="0" fillId="0" borderId="0" xfId="0" quotePrefix="1"/>
    <xf numFmtId="165" fontId="0" fillId="5" borderId="0" xfId="5" applyNumberFormat="1" applyFont="1" applyFill="1"/>
    <xf numFmtId="9" fontId="0" fillId="0" borderId="0" xfId="0" applyNumberFormat="1"/>
    <xf numFmtId="166" fontId="0" fillId="0" borderId="0" xfId="1" applyNumberFormat="1" applyFont="1" applyFill="1" applyBorder="1"/>
    <xf numFmtId="0" fontId="0" fillId="0" borderId="0" xfId="0" applyFill="1" applyBorder="1" applyAlignment="1">
      <alignment horizontal="center"/>
    </xf>
    <xf numFmtId="166" fontId="0" fillId="0" borderId="0" xfId="1" applyNumberFormat="1" applyFont="1" applyFill="1" applyBorder="1" applyAlignment="1">
      <alignment horizontal="center"/>
    </xf>
    <xf numFmtId="165" fontId="0" fillId="0" borderId="0" xfId="5" applyNumberFormat="1" applyFont="1" applyFill="1"/>
    <xf numFmtId="164" fontId="0" fillId="0" borderId="0" xfId="1" applyNumberFormat="1" applyFont="1" applyFill="1" applyBorder="1"/>
    <xf numFmtId="165" fontId="0" fillId="0" borderId="0" xfId="5" applyNumberFormat="1" applyFont="1" applyFill="1" applyBorder="1"/>
    <xf numFmtId="0" fontId="2" fillId="0" borderId="0" xfId="0" applyFont="1" applyFill="1" applyBorder="1"/>
    <xf numFmtId="0" fontId="0" fillId="0" borderId="0" xfId="0" applyFill="1" applyAlignment="1">
      <alignment horizontal="right"/>
    </xf>
    <xf numFmtId="0" fontId="10" fillId="0" borderId="0" xfId="0" applyFont="1" applyFill="1"/>
    <xf numFmtId="164" fontId="0" fillId="0" borderId="0" xfId="0" applyNumberFormat="1" applyFill="1"/>
    <xf numFmtId="0" fontId="3" fillId="0" borderId="0" xfId="0" applyFont="1" applyFill="1"/>
    <xf numFmtId="165" fontId="0" fillId="0" borderId="0" xfId="0" applyNumberFormat="1" applyFill="1"/>
    <xf numFmtId="0" fontId="3" fillId="0" borderId="0" xfId="0" applyFont="1" applyFill="1" applyBorder="1"/>
    <xf numFmtId="166" fontId="3" fillId="0" borderId="0" xfId="1" applyNumberFormat="1" applyFont="1" applyFill="1" applyBorder="1"/>
    <xf numFmtId="0" fontId="3" fillId="0" borderId="1" xfId="0" applyFont="1" applyFill="1" applyBorder="1"/>
    <xf numFmtId="165" fontId="0" fillId="0" borderId="1" xfId="5" applyNumberFormat="1" applyFont="1" applyFill="1" applyBorder="1"/>
    <xf numFmtId="164" fontId="0" fillId="0" borderId="1" xfId="0" applyNumberFormat="1" applyFill="1" applyBorder="1"/>
    <xf numFmtId="0" fontId="3" fillId="0" borderId="0" xfId="0" applyFont="1" applyFill="1" applyAlignment="1">
      <alignment horizontal="right"/>
    </xf>
    <xf numFmtId="0" fontId="5" fillId="3" borderId="0" xfId="2" applyFont="1" applyFill="1" applyAlignment="1">
      <alignment horizontal="center"/>
    </xf>
    <xf numFmtId="0" fontId="6" fillId="3" borderId="0" xfId="2" applyFont="1" applyFill="1" applyAlignment="1">
      <alignment horizontal="center" wrapText="1"/>
    </xf>
    <xf numFmtId="0" fontId="6" fillId="3" borderId="0" xfId="2" applyFont="1" applyFill="1" applyAlignment="1">
      <alignment horizontal="center"/>
    </xf>
    <xf numFmtId="0" fontId="4" fillId="3" borderId="1" xfId="2" applyFill="1" applyBorder="1" applyAlignment="1">
      <alignment horizontal="center" vertical="center" wrapText="1"/>
    </xf>
    <xf numFmtId="0" fontId="0" fillId="0" borderId="7"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49" fontId="0" fillId="0" borderId="7"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3" fontId="0" fillId="0" borderId="7" xfId="0" applyNumberFormat="1" applyBorder="1" applyAlignment="1">
      <alignment horizontal="center"/>
    </xf>
    <xf numFmtId="43" fontId="0" fillId="0" borderId="4" xfId="0" applyNumberFormat="1" applyBorder="1" applyAlignment="1">
      <alignment horizontal="center"/>
    </xf>
    <xf numFmtId="43" fontId="0" fillId="0" borderId="5" xfId="0" applyNumberFormat="1" applyBorder="1" applyAlignment="1">
      <alignment horizontal="center"/>
    </xf>
    <xf numFmtId="0" fontId="4" fillId="6" borderId="2" xfId="2" applyFill="1" applyBorder="1" applyAlignment="1">
      <alignment horizontal="center" vertical="center" wrapText="1"/>
    </xf>
    <xf numFmtId="164" fontId="4" fillId="6" borderId="3" xfId="3" applyNumberFormat="1" applyFont="1" applyFill="1" applyBorder="1" applyAlignment="1">
      <alignment horizontal="center"/>
    </xf>
    <xf numFmtId="0" fontId="4" fillId="6" borderId="3" xfId="2" applyFill="1" applyBorder="1"/>
    <xf numFmtId="165" fontId="4" fillId="6" borderId="3" xfId="4" applyNumberFormat="1" applyFont="1" applyFill="1" applyBorder="1"/>
    <xf numFmtId="165" fontId="4" fillId="6" borderId="2" xfId="4" applyNumberFormat="1" applyFont="1" applyFill="1" applyBorder="1"/>
    <xf numFmtId="165" fontId="4" fillId="6" borderId="0" xfId="4" applyNumberFormat="1" applyFont="1" applyFill="1" applyBorder="1"/>
  </cellXfs>
  <cellStyles count="14">
    <cellStyle name="Comma" xfId="1" builtinId="3"/>
    <cellStyle name="Comma 6" xfId="3" xr:uid="{00000000-0005-0000-0000-000001000000}"/>
    <cellStyle name="Currency" xfId="5" builtinId="4"/>
    <cellStyle name="Currency 36" xfId="4" xr:uid="{00000000-0005-0000-0000-000003000000}"/>
    <cellStyle name="Normal" xfId="0" builtinId="0"/>
    <cellStyle name="Normal 102" xfId="2" xr:uid="{00000000-0005-0000-0000-000005000000}"/>
    <cellStyle name="Normal 2" xfId="11" xr:uid="{00000000-0005-0000-0000-000006000000}"/>
    <cellStyle name="Percent" xfId="13" builtinId="5"/>
    <cellStyle name="PSChar" xfId="7" xr:uid="{00000000-0005-0000-0000-000007000000}"/>
    <cellStyle name="PSDate" xfId="8" xr:uid="{00000000-0005-0000-0000-000008000000}"/>
    <cellStyle name="PSDec" xfId="10" xr:uid="{00000000-0005-0000-0000-000009000000}"/>
    <cellStyle name="PSHeading" xfId="6" xr:uid="{00000000-0005-0000-0000-00000A000000}"/>
    <cellStyle name="PSInt" xfId="9" xr:uid="{00000000-0005-0000-0000-00000B000000}"/>
    <cellStyle name="PSSpacer"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D004-2CD7-458B-AA1A-C743738B73E6}">
  <dimension ref="A1:AC53"/>
  <sheetViews>
    <sheetView tabSelected="1" zoomScale="110" zoomScaleNormal="110" workbookViewId="0">
      <selection activeCell="I7" sqref="I7:I13"/>
    </sheetView>
  </sheetViews>
  <sheetFormatPr defaultRowHeight="14.5" x14ac:dyDescent="0.35"/>
  <cols>
    <col min="1" max="2" width="8.7265625" style="4"/>
    <col min="3" max="3" width="30.54296875" style="4" bestFit="1" customWidth="1"/>
    <col min="4" max="4" width="8.7265625" style="4"/>
    <col min="5" max="5" width="13.7265625" style="4" customWidth="1"/>
    <col min="6" max="6" width="8.7265625" style="4"/>
    <col min="7" max="7" width="13.26953125" style="4" customWidth="1"/>
    <col min="8" max="8" width="13" style="4" customWidth="1"/>
    <col min="9" max="9" width="18.7265625" style="4" customWidth="1"/>
    <col min="10" max="14" width="8.7265625" style="7"/>
    <col min="15" max="15" width="12.54296875" style="7" bestFit="1" customWidth="1"/>
    <col min="16" max="16" width="8.7265625" style="7"/>
    <col min="17" max="17" width="15" style="7" bestFit="1" customWidth="1"/>
    <col min="18" max="29" width="8.7265625" style="7"/>
    <col min="30" max="16384" width="8.7265625" style="4"/>
  </cols>
  <sheetData>
    <row r="1" spans="1:29" x14ac:dyDescent="0.35">
      <c r="A1" s="5"/>
      <c r="B1" s="5"/>
      <c r="C1" s="5"/>
      <c r="D1" s="5"/>
      <c r="E1" s="6"/>
      <c r="F1" s="6"/>
      <c r="G1" s="6"/>
      <c r="H1" s="6"/>
      <c r="I1" s="6"/>
      <c r="J1" s="6"/>
    </row>
    <row r="2" spans="1:29" ht="15.5" x14ac:dyDescent="0.35">
      <c r="A2" s="5"/>
      <c r="B2" s="77" t="s">
        <v>43</v>
      </c>
      <c r="C2" s="77"/>
      <c r="D2" s="77"/>
      <c r="E2" s="77"/>
      <c r="F2" s="77"/>
      <c r="G2" s="77"/>
      <c r="H2" s="77"/>
      <c r="I2" s="6"/>
      <c r="J2" s="6"/>
    </row>
    <row r="3" spans="1:29" ht="48" customHeight="1" x14ac:dyDescent="0.35">
      <c r="A3" s="5"/>
      <c r="B3" s="78" t="s">
        <v>72</v>
      </c>
      <c r="C3" s="78"/>
      <c r="D3" s="78"/>
      <c r="E3" s="78"/>
      <c r="F3" s="78"/>
      <c r="G3" s="78"/>
      <c r="H3" s="78"/>
      <c r="I3" s="6"/>
      <c r="J3" s="6"/>
    </row>
    <row r="4" spans="1:29" x14ac:dyDescent="0.35">
      <c r="A4" s="5"/>
      <c r="B4" s="79" t="s">
        <v>130</v>
      </c>
      <c r="C4" s="79"/>
      <c r="D4" s="79"/>
      <c r="E4" s="79"/>
      <c r="F4" s="79"/>
      <c r="G4" s="79"/>
      <c r="H4" s="8"/>
      <c r="I4" s="5"/>
      <c r="J4" s="5"/>
    </row>
    <row r="5" spans="1:29" x14ac:dyDescent="0.35">
      <c r="A5" s="7"/>
      <c r="B5" s="7"/>
      <c r="C5" s="7"/>
      <c r="D5" s="7"/>
      <c r="E5" s="7"/>
      <c r="F5" s="7"/>
      <c r="G5" s="7"/>
      <c r="H5" s="7"/>
      <c r="I5" s="7"/>
    </row>
    <row r="6" spans="1:29" x14ac:dyDescent="0.35">
      <c r="A6" s="7"/>
      <c r="B6" s="7"/>
      <c r="C6" s="7"/>
      <c r="D6" s="7"/>
      <c r="E6" s="7"/>
      <c r="F6" s="7"/>
      <c r="G6" s="7"/>
      <c r="H6" s="7"/>
      <c r="I6" s="7"/>
    </row>
    <row r="7" spans="1:29" ht="50" x14ac:dyDescent="0.35">
      <c r="A7" s="30" t="s">
        <v>44</v>
      </c>
      <c r="B7" s="80" t="s">
        <v>45</v>
      </c>
      <c r="C7" s="80"/>
      <c r="D7" s="80"/>
      <c r="E7" s="30" t="s">
        <v>46</v>
      </c>
      <c r="F7" s="30"/>
      <c r="G7" s="30" t="s">
        <v>59</v>
      </c>
      <c r="H7" s="30" t="s">
        <v>47</v>
      </c>
      <c r="I7" s="90" t="s">
        <v>48</v>
      </c>
      <c r="J7" s="5"/>
    </row>
    <row r="8" spans="1:29" x14ac:dyDescent="0.35">
      <c r="A8" s="9"/>
      <c r="B8" s="9"/>
      <c r="C8" s="9"/>
      <c r="D8" s="5"/>
      <c r="E8" s="10"/>
      <c r="F8" s="11"/>
      <c r="G8" s="11"/>
      <c r="H8" s="11"/>
      <c r="I8" s="91"/>
      <c r="J8" s="5"/>
    </row>
    <row r="9" spans="1:29" x14ac:dyDescent="0.35">
      <c r="A9" s="5"/>
      <c r="B9" s="5"/>
      <c r="C9" s="5"/>
      <c r="D9" s="5"/>
      <c r="E9" s="12"/>
      <c r="F9" s="5"/>
      <c r="G9" s="5"/>
      <c r="H9" s="5"/>
      <c r="I9" s="92"/>
      <c r="J9" s="5"/>
    </row>
    <row r="10" spans="1:29" x14ac:dyDescent="0.35">
      <c r="A10" s="5"/>
      <c r="B10" s="13" t="s">
        <v>50</v>
      </c>
      <c r="C10" s="13"/>
      <c r="D10" s="5"/>
      <c r="G10" s="5"/>
      <c r="H10" s="5"/>
      <c r="I10" s="93"/>
      <c r="J10" s="5"/>
    </row>
    <row r="11" spans="1:29" x14ac:dyDescent="0.35">
      <c r="A11" s="9">
        <v>1</v>
      </c>
      <c r="B11" s="5" t="s">
        <v>58</v>
      </c>
      <c r="C11" s="5" t="s">
        <v>78</v>
      </c>
      <c r="D11" s="5"/>
      <c r="E11" s="18">
        <f>-'Margin Detail 2023'!O60</f>
        <v>1513355.0509001245</v>
      </c>
      <c r="F11" s="7"/>
      <c r="G11" s="5" t="s">
        <v>56</v>
      </c>
      <c r="H11" s="15">
        <v>1</v>
      </c>
      <c r="I11" s="93">
        <f>E11</f>
        <v>1513355.0509001245</v>
      </c>
      <c r="J11" s="8" t="s">
        <v>74</v>
      </c>
    </row>
    <row r="12" spans="1:29" x14ac:dyDescent="0.35">
      <c r="A12" s="9">
        <v>2</v>
      </c>
      <c r="B12" s="5" t="s">
        <v>58</v>
      </c>
      <c r="C12" s="14" t="s">
        <v>70</v>
      </c>
      <c r="D12" s="5"/>
      <c r="E12" s="18">
        <f>'2023 Deferral'!N14</f>
        <v>1984215.75</v>
      </c>
      <c r="F12" s="7"/>
      <c r="G12" s="5" t="s">
        <v>56</v>
      </c>
      <c r="H12" s="15">
        <v>1</v>
      </c>
      <c r="I12" s="94">
        <f>E12</f>
        <v>1984215.75</v>
      </c>
      <c r="J12" s="8" t="s">
        <v>74</v>
      </c>
    </row>
    <row r="13" spans="1:29" s="20" customFormat="1" x14ac:dyDescent="0.35">
      <c r="A13" s="22"/>
      <c r="B13" s="22"/>
      <c r="C13" s="14"/>
      <c r="D13" s="14"/>
      <c r="E13" s="21"/>
      <c r="F13" s="14"/>
      <c r="G13" s="14"/>
      <c r="H13" s="14"/>
      <c r="I13" s="95">
        <f>I11+I12</f>
        <v>3497570.8009001245</v>
      </c>
      <c r="J13" s="8" t="s">
        <v>74</v>
      </c>
      <c r="K13" s="22"/>
      <c r="L13" s="22"/>
      <c r="M13" s="22"/>
      <c r="N13" s="22"/>
      <c r="O13" s="22"/>
      <c r="P13" s="22"/>
      <c r="Q13" s="22"/>
      <c r="R13" s="22"/>
      <c r="S13" s="22"/>
      <c r="T13" s="22"/>
      <c r="U13" s="22"/>
      <c r="V13" s="22"/>
      <c r="W13" s="22"/>
      <c r="X13" s="22"/>
      <c r="Y13" s="22"/>
      <c r="Z13" s="22"/>
      <c r="AA13" s="22"/>
      <c r="AB13" s="22"/>
      <c r="AC13" s="22"/>
    </row>
    <row r="14" spans="1:29" s="20" customFormat="1" x14ac:dyDescent="0.3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29" s="20" customFormat="1" x14ac:dyDescent="0.35">
      <c r="A15" s="22" t="s">
        <v>134</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29" s="22" customFormat="1" x14ac:dyDescent="0.35"/>
    <row r="17" spans="15:17" s="7" customFormat="1" x14ac:dyDescent="0.35"/>
    <row r="18" spans="15:17" s="7" customFormat="1" x14ac:dyDescent="0.35">
      <c r="O18" s="35"/>
    </row>
    <row r="19" spans="15:17" s="7" customFormat="1" x14ac:dyDescent="0.35"/>
    <row r="20" spans="15:17" s="7" customFormat="1" x14ac:dyDescent="0.35"/>
    <row r="21" spans="15:17" s="7" customFormat="1" x14ac:dyDescent="0.35"/>
    <row r="22" spans="15:17" s="7" customFormat="1" x14ac:dyDescent="0.35"/>
    <row r="23" spans="15:17" s="7" customFormat="1" x14ac:dyDescent="0.35"/>
    <row r="24" spans="15:17" s="7" customFormat="1" x14ac:dyDescent="0.35"/>
    <row r="25" spans="15:17" s="7" customFormat="1" x14ac:dyDescent="0.35"/>
    <row r="26" spans="15:17" s="7" customFormat="1" x14ac:dyDescent="0.35">
      <c r="Q26" s="35"/>
    </row>
    <row r="27" spans="15:17" s="7" customFormat="1" x14ac:dyDescent="0.35">
      <c r="Q27" s="35"/>
    </row>
    <row r="28" spans="15:17" s="7" customFormat="1" x14ac:dyDescent="0.35"/>
    <row r="29" spans="15:17" s="7" customFormat="1" x14ac:dyDescent="0.35">
      <c r="Q29" s="35"/>
    </row>
    <row r="30" spans="15:17" s="7" customFormat="1" x14ac:dyDescent="0.35"/>
    <row r="31" spans="15:17" s="7" customFormat="1" x14ac:dyDescent="0.35"/>
    <row r="32" spans="15:17" s="7" customFormat="1" x14ac:dyDescent="0.35">
      <c r="Q32" s="36"/>
    </row>
    <row r="33" spans="17:17" s="7" customFormat="1" x14ac:dyDescent="0.35">
      <c r="Q33" s="36"/>
    </row>
    <row r="34" spans="17:17" s="7" customFormat="1" x14ac:dyDescent="0.35"/>
    <row r="35" spans="17:17" s="7" customFormat="1" x14ac:dyDescent="0.35"/>
    <row r="36" spans="17:17" s="7" customFormat="1" x14ac:dyDescent="0.35"/>
    <row r="37" spans="17:17" s="7" customFormat="1" x14ac:dyDescent="0.35"/>
    <row r="38" spans="17:17" s="7" customFormat="1" x14ac:dyDescent="0.35"/>
    <row r="39" spans="17:17" s="7" customFormat="1" x14ac:dyDescent="0.35"/>
    <row r="40" spans="17:17" s="7" customFormat="1" x14ac:dyDescent="0.35"/>
    <row r="41" spans="17:17" s="7" customFormat="1" x14ac:dyDescent="0.35"/>
    <row r="42" spans="17:17" s="7" customFormat="1" x14ac:dyDescent="0.35"/>
    <row r="43" spans="17:17" s="7" customFormat="1" x14ac:dyDescent="0.35"/>
    <row r="44" spans="17:17" s="7" customFormat="1" x14ac:dyDescent="0.35"/>
    <row r="45" spans="17:17" s="7" customFormat="1" x14ac:dyDescent="0.35"/>
    <row r="46" spans="17:17" s="7" customFormat="1" x14ac:dyDescent="0.35"/>
    <row r="47" spans="17:17" s="7" customFormat="1" x14ac:dyDescent="0.35"/>
    <row r="48" spans="17:17" s="7" customFormat="1" x14ac:dyDescent="0.35"/>
    <row r="49" s="7" customFormat="1" x14ac:dyDescent="0.35"/>
    <row r="50" s="7" customFormat="1" x14ac:dyDescent="0.35"/>
    <row r="51" s="7" customFormat="1" x14ac:dyDescent="0.35"/>
    <row r="52" s="7" customFormat="1" x14ac:dyDescent="0.35"/>
    <row r="53" s="7" customFormat="1" x14ac:dyDescent="0.35"/>
  </sheetData>
  <mergeCells count="4">
    <mergeCell ref="B2:H2"/>
    <mergeCell ref="B3:H3"/>
    <mergeCell ref="B4:G4"/>
    <mergeCell ref="B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A67C3-E3A5-4882-9515-492F517A9D0A}">
  <dimension ref="A1:AC51"/>
  <sheetViews>
    <sheetView zoomScale="110" zoomScaleNormal="110" workbookViewId="0">
      <selection activeCell="I7" sqref="I7:I11"/>
    </sheetView>
  </sheetViews>
  <sheetFormatPr defaultRowHeight="14.5" x14ac:dyDescent="0.35"/>
  <cols>
    <col min="1" max="2" width="8.7265625" style="4"/>
    <col min="3" max="3" width="30.54296875" style="4" bestFit="1" customWidth="1"/>
    <col min="4" max="4" width="8.7265625" style="4"/>
    <col min="5" max="5" width="13.7265625" style="4" customWidth="1"/>
    <col min="6" max="6" width="8.7265625" style="4"/>
    <col min="7" max="7" width="13.26953125" style="4" customWidth="1"/>
    <col min="8" max="8" width="13" style="4" customWidth="1"/>
    <col min="9" max="9" width="18.7265625" style="4" customWidth="1"/>
    <col min="10" max="14" width="8.7265625" style="7"/>
    <col min="15" max="15" width="12.54296875" style="7" bestFit="1" customWidth="1"/>
    <col min="16" max="16" width="8.7265625" style="7"/>
    <col min="17" max="17" width="15" style="7" bestFit="1" customWidth="1"/>
    <col min="18" max="29" width="8.7265625" style="7"/>
    <col min="30" max="16384" width="8.7265625" style="4"/>
  </cols>
  <sheetData>
    <row r="1" spans="1:29" x14ac:dyDescent="0.35">
      <c r="A1" s="5"/>
      <c r="B1" s="5"/>
      <c r="C1" s="5"/>
      <c r="D1" s="5"/>
      <c r="E1" s="6"/>
      <c r="F1" s="6"/>
      <c r="G1" s="6"/>
      <c r="H1" s="6"/>
      <c r="I1" s="6"/>
      <c r="J1" s="6"/>
    </row>
    <row r="2" spans="1:29" ht="15.5" x14ac:dyDescent="0.35">
      <c r="A2" s="5"/>
      <c r="B2" s="77" t="s">
        <v>43</v>
      </c>
      <c r="C2" s="77"/>
      <c r="D2" s="77"/>
      <c r="E2" s="77"/>
      <c r="F2" s="77"/>
      <c r="G2" s="77"/>
      <c r="H2" s="77"/>
      <c r="I2" s="6"/>
      <c r="J2" s="6"/>
    </row>
    <row r="3" spans="1:29" ht="48" customHeight="1" x14ac:dyDescent="0.35">
      <c r="A3" s="5"/>
      <c r="B3" s="78" t="s">
        <v>131</v>
      </c>
      <c r="C3" s="78"/>
      <c r="D3" s="78"/>
      <c r="E3" s="78"/>
      <c r="F3" s="78"/>
      <c r="G3" s="78"/>
      <c r="H3" s="78"/>
      <c r="I3" s="6"/>
      <c r="J3" s="6"/>
    </row>
    <row r="4" spans="1:29" x14ac:dyDescent="0.35">
      <c r="A4" s="5"/>
      <c r="B4" s="79"/>
      <c r="C4" s="79"/>
      <c r="D4" s="79"/>
      <c r="E4" s="79"/>
      <c r="F4" s="79"/>
      <c r="G4" s="79"/>
      <c r="H4" s="8"/>
      <c r="I4" s="5"/>
      <c r="J4" s="5"/>
    </row>
    <row r="5" spans="1:29" x14ac:dyDescent="0.35">
      <c r="A5" s="7"/>
      <c r="B5" s="7"/>
      <c r="C5" s="7"/>
      <c r="D5" s="7"/>
      <c r="E5" s="7"/>
      <c r="F5" s="7"/>
      <c r="G5" s="7"/>
      <c r="H5" s="7"/>
      <c r="I5" s="7"/>
    </row>
    <row r="6" spans="1:29" x14ac:dyDescent="0.35">
      <c r="A6" s="7"/>
      <c r="B6" s="7"/>
      <c r="C6" s="7"/>
      <c r="D6" s="7"/>
      <c r="E6" s="7"/>
      <c r="F6" s="7"/>
      <c r="G6" s="7"/>
      <c r="H6" s="7"/>
      <c r="I6" s="7"/>
    </row>
    <row r="7" spans="1:29" ht="50" x14ac:dyDescent="0.35">
      <c r="A7" s="37" t="s">
        <v>44</v>
      </c>
      <c r="B7" s="80" t="s">
        <v>45</v>
      </c>
      <c r="C7" s="80"/>
      <c r="D7" s="80"/>
      <c r="E7" s="37" t="s">
        <v>46</v>
      </c>
      <c r="F7" s="37"/>
      <c r="G7" s="37" t="s">
        <v>59</v>
      </c>
      <c r="H7" s="37" t="s">
        <v>47</v>
      </c>
      <c r="I7" s="90" t="s">
        <v>48</v>
      </c>
      <c r="J7" s="5"/>
    </row>
    <row r="8" spans="1:29" x14ac:dyDescent="0.35">
      <c r="A8" s="9"/>
      <c r="B8" s="9"/>
      <c r="C8" s="9"/>
      <c r="D8" s="5"/>
      <c r="E8" s="10"/>
      <c r="F8" s="11"/>
      <c r="G8" s="11"/>
      <c r="H8" s="11"/>
      <c r="I8" s="91"/>
      <c r="J8" s="5"/>
    </row>
    <row r="9" spans="1:29" x14ac:dyDescent="0.35">
      <c r="A9" s="5"/>
      <c r="B9" s="5"/>
      <c r="C9" s="5"/>
      <c r="D9" s="5"/>
      <c r="E9" s="12"/>
      <c r="F9" s="5"/>
      <c r="G9" s="5"/>
      <c r="H9" s="5"/>
      <c r="I9" s="92"/>
      <c r="J9" s="5"/>
    </row>
    <row r="10" spans="1:29" x14ac:dyDescent="0.35">
      <c r="A10" s="5"/>
      <c r="B10" s="13" t="s">
        <v>50</v>
      </c>
      <c r="C10" s="13"/>
      <c r="D10" s="5"/>
      <c r="G10" s="5"/>
      <c r="H10" s="5"/>
      <c r="I10" s="93"/>
      <c r="J10" s="5"/>
    </row>
    <row r="11" spans="1:29" x14ac:dyDescent="0.35">
      <c r="A11" s="9">
        <v>1</v>
      </c>
      <c r="B11" s="5" t="s">
        <v>58</v>
      </c>
      <c r="C11" s="5" t="s">
        <v>78</v>
      </c>
      <c r="D11" s="5"/>
      <c r="E11" s="18">
        <f>-'Unit Cost Report &amp; Gen  Data'!D32</f>
        <v>-9021444.4556162152</v>
      </c>
      <c r="F11" s="7"/>
      <c r="G11" s="5" t="s">
        <v>56</v>
      </c>
      <c r="H11" s="15">
        <v>1</v>
      </c>
      <c r="I11" s="93">
        <f>E11</f>
        <v>-9021444.4556162152</v>
      </c>
      <c r="J11" s="8" t="s">
        <v>71</v>
      </c>
    </row>
    <row r="12" spans="1:29" s="20" customFormat="1" x14ac:dyDescent="0.3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s="20" customFormat="1" x14ac:dyDescent="0.3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29" s="22" customFormat="1" x14ac:dyDescent="0.35"/>
    <row r="15" spans="1:29" s="7" customFormat="1" x14ac:dyDescent="0.35"/>
    <row r="16" spans="1:29" s="7" customFormat="1" x14ac:dyDescent="0.35">
      <c r="A16" s="22" t="s">
        <v>134</v>
      </c>
      <c r="O16" s="35"/>
    </row>
    <row r="17" spans="17:17" s="7" customFormat="1" x14ac:dyDescent="0.35"/>
    <row r="18" spans="17:17" s="7" customFormat="1" x14ac:dyDescent="0.35"/>
    <row r="19" spans="17:17" s="7" customFormat="1" x14ac:dyDescent="0.35"/>
    <row r="20" spans="17:17" s="7" customFormat="1" x14ac:dyDescent="0.35"/>
    <row r="21" spans="17:17" s="7" customFormat="1" x14ac:dyDescent="0.35"/>
    <row r="22" spans="17:17" s="7" customFormat="1" x14ac:dyDescent="0.35"/>
    <row r="23" spans="17:17" s="7" customFormat="1" x14ac:dyDescent="0.35"/>
    <row r="24" spans="17:17" s="7" customFormat="1" x14ac:dyDescent="0.35">
      <c r="Q24" s="35"/>
    </row>
    <row r="25" spans="17:17" s="7" customFormat="1" x14ac:dyDescent="0.35">
      <c r="Q25" s="35"/>
    </row>
    <row r="26" spans="17:17" s="7" customFormat="1" x14ac:dyDescent="0.35"/>
    <row r="27" spans="17:17" s="7" customFormat="1" x14ac:dyDescent="0.35">
      <c r="Q27" s="35"/>
    </row>
    <row r="28" spans="17:17" s="7" customFormat="1" x14ac:dyDescent="0.35"/>
    <row r="29" spans="17:17" s="7" customFormat="1" x14ac:dyDescent="0.35"/>
    <row r="30" spans="17:17" s="7" customFormat="1" x14ac:dyDescent="0.35">
      <c r="Q30" s="36"/>
    </row>
    <row r="31" spans="17:17" s="7" customFormat="1" x14ac:dyDescent="0.35">
      <c r="Q31" s="36"/>
    </row>
    <row r="32" spans="17:17" s="7" customFormat="1" x14ac:dyDescent="0.35"/>
    <row r="33" s="7" customFormat="1" x14ac:dyDescent="0.35"/>
    <row r="34" s="7" customFormat="1" x14ac:dyDescent="0.35"/>
    <row r="35" s="7" customFormat="1" x14ac:dyDescent="0.35"/>
    <row r="36" s="7" customFormat="1" x14ac:dyDescent="0.35"/>
    <row r="37" s="7" customFormat="1" x14ac:dyDescent="0.35"/>
    <row r="38" s="7" customFormat="1" x14ac:dyDescent="0.35"/>
    <row r="39" s="7" customFormat="1" x14ac:dyDescent="0.35"/>
    <row r="40" s="7" customFormat="1" x14ac:dyDescent="0.35"/>
    <row r="41" s="7" customFormat="1" x14ac:dyDescent="0.35"/>
    <row r="42" s="7" customFormat="1" x14ac:dyDescent="0.35"/>
    <row r="43" s="7" customFormat="1" x14ac:dyDescent="0.35"/>
    <row r="44" s="7" customFormat="1" x14ac:dyDescent="0.35"/>
    <row r="45" s="7" customFormat="1" x14ac:dyDescent="0.35"/>
    <row r="46" s="7" customFormat="1" x14ac:dyDescent="0.35"/>
    <row r="47" s="7" customFormat="1" x14ac:dyDescent="0.35"/>
    <row r="48" s="7" customFormat="1" x14ac:dyDescent="0.35"/>
    <row r="49" s="7" customFormat="1" x14ac:dyDescent="0.35"/>
    <row r="50" s="7" customFormat="1" x14ac:dyDescent="0.35"/>
    <row r="51" s="7" customFormat="1" x14ac:dyDescent="0.35"/>
  </sheetData>
  <mergeCells count="4">
    <mergeCell ref="B2:H2"/>
    <mergeCell ref="B3:H3"/>
    <mergeCell ref="B4:G4"/>
    <mergeCell ref="B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F5C-2202-4685-90C2-350E989995CF}">
  <sheetPr>
    <pageSetUpPr fitToPage="1"/>
  </sheetPr>
  <dimension ref="A1:T73"/>
  <sheetViews>
    <sheetView zoomScale="110" zoomScaleNormal="110" workbookViewId="0">
      <pane xSplit="2" ySplit="5" topLeftCell="C15" activePane="bottomRight" state="frozen"/>
      <selection pane="topRight" activeCell="C1" sqref="C1"/>
      <selection pane="bottomLeft" activeCell="A6" sqref="A6"/>
      <selection pane="bottomRight" activeCell="O60" sqref="O60"/>
    </sheetView>
  </sheetViews>
  <sheetFormatPr defaultRowHeight="14.5" outlineLevelCol="1" x14ac:dyDescent="0.35"/>
  <cols>
    <col min="1" max="1" width="13.26953125" style="23" customWidth="1"/>
    <col min="2" max="2" width="49.08984375" style="23" customWidth="1"/>
    <col min="3" max="3" width="12.6328125" style="23" bestFit="1" customWidth="1" outlineLevel="1"/>
    <col min="4" max="5" width="12.08984375" style="23" bestFit="1" customWidth="1" outlineLevel="1"/>
    <col min="6" max="8" width="12.26953125" style="23" customWidth="1" outlineLevel="1"/>
    <col min="9" max="11" width="12.81640625" style="23" bestFit="1" customWidth="1" outlineLevel="1"/>
    <col min="12" max="13" width="14.26953125" style="23" bestFit="1" customWidth="1" outlineLevel="1"/>
    <col min="14" max="14" width="13.6328125" style="23" bestFit="1" customWidth="1" outlineLevel="1"/>
    <col min="15" max="15" width="14" style="25" bestFit="1" customWidth="1"/>
    <col min="16" max="16" width="17.7265625" style="25" bestFit="1" customWidth="1"/>
    <col min="17" max="17" width="16" style="59" bestFit="1" customWidth="1"/>
    <col min="18" max="18" width="14.7265625" style="25" customWidth="1"/>
    <col min="19" max="19" width="36.81640625" style="25" customWidth="1"/>
    <col min="20" max="16384" width="8.7265625" style="23"/>
  </cols>
  <sheetData>
    <row r="1" spans="1:19" x14ac:dyDescent="0.35">
      <c r="A1" s="23" t="s">
        <v>57</v>
      </c>
    </row>
    <row r="2" spans="1:19" x14ac:dyDescent="0.35">
      <c r="A2" s="23" t="s">
        <v>73</v>
      </c>
    </row>
    <row r="3" spans="1:19" ht="15" thickBot="1" x14ac:dyDescent="0.4">
      <c r="A3" s="23" t="s">
        <v>42</v>
      </c>
    </row>
    <row r="4" spans="1:19" ht="15" thickBot="1" x14ac:dyDescent="0.4">
      <c r="C4" s="81">
        <v>2022</v>
      </c>
      <c r="D4" s="82"/>
      <c r="E4" s="82"/>
      <c r="F4" s="82"/>
      <c r="G4" s="82"/>
      <c r="H4" s="82"/>
      <c r="I4" s="82"/>
      <c r="J4" s="82"/>
      <c r="K4" s="83"/>
      <c r="L4" s="81">
        <v>2023</v>
      </c>
      <c r="M4" s="82"/>
      <c r="N4" s="83"/>
      <c r="O4" s="60" t="s">
        <v>40</v>
      </c>
      <c r="P4" s="60" t="s">
        <v>51</v>
      </c>
      <c r="Q4" s="61" t="s">
        <v>51</v>
      </c>
      <c r="R4" s="60" t="s">
        <v>51</v>
      </c>
      <c r="S4" s="60" t="s">
        <v>41</v>
      </c>
    </row>
    <row r="5" spans="1:19" x14ac:dyDescent="0.35">
      <c r="A5" s="23" t="s">
        <v>0</v>
      </c>
      <c r="B5" s="23" t="s">
        <v>1</v>
      </c>
      <c r="C5" s="23">
        <v>4</v>
      </c>
      <c r="D5" s="23">
        <v>5</v>
      </c>
      <c r="E5" s="23">
        <v>6</v>
      </c>
      <c r="F5" s="23">
        <v>7</v>
      </c>
      <c r="G5" s="23">
        <v>8</v>
      </c>
      <c r="H5" s="23">
        <v>9</v>
      </c>
      <c r="I5" s="23">
        <v>10</v>
      </c>
      <c r="J5" s="23">
        <v>11</v>
      </c>
      <c r="K5" s="23">
        <v>12</v>
      </c>
      <c r="L5" s="23">
        <v>1</v>
      </c>
      <c r="M5" s="23">
        <v>2</v>
      </c>
      <c r="N5" s="23">
        <v>3</v>
      </c>
      <c r="O5" s="60"/>
      <c r="P5" s="60" t="s">
        <v>52</v>
      </c>
      <c r="Q5" s="61" t="s">
        <v>53</v>
      </c>
      <c r="R5" s="60" t="s">
        <v>54</v>
      </c>
      <c r="S5" s="60"/>
    </row>
    <row r="6" spans="1:19" x14ac:dyDescent="0.35">
      <c r="A6" s="23">
        <v>4470001</v>
      </c>
      <c r="B6" s="23" t="s">
        <v>61</v>
      </c>
      <c r="C6" s="62">
        <v>0</v>
      </c>
      <c r="D6" s="62">
        <v>0</v>
      </c>
      <c r="E6" s="62">
        <v>0</v>
      </c>
      <c r="F6" s="62">
        <v>0</v>
      </c>
      <c r="G6" s="62">
        <v>0</v>
      </c>
      <c r="H6" s="62">
        <v>0</v>
      </c>
      <c r="I6" s="62">
        <v>0</v>
      </c>
      <c r="J6" s="62">
        <v>0</v>
      </c>
      <c r="K6" s="62">
        <v>0</v>
      </c>
      <c r="L6" s="62">
        <v>0</v>
      </c>
      <c r="M6" s="62">
        <v>0</v>
      </c>
      <c r="N6" s="62">
        <v>0</v>
      </c>
      <c r="O6" s="63">
        <f>SUM(C6:N6)</f>
        <v>0</v>
      </c>
      <c r="P6" s="63" t="s">
        <v>49</v>
      </c>
      <c r="Q6" s="59">
        <v>0.98599999999999999</v>
      </c>
      <c r="R6" s="63">
        <f>Q6*O6</f>
        <v>0</v>
      </c>
    </row>
    <row r="7" spans="1:19" x14ac:dyDescent="0.35">
      <c r="A7" s="23">
        <v>4470006</v>
      </c>
      <c r="B7" s="23" t="s">
        <v>2</v>
      </c>
      <c r="C7" s="62">
        <v>-23197.910000000003</v>
      </c>
      <c r="D7" s="62">
        <v>-24011.86</v>
      </c>
      <c r="E7" s="62">
        <v>319.30000000000291</v>
      </c>
      <c r="F7" s="62">
        <v>91.329999999995664</v>
      </c>
      <c r="G7" s="62">
        <v>-4.0000000000006253E-2</v>
      </c>
      <c r="H7" s="62">
        <v>0</v>
      </c>
      <c r="I7" s="62">
        <v>0</v>
      </c>
      <c r="J7" s="62">
        <v>0</v>
      </c>
      <c r="K7" s="62">
        <v>0</v>
      </c>
      <c r="L7" s="62">
        <v>0</v>
      </c>
      <c r="M7" s="62">
        <v>0</v>
      </c>
      <c r="N7" s="62">
        <v>0</v>
      </c>
      <c r="O7" s="63">
        <f>SUM(C7:N7)</f>
        <v>-46799.180000000008</v>
      </c>
      <c r="P7" s="63" t="s">
        <v>49</v>
      </c>
      <c r="Q7" s="59">
        <v>0.98599999999999999</v>
      </c>
      <c r="R7" s="63">
        <f>Q7*O7</f>
        <v>-46143.991480000004</v>
      </c>
    </row>
    <row r="8" spans="1:19" x14ac:dyDescent="0.35">
      <c r="A8" s="23">
        <v>4470010</v>
      </c>
      <c r="B8" s="23" t="s">
        <v>3</v>
      </c>
      <c r="C8" s="62">
        <v>47372.39999999998</v>
      </c>
      <c r="D8" s="62">
        <v>40867.480000000003</v>
      </c>
      <c r="E8" s="62">
        <v>-864.78000000000895</v>
      </c>
      <c r="F8" s="62">
        <v>-594.08000000000015</v>
      </c>
      <c r="G8" s="62">
        <v>-254.70999999999992</v>
      </c>
      <c r="H8" s="62">
        <v>-230.21000000000004</v>
      </c>
      <c r="I8" s="62">
        <v>-130.58000000000001</v>
      </c>
      <c r="J8" s="62">
        <v>64.63000000000001</v>
      </c>
      <c r="K8" s="62">
        <v>100.32999999999993</v>
      </c>
      <c r="L8" s="62">
        <v>24.900000000000055</v>
      </c>
      <c r="M8" s="62">
        <v>20.029999999999998</v>
      </c>
      <c r="N8" s="62">
        <v>36.33</v>
      </c>
      <c r="O8" s="63">
        <f t="shared" ref="O8:O49" si="0">SUM(C8:N8)</f>
        <v>86411.739999999947</v>
      </c>
      <c r="P8" s="63" t="s">
        <v>49</v>
      </c>
      <c r="Q8" s="59">
        <v>0.98599999999999999</v>
      </c>
      <c r="R8" s="63">
        <f t="shared" ref="R8:R46" si="1">Q8*O8</f>
        <v>85201.975639999946</v>
      </c>
    </row>
    <row r="9" spans="1:19" x14ac:dyDescent="0.35">
      <c r="A9" s="23">
        <v>4470028</v>
      </c>
      <c r="B9" s="23" t="s">
        <v>4</v>
      </c>
      <c r="C9" s="62">
        <v>0</v>
      </c>
      <c r="D9" s="62">
        <v>0</v>
      </c>
      <c r="E9" s="62">
        <v>0</v>
      </c>
      <c r="F9" s="62">
        <v>0</v>
      </c>
      <c r="G9" s="62">
        <v>0</v>
      </c>
      <c r="H9" s="62">
        <v>0</v>
      </c>
      <c r="I9" s="62">
        <v>0</v>
      </c>
      <c r="J9" s="62">
        <v>0</v>
      </c>
      <c r="K9" s="62">
        <v>0</v>
      </c>
      <c r="L9" s="62">
        <v>0</v>
      </c>
      <c r="M9" s="62">
        <v>0</v>
      </c>
      <c r="N9" s="62">
        <v>0</v>
      </c>
      <c r="O9" s="63">
        <f t="shared" si="0"/>
        <v>0</v>
      </c>
      <c r="P9" s="63" t="s">
        <v>49</v>
      </c>
      <c r="Q9" s="59">
        <v>0.98599999999999999</v>
      </c>
      <c r="R9" s="63">
        <f t="shared" si="1"/>
        <v>0</v>
      </c>
    </row>
    <row r="10" spans="1:19" x14ac:dyDescent="0.35">
      <c r="A10" s="23">
        <v>4470066</v>
      </c>
      <c r="B10" s="23" t="s">
        <v>5</v>
      </c>
      <c r="C10" s="62">
        <v>0</v>
      </c>
      <c r="D10" s="62">
        <v>0</v>
      </c>
      <c r="E10" s="62">
        <v>0</v>
      </c>
      <c r="F10" s="62">
        <v>0</v>
      </c>
      <c r="G10" s="62">
        <v>0</v>
      </c>
      <c r="H10" s="62">
        <v>0</v>
      </c>
      <c r="I10" s="62">
        <v>0</v>
      </c>
      <c r="J10" s="62">
        <v>0</v>
      </c>
      <c r="K10" s="62">
        <v>0</v>
      </c>
      <c r="L10" s="62">
        <v>0</v>
      </c>
      <c r="M10" s="62">
        <v>0</v>
      </c>
      <c r="N10" s="62">
        <v>0</v>
      </c>
      <c r="O10" s="63">
        <f t="shared" si="0"/>
        <v>0</v>
      </c>
      <c r="P10" s="63" t="s">
        <v>49</v>
      </c>
      <c r="Q10" s="59">
        <v>0.98599999999999999</v>
      </c>
      <c r="R10" s="63">
        <f t="shared" si="1"/>
        <v>0</v>
      </c>
    </row>
    <row r="11" spans="1:19" x14ac:dyDescent="0.35">
      <c r="A11" s="23">
        <v>4470081</v>
      </c>
      <c r="B11" s="23" t="s">
        <v>6</v>
      </c>
      <c r="C11" s="62">
        <v>0</v>
      </c>
      <c r="D11" s="62">
        <v>0</v>
      </c>
      <c r="E11" s="62">
        <v>0</v>
      </c>
      <c r="F11" s="62">
        <v>0</v>
      </c>
      <c r="G11" s="62">
        <v>0</v>
      </c>
      <c r="H11" s="62">
        <v>0</v>
      </c>
      <c r="I11" s="62">
        <v>0</v>
      </c>
      <c r="J11" s="62">
        <v>0</v>
      </c>
      <c r="K11" s="62">
        <v>0</v>
      </c>
      <c r="L11" s="62">
        <v>0</v>
      </c>
      <c r="M11" s="62">
        <v>0</v>
      </c>
      <c r="N11" s="62">
        <v>0</v>
      </c>
      <c r="O11" s="63">
        <f t="shared" si="0"/>
        <v>0</v>
      </c>
      <c r="P11" s="63" t="s">
        <v>49</v>
      </c>
      <c r="Q11" s="59">
        <v>0.98599999999999999</v>
      </c>
      <c r="R11" s="63">
        <f t="shared" si="1"/>
        <v>0</v>
      </c>
    </row>
    <row r="12" spans="1:19" x14ac:dyDescent="0.35">
      <c r="A12" s="23">
        <v>4470082</v>
      </c>
      <c r="B12" s="23" t="s">
        <v>7</v>
      </c>
      <c r="C12" s="62">
        <v>-34587.870000000003</v>
      </c>
      <c r="D12" s="62">
        <v>-25193.67</v>
      </c>
      <c r="E12" s="62">
        <v>-831.55999999999506</v>
      </c>
      <c r="F12" s="62">
        <v>0</v>
      </c>
      <c r="G12" s="62">
        <v>0</v>
      </c>
      <c r="H12" s="62">
        <v>0</v>
      </c>
      <c r="I12" s="62">
        <v>0</v>
      </c>
      <c r="J12" s="62">
        <v>0</v>
      </c>
      <c r="K12" s="62">
        <v>0</v>
      </c>
      <c r="L12" s="62">
        <v>0</v>
      </c>
      <c r="M12" s="62">
        <v>0</v>
      </c>
      <c r="N12" s="62">
        <v>0</v>
      </c>
      <c r="O12" s="63">
        <f t="shared" si="0"/>
        <v>-60613.1</v>
      </c>
      <c r="P12" s="63" t="s">
        <v>49</v>
      </c>
      <c r="Q12" s="59">
        <v>0.98599999999999999</v>
      </c>
      <c r="R12" s="63">
        <f t="shared" si="1"/>
        <v>-59764.516599999995</v>
      </c>
    </row>
    <row r="13" spans="1:19" x14ac:dyDescent="0.35">
      <c r="A13" s="23">
        <v>4470089</v>
      </c>
      <c r="B13" s="23" t="s">
        <v>8</v>
      </c>
      <c r="C13" s="62">
        <v>-897480.61</v>
      </c>
      <c r="D13" s="62">
        <v>-552248.39999999991</v>
      </c>
      <c r="E13" s="62">
        <v>-3059947.5000000005</v>
      </c>
      <c r="F13" s="62">
        <v>-1937327.4899999991</v>
      </c>
      <c r="G13" s="62">
        <v>-2916868.72</v>
      </c>
      <c r="H13" s="62">
        <v>59323.569999999832</v>
      </c>
      <c r="I13" s="62">
        <v>40036.16000000108</v>
      </c>
      <c r="J13" s="62">
        <v>2364.3300000000017</v>
      </c>
      <c r="K13" s="62">
        <v>120443.45999999996</v>
      </c>
      <c r="L13" s="62">
        <v>112059.13</v>
      </c>
      <c r="M13" s="62">
        <v>-18956.859999999986</v>
      </c>
      <c r="N13" s="62">
        <v>-60509.350000000006</v>
      </c>
      <c r="O13" s="63">
        <f t="shared" si="0"/>
        <v>-9109112.2799999975</v>
      </c>
      <c r="P13" s="63" t="s">
        <v>49</v>
      </c>
      <c r="Q13" s="59">
        <v>0.98599999999999999</v>
      </c>
      <c r="R13" s="63">
        <f t="shared" si="1"/>
        <v>-8981584.7080799975</v>
      </c>
    </row>
    <row r="14" spans="1:19" x14ac:dyDescent="0.35">
      <c r="A14" s="23">
        <v>4470098</v>
      </c>
      <c r="B14" s="23" t="s">
        <v>9</v>
      </c>
      <c r="C14" s="62">
        <v>4476.3100000000022</v>
      </c>
      <c r="D14" s="62">
        <v>3097.63</v>
      </c>
      <c r="E14" s="62">
        <v>9772.6399999999921</v>
      </c>
      <c r="F14" s="62">
        <v>24005.89</v>
      </c>
      <c r="G14" s="62">
        <v>19992.420000000006</v>
      </c>
      <c r="H14" s="62">
        <v>3390.05</v>
      </c>
      <c r="I14" s="62">
        <v>595.96999999999946</v>
      </c>
      <c r="J14" s="62">
        <v>745.81000000000029</v>
      </c>
      <c r="K14" s="62">
        <v>4368.8</v>
      </c>
      <c r="L14" s="62">
        <v>-165114.98000000004</v>
      </c>
      <c r="M14" s="62">
        <v>9300.3499999999985</v>
      </c>
      <c r="N14" s="62">
        <v>723.75000000000011</v>
      </c>
      <c r="O14" s="63">
        <f t="shared" si="0"/>
        <v>-84645.360000000044</v>
      </c>
      <c r="P14" s="63" t="s">
        <v>49</v>
      </c>
      <c r="Q14" s="59">
        <v>0.98599999999999999</v>
      </c>
      <c r="R14" s="63">
        <f t="shared" si="1"/>
        <v>-83460.324960000042</v>
      </c>
    </row>
    <row r="15" spans="1:19" x14ac:dyDescent="0.35">
      <c r="A15" s="23">
        <v>4470099</v>
      </c>
      <c r="B15" s="23" t="s">
        <v>10</v>
      </c>
      <c r="C15" s="62">
        <v>-453327.63999999984</v>
      </c>
      <c r="D15" s="62">
        <v>-468421.88</v>
      </c>
      <c r="E15" s="62">
        <v>-142196.72</v>
      </c>
      <c r="F15" s="62">
        <v>-146936.59</v>
      </c>
      <c r="G15" s="62">
        <v>-146936.59</v>
      </c>
      <c r="H15" s="62">
        <v>-142196.70000000001</v>
      </c>
      <c r="I15" s="62">
        <v>-146936.58999999997</v>
      </c>
      <c r="J15" s="62">
        <v>-142196.70000000001</v>
      </c>
      <c r="K15" s="62">
        <v>-146936.70000000001</v>
      </c>
      <c r="L15" s="62">
        <v>113758.07</v>
      </c>
      <c r="M15" s="62">
        <v>0</v>
      </c>
      <c r="N15" s="62">
        <v>0</v>
      </c>
      <c r="O15" s="63">
        <f t="shared" si="0"/>
        <v>-1822328.0399999998</v>
      </c>
      <c r="P15" s="63" t="s">
        <v>55</v>
      </c>
      <c r="Q15" s="59">
        <v>0.98499999999999999</v>
      </c>
      <c r="R15" s="63">
        <f t="shared" si="1"/>
        <v>-1794993.1193999997</v>
      </c>
    </row>
    <row r="16" spans="1:19" x14ac:dyDescent="0.35">
      <c r="A16" s="23">
        <v>4470100</v>
      </c>
      <c r="B16" s="23" t="s">
        <v>11</v>
      </c>
      <c r="C16" s="62">
        <v>-36124.969999999972</v>
      </c>
      <c r="D16" s="62">
        <v>-47768.990000000013</v>
      </c>
      <c r="E16" s="62">
        <v>-74894.530000000013</v>
      </c>
      <c r="F16" s="62">
        <v>-76428.199999999968</v>
      </c>
      <c r="G16" s="62">
        <v>-112702.26999999997</v>
      </c>
      <c r="H16" s="62">
        <v>-5219.1200000000081</v>
      </c>
      <c r="I16" s="62">
        <v>-6165.1699999999919</v>
      </c>
      <c r="J16" s="62">
        <v>-12888.62</v>
      </c>
      <c r="K16" s="62">
        <v>-38654.380000000012</v>
      </c>
      <c r="L16" s="62">
        <v>9156.5599999999977</v>
      </c>
      <c r="M16" s="62">
        <v>-8620.34</v>
      </c>
      <c r="N16" s="62">
        <v>-6285.88</v>
      </c>
      <c r="O16" s="63">
        <f t="shared" si="0"/>
        <v>-416595.90999999992</v>
      </c>
      <c r="P16" s="63" t="s">
        <v>49</v>
      </c>
      <c r="Q16" s="59">
        <v>0.98599999999999999</v>
      </c>
      <c r="R16" s="63">
        <f t="shared" si="1"/>
        <v>-410763.56725999992</v>
      </c>
    </row>
    <row r="17" spans="1:18" x14ac:dyDescent="0.35">
      <c r="A17" s="23">
        <v>4470106</v>
      </c>
      <c r="B17" s="23" t="s">
        <v>26</v>
      </c>
      <c r="C17" s="62">
        <v>0</v>
      </c>
      <c r="D17" s="62">
        <v>0</v>
      </c>
      <c r="E17" s="62">
        <v>0</v>
      </c>
      <c r="F17" s="62">
        <v>0</v>
      </c>
      <c r="G17" s="62">
        <v>0</v>
      </c>
      <c r="H17" s="62">
        <v>0</v>
      </c>
      <c r="I17" s="62">
        <v>0</v>
      </c>
      <c r="J17" s="62">
        <v>0</v>
      </c>
      <c r="K17" s="62">
        <v>0</v>
      </c>
      <c r="L17" s="62">
        <v>0</v>
      </c>
      <c r="M17" s="62">
        <v>0</v>
      </c>
      <c r="N17" s="62">
        <v>0</v>
      </c>
      <c r="O17" s="63">
        <f t="shared" si="0"/>
        <v>0</v>
      </c>
      <c r="P17" s="63" t="s">
        <v>49</v>
      </c>
      <c r="Q17" s="59">
        <v>0.98599999999999999</v>
      </c>
      <c r="R17" s="63">
        <f t="shared" si="1"/>
        <v>0</v>
      </c>
    </row>
    <row r="18" spans="1:18" x14ac:dyDescent="0.35">
      <c r="A18" s="23">
        <v>4470107</v>
      </c>
      <c r="B18" s="23" t="s">
        <v>27</v>
      </c>
      <c r="C18" s="62">
        <v>0</v>
      </c>
      <c r="D18" s="62">
        <v>0</v>
      </c>
      <c r="E18" s="62">
        <v>0</v>
      </c>
      <c r="F18" s="62">
        <v>0</v>
      </c>
      <c r="G18" s="62">
        <v>0</v>
      </c>
      <c r="H18" s="62">
        <v>0</v>
      </c>
      <c r="I18" s="62">
        <v>0</v>
      </c>
      <c r="J18" s="62">
        <v>0</v>
      </c>
      <c r="K18" s="62">
        <v>0</v>
      </c>
      <c r="L18" s="62">
        <v>0</v>
      </c>
      <c r="M18" s="62">
        <v>0</v>
      </c>
      <c r="N18" s="62">
        <v>0</v>
      </c>
      <c r="O18" s="63">
        <f t="shared" si="0"/>
        <v>0</v>
      </c>
      <c r="P18" s="63" t="s">
        <v>49</v>
      </c>
      <c r="Q18" s="59">
        <v>0.98599999999999999</v>
      </c>
      <c r="R18" s="63">
        <f t="shared" si="1"/>
        <v>0</v>
      </c>
    </row>
    <row r="19" spans="1:18" x14ac:dyDescent="0.35">
      <c r="A19" s="23">
        <v>4470109</v>
      </c>
      <c r="B19" s="23" t="s">
        <v>28</v>
      </c>
      <c r="C19" s="62">
        <v>0</v>
      </c>
      <c r="D19" s="62">
        <v>0</v>
      </c>
      <c r="E19" s="62">
        <v>0</v>
      </c>
      <c r="F19" s="62">
        <v>0</v>
      </c>
      <c r="G19" s="62">
        <v>0</v>
      </c>
      <c r="H19" s="62">
        <v>0</v>
      </c>
      <c r="I19" s="62">
        <v>0</v>
      </c>
      <c r="J19" s="62">
        <v>0</v>
      </c>
      <c r="K19" s="62">
        <v>0</v>
      </c>
      <c r="L19" s="62">
        <v>0</v>
      </c>
      <c r="M19" s="62">
        <v>0</v>
      </c>
      <c r="N19" s="62">
        <v>0</v>
      </c>
      <c r="O19" s="63">
        <f t="shared" si="0"/>
        <v>0</v>
      </c>
      <c r="P19" s="63" t="s">
        <v>49</v>
      </c>
      <c r="Q19" s="59">
        <v>0.98599999999999999</v>
      </c>
      <c r="R19" s="63">
        <f t="shared" si="1"/>
        <v>0</v>
      </c>
    </row>
    <row r="20" spans="1:18" x14ac:dyDescent="0.35">
      <c r="A20" s="23">
        <v>4470110</v>
      </c>
      <c r="B20" s="23" t="s">
        <v>29</v>
      </c>
      <c r="C20" s="62">
        <v>0.01</v>
      </c>
      <c r="D20" s="62">
        <v>0.02</v>
      </c>
      <c r="E20" s="62">
        <v>0.01</v>
      </c>
      <c r="F20" s="62">
        <v>0</v>
      </c>
      <c r="G20" s="62">
        <v>0.63</v>
      </c>
      <c r="H20" s="62">
        <v>-0.62</v>
      </c>
      <c r="I20" s="62">
        <v>-0.01</v>
      </c>
      <c r="J20" s="62">
        <v>4.9400000000000004</v>
      </c>
      <c r="K20" s="62">
        <v>0</v>
      </c>
      <c r="L20" s="62">
        <v>0</v>
      </c>
      <c r="M20" s="62">
        <v>0</v>
      </c>
      <c r="N20" s="62">
        <v>0</v>
      </c>
      <c r="O20" s="63">
        <f t="shared" si="0"/>
        <v>4.9800000000000004</v>
      </c>
      <c r="P20" s="63" t="s">
        <v>49</v>
      </c>
      <c r="Q20" s="59">
        <v>0.98599999999999999</v>
      </c>
      <c r="R20" s="63">
        <f t="shared" si="1"/>
        <v>4.9102800000000002</v>
      </c>
    </row>
    <row r="21" spans="1:18" x14ac:dyDescent="0.35">
      <c r="A21" s="23">
        <v>4470112</v>
      </c>
      <c r="B21" s="23" t="s">
        <v>12</v>
      </c>
      <c r="C21" s="62">
        <v>0</v>
      </c>
      <c r="D21" s="62">
        <v>0</v>
      </c>
      <c r="E21" s="62">
        <v>0</v>
      </c>
      <c r="F21" s="62">
        <v>0</v>
      </c>
      <c r="G21" s="62">
        <v>0</v>
      </c>
      <c r="H21" s="62">
        <v>0</v>
      </c>
      <c r="I21" s="62">
        <v>0</v>
      </c>
      <c r="J21" s="62">
        <v>0</v>
      </c>
      <c r="K21" s="62">
        <v>0</v>
      </c>
      <c r="L21" s="62">
        <v>0</v>
      </c>
      <c r="M21" s="62">
        <v>0</v>
      </c>
      <c r="N21" s="62">
        <v>0</v>
      </c>
      <c r="O21" s="63">
        <f t="shared" si="0"/>
        <v>0</v>
      </c>
      <c r="P21" s="63" t="s">
        <v>49</v>
      </c>
      <c r="Q21" s="59">
        <v>0.98599999999999999</v>
      </c>
      <c r="R21" s="63">
        <f t="shared" si="1"/>
        <v>0</v>
      </c>
    </row>
    <row r="22" spans="1:18" x14ac:dyDescent="0.35">
      <c r="A22" s="23">
        <v>4470115</v>
      </c>
      <c r="B22" s="23" t="s">
        <v>25</v>
      </c>
      <c r="C22" s="62">
        <v>-803.40000000000089</v>
      </c>
      <c r="D22" s="62">
        <v>-4035.7400000000002</v>
      </c>
      <c r="E22" s="62">
        <v>-4682.22</v>
      </c>
      <c r="F22" s="62">
        <v>-7742.63</v>
      </c>
      <c r="G22" s="62">
        <v>-271.80000000000018</v>
      </c>
      <c r="H22" s="62">
        <v>-4042.45</v>
      </c>
      <c r="I22" s="62">
        <v>2835.17</v>
      </c>
      <c r="J22" s="62">
        <v>-433.52000000000004</v>
      </c>
      <c r="K22" s="62">
        <v>-2017.5800000000002</v>
      </c>
      <c r="L22" s="62">
        <v>-3817.78</v>
      </c>
      <c r="M22" s="62">
        <v>6216.73</v>
      </c>
      <c r="N22" s="62">
        <v>247.41999999999996</v>
      </c>
      <c r="O22" s="63">
        <f t="shared" si="0"/>
        <v>-18547.800000000003</v>
      </c>
      <c r="P22" s="63" t="s">
        <v>49</v>
      </c>
      <c r="Q22" s="59">
        <v>0.98599999999999999</v>
      </c>
      <c r="R22" s="63">
        <f t="shared" si="1"/>
        <v>-18288.130800000003</v>
      </c>
    </row>
    <row r="23" spans="1:18" x14ac:dyDescent="0.35">
      <c r="A23" s="23">
        <v>4470124</v>
      </c>
      <c r="B23" s="23" t="s">
        <v>13</v>
      </c>
      <c r="C23" s="62">
        <v>0</v>
      </c>
      <c r="D23" s="62">
        <v>0</v>
      </c>
      <c r="E23" s="62">
        <v>0</v>
      </c>
      <c r="F23" s="62">
        <v>0</v>
      </c>
      <c r="G23" s="62">
        <v>0</v>
      </c>
      <c r="H23" s="62">
        <v>0</v>
      </c>
      <c r="I23" s="62">
        <v>0</v>
      </c>
      <c r="J23" s="62">
        <v>0</v>
      </c>
      <c r="K23" s="62">
        <v>0</v>
      </c>
      <c r="L23" s="62">
        <v>0</v>
      </c>
      <c r="M23" s="62">
        <v>0</v>
      </c>
      <c r="N23" s="62">
        <v>0</v>
      </c>
      <c r="O23" s="63">
        <f t="shared" si="0"/>
        <v>0</v>
      </c>
      <c r="P23" s="63" t="s">
        <v>49</v>
      </c>
      <c r="Q23" s="59">
        <v>0.98599999999999999</v>
      </c>
      <c r="R23" s="63">
        <f t="shared" si="1"/>
        <v>0</v>
      </c>
    </row>
    <row r="24" spans="1:18" x14ac:dyDescent="0.35">
      <c r="A24" s="23">
        <v>4470126</v>
      </c>
      <c r="B24" s="23" t="s">
        <v>24</v>
      </c>
      <c r="C24" s="62">
        <v>-71995.669999999984</v>
      </c>
      <c r="D24" s="62">
        <v>11966.279999999992</v>
      </c>
      <c r="E24" s="62">
        <v>-193207.36</v>
      </c>
      <c r="F24" s="62">
        <v>126322.41999999995</v>
      </c>
      <c r="G24" s="62">
        <v>313600.86</v>
      </c>
      <c r="H24" s="62">
        <v>2334.6000000000658</v>
      </c>
      <c r="I24" s="62">
        <v>4925.75</v>
      </c>
      <c r="J24" s="62">
        <v>3787.4199999999992</v>
      </c>
      <c r="K24" s="62">
        <v>108968.68999999999</v>
      </c>
      <c r="L24" s="62">
        <v>-82815.539999999994</v>
      </c>
      <c r="M24" s="62">
        <v>-3176.8400000000015</v>
      </c>
      <c r="N24" s="62">
        <v>9570.440000000006</v>
      </c>
      <c r="O24" s="63">
        <f t="shared" si="0"/>
        <v>230281.05000000008</v>
      </c>
      <c r="P24" s="63" t="s">
        <v>49</v>
      </c>
      <c r="Q24" s="59">
        <v>0.98599999999999999</v>
      </c>
      <c r="R24" s="63">
        <f t="shared" si="1"/>
        <v>227057.11530000006</v>
      </c>
    </row>
    <row r="25" spans="1:18" x14ac:dyDescent="0.35">
      <c r="A25" s="23">
        <v>4470131</v>
      </c>
      <c r="B25" s="23" t="s">
        <v>14</v>
      </c>
      <c r="C25" s="62">
        <v>0</v>
      </c>
      <c r="D25" s="62">
        <v>0</v>
      </c>
      <c r="E25" s="62">
        <v>0</v>
      </c>
      <c r="F25" s="62">
        <v>0</v>
      </c>
      <c r="G25" s="62">
        <v>0</v>
      </c>
      <c r="H25" s="62">
        <v>0</v>
      </c>
      <c r="I25" s="62">
        <v>0</v>
      </c>
      <c r="J25" s="62">
        <v>0</v>
      </c>
      <c r="K25" s="62">
        <v>0</v>
      </c>
      <c r="L25" s="62">
        <v>0</v>
      </c>
      <c r="M25" s="62">
        <v>0</v>
      </c>
      <c r="N25" s="62">
        <v>0</v>
      </c>
      <c r="O25" s="63">
        <f t="shared" si="0"/>
        <v>0</v>
      </c>
      <c r="P25" s="63" t="s">
        <v>49</v>
      </c>
      <c r="Q25" s="59">
        <v>0.98599999999999999</v>
      </c>
      <c r="R25" s="63">
        <f t="shared" si="1"/>
        <v>0</v>
      </c>
    </row>
    <row r="26" spans="1:18" x14ac:dyDescent="0.35">
      <c r="A26" s="23">
        <v>4470143</v>
      </c>
      <c r="B26" s="23" t="s">
        <v>15</v>
      </c>
      <c r="C26" s="62">
        <v>0</v>
      </c>
      <c r="D26" s="62">
        <v>0</v>
      </c>
      <c r="E26" s="62">
        <v>0</v>
      </c>
      <c r="F26" s="62">
        <v>0</v>
      </c>
      <c r="G26" s="62">
        <v>0</v>
      </c>
      <c r="H26" s="62">
        <v>0</v>
      </c>
      <c r="I26" s="62">
        <v>0</v>
      </c>
      <c r="J26" s="62">
        <v>0</v>
      </c>
      <c r="K26" s="62">
        <v>0</v>
      </c>
      <c r="L26" s="62">
        <v>0</v>
      </c>
      <c r="M26" s="62">
        <v>0</v>
      </c>
      <c r="N26" s="62">
        <v>0</v>
      </c>
      <c r="O26" s="63">
        <f t="shared" si="0"/>
        <v>0</v>
      </c>
      <c r="P26" s="63" t="s">
        <v>49</v>
      </c>
      <c r="Q26" s="59">
        <v>0.98599999999999999</v>
      </c>
      <c r="R26" s="63">
        <f t="shared" si="1"/>
        <v>0</v>
      </c>
    </row>
    <row r="27" spans="1:18" x14ac:dyDescent="0.35">
      <c r="A27" s="23">
        <v>4470151</v>
      </c>
      <c r="B27" s="23" t="s">
        <v>60</v>
      </c>
      <c r="C27" s="62">
        <v>0</v>
      </c>
      <c r="D27" s="62">
        <v>0</v>
      </c>
      <c r="E27" s="62">
        <v>0</v>
      </c>
      <c r="F27" s="62">
        <v>0</v>
      </c>
      <c r="G27" s="62">
        <v>0</v>
      </c>
      <c r="H27" s="62">
        <v>0</v>
      </c>
      <c r="I27" s="62">
        <v>374.39</v>
      </c>
      <c r="J27" s="62">
        <v>0</v>
      </c>
      <c r="K27" s="62">
        <v>0</v>
      </c>
      <c r="L27" s="62">
        <v>0</v>
      </c>
      <c r="M27" s="62">
        <v>0</v>
      </c>
      <c r="N27" s="62">
        <v>0</v>
      </c>
      <c r="O27" s="63">
        <f t="shared" si="0"/>
        <v>374.39</v>
      </c>
      <c r="P27" s="63" t="s">
        <v>49</v>
      </c>
      <c r="Q27" s="59">
        <v>0.98599999999999999</v>
      </c>
      <c r="R27" s="63">
        <f>Q27*O27</f>
        <v>369.14853999999997</v>
      </c>
    </row>
    <row r="28" spans="1:18" x14ac:dyDescent="0.35">
      <c r="A28" s="23">
        <v>4470168</v>
      </c>
      <c r="B28" s="23" t="s">
        <v>16</v>
      </c>
      <c r="C28" s="62">
        <v>0</v>
      </c>
      <c r="D28" s="62">
        <v>0</v>
      </c>
      <c r="E28" s="62">
        <v>0</v>
      </c>
      <c r="F28" s="62">
        <v>0</v>
      </c>
      <c r="G28" s="62">
        <v>0</v>
      </c>
      <c r="H28" s="62">
        <v>0</v>
      </c>
      <c r="I28" s="62">
        <v>0</v>
      </c>
      <c r="J28" s="62">
        <v>0</v>
      </c>
      <c r="K28" s="62">
        <v>0</v>
      </c>
      <c r="L28" s="62">
        <v>0</v>
      </c>
      <c r="M28" s="62">
        <v>0</v>
      </c>
      <c r="N28" s="62">
        <v>0</v>
      </c>
      <c r="O28" s="63">
        <f t="shared" si="0"/>
        <v>0</v>
      </c>
      <c r="P28" s="63" t="s">
        <v>49</v>
      </c>
      <c r="Q28" s="59">
        <v>0.98599999999999999</v>
      </c>
      <c r="R28" s="63">
        <f t="shared" si="1"/>
        <v>0</v>
      </c>
    </row>
    <row r="29" spans="1:18" x14ac:dyDescent="0.35">
      <c r="A29" s="23">
        <v>4470170</v>
      </c>
      <c r="B29" s="23" t="s">
        <v>17</v>
      </c>
      <c r="C29" s="62">
        <v>0</v>
      </c>
      <c r="D29" s="62">
        <v>0</v>
      </c>
      <c r="E29" s="62">
        <v>0</v>
      </c>
      <c r="F29" s="62">
        <v>0</v>
      </c>
      <c r="G29" s="62">
        <v>0</v>
      </c>
      <c r="H29" s="62">
        <v>0</v>
      </c>
      <c r="I29" s="62">
        <v>0</v>
      </c>
      <c r="J29" s="62">
        <v>0</v>
      </c>
      <c r="K29" s="62">
        <v>0</v>
      </c>
      <c r="L29" s="62">
        <v>0</v>
      </c>
      <c r="M29" s="62">
        <v>0</v>
      </c>
      <c r="N29" s="62">
        <v>0</v>
      </c>
      <c r="O29" s="63">
        <f t="shared" si="0"/>
        <v>0</v>
      </c>
      <c r="P29" s="63" t="s">
        <v>49</v>
      </c>
      <c r="Q29" s="59">
        <v>0.98599999999999999</v>
      </c>
      <c r="R29" s="63">
        <f t="shared" si="1"/>
        <v>0</v>
      </c>
    </row>
    <row r="30" spans="1:18" x14ac:dyDescent="0.35">
      <c r="A30" s="23">
        <v>4470174</v>
      </c>
      <c r="B30" s="23" t="s">
        <v>30</v>
      </c>
      <c r="C30" s="62">
        <v>0</v>
      </c>
      <c r="D30" s="62">
        <v>0</v>
      </c>
      <c r="E30" s="62">
        <v>0</v>
      </c>
      <c r="F30" s="62">
        <v>0</v>
      </c>
      <c r="G30" s="62">
        <v>0</v>
      </c>
      <c r="H30" s="62">
        <v>0</v>
      </c>
      <c r="I30" s="62">
        <v>0</v>
      </c>
      <c r="J30" s="62">
        <v>0</v>
      </c>
      <c r="K30" s="62">
        <v>0</v>
      </c>
      <c r="L30" s="62">
        <v>0</v>
      </c>
      <c r="M30" s="62">
        <v>0</v>
      </c>
      <c r="N30" s="62">
        <v>0</v>
      </c>
      <c r="O30" s="63">
        <f t="shared" si="0"/>
        <v>0</v>
      </c>
      <c r="P30" s="63" t="s">
        <v>49</v>
      </c>
      <c r="Q30" s="59">
        <v>0.98599999999999999</v>
      </c>
      <c r="R30" s="63">
        <f t="shared" si="1"/>
        <v>0</v>
      </c>
    </row>
    <row r="31" spans="1:18" x14ac:dyDescent="0.35">
      <c r="A31" s="23">
        <v>4470204</v>
      </c>
      <c r="B31" s="23" t="s">
        <v>18</v>
      </c>
      <c r="C31" s="62">
        <v>0</v>
      </c>
      <c r="D31" s="62">
        <v>0</v>
      </c>
      <c r="E31" s="62">
        <v>0</v>
      </c>
      <c r="F31" s="62">
        <v>0</v>
      </c>
      <c r="G31" s="62">
        <v>0</v>
      </c>
      <c r="H31" s="62">
        <v>0</v>
      </c>
      <c r="I31" s="62">
        <v>0</v>
      </c>
      <c r="J31" s="62">
        <v>0</v>
      </c>
      <c r="K31" s="62">
        <v>0</v>
      </c>
      <c r="L31" s="62">
        <v>0</v>
      </c>
      <c r="M31" s="62">
        <v>0</v>
      </c>
      <c r="N31" s="62">
        <v>0</v>
      </c>
      <c r="O31" s="63">
        <f t="shared" si="0"/>
        <v>0</v>
      </c>
      <c r="P31" s="63" t="s">
        <v>49</v>
      </c>
      <c r="Q31" s="59">
        <v>0.98599999999999999</v>
      </c>
      <c r="R31" s="63">
        <f t="shared" si="1"/>
        <v>0</v>
      </c>
    </row>
    <row r="32" spans="1:18" x14ac:dyDescent="0.35">
      <c r="A32" s="23">
        <v>4470206</v>
      </c>
      <c r="B32" s="23" t="s">
        <v>31</v>
      </c>
      <c r="C32" s="62">
        <v>-3960</v>
      </c>
      <c r="D32" s="62">
        <v>-6150.55</v>
      </c>
      <c r="E32" s="62">
        <v>-20835.080000000016</v>
      </c>
      <c r="F32" s="62">
        <v>-37257.149999999994</v>
      </c>
      <c r="G32" s="62">
        <v>-74440.08</v>
      </c>
      <c r="H32" s="62">
        <v>286</v>
      </c>
      <c r="I32" s="62">
        <v>-24.7</v>
      </c>
      <c r="J32" s="62">
        <v>7.0000000000000284E-2</v>
      </c>
      <c r="K32" s="62">
        <v>-24080.179999999997</v>
      </c>
      <c r="L32" s="62">
        <v>22367.34</v>
      </c>
      <c r="M32" s="62">
        <v>-2228.3399999999997</v>
      </c>
      <c r="N32" s="62">
        <v>-4934.51</v>
      </c>
      <c r="O32" s="63">
        <f t="shared" si="0"/>
        <v>-151257.18000000002</v>
      </c>
      <c r="P32" s="63" t="s">
        <v>49</v>
      </c>
      <c r="Q32" s="59">
        <v>0.98599999999999999</v>
      </c>
      <c r="R32" s="63">
        <f t="shared" si="1"/>
        <v>-149139.57948000001</v>
      </c>
    </row>
    <row r="33" spans="1:18" x14ac:dyDescent="0.35">
      <c r="A33" s="23">
        <v>4470209</v>
      </c>
      <c r="B33" s="23" t="s">
        <v>32</v>
      </c>
      <c r="C33" s="62">
        <v>39170.05999999999</v>
      </c>
      <c r="D33" s="62">
        <v>32241.920000000006</v>
      </c>
      <c r="E33" s="62">
        <v>103684.83000000012</v>
      </c>
      <c r="F33" s="62">
        <v>183281.85999999993</v>
      </c>
      <c r="G33" s="62">
        <v>282270.8</v>
      </c>
      <c r="H33" s="62">
        <v>-590.20999999999367</v>
      </c>
      <c r="I33" s="62">
        <v>98.49</v>
      </c>
      <c r="J33" s="62">
        <v>825.36</v>
      </c>
      <c r="K33" s="62">
        <v>62657.689999999995</v>
      </c>
      <c r="L33" s="62">
        <v>-60921.5</v>
      </c>
      <c r="M33" s="62">
        <v>6927.54</v>
      </c>
      <c r="N33" s="62">
        <v>17330.96</v>
      </c>
      <c r="O33" s="63">
        <f t="shared" si="0"/>
        <v>666977.79999999993</v>
      </c>
      <c r="P33" s="63" t="s">
        <v>49</v>
      </c>
      <c r="Q33" s="59">
        <v>0.98599999999999999</v>
      </c>
      <c r="R33" s="63">
        <f t="shared" si="1"/>
        <v>657640.11079999991</v>
      </c>
    </row>
    <row r="34" spans="1:18" x14ac:dyDescent="0.35">
      <c r="A34" s="23">
        <v>4470214</v>
      </c>
      <c r="B34" s="23" t="s">
        <v>33</v>
      </c>
      <c r="C34" s="62">
        <v>-92.91</v>
      </c>
      <c r="D34" s="62">
        <v>-2310.11</v>
      </c>
      <c r="E34" s="62">
        <v>-925.78999999999974</v>
      </c>
      <c r="F34" s="62">
        <v>-52.560000000000393</v>
      </c>
      <c r="G34" s="62">
        <v>-460.39</v>
      </c>
      <c r="H34" s="62">
        <v>-1389.2</v>
      </c>
      <c r="I34" s="62">
        <v>2.2737367544323206E-13</v>
      </c>
      <c r="J34" s="62">
        <v>0</v>
      </c>
      <c r="K34" s="62">
        <v>0</v>
      </c>
      <c r="L34" s="62">
        <v>0</v>
      </c>
      <c r="M34" s="62">
        <v>0</v>
      </c>
      <c r="N34" s="62">
        <v>0</v>
      </c>
      <c r="O34" s="63">
        <f t="shared" si="0"/>
        <v>-5230.96</v>
      </c>
      <c r="P34" s="63" t="s">
        <v>49</v>
      </c>
      <c r="Q34" s="59">
        <v>0.98599999999999999</v>
      </c>
      <c r="R34" s="63">
        <f t="shared" si="1"/>
        <v>-5157.7265600000001</v>
      </c>
    </row>
    <row r="35" spans="1:18" x14ac:dyDescent="0.35">
      <c r="A35" s="23">
        <v>4470215</v>
      </c>
      <c r="B35" s="23" t="s">
        <v>64</v>
      </c>
      <c r="C35" s="62">
        <v>66.899999999999977</v>
      </c>
      <c r="D35" s="62">
        <v>2203.4299999999998</v>
      </c>
      <c r="E35" s="62">
        <v>640.57999999999993</v>
      </c>
      <c r="F35" s="62">
        <v>22.940000000000452</v>
      </c>
      <c r="G35" s="62">
        <v>262.5</v>
      </c>
      <c r="H35" s="62">
        <v>983.32</v>
      </c>
      <c r="I35" s="62">
        <v>2.2737367544323206E-13</v>
      </c>
      <c r="J35" s="62">
        <v>-138.33000000000001</v>
      </c>
      <c r="K35" s="62">
        <v>-53.409999999999968</v>
      </c>
      <c r="L35" s="62">
        <v>-23.919999999999998</v>
      </c>
      <c r="M35" s="62">
        <v>-0.10000000000000009</v>
      </c>
      <c r="N35" s="62">
        <v>0</v>
      </c>
      <c r="O35" s="63">
        <f t="shared" si="0"/>
        <v>3963.9100000000003</v>
      </c>
      <c r="P35" s="63" t="s">
        <v>49</v>
      </c>
      <c r="Q35" s="59">
        <v>0.98599999999999999</v>
      </c>
      <c r="R35" s="63">
        <f t="shared" si="1"/>
        <v>3908.4152600000002</v>
      </c>
    </row>
    <row r="36" spans="1:18" x14ac:dyDescent="0.35">
      <c r="A36" s="23">
        <v>4470220</v>
      </c>
      <c r="B36" s="23" t="s">
        <v>34</v>
      </c>
      <c r="C36" s="62">
        <v>-496357.72999999992</v>
      </c>
      <c r="D36" s="62">
        <v>-464273.31000000011</v>
      </c>
      <c r="E36" s="62">
        <v>-288297.22000000009</v>
      </c>
      <c r="F36" s="62">
        <v>-596351.91000000027</v>
      </c>
      <c r="G36" s="62">
        <v>-493986.32000000007</v>
      </c>
      <c r="H36" s="62">
        <v>-10035.769999999953</v>
      </c>
      <c r="I36" s="62">
        <v>0</v>
      </c>
      <c r="J36" s="62">
        <v>0</v>
      </c>
      <c r="K36" s="62">
        <v>-5407.76</v>
      </c>
      <c r="L36" s="62">
        <v>-11422.78</v>
      </c>
      <c r="M36" s="62">
        <v>-51087.05</v>
      </c>
      <c r="N36" s="62">
        <v>-133311.50999999998</v>
      </c>
      <c r="O36" s="63">
        <f t="shared" si="0"/>
        <v>-2550531.3599999994</v>
      </c>
      <c r="P36" s="63" t="s">
        <v>49</v>
      </c>
      <c r="Q36" s="59">
        <v>0.98599999999999999</v>
      </c>
      <c r="R36" s="63">
        <f t="shared" si="1"/>
        <v>-2514823.9209599993</v>
      </c>
    </row>
    <row r="37" spans="1:18" x14ac:dyDescent="0.35">
      <c r="A37" s="23">
        <v>4470221</v>
      </c>
      <c r="B37" s="23" t="s">
        <v>35</v>
      </c>
      <c r="C37" s="62">
        <v>-653.59000000000015</v>
      </c>
      <c r="D37" s="62">
        <v>-1412.5500000000002</v>
      </c>
      <c r="E37" s="62">
        <v>-1167.43</v>
      </c>
      <c r="F37" s="62">
        <v>-683.12999999999988</v>
      </c>
      <c r="G37" s="62">
        <v>-3239.8599999999997</v>
      </c>
      <c r="H37" s="62">
        <v>0</v>
      </c>
      <c r="I37" s="62">
        <v>4.5474735088646412E-13</v>
      </c>
      <c r="J37" s="62">
        <v>-708.81</v>
      </c>
      <c r="K37" s="62">
        <v>-20664.950000000015</v>
      </c>
      <c r="L37" s="62">
        <v>-76146.939999999988</v>
      </c>
      <c r="M37" s="62">
        <v>60254.45</v>
      </c>
      <c r="N37" s="62">
        <v>-493.40999999999991</v>
      </c>
      <c r="O37" s="63">
        <f t="shared" si="0"/>
        <v>-44916.220000000016</v>
      </c>
      <c r="P37" s="63" t="s">
        <v>49</v>
      </c>
      <c r="Q37" s="59">
        <v>0.98599999999999999</v>
      </c>
      <c r="R37" s="63">
        <f t="shared" si="1"/>
        <v>-44287.392920000013</v>
      </c>
    </row>
    <row r="38" spans="1:18" x14ac:dyDescent="0.35">
      <c r="A38" s="23">
        <v>4470222</v>
      </c>
      <c r="B38" s="23" t="s">
        <v>19</v>
      </c>
      <c r="C38" s="62">
        <v>0</v>
      </c>
      <c r="D38" s="62">
        <v>-24670.86</v>
      </c>
      <c r="E38" s="62">
        <v>0</v>
      </c>
      <c r="F38" s="62">
        <v>0</v>
      </c>
      <c r="G38" s="62">
        <v>0</v>
      </c>
      <c r="H38" s="62">
        <v>0</v>
      </c>
      <c r="I38" s="62">
        <v>0</v>
      </c>
      <c r="J38" s="62">
        <v>0</v>
      </c>
      <c r="K38" s="62">
        <v>0</v>
      </c>
      <c r="L38" s="62">
        <v>0</v>
      </c>
      <c r="M38" s="62">
        <v>0</v>
      </c>
      <c r="N38" s="62">
        <v>0</v>
      </c>
      <c r="O38" s="63">
        <f t="shared" si="0"/>
        <v>-24670.86</v>
      </c>
      <c r="P38" s="63" t="s">
        <v>49</v>
      </c>
      <c r="Q38" s="59">
        <v>0.98599999999999999</v>
      </c>
      <c r="R38" s="63">
        <f t="shared" si="1"/>
        <v>-24325.467960000002</v>
      </c>
    </row>
    <row r="39" spans="1:18" x14ac:dyDescent="0.35">
      <c r="A39" s="23">
        <v>5550039</v>
      </c>
      <c r="B39" s="23" t="s">
        <v>36</v>
      </c>
      <c r="C39" s="62">
        <v>-722.84999999999991</v>
      </c>
      <c r="D39" s="62">
        <v>-197.46000000000012</v>
      </c>
      <c r="E39" s="62">
        <v>129.42000000000007</v>
      </c>
      <c r="F39" s="62">
        <v>554.34999999999945</v>
      </c>
      <c r="G39" s="62">
        <v>-56.219999999999942</v>
      </c>
      <c r="H39" s="62">
        <v>-126.34000000000002</v>
      </c>
      <c r="I39" s="62">
        <v>-87.509999999999991</v>
      </c>
      <c r="J39" s="62">
        <v>-209.84000000000003</v>
      </c>
      <c r="K39" s="62">
        <v>1581.52</v>
      </c>
      <c r="L39" s="62">
        <v>-607.08999999999992</v>
      </c>
      <c r="M39" s="62">
        <v>-22.75</v>
      </c>
      <c r="N39" s="62">
        <v>-22.049999999999997</v>
      </c>
      <c r="O39" s="63">
        <f t="shared" si="0"/>
        <v>213.17999999999955</v>
      </c>
      <c r="P39" s="63" t="s">
        <v>49</v>
      </c>
      <c r="Q39" s="59">
        <v>0.98599999999999999</v>
      </c>
      <c r="R39" s="63">
        <f t="shared" si="1"/>
        <v>210.19547999999955</v>
      </c>
    </row>
    <row r="40" spans="1:18" x14ac:dyDescent="0.35">
      <c r="A40" s="23">
        <v>5550088</v>
      </c>
      <c r="B40" s="23" t="s">
        <v>20</v>
      </c>
      <c r="C40" s="62">
        <v>0</v>
      </c>
      <c r="D40" s="62">
        <v>0</v>
      </c>
      <c r="E40" s="62">
        <v>0</v>
      </c>
      <c r="F40" s="62">
        <v>0</v>
      </c>
      <c r="G40" s="62">
        <v>0</v>
      </c>
      <c r="H40" s="62">
        <v>0</v>
      </c>
      <c r="I40" s="62">
        <v>0</v>
      </c>
      <c r="J40" s="62">
        <v>0</v>
      </c>
      <c r="K40" s="62">
        <v>0</v>
      </c>
      <c r="L40" s="62">
        <v>0</v>
      </c>
      <c r="M40" s="62">
        <v>0</v>
      </c>
      <c r="N40" s="62">
        <v>0</v>
      </c>
      <c r="O40" s="63">
        <f t="shared" si="0"/>
        <v>0</v>
      </c>
      <c r="P40" s="63" t="s">
        <v>55</v>
      </c>
      <c r="Q40" s="59">
        <v>0.98499999999999999</v>
      </c>
      <c r="R40" s="63">
        <f t="shared" si="1"/>
        <v>0</v>
      </c>
    </row>
    <row r="41" spans="1:18" x14ac:dyDescent="0.35">
      <c r="A41" s="23">
        <v>5550093</v>
      </c>
      <c r="B41" s="23" t="s">
        <v>65</v>
      </c>
      <c r="C41" s="62">
        <v>0</v>
      </c>
      <c r="D41" s="62">
        <v>0</v>
      </c>
      <c r="E41" s="62">
        <v>0</v>
      </c>
      <c r="F41" s="62">
        <v>0</v>
      </c>
      <c r="G41" s="62">
        <v>0</v>
      </c>
      <c r="H41" s="62">
        <v>0</v>
      </c>
      <c r="I41" s="62">
        <v>0</v>
      </c>
      <c r="J41" s="62">
        <v>0</v>
      </c>
      <c r="K41" s="62">
        <v>0</v>
      </c>
      <c r="L41" s="62">
        <v>0</v>
      </c>
      <c r="M41" s="62">
        <v>0</v>
      </c>
      <c r="N41" s="62">
        <v>0</v>
      </c>
      <c r="O41" s="63">
        <f t="shared" si="0"/>
        <v>0</v>
      </c>
      <c r="P41" s="63" t="s">
        <v>49</v>
      </c>
      <c r="Q41" s="59">
        <v>0.98599999999999999</v>
      </c>
      <c r="R41" s="63">
        <f t="shared" si="1"/>
        <v>0</v>
      </c>
    </row>
    <row r="42" spans="1:18" x14ac:dyDescent="0.35">
      <c r="A42" s="23">
        <v>5550099</v>
      </c>
      <c r="B42" s="23" t="s">
        <v>21</v>
      </c>
      <c r="C42" s="62">
        <v>0</v>
      </c>
      <c r="D42" s="62">
        <v>0</v>
      </c>
      <c r="E42" s="62">
        <v>0</v>
      </c>
      <c r="F42" s="62">
        <v>0</v>
      </c>
      <c r="G42" s="62">
        <v>0</v>
      </c>
      <c r="H42" s="62">
        <v>0</v>
      </c>
      <c r="I42" s="62">
        <v>0</v>
      </c>
      <c r="J42" s="62">
        <v>0</v>
      </c>
      <c r="K42" s="62">
        <v>0</v>
      </c>
      <c r="L42" s="62">
        <v>0</v>
      </c>
      <c r="M42" s="62">
        <v>0</v>
      </c>
      <c r="N42" s="62">
        <v>0</v>
      </c>
      <c r="O42" s="63">
        <f t="shared" si="0"/>
        <v>0</v>
      </c>
      <c r="P42" s="63" t="s">
        <v>55</v>
      </c>
      <c r="Q42" s="59">
        <v>0.98499999999999999</v>
      </c>
      <c r="R42" s="63">
        <f t="shared" si="1"/>
        <v>0</v>
      </c>
    </row>
    <row r="43" spans="1:18" x14ac:dyDescent="0.35">
      <c r="A43" s="23">
        <v>5550100</v>
      </c>
      <c r="B43" s="23" t="s">
        <v>22</v>
      </c>
      <c r="C43" s="62">
        <v>0</v>
      </c>
      <c r="D43" s="62">
        <v>0</v>
      </c>
      <c r="E43" s="62">
        <v>0</v>
      </c>
      <c r="F43" s="62">
        <v>0</v>
      </c>
      <c r="G43" s="62">
        <v>0</v>
      </c>
      <c r="H43" s="62">
        <v>0</v>
      </c>
      <c r="I43" s="62">
        <v>0</v>
      </c>
      <c r="J43" s="62">
        <v>0</v>
      </c>
      <c r="K43" s="62">
        <v>0</v>
      </c>
      <c r="L43" s="62">
        <v>0</v>
      </c>
      <c r="M43" s="62">
        <v>0</v>
      </c>
      <c r="N43" s="62">
        <v>0</v>
      </c>
      <c r="O43" s="63">
        <f t="shared" si="0"/>
        <v>0</v>
      </c>
      <c r="P43" s="63" t="s">
        <v>55</v>
      </c>
      <c r="Q43" s="59">
        <v>0.98499999999999999</v>
      </c>
      <c r="R43" s="63">
        <f t="shared" si="1"/>
        <v>0</v>
      </c>
    </row>
    <row r="44" spans="1:18" x14ac:dyDescent="0.35">
      <c r="A44" s="23">
        <v>5550107</v>
      </c>
      <c r="B44" s="23" t="s">
        <v>23</v>
      </c>
      <c r="C44" s="62">
        <v>0</v>
      </c>
      <c r="D44" s="62">
        <v>0</v>
      </c>
      <c r="E44" s="62">
        <v>0</v>
      </c>
      <c r="F44" s="62">
        <v>0</v>
      </c>
      <c r="G44" s="62">
        <v>0</v>
      </c>
      <c r="H44" s="62">
        <v>0</v>
      </c>
      <c r="I44" s="62">
        <v>0</v>
      </c>
      <c r="J44" s="62">
        <v>0</v>
      </c>
      <c r="K44" s="62">
        <v>0</v>
      </c>
      <c r="L44" s="62">
        <v>0</v>
      </c>
      <c r="M44" s="62">
        <v>0</v>
      </c>
      <c r="N44" s="62">
        <v>0</v>
      </c>
      <c r="O44" s="63">
        <f t="shared" si="0"/>
        <v>0</v>
      </c>
      <c r="P44" s="63" t="s">
        <v>55</v>
      </c>
      <c r="Q44" s="59">
        <v>0.98499999999999999</v>
      </c>
      <c r="R44" s="63">
        <f t="shared" si="1"/>
        <v>0</v>
      </c>
    </row>
    <row r="45" spans="1:18" x14ac:dyDescent="0.35">
      <c r="A45" s="23">
        <v>5570007</v>
      </c>
      <c r="B45" s="23" t="s">
        <v>66</v>
      </c>
      <c r="C45" s="62">
        <v>0</v>
      </c>
      <c r="D45" s="62">
        <v>0</v>
      </c>
      <c r="E45" s="62">
        <v>0</v>
      </c>
      <c r="F45" s="62">
        <v>0</v>
      </c>
      <c r="G45" s="62">
        <v>32659.580000000005</v>
      </c>
      <c r="H45" s="62">
        <v>0</v>
      </c>
      <c r="I45" s="62">
        <v>0</v>
      </c>
      <c r="J45" s="62">
        <v>0</v>
      </c>
      <c r="K45" s="62">
        <v>0</v>
      </c>
      <c r="L45" s="62">
        <v>0</v>
      </c>
      <c r="M45" s="62">
        <v>0</v>
      </c>
      <c r="N45" s="62">
        <v>0</v>
      </c>
      <c r="O45" s="63">
        <f t="shared" si="0"/>
        <v>32659.580000000005</v>
      </c>
      <c r="P45" s="63" t="s">
        <v>49</v>
      </c>
      <c r="Q45" s="59">
        <v>0.98599999999999999</v>
      </c>
      <c r="R45" s="63">
        <f>Q45*O45</f>
        <v>32202.345880000004</v>
      </c>
    </row>
    <row r="46" spans="1:18" x14ac:dyDescent="0.35">
      <c r="A46" s="23">
        <v>5614000</v>
      </c>
      <c r="B46" s="23" t="s">
        <v>37</v>
      </c>
      <c r="C46" s="62">
        <v>14515.199999999999</v>
      </c>
      <c r="D46" s="62">
        <v>6543.1800000000012</v>
      </c>
      <c r="E46" s="62">
        <v>10821.92</v>
      </c>
      <c r="F46" s="62">
        <v>14111.74</v>
      </c>
      <c r="G46" s="62">
        <v>8151.0999999999949</v>
      </c>
      <c r="H46" s="62">
        <v>270.69000000000102</v>
      </c>
      <c r="I46" s="62">
        <v>3189.46</v>
      </c>
      <c r="J46" s="62">
        <v>4169.2000000000016</v>
      </c>
      <c r="K46" s="62">
        <v>5220.4400000000005</v>
      </c>
      <c r="L46" s="62">
        <v>-117.61999999999993</v>
      </c>
      <c r="M46" s="62">
        <v>5780.3899999999994</v>
      </c>
      <c r="N46" s="62">
        <v>3899.09</v>
      </c>
      <c r="O46" s="63">
        <f t="shared" si="0"/>
        <v>76554.790000000008</v>
      </c>
      <c r="P46" s="63" t="s">
        <v>49</v>
      </c>
      <c r="Q46" s="59">
        <v>0.98599999999999999</v>
      </c>
      <c r="R46" s="63">
        <f t="shared" si="1"/>
        <v>75483.02294000001</v>
      </c>
    </row>
    <row r="47" spans="1:18" x14ac:dyDescent="0.35">
      <c r="A47" s="23">
        <v>5618000</v>
      </c>
      <c r="B47" s="23" t="s">
        <v>38</v>
      </c>
      <c r="C47" s="64">
        <v>3969.02</v>
      </c>
      <c r="D47" s="64">
        <v>1312.1100000000004</v>
      </c>
      <c r="E47" s="64">
        <v>2401.7199999999998</v>
      </c>
      <c r="F47" s="64">
        <v>4409.37</v>
      </c>
      <c r="G47" s="64">
        <v>3187.8999999999996</v>
      </c>
      <c r="H47" s="64">
        <v>219.85000000000014</v>
      </c>
      <c r="I47" s="64">
        <v>919.91</v>
      </c>
      <c r="J47" s="64">
        <v>1027.5899999999997</v>
      </c>
      <c r="K47" s="64">
        <v>1414.14</v>
      </c>
      <c r="L47" s="62">
        <v>648.93999999999949</v>
      </c>
      <c r="M47" s="62">
        <v>1815.55</v>
      </c>
      <c r="N47" s="62">
        <v>1096.3599999999999</v>
      </c>
      <c r="O47" s="63">
        <f t="shared" si="0"/>
        <v>22422.46</v>
      </c>
      <c r="P47" s="63" t="s">
        <v>49</v>
      </c>
      <c r="Q47" s="59">
        <v>0.98599999999999999</v>
      </c>
      <c r="R47" s="63">
        <f>Q47*O47</f>
        <v>22108.545559999999</v>
      </c>
    </row>
    <row r="48" spans="1:18" x14ac:dyDescent="0.35">
      <c r="A48" s="23">
        <v>5757000</v>
      </c>
      <c r="B48" s="23" t="s">
        <v>39</v>
      </c>
      <c r="C48" s="64">
        <v>9535.57</v>
      </c>
      <c r="D48" s="64">
        <v>6102.0900000000029</v>
      </c>
      <c r="E48" s="64">
        <v>8219.11</v>
      </c>
      <c r="F48" s="64">
        <v>12748.939999999999</v>
      </c>
      <c r="G48" s="64">
        <v>10036.33</v>
      </c>
      <c r="H48" s="64">
        <v>433.58000000000038</v>
      </c>
      <c r="I48" s="64">
        <v>2807.1099999999997</v>
      </c>
      <c r="J48" s="64">
        <v>2827.4900000000002</v>
      </c>
      <c r="K48" s="64">
        <v>3815.2100000000005</v>
      </c>
      <c r="L48" s="62">
        <v>666.35000000000014</v>
      </c>
      <c r="M48" s="62">
        <v>4676.380000000001</v>
      </c>
      <c r="N48" s="62">
        <v>3476.5499999999993</v>
      </c>
      <c r="O48" s="63">
        <f t="shared" si="0"/>
        <v>65344.710000000006</v>
      </c>
      <c r="P48" s="63" t="s">
        <v>49</v>
      </c>
      <c r="Q48" s="59">
        <v>0.98599999999999999</v>
      </c>
      <c r="R48" s="63">
        <f t="shared" ref="R48:R49" si="2">Q48*O48</f>
        <v>64429.884060000004</v>
      </c>
    </row>
    <row r="49" spans="1:20" ht="15.5" x14ac:dyDescent="0.35">
      <c r="A49" s="23">
        <v>5614008</v>
      </c>
      <c r="B49" s="23" t="s">
        <v>67</v>
      </c>
      <c r="C49" s="62">
        <v>0</v>
      </c>
      <c r="D49" s="62">
        <v>0</v>
      </c>
      <c r="E49" s="62">
        <v>0</v>
      </c>
      <c r="F49" s="62">
        <v>0</v>
      </c>
      <c r="G49" s="62">
        <v>0</v>
      </c>
      <c r="H49" s="62">
        <v>0</v>
      </c>
      <c r="I49" s="62">
        <v>0</v>
      </c>
      <c r="J49" s="62">
        <v>0</v>
      </c>
      <c r="K49" s="62">
        <v>0</v>
      </c>
      <c r="L49" s="62">
        <v>0</v>
      </c>
      <c r="M49" s="62">
        <v>0</v>
      </c>
      <c r="N49" s="62">
        <v>0</v>
      </c>
      <c r="O49" s="63">
        <f t="shared" si="0"/>
        <v>0</v>
      </c>
      <c r="P49" s="63" t="s">
        <v>49</v>
      </c>
      <c r="Q49" s="59">
        <v>0.98599999999999999</v>
      </c>
      <c r="R49" s="63">
        <f t="shared" si="2"/>
        <v>0</v>
      </c>
      <c r="S49" s="65"/>
      <c r="T49" s="65"/>
    </row>
    <row r="50" spans="1:20" ht="16.5" x14ac:dyDescent="0.35">
      <c r="A50" s="66" t="s">
        <v>68</v>
      </c>
      <c r="B50" s="67" t="s">
        <v>69</v>
      </c>
      <c r="P50" s="63"/>
      <c r="R50" s="63"/>
    </row>
    <row r="51" spans="1:20" x14ac:dyDescent="0.35">
      <c r="C51" s="68"/>
      <c r="D51" s="68"/>
      <c r="E51" s="68"/>
      <c r="F51" s="68"/>
      <c r="G51" s="68"/>
      <c r="H51" s="68"/>
      <c r="I51" s="68"/>
      <c r="J51" s="68"/>
      <c r="K51" s="68"/>
      <c r="O51" s="27"/>
      <c r="R51" s="27"/>
    </row>
    <row r="52" spans="1:20" x14ac:dyDescent="0.35">
      <c r="B52" s="69" t="s">
        <v>63</v>
      </c>
      <c r="C52" s="70">
        <f>SUM(C6:C49)</f>
        <v>-1900199.6799999997</v>
      </c>
      <c r="D52" s="70">
        <f t="shared" ref="D52:N52" si="3">SUM(D6:D49)</f>
        <v>-1516361.24</v>
      </c>
      <c r="E52" s="70">
        <f t="shared" si="3"/>
        <v>-3651860.6600000011</v>
      </c>
      <c r="F52" s="70">
        <f t="shared" si="3"/>
        <v>-2437824.899999999</v>
      </c>
      <c r="G52" s="70">
        <f t="shared" si="3"/>
        <v>-3079054.8800000008</v>
      </c>
      <c r="H52" s="70">
        <f t="shared" si="3"/>
        <v>-96588.960000000036</v>
      </c>
      <c r="I52" s="70">
        <f t="shared" si="3"/>
        <v>-97562.149999998859</v>
      </c>
      <c r="J52" s="70">
        <f t="shared" si="3"/>
        <v>-140758.97999999998</v>
      </c>
      <c r="K52" s="70">
        <f t="shared" si="3"/>
        <v>70755.319999999934</v>
      </c>
      <c r="L52" s="70">
        <f t="shared" si="3"/>
        <v>-142306.85999999999</v>
      </c>
      <c r="M52" s="70">
        <f t="shared" si="3"/>
        <v>10899.140000000007</v>
      </c>
      <c r="N52" s="70">
        <f t="shared" si="3"/>
        <v>-169175.81</v>
      </c>
      <c r="O52" s="27">
        <f>SUM(C52:N52)</f>
        <v>-13150039.66</v>
      </c>
      <c r="R52" s="27">
        <f>SUM(R6:R49)</f>
        <v>-12964116.776719997</v>
      </c>
    </row>
    <row r="53" spans="1:20" ht="18" customHeight="1" x14ac:dyDescent="0.35">
      <c r="C53" s="62"/>
      <c r="D53" s="62"/>
      <c r="E53" s="62"/>
      <c r="F53" s="62"/>
      <c r="G53" s="62"/>
      <c r="H53" s="62"/>
      <c r="I53" s="62"/>
      <c r="J53" s="62"/>
      <c r="K53" s="62"/>
      <c r="L53" s="28"/>
      <c r="M53" s="28"/>
      <c r="N53" s="28"/>
      <c r="O53" s="27"/>
      <c r="R53" s="27"/>
    </row>
    <row r="54" spans="1:20" x14ac:dyDescent="0.35">
      <c r="B54" s="23" t="s">
        <v>76</v>
      </c>
      <c r="C54" s="62">
        <v>60980</v>
      </c>
      <c r="D54" s="62">
        <v>265324</v>
      </c>
      <c r="E54" s="62">
        <v>227253</v>
      </c>
      <c r="F54" s="62">
        <v>378463</v>
      </c>
      <c r="G54" s="62">
        <v>458720</v>
      </c>
      <c r="H54" s="62">
        <v>440182</v>
      </c>
      <c r="I54" s="62">
        <v>34300</v>
      </c>
      <c r="J54" s="62">
        <v>27443</v>
      </c>
      <c r="K54" s="62">
        <v>43145</v>
      </c>
      <c r="L54" s="62">
        <v>43676</v>
      </c>
      <c r="M54" s="62">
        <v>25247</v>
      </c>
      <c r="N54" s="62">
        <v>2589</v>
      </c>
      <c r="O54" s="64">
        <f>SUM(C54:N54)</f>
        <v>2007322</v>
      </c>
      <c r="P54" s="71"/>
      <c r="Q54" s="72"/>
      <c r="R54" s="27"/>
    </row>
    <row r="55" spans="1:20" x14ac:dyDescent="0.35">
      <c r="C55" s="62"/>
      <c r="D55" s="62"/>
      <c r="E55" s="62"/>
      <c r="F55" s="62"/>
      <c r="G55" s="62"/>
      <c r="H55" s="62"/>
      <c r="I55" s="62"/>
      <c r="J55" s="62"/>
      <c r="K55" s="62"/>
      <c r="L55" s="62"/>
      <c r="M55" s="62"/>
      <c r="N55" s="62"/>
      <c r="O55" s="64"/>
      <c r="P55" s="71"/>
      <c r="Q55" s="72"/>
      <c r="R55" s="27"/>
    </row>
    <row r="56" spans="1:20" x14ac:dyDescent="0.35">
      <c r="B56" s="73" t="s">
        <v>62</v>
      </c>
      <c r="C56" s="74">
        <f>C52*($R$52/$O$52)</f>
        <v>-1873333.5554522553</v>
      </c>
      <c r="D56" s="74">
        <f t="shared" ref="D56:M56" si="4">D52*($R$52/$O$52)</f>
        <v>-1494922.0458132017</v>
      </c>
      <c r="E56" s="74">
        <f t="shared" si="4"/>
        <v>-3600228.5371472239</v>
      </c>
      <c r="F56" s="74">
        <f t="shared" si="4"/>
        <v>-2403357.518451449</v>
      </c>
      <c r="G56" s="74">
        <f>G52*($R$52/$O$52)</f>
        <v>-3035521.4172981125</v>
      </c>
      <c r="H56" s="74">
        <f t="shared" si="4"/>
        <v>-95223.329294653799</v>
      </c>
      <c r="I56" s="74">
        <f t="shared" si="4"/>
        <v>-96182.759770312216</v>
      </c>
      <c r="J56" s="74">
        <f t="shared" si="4"/>
        <v>-138768.84794824978</v>
      </c>
      <c r="K56" s="74">
        <f t="shared" si="4"/>
        <v>69754.940271730797</v>
      </c>
      <c r="L56" s="74">
        <f>L52*($R$52/$O$52)</f>
        <v>-140294.84312356391</v>
      </c>
      <c r="M56" s="74">
        <f t="shared" si="4"/>
        <v>10745.041640872138</v>
      </c>
      <c r="N56" s="74">
        <f>N52*($R$52/$O$52)</f>
        <v>-166783.90433357784</v>
      </c>
      <c r="O56" s="75">
        <f>SUM(C56:N56)</f>
        <v>-12964116.776719995</v>
      </c>
    </row>
    <row r="57" spans="1:20" x14ac:dyDescent="0.35">
      <c r="B57" s="69" t="s">
        <v>77</v>
      </c>
      <c r="C57" s="70">
        <f>C56+C54</f>
        <v>-1812353.5554522553</v>
      </c>
      <c r="D57" s="70">
        <f t="shared" ref="D57:M57" si="5">D56+D54</f>
        <v>-1229598.0458132017</v>
      </c>
      <c r="E57" s="70">
        <f t="shared" si="5"/>
        <v>-3372975.5371472239</v>
      </c>
      <c r="F57" s="70">
        <f t="shared" si="5"/>
        <v>-2024894.518451449</v>
      </c>
      <c r="G57" s="70">
        <f t="shared" si="5"/>
        <v>-2576801.4172981125</v>
      </c>
      <c r="H57" s="70">
        <f t="shared" si="5"/>
        <v>344958.67070534622</v>
      </c>
      <c r="I57" s="70">
        <f t="shared" si="5"/>
        <v>-61882.759770312216</v>
      </c>
      <c r="J57" s="70">
        <f t="shared" si="5"/>
        <v>-111325.84794824978</v>
      </c>
      <c r="K57" s="70">
        <f t="shared" si="5"/>
        <v>112899.9402717308</v>
      </c>
      <c r="L57" s="70">
        <f>L56+L54</f>
        <v>-96618.843123563915</v>
      </c>
      <c r="M57" s="70">
        <f t="shared" si="5"/>
        <v>35992.041640872136</v>
      </c>
      <c r="N57" s="70">
        <f>N56+N54</f>
        <v>-164194.90433357784</v>
      </c>
      <c r="O57" s="27">
        <f>SUM(C57:N57)</f>
        <v>-10956794.776719995</v>
      </c>
      <c r="P57" s="25" t="s">
        <v>132</v>
      </c>
    </row>
    <row r="58" spans="1:20" x14ac:dyDescent="0.35">
      <c r="A58" s="66"/>
      <c r="L58" s="17"/>
      <c r="M58" s="17"/>
      <c r="N58" s="17"/>
      <c r="O58" s="24"/>
    </row>
    <row r="59" spans="1:20" x14ac:dyDescent="0.35">
      <c r="A59" s="66"/>
      <c r="L59" s="17"/>
      <c r="M59" s="17"/>
      <c r="N59" s="17"/>
    </row>
    <row r="60" spans="1:20" x14ac:dyDescent="0.35">
      <c r="A60" s="66"/>
      <c r="B60" s="23" t="s">
        <v>75</v>
      </c>
      <c r="C60" s="26">
        <v>37325.640874431832</v>
      </c>
      <c r="D60" s="26">
        <v>44596.349740027385</v>
      </c>
      <c r="E60" s="26">
        <v>36250.804637392896</v>
      </c>
      <c r="F60" s="26">
        <v>46244.279296232642</v>
      </c>
      <c r="G60" s="26">
        <v>47924.185309536071</v>
      </c>
      <c r="H60" s="26">
        <v>36085.206086088903</v>
      </c>
      <c r="I60" s="26">
        <v>-149004.8203131652</v>
      </c>
      <c r="J60" s="26">
        <v>-394990.14060024533</v>
      </c>
      <c r="K60" s="26">
        <v>-336263.81222153077</v>
      </c>
      <c r="L60" s="26">
        <v>-324225.49441523402</v>
      </c>
      <c r="M60" s="26">
        <v>-277372.75205856061</v>
      </c>
      <c r="N60" s="26">
        <v>-279924.49723509839</v>
      </c>
      <c r="O60" s="27">
        <f>SUM(C60:N60)</f>
        <v>-1513355.0509001245</v>
      </c>
    </row>
    <row r="61" spans="1:20" x14ac:dyDescent="0.35">
      <c r="A61" s="66"/>
      <c r="L61" s="28"/>
      <c r="M61" s="28"/>
      <c r="N61" s="28"/>
    </row>
    <row r="62" spans="1:20" x14ac:dyDescent="0.35">
      <c r="A62" s="66"/>
    </row>
    <row r="63" spans="1:20" x14ac:dyDescent="0.35">
      <c r="A63" s="66"/>
      <c r="B63" s="23" t="s">
        <v>79</v>
      </c>
      <c r="C63" s="23">
        <v>-1900199.6799999997</v>
      </c>
      <c r="D63" s="23">
        <v>-1516361.24</v>
      </c>
      <c r="E63" s="23">
        <v>-3651860.6600000011</v>
      </c>
      <c r="F63" s="23">
        <v>-2437824.899999999</v>
      </c>
      <c r="G63" s="23">
        <v>-3079054.8800000008</v>
      </c>
      <c r="H63" s="23">
        <v>-96588.960000000036</v>
      </c>
      <c r="I63" s="23">
        <v>-97562.149999998859</v>
      </c>
      <c r="J63" s="23">
        <v>-140758.97999999998</v>
      </c>
      <c r="K63" s="23">
        <v>70755.319999999934</v>
      </c>
      <c r="L63" s="23">
        <v>-142306.85999999999</v>
      </c>
      <c r="M63" s="23">
        <v>10899.140000000007</v>
      </c>
      <c r="N63" s="23">
        <v>-169175.81</v>
      </c>
    </row>
    <row r="64" spans="1:20" x14ac:dyDescent="0.35">
      <c r="A64" s="66"/>
      <c r="C64" s="70">
        <f>C52-C63</f>
        <v>0</v>
      </c>
      <c r="D64" s="70">
        <f t="shared" ref="D64:K64" si="6">D52-D63</f>
        <v>0</v>
      </c>
      <c r="E64" s="70">
        <f t="shared" si="6"/>
        <v>0</v>
      </c>
      <c r="F64" s="70">
        <f t="shared" si="6"/>
        <v>0</v>
      </c>
      <c r="G64" s="70">
        <f t="shared" si="6"/>
        <v>0</v>
      </c>
      <c r="H64" s="70">
        <f t="shared" si="6"/>
        <v>0</v>
      </c>
      <c r="I64" s="70">
        <f t="shared" si="6"/>
        <v>0</v>
      </c>
      <c r="J64" s="70">
        <f t="shared" si="6"/>
        <v>0</v>
      </c>
      <c r="K64" s="70">
        <f t="shared" si="6"/>
        <v>0</v>
      </c>
      <c r="L64" s="70">
        <f t="shared" ref="L64" si="7">L52-L63</f>
        <v>0</v>
      </c>
      <c r="M64" s="70">
        <f t="shared" ref="M64" si="8">M52-M63</f>
        <v>0</v>
      </c>
      <c r="N64" s="70">
        <f t="shared" ref="N64" si="9">N52-N63</f>
        <v>0</v>
      </c>
    </row>
    <row r="67" spans="1:14" x14ac:dyDescent="0.35">
      <c r="L67" s="17"/>
      <c r="M67" s="17"/>
      <c r="N67" s="17"/>
    </row>
    <row r="68" spans="1:14" x14ac:dyDescent="0.35">
      <c r="L68" s="17"/>
      <c r="M68" s="17"/>
      <c r="N68" s="17"/>
    </row>
    <row r="69" spans="1:14" x14ac:dyDescent="0.35">
      <c r="A69" s="66"/>
      <c r="L69" s="17"/>
      <c r="M69" s="17"/>
      <c r="N69" s="17"/>
    </row>
    <row r="71" spans="1:14" x14ac:dyDescent="0.35">
      <c r="C71" s="55"/>
    </row>
    <row r="72" spans="1:14" x14ac:dyDescent="0.35">
      <c r="A72" s="76"/>
      <c r="C72" s="55"/>
      <c r="L72" s="29"/>
      <c r="M72" s="29"/>
      <c r="N72" s="29"/>
    </row>
    <row r="73" spans="1:14" x14ac:dyDescent="0.35">
      <c r="C73" s="55"/>
    </row>
  </sheetData>
  <mergeCells count="2">
    <mergeCell ref="C4:K4"/>
    <mergeCell ref="L4:N4"/>
  </mergeCells>
  <pageMargins left="0.7" right="0.7" top="0.75" bottom="0.7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1603D-745C-4342-AE2F-98F7CA99D75C}">
  <dimension ref="A1:O41"/>
  <sheetViews>
    <sheetView topLeftCell="C1" workbookViewId="0">
      <selection activeCell="H37" sqref="H37"/>
    </sheetView>
  </sheetViews>
  <sheetFormatPr defaultRowHeight="14.5" x14ac:dyDescent="0.35"/>
  <cols>
    <col min="1" max="1" width="29.6328125" style="4" customWidth="1"/>
    <col min="2" max="2" width="24.54296875" style="4" customWidth="1"/>
    <col min="3" max="3" width="16.6328125" style="4" customWidth="1"/>
    <col min="4" max="4" width="14.6328125" style="4" bestFit="1" customWidth="1"/>
    <col min="5" max="7" width="11.08984375" style="4" bestFit="1" customWidth="1"/>
    <col min="8" max="8" width="13.08984375" style="4" bestFit="1" customWidth="1"/>
    <col min="9" max="9" width="10.36328125" style="4" bestFit="1" customWidth="1"/>
    <col min="10" max="10" width="12.6328125" style="4" bestFit="1" customWidth="1"/>
    <col min="11" max="11" width="12.26953125" style="4" bestFit="1" customWidth="1"/>
    <col min="12" max="12" width="9.90625" style="4" bestFit="1" customWidth="1"/>
    <col min="13" max="13" width="11" style="4" bestFit="1" customWidth="1"/>
    <col min="14" max="14" width="11.08984375" style="4" bestFit="1" customWidth="1"/>
    <col min="15" max="16384" width="8.7265625" style="4"/>
  </cols>
  <sheetData>
    <row r="1" spans="1:15" ht="15" thickBot="1" x14ac:dyDescent="0.4">
      <c r="A1" s="38" t="s">
        <v>95</v>
      </c>
      <c r="B1" s="39" t="s">
        <v>96</v>
      </c>
      <c r="C1" s="84" t="s">
        <v>97</v>
      </c>
      <c r="D1" s="85"/>
      <c r="E1" s="85"/>
      <c r="F1" s="85"/>
      <c r="G1" s="85"/>
      <c r="H1" s="85"/>
      <c r="I1" s="85"/>
      <c r="J1" s="85"/>
      <c r="K1" s="85"/>
      <c r="L1" s="85"/>
      <c r="M1" s="85"/>
      <c r="N1" s="86"/>
    </row>
    <row r="2" spans="1:15" x14ac:dyDescent="0.35">
      <c r="A2" s="40"/>
      <c r="B2" s="40"/>
      <c r="C2" s="41">
        <v>44652</v>
      </c>
      <c r="D2" s="41">
        <v>44682</v>
      </c>
      <c r="E2" s="41">
        <v>44713</v>
      </c>
      <c r="F2" s="41">
        <v>44743</v>
      </c>
      <c r="G2" s="41">
        <v>44774</v>
      </c>
      <c r="H2" s="41">
        <v>44805</v>
      </c>
      <c r="I2" s="41">
        <v>44835</v>
      </c>
      <c r="J2" s="41">
        <v>44866</v>
      </c>
      <c r="K2" s="41">
        <v>44896</v>
      </c>
      <c r="L2" s="41">
        <v>44927</v>
      </c>
      <c r="M2" s="41">
        <v>44958</v>
      </c>
      <c r="N2" s="41">
        <v>44986</v>
      </c>
      <c r="O2" s="4" t="s">
        <v>98</v>
      </c>
    </row>
    <row r="3" spans="1:15" x14ac:dyDescent="0.35">
      <c r="A3" s="40" t="s">
        <v>99</v>
      </c>
      <c r="B3" s="40" t="s">
        <v>100</v>
      </c>
      <c r="C3" s="42">
        <v>19099.840999999997</v>
      </c>
      <c r="D3" s="42">
        <v>6688.8690000000006</v>
      </c>
      <c r="E3" s="42">
        <v>18434.27399999999</v>
      </c>
      <c r="F3" s="42">
        <v>9470.5280000000002</v>
      </c>
      <c r="G3" s="42">
        <v>19793.477999999992</v>
      </c>
      <c r="H3" s="42">
        <v>0</v>
      </c>
      <c r="I3" s="42">
        <v>0</v>
      </c>
      <c r="J3" s="42">
        <v>0</v>
      </c>
      <c r="K3" s="42">
        <v>0</v>
      </c>
      <c r="L3" s="42">
        <v>6246.4140000000025</v>
      </c>
      <c r="M3" s="42">
        <v>14884.201000000005</v>
      </c>
      <c r="N3" s="42">
        <v>5790.3100000000013</v>
      </c>
      <c r="O3" s="42">
        <f>SUM(C3:N3)</f>
        <v>100407.91499999998</v>
      </c>
    </row>
    <row r="4" spans="1:15" x14ac:dyDescent="0.35">
      <c r="A4" s="40" t="s">
        <v>99</v>
      </c>
      <c r="B4" s="40" t="s">
        <v>101</v>
      </c>
      <c r="C4" s="42">
        <v>1732.5970000000004</v>
      </c>
      <c r="D4" s="42">
        <v>934.36099999999988</v>
      </c>
      <c r="E4" s="42">
        <v>1247.5060000000001</v>
      </c>
      <c r="F4" s="42">
        <v>4491.1669999999995</v>
      </c>
      <c r="G4" s="42">
        <v>9565.5920000000006</v>
      </c>
      <c r="H4" s="42">
        <v>0</v>
      </c>
      <c r="I4" s="42">
        <v>0</v>
      </c>
      <c r="J4" s="42">
        <v>393.18100000000004</v>
      </c>
      <c r="K4" s="42">
        <v>428.30100000000004</v>
      </c>
      <c r="L4" s="42">
        <v>315.44300000000004</v>
      </c>
      <c r="M4" s="42">
        <v>263.84299999999985</v>
      </c>
      <c r="N4" s="42">
        <v>2102.7089999999985</v>
      </c>
      <c r="O4" s="42">
        <f t="shared" ref="O4:O9" si="0">SUM(C4:N4)</f>
        <v>21474.7</v>
      </c>
    </row>
    <row r="5" spans="1:15" x14ac:dyDescent="0.35">
      <c r="A5" s="40" t="s">
        <v>99</v>
      </c>
      <c r="B5" s="40" t="s">
        <v>102</v>
      </c>
      <c r="C5" s="42">
        <v>1362.6859999999999</v>
      </c>
      <c r="D5" s="42">
        <v>891.77600000000007</v>
      </c>
      <c r="E5" s="42">
        <v>1816.3340000000001</v>
      </c>
      <c r="F5" s="42">
        <v>3830.2930000000006</v>
      </c>
      <c r="G5" s="42">
        <v>7136.8650000000007</v>
      </c>
      <c r="H5" s="42">
        <v>0</v>
      </c>
      <c r="I5" s="42">
        <v>0</v>
      </c>
      <c r="J5" s="42">
        <v>0</v>
      </c>
      <c r="K5" s="42">
        <v>61.699999999999989</v>
      </c>
      <c r="L5" s="42">
        <v>270.47299999999996</v>
      </c>
      <c r="M5" s="42">
        <v>711.74399999999969</v>
      </c>
      <c r="N5" s="42">
        <v>1384.0620000000001</v>
      </c>
      <c r="O5" s="42">
        <f t="shared" si="0"/>
        <v>17465.933000000005</v>
      </c>
    </row>
    <row r="6" spans="1:15" x14ac:dyDescent="0.35">
      <c r="A6" s="40" t="s">
        <v>99</v>
      </c>
      <c r="B6" s="40" t="s">
        <v>103</v>
      </c>
      <c r="C6" s="42">
        <v>1183.9229999999998</v>
      </c>
      <c r="D6" s="42">
        <v>0</v>
      </c>
      <c r="E6" s="42">
        <v>5443.5329999999994</v>
      </c>
      <c r="F6" s="42">
        <v>6587.4970000000021</v>
      </c>
      <c r="G6" s="42">
        <v>5336.4460000000017</v>
      </c>
      <c r="H6" s="42">
        <v>0</v>
      </c>
      <c r="I6" s="42">
        <v>0</v>
      </c>
      <c r="J6" s="42">
        <v>93.527999999999992</v>
      </c>
      <c r="K6" s="42">
        <v>0</v>
      </c>
      <c r="L6" s="42">
        <v>0</v>
      </c>
      <c r="M6" s="42">
        <v>0</v>
      </c>
      <c r="N6" s="42">
        <v>0</v>
      </c>
      <c r="O6" s="42">
        <f t="shared" si="0"/>
        <v>18644.927000000003</v>
      </c>
    </row>
    <row r="7" spans="1:15" ht="15" thickBot="1" x14ac:dyDescent="0.4">
      <c r="A7" s="40" t="s">
        <v>99</v>
      </c>
      <c r="B7" s="40" t="s">
        <v>104</v>
      </c>
      <c r="C7" s="42">
        <v>8853.9210000000057</v>
      </c>
      <c r="D7" s="42">
        <v>2419.3820000000001</v>
      </c>
      <c r="E7" s="42">
        <v>102.08</v>
      </c>
      <c r="F7" s="42">
        <v>7530.256000000003</v>
      </c>
      <c r="G7" s="42">
        <v>4033.7100000000009</v>
      </c>
      <c r="H7" s="42">
        <v>57.64</v>
      </c>
      <c r="I7" s="42">
        <v>0</v>
      </c>
      <c r="J7" s="42">
        <v>0</v>
      </c>
      <c r="K7" s="42">
        <v>0</v>
      </c>
      <c r="L7" s="42">
        <v>0</v>
      </c>
      <c r="M7" s="42">
        <v>0</v>
      </c>
      <c r="N7" s="42">
        <v>0</v>
      </c>
      <c r="O7" s="42">
        <f t="shared" si="0"/>
        <v>22996.989000000009</v>
      </c>
    </row>
    <row r="8" spans="1:15" x14ac:dyDescent="0.35">
      <c r="A8" s="40" t="s">
        <v>99</v>
      </c>
      <c r="B8" s="43" t="s">
        <v>105</v>
      </c>
      <c r="C8" s="44">
        <f>SUM(C6:C7)</f>
        <v>10037.844000000005</v>
      </c>
      <c r="D8" s="44">
        <f>SUM(D6:D7)</f>
        <v>2419.3820000000001</v>
      </c>
      <c r="E8" s="44">
        <f t="shared" ref="E8:N8" si="1">SUM(E6:E7)</f>
        <v>5545.6129999999994</v>
      </c>
      <c r="F8" s="44">
        <f t="shared" si="1"/>
        <v>14117.753000000004</v>
      </c>
      <c r="G8" s="44">
        <f t="shared" si="1"/>
        <v>9370.1560000000027</v>
      </c>
      <c r="H8" s="44">
        <f t="shared" si="1"/>
        <v>57.64</v>
      </c>
      <c r="I8" s="44">
        <f t="shared" si="1"/>
        <v>0</v>
      </c>
      <c r="J8" s="44">
        <f t="shared" si="1"/>
        <v>93.527999999999992</v>
      </c>
      <c r="K8" s="44">
        <f t="shared" si="1"/>
        <v>0</v>
      </c>
      <c r="L8" s="44">
        <f t="shared" si="1"/>
        <v>0</v>
      </c>
      <c r="M8" s="44">
        <f t="shared" si="1"/>
        <v>0</v>
      </c>
      <c r="N8" s="45">
        <f t="shared" si="1"/>
        <v>0</v>
      </c>
      <c r="O8" s="42">
        <f t="shared" si="0"/>
        <v>41641.916000000005</v>
      </c>
    </row>
    <row r="9" spans="1:15" ht="15" thickBot="1" x14ac:dyDescent="0.4">
      <c r="A9" s="40" t="s">
        <v>99</v>
      </c>
      <c r="B9" s="46" t="s">
        <v>106</v>
      </c>
      <c r="C9" s="47">
        <f>SUM(C3:C7)</f>
        <v>32232.968000000004</v>
      </c>
      <c r="D9" s="47">
        <f t="shared" ref="D9:N9" si="2">SUM(D3:D7)</f>
        <v>10934.388000000001</v>
      </c>
      <c r="E9" s="47">
        <f t="shared" si="2"/>
        <v>27043.726999999992</v>
      </c>
      <c r="F9" s="47">
        <f t="shared" si="2"/>
        <v>31909.741000000009</v>
      </c>
      <c r="G9" s="47">
        <f t="shared" si="2"/>
        <v>45866.090999999993</v>
      </c>
      <c r="H9" s="47">
        <f t="shared" si="2"/>
        <v>57.64</v>
      </c>
      <c r="I9" s="47">
        <f t="shared" si="2"/>
        <v>0</v>
      </c>
      <c r="J9" s="47">
        <f t="shared" si="2"/>
        <v>486.70900000000006</v>
      </c>
      <c r="K9" s="47">
        <f t="shared" si="2"/>
        <v>490.00100000000003</v>
      </c>
      <c r="L9" s="47">
        <f t="shared" si="2"/>
        <v>6832.3300000000027</v>
      </c>
      <c r="M9" s="47">
        <f t="shared" si="2"/>
        <v>15859.788000000004</v>
      </c>
      <c r="N9" s="48">
        <f t="shared" si="2"/>
        <v>9277.0810000000001</v>
      </c>
      <c r="O9" s="42">
        <f t="shared" si="0"/>
        <v>180990.46400000004</v>
      </c>
    </row>
    <row r="10" spans="1:15" x14ac:dyDescent="0.35">
      <c r="A10" s="49"/>
      <c r="B10" s="4" t="s">
        <v>107</v>
      </c>
      <c r="C10" s="42">
        <f>C9-C8</f>
        <v>22195.124</v>
      </c>
      <c r="D10" s="42">
        <f>D9-D8</f>
        <v>8515.0060000000012</v>
      </c>
      <c r="E10" s="42">
        <f t="shared" ref="E10:N10" si="3">E9-E8</f>
        <v>21498.113999999994</v>
      </c>
      <c r="F10" s="42">
        <f t="shared" si="3"/>
        <v>17791.988000000005</v>
      </c>
      <c r="G10" s="42">
        <f t="shared" si="3"/>
        <v>36495.93499999999</v>
      </c>
      <c r="H10" s="42">
        <f t="shared" si="3"/>
        <v>0</v>
      </c>
      <c r="I10" s="42">
        <f t="shared" si="3"/>
        <v>0</v>
      </c>
      <c r="J10" s="42">
        <f t="shared" si="3"/>
        <v>393.18100000000004</v>
      </c>
      <c r="K10" s="42">
        <f t="shared" si="3"/>
        <v>490.00100000000003</v>
      </c>
      <c r="L10" s="42">
        <f t="shared" si="3"/>
        <v>6832.3300000000027</v>
      </c>
      <c r="M10" s="42">
        <f t="shared" si="3"/>
        <v>15859.788000000004</v>
      </c>
      <c r="N10" s="42">
        <f t="shared" si="3"/>
        <v>9277.0810000000001</v>
      </c>
    </row>
    <row r="11" spans="1:15" x14ac:dyDescent="0.35">
      <c r="B11" s="4" t="s">
        <v>108</v>
      </c>
      <c r="D11" s="50">
        <f>O8/O9</f>
        <v>0.23007795593031904</v>
      </c>
    </row>
    <row r="14" spans="1:15" ht="15" thickBot="1" x14ac:dyDescent="0.4"/>
    <row r="15" spans="1:15" ht="15" thickBot="1" x14ac:dyDescent="0.4">
      <c r="A15" s="38" t="s">
        <v>95</v>
      </c>
      <c r="B15" s="51" t="s">
        <v>109</v>
      </c>
      <c r="C15" s="87" t="s">
        <v>110</v>
      </c>
      <c r="D15" s="88"/>
      <c r="E15" s="88"/>
      <c r="F15" s="88"/>
      <c r="G15" s="88"/>
      <c r="H15" s="88"/>
      <c r="I15" s="88"/>
      <c r="J15" s="88"/>
      <c r="K15" s="88"/>
      <c r="L15" s="88"/>
      <c r="M15" s="88"/>
      <c r="N15" s="89"/>
    </row>
    <row r="16" spans="1:15" x14ac:dyDescent="0.35">
      <c r="C16" s="41">
        <v>44652</v>
      </c>
      <c r="D16" s="41">
        <v>44682</v>
      </c>
      <c r="E16" s="41">
        <v>44713</v>
      </c>
      <c r="F16" s="41">
        <v>44743</v>
      </c>
      <c r="G16" s="41">
        <v>44774</v>
      </c>
      <c r="H16" s="41">
        <v>44805</v>
      </c>
      <c r="I16" s="41">
        <v>44835</v>
      </c>
      <c r="J16" s="41">
        <v>44866</v>
      </c>
      <c r="K16" s="41">
        <v>44896</v>
      </c>
      <c r="L16" s="41">
        <v>44927</v>
      </c>
      <c r="M16" s="41">
        <v>44958</v>
      </c>
      <c r="N16" s="41">
        <v>44986</v>
      </c>
      <c r="O16" s="4" t="s">
        <v>98</v>
      </c>
    </row>
    <row r="17" spans="1:15" x14ac:dyDescent="0.35">
      <c r="A17" s="40" t="s">
        <v>99</v>
      </c>
      <c r="B17" s="4" t="s">
        <v>111</v>
      </c>
      <c r="C17" s="3">
        <v>67842.22</v>
      </c>
      <c r="D17" s="3">
        <v>128835.10000000003</v>
      </c>
      <c r="E17" s="3">
        <v>140220.47199999983</v>
      </c>
      <c r="F17" s="3">
        <v>157031.24700000009</v>
      </c>
      <c r="G17" s="3">
        <v>200975.74900000019</v>
      </c>
      <c r="H17" s="3">
        <v>127767.43099999998</v>
      </c>
      <c r="I17" s="3">
        <v>0</v>
      </c>
      <c r="J17" s="3">
        <v>4982.0060000000003</v>
      </c>
      <c r="K17" s="3">
        <v>125027.74499999998</v>
      </c>
      <c r="L17" s="3">
        <v>5455.0040000000017</v>
      </c>
      <c r="M17" s="3">
        <v>59372.057000000023</v>
      </c>
      <c r="N17" s="3">
        <v>94615.876999999964</v>
      </c>
    </row>
    <row r="18" spans="1:15" x14ac:dyDescent="0.35">
      <c r="A18" s="40" t="s">
        <v>99</v>
      </c>
      <c r="B18" s="4" t="s">
        <v>112</v>
      </c>
      <c r="C18" s="3">
        <v>67117.041999999943</v>
      </c>
      <c r="D18" s="3">
        <v>39756.555000000008</v>
      </c>
      <c r="E18" s="3">
        <v>66567.59199999999</v>
      </c>
      <c r="F18" s="3">
        <v>116121.89000000007</v>
      </c>
      <c r="G18" s="3">
        <v>68880.71799999995</v>
      </c>
      <c r="H18" s="3">
        <v>0</v>
      </c>
      <c r="I18" s="3">
        <v>0</v>
      </c>
      <c r="J18" s="3">
        <v>0</v>
      </c>
      <c r="K18" s="3">
        <v>64203.698999999942</v>
      </c>
      <c r="L18" s="3">
        <v>12114.132</v>
      </c>
      <c r="M18" s="3">
        <v>121192.92000000023</v>
      </c>
      <c r="N18" s="3">
        <v>92763.652000000016</v>
      </c>
    </row>
    <row r="19" spans="1:15" x14ac:dyDescent="0.35">
      <c r="A19" s="40" t="s">
        <v>99</v>
      </c>
      <c r="B19" s="4" t="s">
        <v>113</v>
      </c>
      <c r="C19" s="3">
        <v>5650.1710000000021</v>
      </c>
      <c r="D19" s="3">
        <v>0</v>
      </c>
      <c r="E19" s="3">
        <v>58003.294000000009</v>
      </c>
      <c r="F19" s="3">
        <v>81676.654999999999</v>
      </c>
      <c r="G19" s="3">
        <v>31502.918000000049</v>
      </c>
      <c r="H19" s="3">
        <v>0</v>
      </c>
      <c r="I19" s="3">
        <v>0</v>
      </c>
      <c r="J19" s="3">
        <v>34049.903000000006</v>
      </c>
      <c r="K19" s="3">
        <v>23717.781999999996</v>
      </c>
      <c r="L19" s="3">
        <v>0</v>
      </c>
      <c r="M19" s="3">
        <v>0</v>
      </c>
      <c r="N19" s="3">
        <v>0</v>
      </c>
    </row>
    <row r="20" spans="1:15" x14ac:dyDescent="0.35">
      <c r="A20" s="40" t="s">
        <v>99</v>
      </c>
      <c r="B20" s="4" t="s">
        <v>114</v>
      </c>
      <c r="C20" s="3">
        <v>77853.189000000057</v>
      </c>
      <c r="D20" s="3">
        <v>72962.321000000011</v>
      </c>
      <c r="E20" s="3">
        <v>27950.024000000012</v>
      </c>
      <c r="F20" s="3">
        <v>49652.563999999962</v>
      </c>
      <c r="G20" s="3">
        <v>65973.293000000049</v>
      </c>
      <c r="H20" s="3">
        <v>5479.0210000000015</v>
      </c>
      <c r="I20" s="3">
        <v>0</v>
      </c>
      <c r="J20" s="3">
        <v>0</v>
      </c>
      <c r="K20" s="3">
        <v>16874.808000000005</v>
      </c>
      <c r="L20" s="3">
        <v>0</v>
      </c>
      <c r="M20" s="3">
        <v>0</v>
      </c>
      <c r="N20" s="3">
        <v>0</v>
      </c>
    </row>
    <row r="21" spans="1:15" ht="15" thickBot="1" x14ac:dyDescent="0.4">
      <c r="A21" s="40" t="s">
        <v>99</v>
      </c>
      <c r="B21" s="4" t="s">
        <v>115</v>
      </c>
      <c r="C21" s="3">
        <v>56404.686999999998</v>
      </c>
      <c r="D21" s="3">
        <v>69589.025999999998</v>
      </c>
      <c r="E21" s="3">
        <v>66823.905000000042</v>
      </c>
      <c r="F21" s="3">
        <v>51578.930999999975</v>
      </c>
      <c r="G21" s="3">
        <v>36438.063000000002</v>
      </c>
      <c r="H21" s="3">
        <v>0</v>
      </c>
      <c r="I21" s="3">
        <v>0</v>
      </c>
      <c r="J21" s="3">
        <v>0</v>
      </c>
      <c r="K21" s="3">
        <v>0</v>
      </c>
      <c r="L21" s="3">
        <v>59635.298000000046</v>
      </c>
      <c r="M21" s="3">
        <v>137368.54700000014</v>
      </c>
      <c r="N21" s="3">
        <v>175041.01199999984</v>
      </c>
    </row>
    <row r="22" spans="1:15" ht="15" thickBot="1" x14ac:dyDescent="0.4">
      <c r="A22" s="40" t="s">
        <v>99</v>
      </c>
      <c r="B22" s="52" t="s">
        <v>116</v>
      </c>
      <c r="C22" s="53">
        <f>SUM(C19:C20)</f>
        <v>83503.360000000059</v>
      </c>
      <c r="D22" s="53">
        <f t="shared" ref="D22:N22" si="4">SUM(D19:D20)</f>
        <v>72962.321000000011</v>
      </c>
      <c r="E22" s="53">
        <f t="shared" si="4"/>
        <v>85953.318000000028</v>
      </c>
      <c r="F22" s="53">
        <f t="shared" si="4"/>
        <v>131329.21899999995</v>
      </c>
      <c r="G22" s="53">
        <f t="shared" si="4"/>
        <v>97476.211000000098</v>
      </c>
      <c r="H22" s="53">
        <f t="shared" si="4"/>
        <v>5479.0210000000015</v>
      </c>
      <c r="I22" s="53">
        <f t="shared" si="4"/>
        <v>0</v>
      </c>
      <c r="J22" s="53">
        <f t="shared" si="4"/>
        <v>34049.903000000006</v>
      </c>
      <c r="K22" s="53">
        <f t="shared" si="4"/>
        <v>40592.589999999997</v>
      </c>
      <c r="L22" s="53">
        <f t="shared" si="4"/>
        <v>0</v>
      </c>
      <c r="M22" s="53">
        <f t="shared" si="4"/>
        <v>0</v>
      </c>
      <c r="N22" s="54">
        <f t="shared" si="4"/>
        <v>0</v>
      </c>
    </row>
    <row r="24" spans="1:15" x14ac:dyDescent="0.35">
      <c r="B24" s="16" t="s">
        <v>133</v>
      </c>
      <c r="C24" s="55">
        <f>C22-C8</f>
        <v>73465.516000000061</v>
      </c>
      <c r="D24" s="55">
        <f t="shared" ref="D24:N24" si="5">D22-D8</f>
        <v>70542.939000000013</v>
      </c>
      <c r="E24" s="55">
        <f t="shared" si="5"/>
        <v>80407.705000000031</v>
      </c>
      <c r="F24" s="55">
        <f t="shared" si="5"/>
        <v>117211.46599999996</v>
      </c>
      <c r="G24" s="55">
        <f t="shared" si="5"/>
        <v>88106.055000000095</v>
      </c>
      <c r="H24" s="55">
        <f t="shared" si="5"/>
        <v>5421.3810000000012</v>
      </c>
      <c r="I24" s="55">
        <f t="shared" si="5"/>
        <v>0</v>
      </c>
      <c r="J24" s="55">
        <f t="shared" si="5"/>
        <v>33956.375000000007</v>
      </c>
      <c r="K24" s="55">
        <f t="shared" si="5"/>
        <v>40592.589999999997</v>
      </c>
      <c r="L24" s="55">
        <f t="shared" si="5"/>
        <v>0</v>
      </c>
      <c r="M24" s="55">
        <f t="shared" si="5"/>
        <v>0</v>
      </c>
      <c r="N24" s="55">
        <f t="shared" si="5"/>
        <v>0</v>
      </c>
      <c r="O24" s="2">
        <f>SUM(C24:N24)</f>
        <v>509704.02700000012</v>
      </c>
    </row>
    <row r="25" spans="1:15" x14ac:dyDescent="0.35">
      <c r="B25" s="16" t="s">
        <v>117</v>
      </c>
      <c r="C25" s="55">
        <f>IF(C24&gt;C10,0,C10-C24)</f>
        <v>0</v>
      </c>
      <c r="D25" s="55">
        <f t="shared" ref="D25:N25" si="6">IF(D24&gt;D10,0,D10-D24)</f>
        <v>0</v>
      </c>
      <c r="E25" s="55">
        <f t="shared" si="6"/>
        <v>0</v>
      </c>
      <c r="F25" s="55">
        <f t="shared" si="6"/>
        <v>0</v>
      </c>
      <c r="G25" s="55">
        <f t="shared" si="6"/>
        <v>0</v>
      </c>
      <c r="H25" s="55">
        <f t="shared" si="6"/>
        <v>0</v>
      </c>
      <c r="I25" s="55">
        <f t="shared" si="6"/>
        <v>0</v>
      </c>
      <c r="J25" s="55">
        <f t="shared" si="6"/>
        <v>0</v>
      </c>
      <c r="K25" s="55">
        <f t="shared" si="6"/>
        <v>0</v>
      </c>
      <c r="L25" s="55">
        <f t="shared" si="6"/>
        <v>6832.3300000000027</v>
      </c>
      <c r="M25" s="55">
        <f t="shared" si="6"/>
        <v>15859.788000000004</v>
      </c>
      <c r="N25" s="55">
        <f t="shared" si="6"/>
        <v>9277.0810000000001</v>
      </c>
      <c r="O25" s="2">
        <f>SUM(C25:N25)</f>
        <v>31969.199000000008</v>
      </c>
    </row>
    <row r="27" spans="1:15" x14ac:dyDescent="0.35">
      <c r="B27" s="4" t="s">
        <v>118</v>
      </c>
      <c r="D27" s="2">
        <f>O25</f>
        <v>31969.199000000008</v>
      </c>
      <c r="E27" s="56" t="s">
        <v>119</v>
      </c>
    </row>
    <row r="28" spans="1:15" x14ac:dyDescent="0.35">
      <c r="B28" s="4" t="s">
        <v>120</v>
      </c>
      <c r="D28" s="42">
        <f>O9</f>
        <v>180990.46400000004</v>
      </c>
      <c r="E28" s="56" t="s">
        <v>121</v>
      </c>
    </row>
    <row r="29" spans="1:15" x14ac:dyDescent="0.35">
      <c r="B29" s="4" t="s">
        <v>122</v>
      </c>
      <c r="D29" s="50">
        <f>D27/D28</f>
        <v>0.17663471485436935</v>
      </c>
      <c r="E29" s="56" t="s">
        <v>123</v>
      </c>
    </row>
    <row r="30" spans="1:15" x14ac:dyDescent="0.35">
      <c r="B30" s="4" t="s">
        <v>124</v>
      </c>
      <c r="D30" s="57">
        <f>-'Margin Detail 2023'!O57</f>
        <v>10956794.776719995</v>
      </c>
      <c r="E30" s="56" t="s">
        <v>125</v>
      </c>
      <c r="F30" s="4" t="s">
        <v>135</v>
      </c>
    </row>
    <row r="31" spans="1:15" x14ac:dyDescent="0.35">
      <c r="B31" s="4" t="s">
        <v>126</v>
      </c>
      <c r="D31" s="19">
        <f>D30*D29</f>
        <v>1935350.3211037798</v>
      </c>
      <c r="E31" s="56" t="s">
        <v>127</v>
      </c>
    </row>
    <row r="32" spans="1:15" x14ac:dyDescent="0.35">
      <c r="B32" s="4" t="s">
        <v>128</v>
      </c>
      <c r="D32" s="19">
        <f>D30-D31</f>
        <v>9021444.4556162152</v>
      </c>
      <c r="E32" s="56" t="s">
        <v>129</v>
      </c>
    </row>
    <row r="36" spans="4:4" x14ac:dyDescent="0.35">
      <c r="D36" s="31"/>
    </row>
    <row r="38" spans="4:4" x14ac:dyDescent="0.35">
      <c r="D38" s="58"/>
    </row>
    <row r="39" spans="4:4" x14ac:dyDescent="0.35">
      <c r="D39" s="3"/>
    </row>
    <row r="41" spans="4:4" x14ac:dyDescent="0.35">
      <c r="D41" s="3"/>
    </row>
  </sheetData>
  <mergeCells count="2">
    <mergeCell ref="C1:N1"/>
    <mergeCell ref="C15:N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246F8-20FA-4250-80F3-5A3C4CCA013C}">
  <dimension ref="A1:N20"/>
  <sheetViews>
    <sheetView zoomScale="90" zoomScaleNormal="90" workbookViewId="0">
      <selection activeCell="I59" sqref="I59"/>
    </sheetView>
  </sheetViews>
  <sheetFormatPr defaultRowHeight="14.5" x14ac:dyDescent="0.35"/>
  <cols>
    <col min="1" max="1" width="62.08984375" customWidth="1"/>
    <col min="2" max="2" width="12.7265625" bestFit="1" customWidth="1"/>
    <col min="3" max="3" width="11.81640625" bestFit="1" customWidth="1"/>
    <col min="4" max="4" width="12.7265625" bestFit="1" customWidth="1"/>
    <col min="5" max="5" width="13.36328125" bestFit="1" customWidth="1"/>
    <col min="6" max="6" width="12.6328125" bestFit="1" customWidth="1"/>
    <col min="7" max="9" width="11.7265625" bestFit="1" customWidth="1"/>
    <col min="10" max="10" width="13.36328125" bestFit="1" customWidth="1"/>
    <col min="11" max="11" width="14.6328125" bestFit="1" customWidth="1"/>
    <col min="13" max="14" width="13.1796875" bestFit="1" customWidth="1"/>
  </cols>
  <sheetData>
    <row r="1" spans="1:14" x14ac:dyDescent="0.35">
      <c r="A1" t="s">
        <v>80</v>
      </c>
      <c r="B1">
        <v>2022</v>
      </c>
    </row>
    <row r="3" spans="1:14" x14ac:dyDescent="0.35">
      <c r="A3" t="s">
        <v>81</v>
      </c>
      <c r="B3" t="s">
        <v>82</v>
      </c>
    </row>
    <row r="4" spans="1:14" x14ac:dyDescent="0.35">
      <c r="A4" t="s">
        <v>83</v>
      </c>
      <c r="B4">
        <v>4</v>
      </c>
      <c r="C4">
        <v>5</v>
      </c>
      <c r="D4">
        <v>6</v>
      </c>
      <c r="E4">
        <v>7</v>
      </c>
      <c r="F4">
        <v>8</v>
      </c>
      <c r="G4">
        <v>9</v>
      </c>
      <c r="H4">
        <v>10</v>
      </c>
      <c r="I4">
        <v>11</v>
      </c>
      <c r="J4">
        <v>12</v>
      </c>
      <c r="K4" t="s">
        <v>84</v>
      </c>
    </row>
    <row r="5" spans="1:14" x14ac:dyDescent="0.35">
      <c r="A5" t="s">
        <v>85</v>
      </c>
      <c r="B5" s="32">
        <v>1224378.8</v>
      </c>
      <c r="C5" s="32">
        <v>650169.05000000005</v>
      </c>
      <c r="D5" s="32">
        <v>2783643.19</v>
      </c>
      <c r="E5" s="32">
        <v>1444776.49</v>
      </c>
      <c r="F5" s="32">
        <v>1998311.1999999997</v>
      </c>
      <c r="G5" s="32">
        <v>-933834.42</v>
      </c>
      <c r="H5" s="32">
        <v>-712033.91</v>
      </c>
      <c r="I5" s="32">
        <v>-908652.53</v>
      </c>
      <c r="J5" s="32">
        <v>-1074131.8400000001</v>
      </c>
      <c r="K5" s="32">
        <v>4472626.03</v>
      </c>
    </row>
    <row r="6" spans="1:14" s="1" customFormat="1" x14ac:dyDescent="0.35">
      <c r="A6" s="1" t="s">
        <v>86</v>
      </c>
      <c r="B6" s="33">
        <v>1224378.8</v>
      </c>
      <c r="C6" s="33">
        <v>650169.05000000005</v>
      </c>
      <c r="D6" s="33">
        <v>2783643.19</v>
      </c>
      <c r="E6" s="33">
        <v>1444776.49</v>
      </c>
      <c r="F6" s="33">
        <v>1998311.1999999997</v>
      </c>
      <c r="G6" s="33">
        <v>-933834.42</v>
      </c>
      <c r="H6" s="33">
        <v>-712033.91</v>
      </c>
      <c r="I6" s="33">
        <v>-908652.53</v>
      </c>
      <c r="J6" s="33">
        <v>-1074131.8400000001</v>
      </c>
      <c r="K6" s="33">
        <v>4472626.03</v>
      </c>
    </row>
    <row r="7" spans="1:14" x14ac:dyDescent="0.35">
      <c r="A7" t="s">
        <v>87</v>
      </c>
      <c r="B7" s="32">
        <v>-22943.46</v>
      </c>
      <c r="C7" s="32">
        <v>-143633.90000000002</v>
      </c>
      <c r="D7" s="32">
        <v>-19039.37</v>
      </c>
      <c r="E7" s="32">
        <v>35504.29</v>
      </c>
      <c r="F7" s="32">
        <v>80469.260000000009</v>
      </c>
      <c r="G7" s="32">
        <v>61179.650000000009</v>
      </c>
      <c r="H7" s="32">
        <v>-11363.96</v>
      </c>
      <c r="I7" s="32">
        <v>-5427.0300000000025</v>
      </c>
      <c r="J7" s="32">
        <v>432338.23</v>
      </c>
      <c r="K7" s="32">
        <v>407083.71</v>
      </c>
    </row>
    <row r="8" spans="1:14" x14ac:dyDescent="0.35">
      <c r="A8" t="s">
        <v>88</v>
      </c>
      <c r="B8" s="32">
        <v>-22943.46</v>
      </c>
      <c r="C8" s="32">
        <v>-143633.90000000002</v>
      </c>
      <c r="D8" s="32">
        <v>-19039.37</v>
      </c>
      <c r="E8" s="32">
        <v>35504.29</v>
      </c>
      <c r="F8" s="32">
        <v>80469.260000000009</v>
      </c>
      <c r="G8" s="32">
        <v>61179.650000000009</v>
      </c>
      <c r="H8" s="32">
        <v>-11363.96</v>
      </c>
      <c r="I8" s="32">
        <v>-5427.0300000000025</v>
      </c>
      <c r="J8" s="32">
        <v>432338.23</v>
      </c>
      <c r="K8" s="32">
        <v>407083.71</v>
      </c>
    </row>
    <row r="9" spans="1:14" x14ac:dyDescent="0.35">
      <c r="A9" t="s">
        <v>84</v>
      </c>
      <c r="B9" s="32">
        <v>1201435.3400000001</v>
      </c>
      <c r="C9" s="32">
        <v>506535.15</v>
      </c>
      <c r="D9" s="32">
        <v>2764603.82</v>
      </c>
      <c r="E9" s="32">
        <v>1480280.78</v>
      </c>
      <c r="F9" s="32">
        <v>2078780.4599999997</v>
      </c>
      <c r="G9" s="32">
        <v>-872654.77</v>
      </c>
      <c r="H9" s="32">
        <v>-723397.87</v>
      </c>
      <c r="I9" s="32">
        <v>-914079.56</v>
      </c>
      <c r="J9" s="32">
        <v>-641793.6100000001</v>
      </c>
      <c r="K9" s="32">
        <v>4879709.74</v>
      </c>
    </row>
    <row r="11" spans="1:14" x14ac:dyDescent="0.35">
      <c r="A11" t="s">
        <v>80</v>
      </c>
      <c r="B11">
        <v>2023</v>
      </c>
    </row>
    <row r="13" spans="1:14" x14ac:dyDescent="0.35">
      <c r="A13" t="s">
        <v>81</v>
      </c>
      <c r="B13" t="s">
        <v>82</v>
      </c>
    </row>
    <row r="14" spans="1:14" x14ac:dyDescent="0.35">
      <c r="A14" t="s">
        <v>83</v>
      </c>
      <c r="B14">
        <v>1</v>
      </c>
      <c r="C14">
        <v>2</v>
      </c>
      <c r="D14">
        <v>3</v>
      </c>
      <c r="E14" t="s">
        <v>84</v>
      </c>
      <c r="J14" t="s">
        <v>89</v>
      </c>
      <c r="K14" s="32">
        <v>694002526.22000003</v>
      </c>
      <c r="M14" s="31">
        <v>1984215.75</v>
      </c>
      <c r="N14" s="34">
        <f>K6+E16</f>
        <v>1984215.75</v>
      </c>
    </row>
    <row r="15" spans="1:14" x14ac:dyDescent="0.35">
      <c r="A15" t="s">
        <v>85</v>
      </c>
      <c r="B15" s="32">
        <v>-838228.14999999991</v>
      </c>
      <c r="C15" s="32">
        <v>-923936.55999999994</v>
      </c>
      <c r="D15" s="32">
        <v>-726245.57000000007</v>
      </c>
      <c r="E15" s="32">
        <v>-2488410.2800000003</v>
      </c>
      <c r="J15" t="s">
        <v>90</v>
      </c>
      <c r="K15" s="32">
        <v>691550215.72000003</v>
      </c>
      <c r="M15" t="s">
        <v>91</v>
      </c>
    </row>
    <row r="16" spans="1:14" s="1" customFormat="1" x14ac:dyDescent="0.35">
      <c r="A16" s="1" t="s">
        <v>86</v>
      </c>
      <c r="B16" s="33">
        <v>-838228.14999999991</v>
      </c>
      <c r="C16" s="33">
        <v>-923936.55999999994</v>
      </c>
      <c r="D16" s="33">
        <v>-726245.57000000007</v>
      </c>
      <c r="E16" s="33">
        <v>-2488410.2800000003</v>
      </c>
      <c r="J16" s="1" t="s">
        <v>92</v>
      </c>
      <c r="K16" s="33">
        <v>-2452310.5</v>
      </c>
    </row>
    <row r="17" spans="1:13" x14ac:dyDescent="0.35">
      <c r="A17" t="s">
        <v>87</v>
      </c>
      <c r="B17" s="32">
        <v>61049.13</v>
      </c>
      <c r="C17" s="32">
        <v>-49.52000000000001</v>
      </c>
      <c r="D17" s="32">
        <v>11.43</v>
      </c>
      <c r="E17" s="32">
        <v>61011.040000000001</v>
      </c>
      <c r="K17" s="32"/>
    </row>
    <row r="18" spans="1:13" x14ac:dyDescent="0.35">
      <c r="A18" t="s">
        <v>88</v>
      </c>
      <c r="B18" s="32">
        <v>61049.13</v>
      </c>
      <c r="C18" s="32">
        <v>-49.52000000000001</v>
      </c>
      <c r="D18" s="32">
        <v>11.43</v>
      </c>
      <c r="E18" s="32">
        <v>61011.040000000001</v>
      </c>
      <c r="J18" t="s">
        <v>93</v>
      </c>
      <c r="K18" s="32">
        <v>2452310.5</v>
      </c>
      <c r="M18" s="31">
        <v>468094.75</v>
      </c>
    </row>
    <row r="19" spans="1:13" x14ac:dyDescent="0.35">
      <c r="A19" t="s">
        <v>84</v>
      </c>
      <c r="B19" s="32">
        <v>-777179.0199999999</v>
      </c>
      <c r="C19" s="32">
        <v>-923986.08</v>
      </c>
      <c r="D19" s="32">
        <v>-726234.14</v>
      </c>
      <c r="E19" s="32">
        <v>-2427399.2400000002</v>
      </c>
      <c r="K19" s="32"/>
      <c r="M19" t="s">
        <v>94</v>
      </c>
    </row>
    <row r="20" spans="1:13" x14ac:dyDescent="0.35">
      <c r="K2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AzNzA3PC9Vc2VyTmFtZT48RGF0ZVRpbWU+NC8yNi8yMDIzIDI6MDM6MTIgUE08L0RhdGVUaW1lPjxMYWJlbFN0cmluZz5BRVAgSW50ZXJuYWw8L0xhYmVsU3RyaW5nPjwvaXRlbT48L2xhYmVsSGlzdG9yeT4=</Value>
</WrappedLabelHistory>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b640fb8-5a34-41c1-9307-1b790ff29a8b">
      <Terms xmlns="http://schemas.microsoft.com/office/infopath/2007/PartnerControls"/>
    </lcf76f155ced4ddcb4097134ff3c332f>
    <TaxCatchAll xmlns="51831b8d-857f-44dd-949b-652450d1a5df" xsi:nil="true"/>
    <Operating_x0020_Company xmlns="a1040523-5304-4b09-b6d4-64a124c994e2">AEP Ohio</Operating_x0020_Company>
    <_Flow_SignoffStatus xmlns="5b640fb8-5a34-41c1-9307-1b790ff29a8b"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9C5D8732-DEB0-4F28-80C6-139810B3A07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90FC5C2-6932-4FBF-B11A-40CBA174EBA7}">
  <ds:schemaRefs>
    <ds:schemaRef ds:uri="5b640fb8-5a34-41c1-9307-1b790ff29a8b"/>
    <ds:schemaRef ds:uri="http://purl.org/dc/elements/1.1/"/>
    <ds:schemaRef ds:uri="http://schemas.openxmlformats.org/package/2006/metadata/core-properties"/>
    <ds:schemaRef ds:uri="51831b8d-857f-44dd-949b-652450d1a5df"/>
    <ds:schemaRef ds:uri="http://schemas.microsoft.com/sharepoint/v3"/>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a1040523-5304-4b09-b6d4-64a124c994e2"/>
    <ds:schemaRef ds:uri="http://www.w3.org/XML/1998/namespace"/>
  </ds:schemaRefs>
</ds:datastoreItem>
</file>

<file path=customXml/itemProps3.xml><?xml version="1.0" encoding="utf-8"?>
<ds:datastoreItem xmlns:ds="http://schemas.openxmlformats.org/officeDocument/2006/customXml" ds:itemID="{75EB84F3-ED20-487F-A8EE-9398EBEF5E86}">
  <ds:schemaRefs>
    <ds:schemaRef ds:uri="http://schemas.microsoft.com/sharepoint/v3/contenttype/forms"/>
  </ds:schemaRefs>
</ds:datastoreItem>
</file>

<file path=customXml/itemProps4.xml><?xml version="1.0" encoding="utf-8"?>
<ds:datastoreItem xmlns:ds="http://schemas.openxmlformats.org/officeDocument/2006/customXml" ds:itemID="{55843300-DBAA-4BEB-9600-EA48347FA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C7B5C6C-AC5D-4577-B86B-8BF4746977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Adjustment 7 Test Year SSC</vt:lpstr>
      <vt:lpstr>Adj 8 - remove rockport SSC </vt:lpstr>
      <vt:lpstr>Margin Detail 2023</vt:lpstr>
      <vt:lpstr>Unit Cost Report &amp; Gen  Data</vt:lpstr>
      <vt:lpstr>2023 Deferral</vt:lpstr>
      <vt:lpstr>'Margin Detail 2023'!Print_Area</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Vaughan</dc:creator>
  <cp:keywords/>
  <cp:lastModifiedBy>Michelle Caldwell</cp:lastModifiedBy>
  <cp:lastPrinted>2014-10-27T13:50:49Z</cp:lastPrinted>
  <dcterms:created xsi:type="dcterms:W3CDTF">2014-10-17T18:22:58Z</dcterms:created>
  <dcterms:modified xsi:type="dcterms:W3CDTF">2023-08-27T00:31:11Z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1e172d37-f6da-4dde-8100-634ab4ca3a44</vt:lpwstr>
  </property>
  <property fmtid="{D5CDD505-2E9C-101B-9397-08002B2CF9AE}" pid="3" name="bjSaver">
    <vt:lpwstr>N1DSBWDQZIeY/VRw0Xy3fwx0B1BRPR0Y</vt:lpwstr>
  </property>
  <property fmtid="{D5CDD505-2E9C-101B-9397-08002B2CF9AE}" pid="4" name="bjDocumentSecurityLabel">
    <vt:lpwstr>AEP Internal</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{9C5D8732-DEB0-4F28-80C6-139810B3A072}</vt:lpwstr>
  </property>
  <property fmtid="{D5CDD505-2E9C-101B-9397-08002B2CF9AE}" pid="12" name="ContentTypeId">
    <vt:lpwstr>0x01010001136CE24ED5F449BD16740FFC7FAF6F</vt:lpwstr>
  </property>
  <property fmtid="{D5CDD505-2E9C-101B-9397-08002B2CF9AE}" pid="13" name="MediaServiceImageTags">
    <vt:lpwstr/>
  </property>
</Properties>
</file>