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aepenergy.sharepoint.com/sites/regsvcs/Regulatory Base Cases/Kentucky Power/2023-00159 Base Case/07 Discovery/Staff/2nd Set/Attachments/"/>
    </mc:Choice>
  </mc:AlternateContent>
  <xr:revisionPtr revIDLastSave="4" documentId="13_ncr:1_{F4D49E97-3435-4F7A-B311-3A945C0F87DB}" xr6:coauthVersionLast="47" xr6:coauthVersionMax="47" xr10:uidLastSave="{3FB5EA36-B143-40F2-8FE6-8130D6577361}"/>
  <bookViews>
    <workbookView xWindow="28680" yWindow="-120" windowWidth="29040" windowHeight="15840" xr2:uid="{887AED48-A63A-4C9D-A647-8E41F3688968}"/>
  </bookViews>
  <sheets>
    <sheet name="ADIT Offset -WACC" sheetId="7" r:id="rId1"/>
    <sheet name="ADIT Offset -WACC (2)" sheetId="9" r:id="rId2"/>
    <sheet name="ADIT Offset -Secur" sheetId="2" r:id="rId3"/>
    <sheet name="Pre-Tax WACC" sheetId="1" r:id="rId4"/>
    <sheet name="Summary" sheetId="8" r:id="rId5"/>
  </sheets>
  <externalReferences>
    <externalReference r:id="rId6"/>
    <externalReference r:id="rId7"/>
  </externalReferences>
  <definedNames>
    <definedName name="AllocFactors">[1]Table!$G$6:$H$13</definedName>
    <definedName name="Begin_Print1">'[2]Big Sandy Detail'!#REF!</definedName>
    <definedName name="Begin_Print2">'[2]Big Sandy Detail'!#REF!</definedName>
    <definedName name="End_of_Report">'[2]Big Sandy Detail'!#REF!</definedName>
    <definedName name="End_Print1">'[2]Big Sandy Detail'!#REF!</definedName>
    <definedName name="End_Print2">'[2]Big Sandy Detail'!#REF!</definedName>
    <definedName name="NvsASD">"V2013-03-31"</definedName>
    <definedName name="NvsAutoDrillOk">"VN"</definedName>
    <definedName name="NvsElapsedTime">0.000115740738692693</definedName>
    <definedName name="NvsEndTime">41370.633587963</definedName>
    <definedName name="NvsInstanceHook">"""nvsMacro"""</definedName>
    <definedName name="NvsInstLang">"VENG"</definedName>
    <definedName name="NvsInstSpec">"%,FBUSINESS_UNIT,V117"</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"%,X,RZF.ACCOUNT.,CNF.."</definedName>
    <definedName name="NvsPanelBusUnit">"V100"</definedName>
    <definedName name="NvsPanelEffdt">"V2099-01-01"</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CURRENCY_CD">"CURRENCY_CD_TBL"</definedName>
    <definedName name="search_directory_name">"R:\fcm90prd\nvision\rpts\Fin_Reports\"</definedName>
    <definedName name="tim">#REF!</definedName>
  </definedNames>
  <calcPr calcId="191029" iterate="1" iterateCount="1000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 i="9" l="1"/>
  <c r="B11" i="9" s="1"/>
  <c r="C11" i="9" s="1"/>
  <c r="A12" i="9"/>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D5" i="9"/>
  <c r="D6" i="9" s="1"/>
  <c r="B12" i="7"/>
  <c r="D6" i="7"/>
  <c r="D6" i="2"/>
  <c r="J3" i="2"/>
  <c r="D3" i="2"/>
  <c r="E33" i="8"/>
  <c r="E35" i="8" s="1"/>
  <c r="E26" i="8"/>
  <c r="E28" i="8" s="1"/>
  <c r="E20" i="8"/>
  <c r="E22" i="8" s="1"/>
  <c r="E14" i="8"/>
  <c r="E16" i="8" s="1"/>
  <c r="E41" i="8" s="1"/>
  <c r="A4" i="8"/>
  <c r="A5" i="8" s="1"/>
  <c r="A6" i="8" s="1"/>
  <c r="A7" i="8" s="1"/>
  <c r="A8" i="8" s="1"/>
  <c r="A10" i="8" s="1"/>
  <c r="A11" i="8" s="1"/>
  <c r="A12" i="8" s="1"/>
  <c r="A13" i="8" s="1"/>
  <c r="A14" i="8" s="1"/>
  <c r="A15" i="8" s="1"/>
  <c r="A16" i="8" s="1"/>
  <c r="A18" i="8" s="1"/>
  <c r="A19" i="8" s="1"/>
  <c r="A20" i="8" s="1"/>
  <c r="A21" i="8" s="1"/>
  <c r="A22" i="8" s="1"/>
  <c r="A24" i="8" s="1"/>
  <c r="A25" i="8" s="1"/>
  <c r="A26" i="8" s="1"/>
  <c r="A27" i="8" s="1"/>
  <c r="A28" i="8" s="1"/>
  <c r="A30" i="8" s="1"/>
  <c r="A31" i="8" s="1"/>
  <c r="A32" i="8" s="1"/>
  <c r="A33" i="8" s="1"/>
  <c r="A34" i="8" s="1"/>
  <c r="A35" i="8" s="1"/>
  <c r="A37" i="8" s="1"/>
  <c r="A39" i="8" s="1"/>
  <c r="A41" i="8" s="1"/>
  <c r="D3" i="7" l="1"/>
  <c r="B12" i="9" l="1"/>
  <c r="A12" i="7"/>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A121" i="7" s="1"/>
  <c r="A122" i="7" s="1"/>
  <c r="A123" i="7" s="1"/>
  <c r="A124" i="7" s="1"/>
  <c r="A125" i="7" s="1"/>
  <c r="A126" i="7" s="1"/>
  <c r="A127" i="7" s="1"/>
  <c r="A128" i="7" s="1"/>
  <c r="A129" i="7" s="1"/>
  <c r="A130" i="7" s="1"/>
  <c r="A131" i="7" s="1"/>
  <c r="A132" i="7" s="1"/>
  <c r="A133" i="7" s="1"/>
  <c r="A134" i="7" s="1"/>
  <c r="A135" i="7" s="1"/>
  <c r="A136" i="7" s="1"/>
  <c r="A137" i="7" s="1"/>
  <c r="A138" i="7" s="1"/>
  <c r="A139" i="7" s="1"/>
  <c r="A140" i="7" s="1"/>
  <c r="A141" i="7" s="1"/>
  <c r="A142" i="7" s="1"/>
  <c r="A143" i="7" s="1"/>
  <c r="A144" i="7" s="1"/>
  <c r="A145" i="7" s="1"/>
  <c r="A146" i="7" s="1"/>
  <c r="A147" i="7" s="1"/>
  <c r="A148" i="7" s="1"/>
  <c r="A149" i="7" s="1"/>
  <c r="A150" i="7" s="1"/>
  <c r="A151" i="7" s="1"/>
  <c r="A152" i="7" s="1"/>
  <c r="A153" i="7" s="1"/>
  <c r="A154" i="7" s="1"/>
  <c r="A155" i="7" s="1"/>
  <c r="A156" i="7" s="1"/>
  <c r="A157" i="7" s="1"/>
  <c r="A158" i="7" s="1"/>
  <c r="A159" i="7" s="1"/>
  <c r="A160" i="7" s="1"/>
  <c r="A161" i="7" s="1"/>
  <c r="A162" i="7" s="1"/>
  <c r="A163" i="7" s="1"/>
  <c r="A164" i="7" s="1"/>
  <c r="A165" i="7" s="1"/>
  <c r="A166" i="7" s="1"/>
  <c r="A167" i="7" s="1"/>
  <c r="A168" i="7" s="1"/>
  <c r="A169" i="7" s="1"/>
  <c r="A170" i="7" s="1"/>
  <c r="A171" i="7" s="1"/>
  <c r="A172" i="7" s="1"/>
  <c r="A173" i="7" s="1"/>
  <c r="A174" i="7" s="1"/>
  <c r="A175" i="7" s="1"/>
  <c r="A176" i="7" s="1"/>
  <c r="A177" i="7" s="1"/>
  <c r="A178" i="7" s="1"/>
  <c r="A179" i="7" s="1"/>
  <c r="A180" i="7" s="1"/>
  <c r="A181" i="7" s="1"/>
  <c r="A182" i="7" s="1"/>
  <c r="A183" i="7" s="1"/>
  <c r="A184" i="7" s="1"/>
  <c r="A185" i="7" s="1"/>
  <c r="A186" i="7" s="1"/>
  <c r="A187" i="7" s="1"/>
  <c r="A188" i="7" s="1"/>
  <c r="A189" i="7" s="1"/>
  <c r="A190" i="7" s="1"/>
  <c r="A191" i="7" s="1"/>
  <c r="A192" i="7" s="1"/>
  <c r="A193" i="7" s="1"/>
  <c r="A194" i="7" s="1"/>
  <c r="A195" i="7" s="1"/>
  <c r="A196" i="7" s="1"/>
  <c r="A197" i="7" s="1"/>
  <c r="A198" i="7" s="1"/>
  <c r="A199" i="7" s="1"/>
  <c r="A200" i="7" s="1"/>
  <c r="A201" i="7" s="1"/>
  <c r="A202" i="7" s="1"/>
  <c r="A203" i="7" s="1"/>
  <c r="A204" i="7" s="1"/>
  <c r="A205" i="7" s="1"/>
  <c r="A206" i="7" s="1"/>
  <c r="A207" i="7" s="1"/>
  <c r="A208" i="7" s="1"/>
  <c r="A209" i="7" s="1"/>
  <c r="A210" i="7" s="1"/>
  <c r="A211" i="7" s="1"/>
  <c r="A212" i="7" s="1"/>
  <c r="A213" i="7" s="1"/>
  <c r="A214" i="7" s="1"/>
  <c r="A215" i="7" s="1"/>
  <c r="C12" i="9" l="1"/>
  <c r="B11" i="7"/>
  <c r="B13" i="9" l="1"/>
  <c r="C13" i="9" s="1"/>
  <c r="G12" i="2"/>
  <c r="G13" i="2" s="1"/>
  <c r="G14" i="2" s="1"/>
  <c r="G15" i="2" s="1"/>
  <c r="G16" i="2" s="1"/>
  <c r="G17" i="2" s="1"/>
  <c r="G18" i="2" s="1"/>
  <c r="G19" i="2" s="1"/>
  <c r="G20" i="2" s="1"/>
  <c r="G21" i="2" s="1"/>
  <c r="G22" i="2" s="1"/>
  <c r="G23" i="2" s="1"/>
  <c r="G24" i="2" s="1"/>
  <c r="G25" i="2" s="1"/>
  <c r="G26" i="2" s="1"/>
  <c r="G27" i="2" s="1"/>
  <c r="G28" i="2" s="1"/>
  <c r="G29" i="2" s="1"/>
  <c r="G30" i="2" s="1"/>
  <c r="G31" i="2" s="1"/>
  <c r="G32" i="2" s="1"/>
  <c r="G33" i="2" s="1"/>
  <c r="G34" i="2" s="1"/>
  <c r="G35" i="2" s="1"/>
  <c r="G36" i="2" s="1"/>
  <c r="G37" i="2" s="1"/>
  <c r="G38" i="2" s="1"/>
  <c r="G39" i="2" s="1"/>
  <c r="G40" i="2" s="1"/>
  <c r="G41" i="2" s="1"/>
  <c r="G42" i="2" s="1"/>
  <c r="G43" i="2" s="1"/>
  <c r="G44" i="2" s="1"/>
  <c r="G45" i="2" s="1"/>
  <c r="G46" i="2" s="1"/>
  <c r="G47" i="2" s="1"/>
  <c r="G48" i="2" s="1"/>
  <c r="G49" i="2" s="1"/>
  <c r="G50" i="2" s="1"/>
  <c r="G51" i="2" s="1"/>
  <c r="G52" i="2" s="1"/>
  <c r="G53" i="2" s="1"/>
  <c r="G54" i="2" s="1"/>
  <c r="G55" i="2" s="1"/>
  <c r="G56" i="2" s="1"/>
  <c r="G57" i="2" s="1"/>
  <c r="G58" i="2" s="1"/>
  <c r="G59" i="2" s="1"/>
  <c r="G60" i="2" s="1"/>
  <c r="G61" i="2" s="1"/>
  <c r="G62" i="2" s="1"/>
  <c r="G63" i="2" s="1"/>
  <c r="G64" i="2" s="1"/>
  <c r="G65" i="2" s="1"/>
  <c r="G66" i="2" s="1"/>
  <c r="G67" i="2" s="1"/>
  <c r="G68" i="2" s="1"/>
  <c r="G69" i="2" s="1"/>
  <c r="G70" i="2" s="1"/>
  <c r="G71" i="2" s="1"/>
  <c r="G72" i="2" s="1"/>
  <c r="G73" i="2" s="1"/>
  <c r="G74" i="2" s="1"/>
  <c r="G75" i="2" s="1"/>
  <c r="G76" i="2" s="1"/>
  <c r="G77" i="2" s="1"/>
  <c r="G78" i="2" s="1"/>
  <c r="G79" i="2" s="1"/>
  <c r="G80" i="2" s="1"/>
  <c r="G81" i="2" s="1"/>
  <c r="G82" i="2" s="1"/>
  <c r="G83" i="2" s="1"/>
  <c r="G84" i="2" s="1"/>
  <c r="G85" i="2" s="1"/>
  <c r="G86" i="2" s="1"/>
  <c r="G87" i="2" s="1"/>
  <c r="G88" i="2" s="1"/>
  <c r="G89" i="2" s="1"/>
  <c r="G90" i="2" s="1"/>
  <c r="G91" i="2" s="1"/>
  <c r="G92" i="2" s="1"/>
  <c r="G93" i="2" s="1"/>
  <c r="G94" i="2" s="1"/>
  <c r="G95" i="2" s="1"/>
  <c r="G96" i="2" s="1"/>
  <c r="G97" i="2" s="1"/>
  <c r="G98" i="2" s="1"/>
  <c r="G99" i="2" s="1"/>
  <c r="G100" i="2" s="1"/>
  <c r="G101" i="2" s="1"/>
  <c r="G102" i="2" s="1"/>
  <c r="G103" i="2" s="1"/>
  <c r="G104" i="2" s="1"/>
  <c r="G105" i="2" s="1"/>
  <c r="G106" i="2" s="1"/>
  <c r="G107" i="2" s="1"/>
  <c r="G108" i="2" s="1"/>
  <c r="G109" i="2" s="1"/>
  <c r="G110" i="2" s="1"/>
  <c r="G111" i="2" s="1"/>
  <c r="G112" i="2" s="1"/>
  <c r="G113" i="2" s="1"/>
  <c r="G114" i="2" s="1"/>
  <c r="G115" i="2" s="1"/>
  <c r="G116" i="2" s="1"/>
  <c r="G117" i="2" s="1"/>
  <c r="G118" i="2" s="1"/>
  <c r="G119" i="2" s="1"/>
  <c r="G120" i="2" s="1"/>
  <c r="G121" i="2" s="1"/>
  <c r="G122" i="2" s="1"/>
  <c r="G123" i="2" s="1"/>
  <c r="G124" i="2" s="1"/>
  <c r="G125" i="2" s="1"/>
  <c r="G126" i="2" s="1"/>
  <c r="G127" i="2" s="1"/>
  <c r="G128" i="2" s="1"/>
  <c r="G129" i="2" s="1"/>
  <c r="G130" i="2" s="1"/>
  <c r="G131" i="2" s="1"/>
  <c r="G132" i="2" s="1"/>
  <c r="G133" i="2" s="1"/>
  <c r="G134" i="2" s="1"/>
  <c r="G135" i="2" s="1"/>
  <c r="G136" i="2" s="1"/>
  <c r="G137" i="2" s="1"/>
  <c r="G138" i="2" s="1"/>
  <c r="G139" i="2" s="1"/>
  <c r="G140" i="2" s="1"/>
  <c r="G141" i="2" s="1"/>
  <c r="G142" i="2" s="1"/>
  <c r="G143" i="2" s="1"/>
  <c r="G144" i="2" s="1"/>
  <c r="G145" i="2" s="1"/>
  <c r="G146" i="2" s="1"/>
  <c r="G147" i="2" s="1"/>
  <c r="G148" i="2" s="1"/>
  <c r="G149" i="2" s="1"/>
  <c r="G150" i="2" s="1"/>
  <c r="G151" i="2" s="1"/>
  <c r="G152" i="2" s="1"/>
  <c r="G153" i="2" s="1"/>
  <c r="G154" i="2" s="1"/>
  <c r="G155" i="2" s="1"/>
  <c r="G156" i="2" s="1"/>
  <c r="G157" i="2" s="1"/>
  <c r="G158" i="2" s="1"/>
  <c r="G159" i="2" s="1"/>
  <c r="G160" i="2" s="1"/>
  <c r="G161" i="2" s="1"/>
  <c r="G162" i="2" s="1"/>
  <c r="G163" i="2" s="1"/>
  <c r="G164" i="2" s="1"/>
  <c r="G165" i="2" s="1"/>
  <c r="G166" i="2" s="1"/>
  <c r="G167" i="2" s="1"/>
  <c r="G168" i="2" s="1"/>
  <c r="G169" i="2" s="1"/>
  <c r="G170" i="2" s="1"/>
  <c r="G171" i="2" s="1"/>
  <c r="G172" i="2" s="1"/>
  <c r="G173" i="2" s="1"/>
  <c r="G174" i="2" s="1"/>
  <c r="G175" i="2" s="1"/>
  <c r="G176" i="2" s="1"/>
  <c r="G177" i="2" s="1"/>
  <c r="G178" i="2" s="1"/>
  <c r="G179" i="2" s="1"/>
  <c r="G180" i="2" s="1"/>
  <c r="G181" i="2" s="1"/>
  <c r="G182" i="2" s="1"/>
  <c r="G183" i="2" s="1"/>
  <c r="G184" i="2" s="1"/>
  <c r="G185" i="2" s="1"/>
  <c r="G186" i="2" s="1"/>
  <c r="G187" i="2" s="1"/>
  <c r="G188" i="2" s="1"/>
  <c r="G189" i="2" s="1"/>
  <c r="G190" i="2" s="1"/>
  <c r="G191" i="2" s="1"/>
  <c r="G192" i="2" s="1"/>
  <c r="G193" i="2" s="1"/>
  <c r="G194" i="2" s="1"/>
  <c r="G195" i="2" s="1"/>
  <c r="G196" i="2" s="1"/>
  <c r="G197" i="2" s="1"/>
  <c r="G198" i="2" s="1"/>
  <c r="G199" i="2" s="1"/>
  <c r="G200" i="2" s="1"/>
  <c r="G201" i="2" s="1"/>
  <c r="G202" i="2" s="1"/>
  <c r="G203" i="2" s="1"/>
  <c r="G204" i="2" s="1"/>
  <c r="G205" i="2" s="1"/>
  <c r="G206" i="2" s="1"/>
  <c r="G207" i="2" s="1"/>
  <c r="G208" i="2" s="1"/>
  <c r="G209" i="2" s="1"/>
  <c r="G210" i="2" s="1"/>
  <c r="G211" i="2" s="1"/>
  <c r="G212" i="2" s="1"/>
  <c r="G213" i="2" s="1"/>
  <c r="G214" i="2" s="1"/>
  <c r="G215" i="2" s="1"/>
  <c r="G216" i="2" s="1"/>
  <c r="G217" i="2" s="1"/>
  <c r="G218" i="2" s="1"/>
  <c r="G219" i="2" s="1"/>
  <c r="G220" i="2" s="1"/>
  <c r="G221" i="2" s="1"/>
  <c r="G222" i="2" s="1"/>
  <c r="G223" i="2" s="1"/>
  <c r="G224" i="2" s="1"/>
  <c r="G225" i="2" s="1"/>
  <c r="G226" i="2" s="1"/>
  <c r="G227" i="2" s="1"/>
  <c r="G228" i="2" s="1"/>
  <c r="G229" i="2" s="1"/>
  <c r="G230" i="2" s="1"/>
  <c r="G231" i="2" s="1"/>
  <c r="G232" i="2" s="1"/>
  <c r="G233" i="2" s="1"/>
  <c r="G234" i="2" s="1"/>
  <c r="G235" i="2" s="1"/>
  <c r="G236" i="2" s="1"/>
  <c r="G237" i="2" s="1"/>
  <c r="G238" i="2" s="1"/>
  <c r="G239" i="2" s="1"/>
  <c r="G240" i="2" s="1"/>
  <c r="G241" i="2" s="1"/>
  <c r="G242" i="2" s="1"/>
  <c r="G243" i="2" s="1"/>
  <c r="G244" i="2" s="1"/>
  <c r="G245" i="2" s="1"/>
  <c r="G246" i="2" s="1"/>
  <c r="G247" i="2" s="1"/>
  <c r="G248" i="2" s="1"/>
  <c r="G249" i="2" s="1"/>
  <c r="G250" i="2" s="1"/>
  <c r="G251" i="2" s="1"/>
  <c r="A12" i="2"/>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H11" i="2"/>
  <c r="J5" i="2"/>
  <c r="J6" i="2" s="1"/>
  <c r="J4" i="2"/>
  <c r="B11" i="2"/>
  <c r="B14" i="9" l="1"/>
  <c r="C11" i="2"/>
  <c r="I11" i="2"/>
  <c r="C14" i="9" l="1"/>
  <c r="B15" i="9"/>
  <c r="H12" i="2"/>
  <c r="I12" i="2"/>
  <c r="H13" i="2" s="1"/>
  <c r="B12" i="2"/>
  <c r="C15" i="9" l="1"/>
  <c r="B16" i="9" s="1"/>
  <c r="I13" i="2"/>
  <c r="H14" i="2"/>
  <c r="C12" i="2"/>
  <c r="B13" i="2" s="1"/>
  <c r="C16" i="9" l="1"/>
  <c r="B17" i="9" s="1"/>
  <c r="C13" i="2"/>
  <c r="I14" i="2"/>
  <c r="C17" i="9" l="1"/>
  <c r="B18" i="9" s="1"/>
  <c r="B14" i="2"/>
  <c r="H15" i="2"/>
  <c r="C18" i="9" l="1"/>
  <c r="B19" i="9" s="1"/>
  <c r="C14" i="2"/>
  <c r="B15" i="2" s="1"/>
  <c r="I15" i="2"/>
  <c r="H16" i="2" s="1"/>
  <c r="C19" i="9" l="1"/>
  <c r="B20" i="9" s="1"/>
  <c r="I16" i="2"/>
  <c r="H17" i="2" s="1"/>
  <c r="C15" i="2"/>
  <c r="B16" i="2" s="1"/>
  <c r="C20" i="9" l="1"/>
  <c r="B21" i="9" s="1"/>
  <c r="I17" i="2"/>
  <c r="H18" i="2" s="1"/>
  <c r="C16" i="2"/>
  <c r="B17" i="2"/>
  <c r="C21" i="9" l="1"/>
  <c r="B22" i="9" s="1"/>
  <c r="I18" i="2"/>
  <c r="H19" i="2" s="1"/>
  <c r="C17" i="2"/>
  <c r="B18" i="2" s="1"/>
  <c r="C22" i="9" l="1"/>
  <c r="B23" i="9" s="1"/>
  <c r="C18" i="2"/>
  <c r="B19" i="2" s="1"/>
  <c r="I19" i="2"/>
  <c r="H20" i="2" s="1"/>
  <c r="C23" i="9" l="1"/>
  <c r="B24" i="9"/>
  <c r="I20" i="2"/>
  <c r="H21" i="2" s="1"/>
  <c r="C19" i="2"/>
  <c r="B20" i="2" s="1"/>
  <c r="C24" i="9" l="1"/>
  <c r="B25" i="9" s="1"/>
  <c r="I21" i="2"/>
  <c r="H22" i="2" s="1"/>
  <c r="C20" i="2"/>
  <c r="B21" i="2"/>
  <c r="C25" i="9" l="1"/>
  <c r="B26" i="9" s="1"/>
  <c r="C21" i="2"/>
  <c r="B22" i="2" s="1"/>
  <c r="I22" i="2"/>
  <c r="H23" i="2"/>
  <c r="C26" i="9" l="1"/>
  <c r="B27" i="9"/>
  <c r="C22" i="2"/>
  <c r="B23" i="2" s="1"/>
  <c r="I23" i="2"/>
  <c r="H24" i="2" s="1"/>
  <c r="C27" i="9" l="1"/>
  <c r="B28" i="9"/>
  <c r="I24" i="2"/>
  <c r="H25" i="2" s="1"/>
  <c r="C23" i="2"/>
  <c r="B24" i="2" s="1"/>
  <c r="C28" i="9" l="1"/>
  <c r="B29" i="9" s="1"/>
  <c r="C24" i="2"/>
  <c r="B25" i="2" s="1"/>
  <c r="I25" i="2"/>
  <c r="H26" i="2"/>
  <c r="C29" i="9" l="1"/>
  <c r="B30" i="9" s="1"/>
  <c r="I26" i="2"/>
  <c r="H27" i="2" s="1"/>
  <c r="C25" i="2"/>
  <c r="B26" i="2" s="1"/>
  <c r="C30" i="9" l="1"/>
  <c r="B31" i="9"/>
  <c r="C26" i="2"/>
  <c r="B27" i="2" s="1"/>
  <c r="I27" i="2"/>
  <c r="H28" i="2" s="1"/>
  <c r="C31" i="9" l="1"/>
  <c r="B32" i="9"/>
  <c r="I28" i="2"/>
  <c r="H29" i="2"/>
  <c r="C27" i="2"/>
  <c r="B28" i="2" s="1"/>
  <c r="C32" i="9" l="1"/>
  <c r="B33" i="9" s="1"/>
  <c r="C28" i="2"/>
  <c r="B29" i="2" s="1"/>
  <c r="I29" i="2"/>
  <c r="H30" i="2"/>
  <c r="C33" i="9" l="1"/>
  <c r="B34" i="9" s="1"/>
  <c r="C29" i="2"/>
  <c r="B30" i="2" s="1"/>
  <c r="I30" i="2"/>
  <c r="H31" i="2" s="1"/>
  <c r="C34" i="9" l="1"/>
  <c r="B35" i="9"/>
  <c r="C30" i="2"/>
  <c r="B31" i="2" s="1"/>
  <c r="I31" i="2"/>
  <c r="H32" i="2" s="1"/>
  <c r="C35" i="9" l="1"/>
  <c r="B36" i="9"/>
  <c r="I32" i="2"/>
  <c r="H33" i="2" s="1"/>
  <c r="C31" i="2"/>
  <c r="B32" i="2"/>
  <c r="C36" i="9" l="1"/>
  <c r="B37" i="9" s="1"/>
  <c r="C32" i="2"/>
  <c r="B33" i="2" s="1"/>
  <c r="I33" i="2"/>
  <c r="H34" i="2" s="1"/>
  <c r="C37" i="9" l="1"/>
  <c r="B38" i="9" s="1"/>
  <c r="C33" i="2"/>
  <c r="B34" i="2" s="1"/>
  <c r="I34" i="2"/>
  <c r="H35" i="2"/>
  <c r="C38" i="9" l="1"/>
  <c r="B39" i="9"/>
  <c r="C34" i="2"/>
  <c r="B35" i="2" s="1"/>
  <c r="I35" i="2"/>
  <c r="H36" i="2" s="1"/>
  <c r="C39" i="9" l="1"/>
  <c r="B40" i="9"/>
  <c r="I36" i="2"/>
  <c r="H37" i="2" s="1"/>
  <c r="C35" i="2"/>
  <c r="B36" i="2"/>
  <c r="C40" i="9" l="1"/>
  <c r="B41" i="9" s="1"/>
  <c r="C36" i="2"/>
  <c r="B37" i="2" s="1"/>
  <c r="I37" i="2"/>
  <c r="H38" i="2" s="1"/>
  <c r="C41" i="9" l="1"/>
  <c r="B42" i="9" s="1"/>
  <c r="C37" i="2"/>
  <c r="B38" i="2" s="1"/>
  <c r="I38" i="2"/>
  <c r="H39" i="2"/>
  <c r="C42" i="9" l="1"/>
  <c r="B43" i="9"/>
  <c r="C38" i="2"/>
  <c r="B39" i="2" s="1"/>
  <c r="I39" i="2"/>
  <c r="H40" i="2" s="1"/>
  <c r="C43" i="9" l="1"/>
  <c r="B44" i="9" s="1"/>
  <c r="I40" i="2"/>
  <c r="H41" i="2" s="1"/>
  <c r="C39" i="2"/>
  <c r="B40" i="2"/>
  <c r="C44" i="9" l="1"/>
  <c r="B45" i="9" s="1"/>
  <c r="C40" i="2"/>
  <c r="B41" i="2" s="1"/>
  <c r="I41" i="2"/>
  <c r="H42" i="2" s="1"/>
  <c r="C45" i="9" l="1"/>
  <c r="B46" i="9" s="1"/>
  <c r="I42" i="2"/>
  <c r="H43" i="2" s="1"/>
  <c r="C41" i="2"/>
  <c r="B42" i="2" s="1"/>
  <c r="C46" i="9" l="1"/>
  <c r="B47" i="9"/>
  <c r="C42" i="2"/>
  <c r="B43" i="2"/>
  <c r="I43" i="2"/>
  <c r="H44" i="2" s="1"/>
  <c r="C47" i="9" l="1"/>
  <c r="B48" i="9" s="1"/>
  <c r="I44" i="2"/>
  <c r="H45" i="2" s="1"/>
  <c r="C43" i="2"/>
  <c r="B44" i="2" s="1"/>
  <c r="C48" i="9" l="1"/>
  <c r="B49" i="9" s="1"/>
  <c r="I45" i="2"/>
  <c r="H46" i="2" s="1"/>
  <c r="C44" i="2"/>
  <c r="B45" i="2" s="1"/>
  <c r="C49" i="9" l="1"/>
  <c r="B50" i="9"/>
  <c r="C45" i="2"/>
  <c r="B46" i="2"/>
  <c r="I46" i="2"/>
  <c r="H47" i="2" s="1"/>
  <c r="C50" i="9" l="1"/>
  <c r="B51" i="9" s="1"/>
  <c r="I47" i="2"/>
  <c r="H48" i="2" s="1"/>
  <c r="C46" i="2"/>
  <c r="B47" i="2" s="1"/>
  <c r="C51" i="9" l="1"/>
  <c r="B52" i="9" s="1"/>
  <c r="C47" i="2"/>
  <c r="B48" i="2" s="1"/>
  <c r="I48" i="2"/>
  <c r="H49" i="2" s="1"/>
  <c r="C52" i="9" l="1"/>
  <c r="B53" i="9" s="1"/>
  <c r="I49" i="2"/>
  <c r="H50" i="2" s="1"/>
  <c r="C48" i="2"/>
  <c r="B49" i="2" s="1"/>
  <c r="C53" i="9" l="1"/>
  <c r="B54" i="9"/>
  <c r="C49" i="2"/>
  <c r="B50" i="2" s="1"/>
  <c r="I50" i="2"/>
  <c r="H51" i="2" s="1"/>
  <c r="C54" i="9" l="1"/>
  <c r="B55" i="9" s="1"/>
  <c r="I51" i="2"/>
  <c r="H52" i="2" s="1"/>
  <c r="C50" i="2"/>
  <c r="B51" i="2" s="1"/>
  <c r="C55" i="9" l="1"/>
  <c r="B56" i="9" s="1"/>
  <c r="C51" i="2"/>
  <c r="B52" i="2"/>
  <c r="I52" i="2"/>
  <c r="H53" i="2" s="1"/>
  <c r="C56" i="9" l="1"/>
  <c r="B57" i="9"/>
  <c r="I53" i="2"/>
  <c r="H54" i="2" s="1"/>
  <c r="C52" i="2"/>
  <c r="B53" i="2" s="1"/>
  <c r="C57" i="9" l="1"/>
  <c r="B58" i="9"/>
  <c r="I54" i="2"/>
  <c r="H55" i="2"/>
  <c r="C53" i="2"/>
  <c r="B54" i="2" s="1"/>
  <c r="C58" i="9" l="1"/>
  <c r="B59" i="9" s="1"/>
  <c r="C54" i="2"/>
  <c r="B55" i="2"/>
  <c r="I55" i="2"/>
  <c r="H56" i="2" s="1"/>
  <c r="C59" i="9" l="1"/>
  <c r="B60" i="9" s="1"/>
  <c r="I56" i="2"/>
  <c r="H57" i="2" s="1"/>
  <c r="C55" i="2"/>
  <c r="B56" i="2"/>
  <c r="C60" i="9" l="1"/>
  <c r="B61" i="9"/>
  <c r="I57" i="2"/>
  <c r="H58" i="2" s="1"/>
  <c r="C56" i="2"/>
  <c r="B57" i="2" s="1"/>
  <c r="C61" i="9" l="1"/>
  <c r="B62" i="9"/>
  <c r="I58" i="2"/>
  <c r="H59" i="2"/>
  <c r="C57" i="2"/>
  <c r="B58" i="2" s="1"/>
  <c r="C62" i="9" l="1"/>
  <c r="B63" i="9" s="1"/>
  <c r="C58" i="2"/>
  <c r="B59" i="2" s="1"/>
  <c r="I59" i="2"/>
  <c r="H60" i="2" s="1"/>
  <c r="C63" i="9" l="1"/>
  <c r="B64" i="9" s="1"/>
  <c r="I60" i="2"/>
  <c r="H61" i="2" s="1"/>
  <c r="C59" i="2"/>
  <c r="B60" i="2" s="1"/>
  <c r="C64" i="9" l="1"/>
  <c r="B65" i="9"/>
  <c r="C60" i="2"/>
  <c r="B61" i="2" s="1"/>
  <c r="I61" i="2"/>
  <c r="H62" i="2" s="1"/>
  <c r="C65" i="9" l="1"/>
  <c r="I62" i="2"/>
  <c r="H63" i="2" s="1"/>
  <c r="C61" i="2"/>
  <c r="B62" i="2" s="1"/>
  <c r="C62" i="2" l="1"/>
  <c r="B63" i="2" s="1"/>
  <c r="I63" i="2"/>
  <c r="H64" i="2" s="1"/>
  <c r="I64" i="2" l="1"/>
  <c r="H65" i="2" s="1"/>
  <c r="C63" i="2"/>
  <c r="B64" i="2"/>
  <c r="I65" i="2" l="1"/>
  <c r="H66" i="2" s="1"/>
  <c r="C64" i="2"/>
  <c r="B65" i="2" s="1"/>
  <c r="I66" i="2" l="1"/>
  <c r="H67" i="2" s="1"/>
  <c r="C65" i="2"/>
  <c r="B66" i="2" s="1"/>
  <c r="C66" i="2" l="1"/>
  <c r="B67" i="2" s="1"/>
  <c r="I67" i="2"/>
  <c r="H68" i="2" s="1"/>
  <c r="D7" i="9" l="1"/>
  <c r="I68" i="2"/>
  <c r="H69" i="2" s="1"/>
  <c r="C67" i="2"/>
  <c r="B68" i="2" s="1"/>
  <c r="C68" i="2" l="1"/>
  <c r="B69" i="2"/>
  <c r="I69" i="2"/>
  <c r="H70" i="2"/>
  <c r="I70" i="2" l="1"/>
  <c r="H71" i="2"/>
  <c r="C69" i="2"/>
  <c r="B70" i="2" s="1"/>
  <c r="C70" i="2" l="1"/>
  <c r="B71" i="2" s="1"/>
  <c r="I71" i="2"/>
  <c r="H72" i="2" s="1"/>
  <c r="I72" i="2" l="1"/>
  <c r="H73" i="2" s="1"/>
  <c r="C71" i="2"/>
  <c r="B72" i="2" s="1"/>
  <c r="I73" i="2" l="1"/>
  <c r="H74" i="2" s="1"/>
  <c r="C72" i="2"/>
  <c r="B73" i="2"/>
  <c r="C73" i="2" l="1"/>
  <c r="B74" i="2" s="1"/>
  <c r="I74" i="2"/>
  <c r="H75" i="2" s="1"/>
  <c r="I75" i="2" l="1"/>
  <c r="H76" i="2" s="1"/>
  <c r="C74" i="2"/>
  <c r="B75" i="2" s="1"/>
  <c r="C75" i="2" l="1"/>
  <c r="B76" i="2" s="1"/>
  <c r="I76" i="2"/>
  <c r="H77" i="2" s="1"/>
  <c r="I77" i="2" l="1"/>
  <c r="H78" i="2" s="1"/>
  <c r="C76" i="2"/>
  <c r="B77" i="2"/>
  <c r="C77" i="2" l="1"/>
  <c r="B78" i="2"/>
  <c r="I78" i="2"/>
  <c r="H79" i="2" s="1"/>
  <c r="I79" i="2" l="1"/>
  <c r="H80" i="2" s="1"/>
  <c r="C78" i="2"/>
  <c r="B79" i="2"/>
  <c r="C79" i="2" l="1"/>
  <c r="B80" i="2" s="1"/>
  <c r="I80" i="2"/>
  <c r="H81" i="2" s="1"/>
  <c r="I81" i="2" l="1"/>
  <c r="H82" i="2" s="1"/>
  <c r="C80" i="2"/>
  <c r="B81" i="2" s="1"/>
  <c r="I82" i="2" l="1"/>
  <c r="H83" i="2" s="1"/>
  <c r="C81" i="2"/>
  <c r="B82" i="2" s="1"/>
  <c r="C82" i="2" l="1"/>
  <c r="B83" i="2" s="1"/>
  <c r="I83" i="2"/>
  <c r="H84" i="2" s="1"/>
  <c r="C83" i="2" l="1"/>
  <c r="B84" i="2" s="1"/>
  <c r="I84" i="2"/>
  <c r="H85" i="2" s="1"/>
  <c r="I85" i="2" l="1"/>
  <c r="H86" i="2" s="1"/>
  <c r="C84" i="2"/>
  <c r="B85" i="2"/>
  <c r="C85" i="2" l="1"/>
  <c r="B86" i="2" s="1"/>
  <c r="I86" i="2"/>
  <c r="H87" i="2" s="1"/>
  <c r="I87" i="2" l="1"/>
  <c r="H88" i="2" s="1"/>
  <c r="C86" i="2"/>
  <c r="B87" i="2" s="1"/>
  <c r="C87" i="2" l="1"/>
  <c r="B88" i="2" s="1"/>
  <c r="I88" i="2"/>
  <c r="H89" i="2" s="1"/>
  <c r="I89" i="2" l="1"/>
  <c r="H90" i="2" s="1"/>
  <c r="C88" i="2"/>
  <c r="B89" i="2" s="1"/>
  <c r="I90" i="2" l="1"/>
  <c r="H91" i="2" s="1"/>
  <c r="C89" i="2"/>
  <c r="B90" i="2" s="1"/>
  <c r="C90" i="2" l="1"/>
  <c r="B91" i="2" s="1"/>
  <c r="I91" i="2"/>
  <c r="H92" i="2" s="1"/>
  <c r="I92" i="2" l="1"/>
  <c r="H93" i="2" s="1"/>
  <c r="C91" i="2"/>
  <c r="B92" i="2" s="1"/>
  <c r="C92" i="2" l="1"/>
  <c r="B93" i="2" s="1"/>
  <c r="I93" i="2"/>
  <c r="H94" i="2"/>
  <c r="I94" i="2" l="1"/>
  <c r="H95" i="2" s="1"/>
  <c r="C93" i="2"/>
  <c r="B94" i="2" s="1"/>
  <c r="C94" i="2" l="1"/>
  <c r="B95" i="2" s="1"/>
  <c r="I95" i="2"/>
  <c r="H96" i="2" s="1"/>
  <c r="I96" i="2" l="1"/>
  <c r="H97" i="2" s="1"/>
  <c r="C95" i="2"/>
  <c r="B96" i="2"/>
  <c r="I97" i="2" l="1"/>
  <c r="H98" i="2" s="1"/>
  <c r="C96" i="2"/>
  <c r="B97" i="2"/>
  <c r="I98" i="2" l="1"/>
  <c r="H99" i="2" s="1"/>
  <c r="C97" i="2"/>
  <c r="B98" i="2" s="1"/>
  <c r="C98" i="2" l="1"/>
  <c r="B99" i="2" s="1"/>
  <c r="I99" i="2"/>
  <c r="H100" i="2" s="1"/>
  <c r="I100" i="2" l="1"/>
  <c r="H101" i="2" s="1"/>
  <c r="C99" i="2"/>
  <c r="B100" i="2" s="1"/>
  <c r="C100" i="2" l="1"/>
  <c r="B101" i="2" s="1"/>
  <c r="I101" i="2"/>
  <c r="H102" i="2" s="1"/>
  <c r="I102" i="2" l="1"/>
  <c r="H103" i="2" s="1"/>
  <c r="C101" i="2"/>
  <c r="B102" i="2"/>
  <c r="I103" i="2" l="1"/>
  <c r="H104" i="2" s="1"/>
  <c r="C102" i="2"/>
  <c r="B103" i="2" s="1"/>
  <c r="C103" i="2" l="1"/>
  <c r="B104" i="2" s="1"/>
  <c r="I104" i="2"/>
  <c r="H105" i="2" s="1"/>
  <c r="I105" i="2" l="1"/>
  <c r="H106" i="2" s="1"/>
  <c r="C104" i="2"/>
  <c r="B105" i="2"/>
  <c r="C105" i="2" l="1"/>
  <c r="B106" i="2" s="1"/>
  <c r="I106" i="2"/>
  <c r="H107" i="2" s="1"/>
  <c r="I107" i="2" l="1"/>
  <c r="H108" i="2"/>
  <c r="C106" i="2"/>
  <c r="B107" i="2" s="1"/>
  <c r="C107" i="2" l="1"/>
  <c r="B108" i="2"/>
  <c r="I108" i="2"/>
  <c r="H109" i="2" s="1"/>
  <c r="I109" i="2" l="1"/>
  <c r="H110" i="2" s="1"/>
  <c r="C108" i="2"/>
  <c r="B109" i="2"/>
  <c r="I110" i="2" l="1"/>
  <c r="H111" i="2" s="1"/>
  <c r="C109" i="2"/>
  <c r="B110" i="2" s="1"/>
  <c r="C110" i="2" l="1"/>
  <c r="B111" i="2" s="1"/>
  <c r="I111" i="2"/>
  <c r="H112" i="2" s="1"/>
  <c r="I112" i="2" l="1"/>
  <c r="H113" i="2" s="1"/>
  <c r="C111" i="2"/>
  <c r="B112" i="2" s="1"/>
  <c r="C112" i="2" l="1"/>
  <c r="B113" i="2" s="1"/>
  <c r="I113" i="2"/>
  <c r="H114" i="2" s="1"/>
  <c r="I114" i="2" l="1"/>
  <c r="H115" i="2"/>
  <c r="C113" i="2"/>
  <c r="B114" i="2"/>
  <c r="C114" i="2" l="1"/>
  <c r="B115" i="2" s="1"/>
  <c r="I115" i="2"/>
  <c r="H116" i="2" s="1"/>
  <c r="I116" i="2" l="1"/>
  <c r="H117" i="2" s="1"/>
  <c r="C115" i="2"/>
  <c r="B116" i="2"/>
  <c r="I117" i="2" l="1"/>
  <c r="H118" i="2"/>
  <c r="C116" i="2"/>
  <c r="B117" i="2"/>
  <c r="C117" i="2" l="1"/>
  <c r="B118" i="2" s="1"/>
  <c r="I118" i="2"/>
  <c r="H119" i="2" s="1"/>
  <c r="I119" i="2" l="1"/>
  <c r="H120" i="2"/>
  <c r="C118" i="2"/>
  <c r="B119" i="2" s="1"/>
  <c r="C119" i="2" l="1"/>
  <c r="B120" i="2"/>
  <c r="I120" i="2"/>
  <c r="H121" i="2" s="1"/>
  <c r="I121" i="2" l="1"/>
  <c r="H122" i="2" s="1"/>
  <c r="C120" i="2"/>
  <c r="B121" i="2" s="1"/>
  <c r="I122" i="2" l="1"/>
  <c r="H123" i="2"/>
  <c r="C121" i="2"/>
  <c r="B122" i="2" s="1"/>
  <c r="C122" i="2" l="1"/>
  <c r="B123" i="2" s="1"/>
  <c r="I123" i="2"/>
  <c r="H124" i="2" s="1"/>
  <c r="I124" i="2" l="1"/>
  <c r="H125" i="2" s="1"/>
  <c r="C123" i="2"/>
  <c r="B124" i="2" s="1"/>
  <c r="I125" i="2" l="1"/>
  <c r="H126" i="2"/>
  <c r="C124" i="2"/>
  <c r="B125" i="2"/>
  <c r="C125" i="2" l="1"/>
  <c r="B126" i="2" s="1"/>
  <c r="I126" i="2"/>
  <c r="H127" i="2" s="1"/>
  <c r="I127" i="2" l="1"/>
  <c r="H128" i="2" s="1"/>
  <c r="C126" i="2"/>
  <c r="B127" i="2" s="1"/>
  <c r="C127" i="2" l="1"/>
  <c r="B128" i="2" s="1"/>
  <c r="I128" i="2"/>
  <c r="H129" i="2" s="1"/>
  <c r="I129" i="2" l="1"/>
  <c r="H130" i="2" s="1"/>
  <c r="C128" i="2"/>
  <c r="B129" i="2" s="1"/>
  <c r="I130" i="2" l="1"/>
  <c r="H131" i="2" s="1"/>
  <c r="C129" i="2"/>
  <c r="B130" i="2" s="1"/>
  <c r="C130" i="2" l="1"/>
  <c r="B131" i="2" s="1"/>
  <c r="I131" i="2"/>
  <c r="H132" i="2" s="1"/>
  <c r="C131" i="2" l="1"/>
  <c r="B132" i="2" s="1"/>
  <c r="I132" i="2"/>
  <c r="H133" i="2" s="1"/>
  <c r="I133" i="2" l="1"/>
  <c r="H134" i="2"/>
  <c r="C132" i="2"/>
  <c r="B133" i="2" s="1"/>
  <c r="C133" i="2" l="1"/>
  <c r="B134" i="2" s="1"/>
  <c r="I134" i="2"/>
  <c r="H135" i="2" s="1"/>
  <c r="C134" i="2" l="1"/>
  <c r="B135" i="2" s="1"/>
  <c r="I135" i="2"/>
  <c r="H136" i="2" s="1"/>
  <c r="I136" i="2" l="1"/>
  <c r="H137" i="2" s="1"/>
  <c r="C135" i="2"/>
  <c r="B136" i="2" s="1"/>
  <c r="I137" i="2" l="1"/>
  <c r="H138" i="2"/>
  <c r="C136" i="2"/>
  <c r="B137" i="2" s="1"/>
  <c r="C137" i="2" l="1"/>
  <c r="B138" i="2" s="1"/>
  <c r="I138" i="2"/>
  <c r="H139" i="2" s="1"/>
  <c r="I139" i="2" l="1"/>
  <c r="H140" i="2" s="1"/>
  <c r="C138" i="2"/>
  <c r="B139" i="2" s="1"/>
  <c r="C139" i="2" l="1"/>
  <c r="B140" i="2"/>
  <c r="I140" i="2"/>
  <c r="H141" i="2" s="1"/>
  <c r="I141" i="2" l="1"/>
  <c r="H142" i="2" s="1"/>
  <c r="C140" i="2"/>
  <c r="B141" i="2" s="1"/>
  <c r="C141" i="2" l="1"/>
  <c r="B142" i="2" s="1"/>
  <c r="I142" i="2"/>
  <c r="H143" i="2" s="1"/>
  <c r="C142" i="2" l="1"/>
  <c r="B143" i="2" s="1"/>
  <c r="I143" i="2"/>
  <c r="H144" i="2" s="1"/>
  <c r="I144" i="2" l="1"/>
  <c r="H145" i="2" s="1"/>
  <c r="C143" i="2"/>
  <c r="B144" i="2" s="1"/>
  <c r="C144" i="2" l="1"/>
  <c r="B145" i="2" s="1"/>
  <c r="I145" i="2"/>
  <c r="H146" i="2" s="1"/>
  <c r="I146" i="2" l="1"/>
  <c r="H147" i="2" s="1"/>
  <c r="C145" i="2"/>
  <c r="B146" i="2" s="1"/>
  <c r="C146" i="2" l="1"/>
  <c r="B147" i="2" s="1"/>
  <c r="I147" i="2"/>
  <c r="H148" i="2" s="1"/>
  <c r="C147" i="2" l="1"/>
  <c r="B148" i="2"/>
  <c r="I148" i="2"/>
  <c r="H149" i="2"/>
  <c r="I149" i="2" l="1"/>
  <c r="H150" i="2" s="1"/>
  <c r="C148" i="2"/>
  <c r="B149" i="2" s="1"/>
  <c r="C149" i="2" l="1"/>
  <c r="B150" i="2" s="1"/>
  <c r="I150" i="2"/>
  <c r="H151" i="2" s="1"/>
  <c r="C150" i="2" l="1"/>
  <c r="B151" i="2" s="1"/>
  <c r="I151" i="2"/>
  <c r="H152" i="2" s="1"/>
  <c r="C151" i="2" l="1"/>
  <c r="B152" i="2"/>
  <c r="I152" i="2"/>
  <c r="H153" i="2"/>
  <c r="I153" i="2" l="1"/>
  <c r="H154" i="2" s="1"/>
  <c r="C152" i="2"/>
  <c r="B153" i="2" s="1"/>
  <c r="C153" i="2" l="1"/>
  <c r="B154" i="2" s="1"/>
  <c r="I154" i="2"/>
  <c r="H155" i="2" s="1"/>
  <c r="C154" i="2" l="1"/>
  <c r="B155" i="2" s="1"/>
  <c r="I155" i="2"/>
  <c r="H156" i="2" s="1"/>
  <c r="I156" i="2" l="1"/>
  <c r="H157" i="2"/>
  <c r="C155" i="2"/>
  <c r="B156" i="2" s="1"/>
  <c r="C156" i="2" l="1"/>
  <c r="B157" i="2" s="1"/>
  <c r="I157" i="2"/>
  <c r="H158" i="2" s="1"/>
  <c r="C157" i="2" l="1"/>
  <c r="B158" i="2" s="1"/>
  <c r="I158" i="2"/>
  <c r="H159" i="2" s="1"/>
  <c r="I159" i="2" l="1"/>
  <c r="H160" i="2" s="1"/>
  <c r="C158" i="2"/>
  <c r="B159" i="2" s="1"/>
  <c r="C159" i="2" l="1"/>
  <c r="B160" i="2" s="1"/>
  <c r="I160" i="2"/>
  <c r="H161" i="2" s="1"/>
  <c r="I161" i="2" l="1"/>
  <c r="H162" i="2" s="1"/>
  <c r="C160" i="2"/>
  <c r="B161" i="2" s="1"/>
  <c r="C161" i="2" l="1"/>
  <c r="B162" i="2" s="1"/>
  <c r="I162" i="2"/>
  <c r="H163" i="2" s="1"/>
  <c r="I163" i="2" l="1"/>
  <c r="H164" i="2"/>
  <c r="C162" i="2"/>
  <c r="B163" i="2" s="1"/>
  <c r="C163" i="2" l="1"/>
  <c r="B164" i="2" s="1"/>
  <c r="I164" i="2"/>
  <c r="H165" i="2"/>
  <c r="I165" i="2" l="1"/>
  <c r="H166" i="2" s="1"/>
  <c r="C164" i="2"/>
  <c r="B165" i="2" s="1"/>
  <c r="C165" i="2" l="1"/>
  <c r="B166" i="2" s="1"/>
  <c r="I166" i="2"/>
  <c r="H167" i="2" s="1"/>
  <c r="I167" i="2" l="1"/>
  <c r="H168" i="2" s="1"/>
  <c r="C166" i="2"/>
  <c r="B167" i="2" s="1"/>
  <c r="I168" i="2" l="1"/>
  <c r="H169" i="2"/>
  <c r="C167" i="2"/>
  <c r="B168" i="2" s="1"/>
  <c r="C168" i="2" l="1"/>
  <c r="B169" i="2" s="1"/>
  <c r="I169" i="2"/>
  <c r="H170" i="2" s="1"/>
  <c r="I170" i="2" l="1"/>
  <c r="H171" i="2" s="1"/>
  <c r="C169" i="2"/>
  <c r="B170" i="2" s="1"/>
  <c r="C170" i="2" l="1"/>
  <c r="B171" i="2" s="1"/>
  <c r="I171" i="2"/>
  <c r="H172" i="2"/>
  <c r="I172" i="2" l="1"/>
  <c r="H173" i="2"/>
  <c r="C171" i="2"/>
  <c r="B172" i="2" s="1"/>
  <c r="C172" i="2" l="1"/>
  <c r="B173" i="2" s="1"/>
  <c r="I173" i="2"/>
  <c r="H174" i="2" s="1"/>
  <c r="I174" i="2" l="1"/>
  <c r="H175" i="2" s="1"/>
  <c r="C173" i="2"/>
  <c r="B174" i="2" s="1"/>
  <c r="C174" i="2" l="1"/>
  <c r="B175" i="2" s="1"/>
  <c r="I175" i="2"/>
  <c r="H176" i="2" s="1"/>
  <c r="I176" i="2" l="1"/>
  <c r="H177" i="2"/>
  <c r="C175" i="2"/>
  <c r="B176" i="2"/>
  <c r="C176" i="2" l="1"/>
  <c r="B177" i="2" s="1"/>
  <c r="I177" i="2"/>
  <c r="H178" i="2" s="1"/>
  <c r="I178" i="2" l="1"/>
  <c r="H179" i="2" s="1"/>
  <c r="C177" i="2"/>
  <c r="B178" i="2" s="1"/>
  <c r="C178" i="2" l="1"/>
  <c r="B179" i="2"/>
  <c r="I179" i="2"/>
  <c r="H180" i="2"/>
  <c r="I180" i="2" l="1"/>
  <c r="H181" i="2" s="1"/>
  <c r="C179" i="2"/>
  <c r="B180" i="2"/>
  <c r="C180" i="2" l="1"/>
  <c r="B181" i="2" s="1"/>
  <c r="I181" i="2"/>
  <c r="H182" i="2" s="1"/>
  <c r="I182" i="2" l="1"/>
  <c r="H183" i="2" s="1"/>
  <c r="C181" i="2"/>
  <c r="B182" i="2" s="1"/>
  <c r="I183" i="2" l="1"/>
  <c r="H184" i="2" s="1"/>
  <c r="C182" i="2"/>
  <c r="B183" i="2"/>
  <c r="C183" i="2" l="1"/>
  <c r="B184" i="2"/>
  <c r="I184" i="2"/>
  <c r="H185" i="2"/>
  <c r="I185" i="2" l="1"/>
  <c r="H186" i="2" s="1"/>
  <c r="C184" i="2"/>
  <c r="B185" i="2" s="1"/>
  <c r="C185" i="2" l="1"/>
  <c r="B186" i="2" s="1"/>
  <c r="I186" i="2"/>
  <c r="H187" i="2" s="1"/>
  <c r="C186" i="2" l="1"/>
  <c r="B187" i="2" s="1"/>
  <c r="I187" i="2"/>
  <c r="H188" i="2" s="1"/>
  <c r="C187" i="2" l="1"/>
  <c r="B188" i="2" s="1"/>
  <c r="I188" i="2"/>
  <c r="H189" i="2"/>
  <c r="C188" i="2" l="1"/>
  <c r="B189" i="2" s="1"/>
  <c r="I189" i="2"/>
  <c r="H190" i="2" s="1"/>
  <c r="I190" i="2" l="1"/>
  <c r="H191" i="2" s="1"/>
  <c r="C189" i="2"/>
  <c r="B190" i="2" s="1"/>
  <c r="C190" i="2" l="1"/>
  <c r="B191" i="2" s="1"/>
  <c r="I191" i="2"/>
  <c r="H192" i="2" s="1"/>
  <c r="I192" i="2" l="1"/>
  <c r="H193" i="2"/>
  <c r="C191" i="2"/>
  <c r="B192" i="2"/>
  <c r="C192" i="2" l="1"/>
  <c r="B193" i="2" s="1"/>
  <c r="I193" i="2"/>
  <c r="H194" i="2" s="1"/>
  <c r="C193" i="2" l="1"/>
  <c r="B194" i="2" s="1"/>
  <c r="I194" i="2"/>
  <c r="H195" i="2" s="1"/>
  <c r="I195" i="2" l="1"/>
  <c r="H196" i="2"/>
  <c r="C194" i="2"/>
  <c r="B195" i="2" s="1"/>
  <c r="C195" i="2" l="1"/>
  <c r="B196" i="2" s="1"/>
  <c r="I196" i="2"/>
  <c r="H197" i="2" s="1"/>
  <c r="I197" i="2" l="1"/>
  <c r="H198" i="2" s="1"/>
  <c r="C196" i="2"/>
  <c r="B197" i="2" s="1"/>
  <c r="C197" i="2" l="1"/>
  <c r="B198" i="2" s="1"/>
  <c r="I198" i="2"/>
  <c r="H199" i="2" s="1"/>
  <c r="I199" i="2" l="1"/>
  <c r="H200" i="2" s="1"/>
  <c r="C198" i="2"/>
  <c r="B199" i="2" s="1"/>
  <c r="C199" i="2" l="1"/>
  <c r="B200" i="2" s="1"/>
  <c r="I200" i="2"/>
  <c r="H201" i="2"/>
  <c r="I201" i="2" l="1"/>
  <c r="H202" i="2" s="1"/>
  <c r="C200" i="2"/>
  <c r="B201" i="2" s="1"/>
  <c r="C201" i="2" l="1"/>
  <c r="B202" i="2" s="1"/>
  <c r="I202" i="2"/>
  <c r="H203" i="2" s="1"/>
  <c r="I203" i="2" l="1"/>
  <c r="H204" i="2"/>
  <c r="C202" i="2"/>
  <c r="B203" i="2" s="1"/>
  <c r="C203" i="2" l="1"/>
  <c r="B204" i="2" s="1"/>
  <c r="I204" i="2"/>
  <c r="H205" i="2"/>
  <c r="I205" i="2" l="1"/>
  <c r="H206" i="2" s="1"/>
  <c r="C204" i="2"/>
  <c r="B205" i="2" s="1"/>
  <c r="C205" i="2" l="1"/>
  <c r="B206" i="2" s="1"/>
  <c r="I206" i="2"/>
  <c r="H207" i="2" s="1"/>
  <c r="I207" i="2" l="1"/>
  <c r="H208" i="2" s="1"/>
  <c r="C206" i="2"/>
  <c r="B207" i="2"/>
  <c r="C207" i="2" l="1"/>
  <c r="B208" i="2" s="1"/>
  <c r="I208" i="2"/>
  <c r="H209" i="2" s="1"/>
  <c r="I209" i="2" l="1"/>
  <c r="H210" i="2" s="1"/>
  <c r="C208" i="2"/>
  <c r="B209" i="2" s="1"/>
  <c r="C209" i="2" l="1"/>
  <c r="B210" i="2" s="1"/>
  <c r="I210" i="2"/>
  <c r="H211" i="2" s="1"/>
  <c r="I211" i="2" l="1"/>
  <c r="H212" i="2" s="1"/>
  <c r="C210" i="2"/>
  <c r="B211" i="2" s="1"/>
  <c r="C211" i="2" l="1"/>
  <c r="B212" i="2"/>
  <c r="I212" i="2"/>
  <c r="H213" i="2" s="1"/>
  <c r="I213" i="2" l="1"/>
  <c r="H214" i="2" s="1"/>
  <c r="C212" i="2"/>
  <c r="B213" i="2" s="1"/>
  <c r="C213" i="2" l="1"/>
  <c r="B214" i="2" s="1"/>
  <c r="I214" i="2"/>
  <c r="H215" i="2" s="1"/>
  <c r="I215" i="2" l="1"/>
  <c r="H216" i="2" s="1"/>
  <c r="C214" i="2"/>
  <c r="B215" i="2"/>
  <c r="C215" i="2" l="1"/>
  <c r="B216" i="2" s="1"/>
  <c r="I216" i="2"/>
  <c r="H217" i="2" s="1"/>
  <c r="I217" i="2" l="1"/>
  <c r="H218" i="2" s="1"/>
  <c r="C216" i="2"/>
  <c r="B217" i="2" s="1"/>
  <c r="C217" i="2" l="1"/>
  <c r="B218" i="2" s="1"/>
  <c r="I218" i="2"/>
  <c r="H219" i="2" s="1"/>
  <c r="I219" i="2" l="1"/>
  <c r="H220" i="2"/>
  <c r="C218" i="2"/>
  <c r="B219" i="2"/>
  <c r="C219" i="2" l="1"/>
  <c r="B220" i="2"/>
  <c r="I220" i="2"/>
  <c r="H221" i="2" s="1"/>
  <c r="I221" i="2" l="1"/>
  <c r="H222" i="2" s="1"/>
  <c r="C220" i="2"/>
  <c r="B221" i="2" s="1"/>
  <c r="C221" i="2" l="1"/>
  <c r="B222" i="2" s="1"/>
  <c r="I222" i="2"/>
  <c r="H223" i="2" s="1"/>
  <c r="I223" i="2" l="1"/>
  <c r="H224" i="2" s="1"/>
  <c r="C222" i="2"/>
  <c r="B223" i="2" s="1"/>
  <c r="C223" i="2" l="1"/>
  <c r="B224" i="2" s="1"/>
  <c r="I224" i="2"/>
  <c r="H225" i="2"/>
  <c r="I225" i="2" l="1"/>
  <c r="H226" i="2" s="1"/>
  <c r="C224" i="2"/>
  <c r="B225" i="2" s="1"/>
  <c r="C225" i="2" l="1"/>
  <c r="B226" i="2" s="1"/>
  <c r="I226" i="2"/>
  <c r="H227" i="2" s="1"/>
  <c r="I227" i="2" l="1"/>
  <c r="H228" i="2"/>
  <c r="C226" i="2"/>
  <c r="B227" i="2" s="1"/>
  <c r="C227" i="2" l="1"/>
  <c r="B228" i="2" s="1"/>
  <c r="I228" i="2"/>
  <c r="H229" i="2" s="1"/>
  <c r="I229" i="2" l="1"/>
  <c r="H230" i="2" s="1"/>
  <c r="C228" i="2"/>
  <c r="B229" i="2" s="1"/>
  <c r="C229" i="2" l="1"/>
  <c r="B230" i="2" s="1"/>
  <c r="I230" i="2"/>
  <c r="H231" i="2" s="1"/>
  <c r="I231" i="2" l="1"/>
  <c r="H232" i="2" s="1"/>
  <c r="C230" i="2"/>
  <c r="B231" i="2" s="1"/>
  <c r="I232" i="2" l="1"/>
  <c r="H233" i="2" s="1"/>
  <c r="C231" i="2"/>
  <c r="B232" i="2"/>
  <c r="C232" i="2" l="1"/>
  <c r="B233" i="2" s="1"/>
  <c r="I233" i="2"/>
  <c r="H234" i="2" s="1"/>
  <c r="I234" i="2" l="1"/>
  <c r="H235" i="2" s="1"/>
  <c r="C233" i="2"/>
  <c r="B234" i="2" s="1"/>
  <c r="C234" i="2" l="1"/>
  <c r="B235" i="2" s="1"/>
  <c r="I235" i="2"/>
  <c r="H236" i="2"/>
  <c r="I236" i="2" l="1"/>
  <c r="H237" i="2" s="1"/>
  <c r="C235" i="2"/>
  <c r="B236" i="2"/>
  <c r="C236" i="2" l="1"/>
  <c r="B237" i="2" s="1"/>
  <c r="I237" i="2"/>
  <c r="H238" i="2" s="1"/>
  <c r="I238" i="2" l="1"/>
  <c r="H239" i="2" s="1"/>
  <c r="C237" i="2"/>
  <c r="B238" i="2" s="1"/>
  <c r="C238" i="2" l="1"/>
  <c r="B239" i="2" s="1"/>
  <c r="I239" i="2"/>
  <c r="H240" i="2" s="1"/>
  <c r="I240" i="2" l="1"/>
  <c r="H241" i="2" s="1"/>
  <c r="C239" i="2"/>
  <c r="B240" i="2"/>
  <c r="C240" i="2" l="1"/>
  <c r="B241" i="2" s="1"/>
  <c r="I241" i="2"/>
  <c r="H242" i="2" s="1"/>
  <c r="I242" i="2" l="1"/>
  <c r="H243" i="2" s="1"/>
  <c r="C241" i="2"/>
  <c r="B242" i="2" s="1"/>
  <c r="C242" i="2" l="1"/>
  <c r="B243" i="2" s="1"/>
  <c r="I243" i="2"/>
  <c r="H244" i="2" s="1"/>
  <c r="I244" i="2" l="1"/>
  <c r="H245" i="2"/>
  <c r="C243" i="2"/>
  <c r="B244" i="2"/>
  <c r="C244" i="2" l="1"/>
  <c r="B245" i="2" s="1"/>
  <c r="I245" i="2"/>
  <c r="H246" i="2" s="1"/>
  <c r="I246" i="2" l="1"/>
  <c r="H247" i="2" s="1"/>
  <c r="C245" i="2"/>
  <c r="B246" i="2" s="1"/>
  <c r="I247" i="2" l="1"/>
  <c r="H248" i="2" s="1"/>
  <c r="C246" i="2"/>
  <c r="B247" i="2" s="1"/>
  <c r="C247" i="2" l="1"/>
  <c r="B248" i="2"/>
  <c r="I248" i="2"/>
  <c r="H249" i="2" s="1"/>
  <c r="I249" i="2" l="1"/>
  <c r="H250" i="2" s="1"/>
  <c r="C248" i="2"/>
  <c r="B249" i="2" s="1"/>
  <c r="C249" i="2" l="1"/>
  <c r="B250" i="2" s="1"/>
  <c r="I250" i="2"/>
  <c r="J7" i="2" s="1"/>
  <c r="C250" i="2" l="1"/>
  <c r="D7" i="2" s="1"/>
  <c r="L7" i="2" s="1"/>
  <c r="H251" i="2"/>
  <c r="I251" i="2" s="1"/>
  <c r="B251" i="2" l="1"/>
  <c r="C251" i="2" s="1"/>
  <c r="C28" i="1"/>
  <c r="M28" i="1" s="1"/>
  <c r="A32" i="1"/>
  <c r="A33" i="1" s="1"/>
  <c r="A35" i="1" s="1"/>
  <c r="A37" i="1" s="1"/>
  <c r="A40" i="1" s="1"/>
  <c r="A42" i="1" s="1"/>
  <c r="A44" i="1" s="1"/>
  <c r="A46" i="1" s="1"/>
  <c r="M35" i="1"/>
  <c r="M37" i="1" s="1"/>
  <c r="M40" i="1" l="1"/>
  <c r="M42" i="1" s="1"/>
  <c r="M44" i="1" s="1"/>
  <c r="M46" i="1" s="1"/>
  <c r="M16" i="1" s="1"/>
  <c r="E18" i="1"/>
  <c r="G14" i="1" l="1"/>
  <c r="K14" i="1" s="1"/>
  <c r="O14" i="1" s="1"/>
  <c r="G12" i="1"/>
  <c r="K12" i="1" s="1"/>
  <c r="O12" i="1" s="1"/>
  <c r="G16" i="1"/>
  <c r="K16" i="1" s="1"/>
  <c r="O16" i="1" l="1"/>
  <c r="O18" i="1" s="1"/>
  <c r="D5" i="7" s="1"/>
  <c r="K18" i="1"/>
  <c r="G18" i="1"/>
  <c r="C11" i="7" l="1"/>
  <c r="C12" i="7" l="1"/>
  <c r="B13" i="7"/>
  <c r="C13" i="7" l="1"/>
  <c r="B14" i="7" s="1"/>
  <c r="C14" i="7" l="1"/>
  <c r="B15" i="7"/>
  <c r="C15" i="7" s="1"/>
  <c r="B16" i="7" s="1"/>
  <c r="C16" i="7" l="1"/>
  <c r="B17" i="7"/>
  <c r="C17" i="7" s="1"/>
  <c r="B18" i="7" s="1"/>
  <c r="C18" i="7" l="1"/>
  <c r="B19" i="7"/>
  <c r="C19" i="7" s="1"/>
  <c r="B20" i="7" s="1"/>
  <c r="C20" i="7" s="1"/>
  <c r="B21" i="7" s="1"/>
  <c r="C21" i="7" s="1"/>
  <c r="B22" i="7" s="1"/>
  <c r="C22" i="7" s="1"/>
  <c r="B23" i="7" s="1"/>
  <c r="C23" i="7" s="1"/>
  <c r="B24" i="7" s="1"/>
  <c r="C24" i="7" s="1"/>
  <c r="B25" i="7" s="1"/>
  <c r="C25" i="7" s="1"/>
  <c r="B26" i="7" s="1"/>
  <c r="C26" i="7" s="1"/>
  <c r="B27" i="7" s="1"/>
  <c r="C27" i="7" s="1"/>
  <c r="B28" i="7" s="1"/>
  <c r="C28" i="7" s="1"/>
  <c r="B29" i="7" s="1"/>
  <c r="C29" i="7" s="1"/>
  <c r="B30" i="7" s="1"/>
  <c r="C30" i="7" s="1"/>
  <c r="B31" i="7" s="1"/>
  <c r="C31" i="7" s="1"/>
  <c r="B32" i="7" s="1"/>
  <c r="C32" i="7" s="1"/>
  <c r="B33" i="7" s="1"/>
  <c r="C33" i="7" s="1"/>
  <c r="B34" i="7" s="1"/>
  <c r="C34" i="7" s="1"/>
  <c r="B35" i="7" s="1"/>
  <c r="C35" i="7" s="1"/>
  <c r="B36" i="7" s="1"/>
  <c r="C36" i="7" s="1"/>
  <c r="B37" i="7" s="1"/>
  <c r="C37" i="7" s="1"/>
  <c r="B38" i="7" s="1"/>
  <c r="C38" i="7" s="1"/>
  <c r="B39" i="7" s="1"/>
  <c r="C39" i="7" s="1"/>
  <c r="B40" i="7" s="1"/>
  <c r="C40" i="7" s="1"/>
  <c r="B41" i="7" s="1"/>
  <c r="C41" i="7" s="1"/>
  <c r="B42" i="7" s="1"/>
  <c r="C42" i="7" s="1"/>
  <c r="B43" i="7" s="1"/>
  <c r="C43" i="7" s="1"/>
  <c r="B44" i="7" s="1"/>
  <c r="C44" i="7" s="1"/>
  <c r="B45" i="7" s="1"/>
  <c r="C45" i="7" s="1"/>
  <c r="B46" i="7" s="1"/>
  <c r="C46" i="7" s="1"/>
  <c r="B47" i="7" s="1"/>
  <c r="C47" i="7" s="1"/>
  <c r="B48" i="7" s="1"/>
  <c r="C48" i="7" s="1"/>
  <c r="B49" i="7" s="1"/>
  <c r="C49" i="7" s="1"/>
  <c r="B50" i="7" s="1"/>
  <c r="C50" i="7" s="1"/>
  <c r="B51" i="7" s="1"/>
  <c r="C51" i="7" s="1"/>
  <c r="B52" i="7" s="1"/>
  <c r="C52" i="7" s="1"/>
  <c r="B53" i="7" s="1"/>
  <c r="C53" i="7" s="1"/>
  <c r="B54" i="7" s="1"/>
  <c r="C54" i="7" s="1"/>
  <c r="B55" i="7" s="1"/>
  <c r="C55" i="7" s="1"/>
  <c r="B56" i="7" s="1"/>
  <c r="C56" i="7" l="1"/>
  <c r="B57" i="7" s="1"/>
  <c r="C57" i="7" s="1"/>
  <c r="B58" i="7" s="1"/>
  <c r="C58" i="7" s="1"/>
  <c r="B59" i="7" s="1"/>
  <c r="C59" i="7" s="1"/>
  <c r="B60" i="7" s="1"/>
  <c r="C60" i="7" l="1"/>
  <c r="B61" i="7"/>
  <c r="C61" i="7" l="1"/>
  <c r="B62" i="7"/>
  <c r="C62" i="7" l="1"/>
  <c r="B63" i="7"/>
  <c r="C63" i="7" s="1"/>
  <c r="B64" i="7" s="1"/>
  <c r="C64" i="7" l="1"/>
  <c r="B65" i="7"/>
  <c r="C65" i="7" s="1"/>
  <c r="B66" i="7" s="1"/>
  <c r="C66" i="7" l="1"/>
  <c r="B67" i="7" s="1"/>
  <c r="C67" i="7" s="1"/>
  <c r="B68" i="7" s="1"/>
  <c r="C68" i="7" s="1"/>
  <c r="B69" i="7" s="1"/>
  <c r="C69" i="7" s="1"/>
  <c r="B70" i="7" s="1"/>
  <c r="C70" i="7" s="1"/>
  <c r="B71" i="7" s="1"/>
  <c r="C71" i="7" s="1"/>
  <c r="B72" i="7" s="1"/>
  <c r="C72" i="7" l="1"/>
  <c r="B73" i="7" s="1"/>
  <c r="C73" i="7" s="1"/>
  <c r="B74" i="7" s="1"/>
  <c r="C74" i="7" l="1"/>
  <c r="B75" i="7"/>
  <c r="C75" i="7" s="1"/>
  <c r="B76" i="7" s="1"/>
  <c r="C76" i="7" s="1"/>
  <c r="B77" i="7" s="1"/>
  <c r="C77" i="7" s="1"/>
  <c r="B78" i="7" s="1"/>
  <c r="C78" i="7" l="1"/>
  <c r="B79" i="7"/>
  <c r="C79" i="7" s="1"/>
  <c r="B80" i="7" s="1"/>
  <c r="C80" i="7" s="1"/>
  <c r="B81" i="7" s="1"/>
  <c r="C81" i="7" s="1"/>
  <c r="B82" i="7" s="1"/>
  <c r="C82" i="7" l="1"/>
  <c r="B83" i="7"/>
  <c r="C83" i="7" s="1"/>
  <c r="B84" i="7" s="1"/>
  <c r="C84" i="7" l="1"/>
  <c r="B85" i="7" s="1"/>
  <c r="C85" i="7" l="1"/>
  <c r="B86" i="7" s="1"/>
  <c r="C86" i="7" s="1"/>
  <c r="B87" i="7" s="1"/>
  <c r="C87" i="7" s="1"/>
  <c r="B88" i="7" s="1"/>
  <c r="C88" i="7" l="1"/>
  <c r="B89" i="7" s="1"/>
  <c r="C89" i="7" s="1"/>
  <c r="B90" i="7" s="1"/>
  <c r="C90" i="7" l="1"/>
  <c r="B91" i="7" s="1"/>
  <c r="C91" i="7" s="1"/>
  <c r="B92" i="7" s="1"/>
  <c r="C92" i="7" s="1"/>
  <c r="B93" i="7" s="1"/>
  <c r="C93" i="7" l="1"/>
  <c r="B94" i="7" s="1"/>
  <c r="C94" i="7" l="1"/>
  <c r="B95" i="7" s="1"/>
  <c r="C95" i="7" l="1"/>
  <c r="B96" i="7"/>
  <c r="C96" i="7" s="1"/>
  <c r="B97" i="7" s="1"/>
  <c r="C97" i="7" s="1"/>
  <c r="B98" i="7" s="1"/>
  <c r="C98" i="7" s="1"/>
  <c r="B99" i="7" s="1"/>
  <c r="C99" i="7" s="1"/>
  <c r="B100" i="7" s="1"/>
  <c r="C100" i="7" s="1"/>
  <c r="B101" i="7" s="1"/>
  <c r="C101" i="7" l="1"/>
  <c r="B102" i="7" s="1"/>
  <c r="C102" i="7" l="1"/>
  <c r="B103" i="7" s="1"/>
  <c r="C103" i="7" s="1"/>
  <c r="B104" i="7" s="1"/>
  <c r="C104" i="7" s="1"/>
  <c r="B105" i="7" s="1"/>
  <c r="C105" i="7" s="1"/>
  <c r="B106" i="7" s="1"/>
  <c r="C106" i="7" s="1"/>
  <c r="B107" i="7" s="1"/>
  <c r="C107" i="7" s="1"/>
  <c r="B108" i="7" s="1"/>
  <c r="C108" i="7" s="1"/>
  <c r="B109" i="7" s="1"/>
  <c r="C109" i="7" s="1"/>
  <c r="B110" i="7" s="1"/>
  <c r="C110" i="7" s="1"/>
  <c r="B111" i="7" s="1"/>
  <c r="C111" i="7" s="1"/>
  <c r="B112" i="7" s="1"/>
  <c r="C112" i="7" l="1"/>
  <c r="B113" i="7"/>
  <c r="C113" i="7" s="1"/>
  <c r="B114" i="7" s="1"/>
  <c r="C114" i="7" l="1"/>
  <c r="B115" i="7"/>
  <c r="C115" i="7" s="1"/>
  <c r="B116" i="7" s="1"/>
  <c r="C116" i="7" l="1"/>
  <c r="B117" i="7" s="1"/>
  <c r="C117" i="7" l="1"/>
  <c r="B118" i="7"/>
  <c r="C118" i="7" l="1"/>
  <c r="B119" i="7"/>
  <c r="C119" i="7" s="1"/>
  <c r="B120" i="7" s="1"/>
  <c r="C120" i="7" l="1"/>
  <c r="B121" i="7" s="1"/>
  <c r="C121" i="7" l="1"/>
  <c r="B122" i="7" s="1"/>
  <c r="C122" i="7" s="1"/>
  <c r="B123" i="7" s="1"/>
  <c r="C123" i="7" s="1"/>
  <c r="B124" i="7" s="1"/>
  <c r="C124" i="7" s="1"/>
  <c r="B125" i="7" s="1"/>
  <c r="C125" i="7" s="1"/>
  <c r="B126" i="7" s="1"/>
  <c r="C126" i="7" s="1"/>
  <c r="B127" i="7" s="1"/>
  <c r="C127" i="7" s="1"/>
  <c r="B128" i="7" s="1"/>
  <c r="C128" i="7" s="1"/>
  <c r="B129" i="7" s="1"/>
  <c r="C129" i="7" l="1"/>
  <c r="B130" i="7"/>
  <c r="C130" i="7" l="1"/>
  <c r="B131" i="7" s="1"/>
  <c r="C131" i="7" s="1"/>
  <c r="B132" i="7" s="1"/>
  <c r="C132" i="7" l="1"/>
  <c r="B133" i="7" s="1"/>
  <c r="C133" i="7" l="1"/>
  <c r="B134" i="7" s="1"/>
  <c r="C134" i="7" s="1"/>
  <c r="B135" i="7" s="1"/>
  <c r="C135" i="7" s="1"/>
  <c r="B136" i="7" s="1"/>
  <c r="C136" i="7" l="1"/>
  <c r="B137" i="7" s="1"/>
  <c r="C137" i="7" s="1"/>
  <c r="B138" i="7" s="1"/>
  <c r="C138" i="7" s="1"/>
  <c r="B139" i="7" s="1"/>
  <c r="C139" i="7" s="1"/>
  <c r="B140" i="7" s="1"/>
  <c r="C140" i="7" s="1"/>
  <c r="B141" i="7" s="1"/>
  <c r="C141" i="7" s="1"/>
  <c r="B142" i="7" s="1"/>
  <c r="C142" i="7" l="1"/>
  <c r="B143" i="7" s="1"/>
  <c r="C143" i="7" l="1"/>
  <c r="B144" i="7" s="1"/>
  <c r="C144" i="7" s="1"/>
  <c r="B145" i="7" s="1"/>
  <c r="C145" i="7" s="1"/>
  <c r="B146" i="7" s="1"/>
  <c r="C146" i="7" l="1"/>
  <c r="B147" i="7" s="1"/>
  <c r="C147" i="7" s="1"/>
  <c r="B148" i="7" s="1"/>
  <c r="C148" i="7" s="1"/>
  <c r="B149" i="7" s="1"/>
  <c r="C149" i="7" s="1"/>
  <c r="B150" i="7" s="1"/>
  <c r="C150" i="7" s="1"/>
  <c r="B151" i="7" s="1"/>
  <c r="C151" i="7" s="1"/>
  <c r="B152" i="7" s="1"/>
  <c r="C152" i="7" s="1"/>
  <c r="B153" i="7" s="1"/>
  <c r="C153" i="7" s="1"/>
  <c r="B154" i="7" s="1"/>
  <c r="C154" i="7" l="1"/>
  <c r="B155" i="7"/>
  <c r="C155" i="7" s="1"/>
  <c r="B156" i="7" s="1"/>
  <c r="C156" i="7" s="1"/>
  <c r="B157" i="7" s="1"/>
  <c r="C157" i="7" s="1"/>
  <c r="B158" i="7" s="1"/>
  <c r="C158" i="7" l="1"/>
  <c r="B159" i="7" s="1"/>
  <c r="C159" i="7" l="1"/>
  <c r="B160" i="7"/>
  <c r="C160" i="7" s="1"/>
  <c r="B161" i="7" s="1"/>
  <c r="C161" i="7" s="1"/>
  <c r="B162" i="7" s="1"/>
  <c r="C162" i="7" l="1"/>
  <c r="B163" i="7" s="1"/>
  <c r="C163" i="7" l="1"/>
  <c r="B164" i="7" s="1"/>
  <c r="C164" i="7" s="1"/>
  <c r="B165" i="7" s="1"/>
  <c r="C165" i="7" s="1"/>
  <c r="B166" i="7" s="1"/>
  <c r="C166" i="7" l="1"/>
  <c r="B167" i="7"/>
  <c r="C167" i="7" s="1"/>
  <c r="B168" i="7" s="1"/>
  <c r="C168" i="7" s="1"/>
  <c r="B169" i="7" s="1"/>
  <c r="C169" i="7" s="1"/>
  <c r="B170" i="7" s="1"/>
  <c r="C170" i="7" s="1"/>
  <c r="B171" i="7" s="1"/>
  <c r="C171" i="7" l="1"/>
  <c r="B172" i="7"/>
  <c r="C172" i="7" s="1"/>
  <c r="B173" i="7" s="1"/>
  <c r="C173" i="7" s="1"/>
  <c r="B174" i="7" s="1"/>
  <c r="C174" i="7" s="1"/>
  <c r="B175" i="7" s="1"/>
  <c r="C175" i="7" l="1"/>
  <c r="B176" i="7" s="1"/>
  <c r="C176" i="7" s="1"/>
  <c r="B177" i="7" s="1"/>
  <c r="C177" i="7" s="1"/>
  <c r="B178" i="7" s="1"/>
  <c r="C178" i="7" s="1"/>
  <c r="B179" i="7" s="1"/>
  <c r="C179" i="7" l="1"/>
  <c r="B180" i="7"/>
  <c r="C180" i="7" s="1"/>
  <c r="B181" i="7" s="1"/>
  <c r="C181" i="7" s="1"/>
  <c r="B182" i="7" s="1"/>
  <c r="C182" i="7" l="1"/>
  <c r="B183" i="7"/>
  <c r="C183" i="7" l="1"/>
  <c r="B184" i="7" s="1"/>
  <c r="C184" i="7" s="1"/>
  <c r="B185" i="7" s="1"/>
  <c r="C185" i="7" s="1"/>
  <c r="B186" i="7" s="1"/>
  <c r="C186" i="7" l="1"/>
  <c r="B187" i="7" s="1"/>
  <c r="C187" i="7" s="1"/>
  <c r="B188" i="7" s="1"/>
  <c r="C188" i="7" s="1"/>
  <c r="B189" i="7" s="1"/>
  <c r="C189" i="7" s="1"/>
  <c r="B190" i="7" s="1"/>
  <c r="C190" i="7" s="1"/>
  <c r="B191" i="7" s="1"/>
  <c r="C191" i="7" s="1"/>
  <c r="B192" i="7" s="1"/>
  <c r="C192" i="7" s="1"/>
  <c r="B193" i="7" s="1"/>
  <c r="C193" i="7" s="1"/>
  <c r="B194" i="7" s="1"/>
  <c r="C194" i="7" s="1"/>
  <c r="B195" i="7" s="1"/>
  <c r="C195" i="7" l="1"/>
  <c r="B196" i="7"/>
  <c r="C196" i="7" s="1"/>
  <c r="B197" i="7" s="1"/>
  <c r="C197" i="7" s="1"/>
  <c r="B198" i="7" s="1"/>
  <c r="C198" i="7" s="1"/>
  <c r="B199" i="7" s="1"/>
  <c r="C199" i="7" s="1"/>
  <c r="B200" i="7" s="1"/>
  <c r="C200" i="7" s="1"/>
  <c r="B201" i="7" s="1"/>
  <c r="C201" i="7" s="1"/>
  <c r="B202" i="7" s="1"/>
  <c r="C202" i="7" l="1"/>
  <c r="B203" i="7" s="1"/>
  <c r="C203" i="7" s="1"/>
  <c r="B204" i="7" s="1"/>
  <c r="C204" i="7" s="1"/>
  <c r="B205" i="7" s="1"/>
  <c r="C205" i="7" s="1"/>
  <c r="B206" i="7" s="1"/>
  <c r="C206" i="7" s="1"/>
  <c r="B207" i="7" s="1"/>
  <c r="C207" i="7" l="1"/>
  <c r="B208" i="7" s="1"/>
  <c r="C208" i="7" s="1"/>
  <c r="B209" i="7" s="1"/>
  <c r="C209" i="7" s="1"/>
  <c r="B210" i="7" s="1"/>
  <c r="C210" i="7" s="1"/>
  <c r="B211" i="7" s="1"/>
  <c r="C211" i="7" l="1"/>
  <c r="B212" i="7"/>
  <c r="C212" i="7" s="1"/>
  <c r="B213" i="7" s="1"/>
  <c r="C213" i="7" s="1"/>
  <c r="B214" i="7" s="1"/>
  <c r="C214" i="7" s="1"/>
  <c r="B215" i="7" s="1"/>
  <c r="C215" i="7" s="1"/>
  <c r="D7" i="7" s="1"/>
</calcChain>
</file>

<file path=xl/sharedStrings.xml><?xml version="1.0" encoding="utf-8"?>
<sst xmlns="http://schemas.openxmlformats.org/spreadsheetml/2006/main" count="175" uniqueCount="126">
  <si>
    <t>KENTUCKY POWER COMPANY</t>
  </si>
  <si>
    <t>TEST YEAR ENDED MARCH 31, 2023</t>
  </si>
  <si>
    <t>Reapportioned</t>
  </si>
  <si>
    <t>Annual</t>
  </si>
  <si>
    <t>Weighted</t>
  </si>
  <si>
    <t>Kentucky</t>
  </si>
  <si>
    <t>Percentage</t>
  </si>
  <si>
    <t>Cost</t>
  </si>
  <si>
    <t>Average</t>
  </si>
  <si>
    <t>Line</t>
  </si>
  <si>
    <t>Jurisdictional</t>
  </si>
  <si>
    <t>of</t>
  </si>
  <si>
    <t>No.</t>
  </si>
  <si>
    <t>Description</t>
  </si>
  <si>
    <t>Capital   1/</t>
  </si>
  <si>
    <t>Total</t>
  </si>
  <si>
    <t>Percent</t>
  </si>
  <si>
    <t>(6) = (4) X (5)</t>
  </si>
  <si>
    <t>Long Term Debt</t>
  </si>
  <si>
    <t>2/</t>
  </si>
  <si>
    <t>Short Term Debt</t>
  </si>
  <si>
    <t>3/</t>
  </si>
  <si>
    <t>Common Equity</t>
  </si>
  <si>
    <t>4/</t>
  </si>
  <si>
    <t>-------------------</t>
  </si>
  <si>
    <t>==========</t>
  </si>
  <si>
    <t>1/</t>
  </si>
  <si>
    <t>Line       No.</t>
  </si>
  <si>
    <t xml:space="preserve">Percent of                  Incremental                          Gross Revenues </t>
  </si>
  <si>
    <t>Operating Revenues</t>
  </si>
  <si>
    <t>KPSC Maintenance Fee</t>
  </si>
  <si>
    <t>---------------------</t>
  </si>
  <si>
    <t>Income Before income Taxes</t>
  </si>
  <si>
    <t>Income Before Federal Income Taxes</t>
  </si>
  <si>
    <t>Operating Income Percentage</t>
  </si>
  <si>
    <t>===========</t>
  </si>
  <si>
    <t>(7)</t>
  </si>
  <si>
    <t>(8) = (6) X (7)</t>
  </si>
  <si>
    <t>Pre-Tax</t>
  </si>
  <si>
    <t>Gross</t>
  </si>
  <si>
    <t>Revenue</t>
  </si>
  <si>
    <t>Conversion</t>
  </si>
  <si>
    <t>Factor</t>
  </si>
  <si>
    <t>============</t>
  </si>
  <si>
    <t>Total   1/</t>
  </si>
  <si>
    <t>Rate   1/</t>
  </si>
  <si>
    <t>Percent   1/</t>
  </si>
  <si>
    <t>3/   Values excluded for purposes of Securitization NPV Calculation</t>
  </si>
  <si>
    <t>COMPUTATION OF THE GROSS REVENUE CONVERSION FACTOR - INCOME TAXES ONLY</t>
  </si>
  <si>
    <t>Less: Federal income Taxes (L11 X 21.00%)</t>
  </si>
  <si>
    <t>Gross Revenue Conversion Factor (100% / L13)</t>
  </si>
  <si>
    <t>Less: Uncollectible Accounts Expense</t>
  </si>
  <si>
    <t>Less: State Income Taxes (L9 X 5.0065%)</t>
  </si>
  <si>
    <t xml:space="preserve">               PRE-TAX COST OF CAPITAL           2/</t>
  </si>
  <si>
    <t>Per Section V, Workpaper S-2, Page 1 of 3</t>
  </si>
  <si>
    <t>4/   Per Section V, Workpaper S-2, Page 2, Col 3, Line 5</t>
  </si>
  <si>
    <t>Per Line 14, Column 3, State and Federal Income Taxes Only</t>
  </si>
  <si>
    <t>ADIT related to Tariff DR (Decommissioning Rider)</t>
  </si>
  <si>
    <t>ADIT related to Tariff PPA (Rockport Deferral)</t>
  </si>
  <si>
    <t>June 30, 2023 ADIT Balance (estimated)</t>
  </si>
  <si>
    <t>Term (years)</t>
  </si>
  <si>
    <t>Securitization Interest Rate (estimated)</t>
  </si>
  <si>
    <t>Levelized Payment (interest and balance reduction)</t>
  </si>
  <si>
    <t>NPV Credit for Return/Interest on ADIT</t>
  </si>
  <si>
    <t>Period</t>
  </si>
  <si>
    <t>Beginning</t>
  </si>
  <si>
    <t>ADIT Balance</t>
  </si>
  <si>
    <t>Interest on ADIT</t>
  </si>
  <si>
    <t>Line No.</t>
  </si>
  <si>
    <t>Regulatory Asset Description</t>
  </si>
  <si>
    <t>Case No.</t>
  </si>
  <si>
    <t>FERC Subaccount(s)</t>
  </si>
  <si>
    <t>Comment</t>
  </si>
  <si>
    <t>Decommissioning Rider Regulatory Asset</t>
  </si>
  <si>
    <t>1823376</t>
  </si>
  <si>
    <t>Actual Balance Through May 2023 (Proxy for June 2023 Actual Balance).</t>
  </si>
  <si>
    <t>1823378</t>
  </si>
  <si>
    <t>1823379</t>
  </si>
  <si>
    <t>1823380</t>
  </si>
  <si>
    <t>1823517</t>
  </si>
  <si>
    <t>1823518</t>
  </si>
  <si>
    <t>2020-00368</t>
  </si>
  <si>
    <t>Expected Balance as of June 30, 2023 (No further changes).</t>
  </si>
  <si>
    <t>2021-00135</t>
  </si>
  <si>
    <t>2021-00129</t>
  </si>
  <si>
    <t>2021-00402</t>
  </si>
  <si>
    <t>2022-00293</t>
  </si>
  <si>
    <t>2023-00137</t>
  </si>
  <si>
    <t>Rockport Deferral Regulatory Asset</t>
  </si>
  <si>
    <t>2017-00179
2020-00174
2022-00283</t>
  </si>
  <si>
    <t>1823430
1823431</t>
  </si>
  <si>
    <t>Total Regulatory Assets Requested for Securitization</t>
  </si>
  <si>
    <t>Pre-Tax WACC</t>
  </si>
  <si>
    <t>Levelized Payment (return and balance reduction)</t>
  </si>
  <si>
    <t>Return on ADIT</t>
  </si>
  <si>
    <t>NPV Credit for Return on ADIT</t>
  </si>
  <si>
    <t>Expected Balance as of 
June 30, 2023</t>
  </si>
  <si>
    <t>Please Refer to Application 
Exhibit 4</t>
  </si>
  <si>
    <t>January 2020 Wind Storm</t>
  </si>
  <si>
    <t>April 2020 Thunderstorm</t>
  </si>
  <si>
    <t>April 2020 Wind Storm</t>
  </si>
  <si>
    <t>December 2020 Snow Storm</t>
  </si>
  <si>
    <t>2020 Storm Incremental O&amp;M</t>
  </si>
  <si>
    <t>Less:  Amount in Base Rates</t>
  </si>
  <si>
    <t>2020 Storm Expense Deferral Regulatory Asset</t>
  </si>
  <si>
    <t>February 2021 Ice and Snow Storms</t>
  </si>
  <si>
    <t>February 2021 Major Flood</t>
  </si>
  <si>
    <t>2021 Storm Incremental O&amp;M</t>
  </si>
  <si>
    <t>2021 Storm Expense Deferral Regulatory Asset</t>
  </si>
  <si>
    <t>June 2022 Thunderstorm and Wind Storm</t>
  </si>
  <si>
    <t>July 2022 Historic Flood</t>
  </si>
  <si>
    <t>2022 Storm Incremental O&amp;M</t>
  </si>
  <si>
    <t>2022 Storm Expense Deferral Regulatory Asset</t>
  </si>
  <si>
    <t>March 2023 Wind Storm (March 3, 2023)</t>
  </si>
  <si>
    <t>Estimated Balance in Application (Exhibit 2) Filed on May 1, 2023 and Approved in Case No. 2021-00137 (Proxy for June 2023 Actual Balance).</t>
  </si>
  <si>
    <t>March 2023 Wind Storm (March 25, 2023)</t>
  </si>
  <si>
    <t>April 2023 Wind Storm</t>
  </si>
  <si>
    <t>2023 Storm Incremental O&amp;M - Estimate</t>
  </si>
  <si>
    <t>2023 Storm Expense Deferral Regulatory Asset - Estimate</t>
  </si>
  <si>
    <t>Tariff P.P.A. Under-Recovery Regulatory Asset
(Under-Recovered Since January 2020)</t>
  </si>
  <si>
    <t>2017-00179
2020-00174 
2022-00416</t>
  </si>
  <si>
    <t>Actual Balance Through May 2023 (Proxy for June 2023 Actual Balance).  Under-recovery balance began accumulating in January 2020.</t>
  </si>
  <si>
    <t>*</t>
  </si>
  <si>
    <t>Because June 2023 Tariff D.R. and Tariff P.P.A. revenues and expenses are not known at the time of this filing, amounts reported for the Decommissioning Rider Regulatory Asset and Tariff P.P.A. Under-Recovery Regulatory Asset represent May 2023 actual balances.</t>
  </si>
  <si>
    <t>**</t>
  </si>
  <si>
    <t>The Company will file its final, actual costs on or before September 30, 2023 in Case No. 2023-00137.  The amount reported represents the estimated regulatory asset balance filed in Exhibit 2 to the Company's application, and approved for deferral, in Case No. 2023-00137.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</si>
</sst>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6" formatCode="&quot;$&quot;#,##0_);[Red]\(&quot;$&quot;#,##0\)"/>
    <numFmt numFmtId="7" formatCode="&quot;$&quot;#,##0.00_);\(&quot;$&quot;#,##0.00\)"/>
    <numFmt numFmtId="44" formatCode="_(&quot;$&quot;* #,##0.00_);_(&quot;$&quot;* \(#,##0.00\);_(&quot;$&quot;* &quot;-&quot;??_);_(@_)"/>
    <numFmt numFmtId="43" formatCode="_(* #,##0.00_);_(* \(#,##0.00\);_(* &quot;-&quot;??_);_(@_)"/>
    <numFmt numFmtId="164" formatCode="0_);\(0\)"/>
    <numFmt numFmtId="165" formatCode="0.00000%"/>
    <numFmt numFmtId="166" formatCode="0.0000%"/>
    <numFmt numFmtId="167" formatCode="0.00000000_);\(0.00000000\)"/>
    <numFmt numFmtId="168" formatCode="#,##0.00000000_);\(#,##0.00000000\)"/>
    <numFmt numFmtId="169" formatCode="#,##0.0000_);\(#,##0.0000\)"/>
    <numFmt numFmtId="170" formatCode="_(&quot;$&quot;* #,##0_);_(&quot;$&quot;* \(#,##0\);_(&quot;$&quot;* &quot;-&quot;??_);_(@_)"/>
    <numFmt numFmtId="171" formatCode="#,##0.0_);[Red]\(#,##0.0\)"/>
    <numFmt numFmtId="172" formatCode="0.000%"/>
  </numFmts>
  <fonts count="10" x14ac:knownFonts="1">
    <font>
      <sz val="10"/>
      <name val="Arial"/>
    </font>
    <font>
      <sz val="11"/>
      <color theme="1"/>
      <name val="Calibri"/>
      <family val="2"/>
      <scheme val="minor"/>
    </font>
    <font>
      <sz val="11"/>
      <color theme="1"/>
      <name val="Calibri"/>
      <family val="2"/>
      <scheme val="minor"/>
    </font>
    <font>
      <sz val="10"/>
      <name val="Arial"/>
      <family val="2"/>
    </font>
    <font>
      <u/>
      <sz val="10"/>
      <name val="Arial"/>
      <family val="2"/>
    </font>
    <font>
      <b/>
      <sz val="10"/>
      <name val="Arial"/>
      <family val="2"/>
    </font>
    <font>
      <b/>
      <sz val="11"/>
      <color theme="1"/>
      <name val="Calibri"/>
      <family val="2"/>
      <scheme val="minor"/>
    </font>
    <font>
      <b/>
      <u/>
      <sz val="11"/>
      <color theme="1"/>
      <name val="Calibri"/>
      <family val="2"/>
      <scheme val="minor"/>
    </font>
    <font>
      <u/>
      <sz val="11"/>
      <color theme="1"/>
      <name val="Calibri"/>
      <family val="2"/>
      <scheme val="minor"/>
    </font>
    <font>
      <b/>
      <sz val="11"/>
      <color rgb="FFFF0000"/>
      <name val="Calibri"/>
      <family val="2"/>
      <scheme val="minor"/>
    </font>
  </fonts>
  <fills count="5">
    <fill>
      <patternFill patternType="none"/>
    </fill>
    <fill>
      <patternFill patternType="gray125"/>
    </fill>
    <fill>
      <patternFill patternType="solid">
        <fgColor rgb="FF92D050"/>
        <bgColor indexed="64"/>
      </patternFill>
    </fill>
    <fill>
      <patternFill patternType="solid">
        <fgColor theme="0" tint="-0.499984740745262"/>
        <bgColor indexed="64"/>
      </patternFill>
    </fill>
    <fill>
      <patternFill patternType="solid">
        <fgColor theme="0"/>
        <bgColor indexed="64"/>
      </patternFill>
    </fill>
  </fills>
  <borders count="9">
    <border>
      <left/>
      <right/>
      <top/>
      <bottom/>
      <diagonal/>
    </border>
    <border>
      <left/>
      <right style="medium">
        <color auto="1"/>
      </right>
      <top/>
      <bottom/>
      <diagonal/>
    </border>
    <border>
      <left style="medium">
        <color auto="1"/>
      </left>
      <right/>
      <top/>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s>
  <cellStyleXfs count="13">
    <xf numFmtId="0" fontId="0"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44" fontId="1" fillId="0" borderId="0" applyFont="0" applyFill="0" applyBorder="0" applyAlignment="0" applyProtection="0"/>
  </cellStyleXfs>
  <cellXfs count="120">
    <xf numFmtId="0" fontId="0" fillId="0" borderId="0" xfId="0"/>
    <xf numFmtId="0" fontId="3" fillId="0" borderId="0" xfId="0" applyFont="1"/>
    <xf numFmtId="0" fontId="3" fillId="0" borderId="0" xfId="0" applyFont="1" applyAlignment="1">
      <alignment horizontal="center"/>
    </xf>
    <xf numFmtId="0" fontId="4" fillId="0" borderId="0" xfId="0" applyFont="1" applyAlignment="1">
      <alignment horizontal="center"/>
    </xf>
    <xf numFmtId="164" fontId="3" fillId="0" borderId="0" xfId="0" applyNumberFormat="1" applyFont="1" applyAlignment="1">
      <alignment horizontal="center"/>
    </xf>
    <xf numFmtId="49" fontId="3" fillId="0" borderId="0" xfId="0" applyNumberFormat="1" applyFont="1" applyAlignment="1">
      <alignment horizontal="center" wrapText="1"/>
    </xf>
    <xf numFmtId="164" fontId="3" fillId="0" borderId="0" xfId="0" applyNumberFormat="1" applyFont="1"/>
    <xf numFmtId="5" fontId="3" fillId="0" borderId="0" xfId="0" applyNumberFormat="1" applyFont="1"/>
    <xf numFmtId="10" fontId="3" fillId="0" borderId="0" xfId="0" applyNumberFormat="1" applyFont="1"/>
    <xf numFmtId="49" fontId="3" fillId="0" borderId="0" xfId="0" applyNumberFormat="1" applyFont="1" applyAlignment="1">
      <alignment horizontal="center"/>
    </xf>
    <xf numFmtId="5" fontId="3" fillId="0" borderId="0" xfId="0" applyNumberFormat="1" applyFont="1" applyAlignment="1">
      <alignment horizontal="center"/>
    </xf>
    <xf numFmtId="37" fontId="3" fillId="0" borderId="0" xfId="0" applyNumberFormat="1" applyFont="1"/>
    <xf numFmtId="37" fontId="3" fillId="0" borderId="0" xfId="0" applyNumberFormat="1" applyFont="1" applyAlignment="1">
      <alignment horizontal="center"/>
    </xf>
    <xf numFmtId="49" fontId="3" fillId="0" borderId="0" xfId="0" applyNumberFormat="1" applyFont="1" applyAlignment="1">
      <alignment horizontal="right"/>
    </xf>
    <xf numFmtId="7" fontId="3" fillId="0" borderId="0" xfId="0" applyNumberFormat="1" applyFont="1"/>
    <xf numFmtId="49" fontId="3" fillId="0" borderId="0" xfId="0" applyNumberFormat="1" applyFont="1" applyAlignment="1">
      <alignment horizontal="center"/>
    </xf>
    <xf numFmtId="37" fontId="3" fillId="0" borderId="0" xfId="0" applyNumberFormat="1" applyFont="1" applyAlignment="1">
      <alignment horizontal="center" wrapText="1"/>
    </xf>
    <xf numFmtId="166" fontId="3" fillId="0" borderId="0" xfId="0" applyNumberFormat="1" applyFont="1"/>
    <xf numFmtId="10" fontId="3" fillId="0" borderId="0" xfId="0" applyNumberFormat="1" applyFont="1" applyAlignment="1">
      <alignment horizontal="right"/>
    </xf>
    <xf numFmtId="167" fontId="5" fillId="0" borderId="0" xfId="0" applyNumberFormat="1" applyFont="1"/>
    <xf numFmtId="164" fontId="3" fillId="0" borderId="0" xfId="1" applyNumberFormat="1" applyAlignment="1">
      <alignment horizontal="center"/>
    </xf>
    <xf numFmtId="164" fontId="3" fillId="0" borderId="0" xfId="1" applyNumberFormat="1"/>
    <xf numFmtId="43" fontId="3" fillId="0" borderId="0" xfId="2" applyFont="1" applyFill="1"/>
    <xf numFmtId="5" fontId="3" fillId="0" borderId="0" xfId="1" applyNumberFormat="1"/>
    <xf numFmtId="165" fontId="3" fillId="0" borderId="0" xfId="3" applyNumberFormat="1" applyFont="1" applyFill="1"/>
    <xf numFmtId="37" fontId="3" fillId="0" borderId="0" xfId="1" applyNumberFormat="1"/>
    <xf numFmtId="168" fontId="3" fillId="0" borderId="0" xfId="1" applyNumberFormat="1"/>
    <xf numFmtId="49" fontId="3" fillId="0" borderId="0" xfId="1" applyNumberFormat="1" applyAlignment="1">
      <alignment horizontal="center"/>
    </xf>
    <xf numFmtId="5" fontId="3" fillId="0" borderId="0" xfId="1" applyNumberFormat="1" applyAlignment="1">
      <alignment horizontal="center"/>
    </xf>
    <xf numFmtId="49" fontId="3" fillId="0" borderId="0" xfId="0" applyNumberFormat="1" applyFont="1" applyFill="1" applyAlignment="1">
      <alignment horizontal="center"/>
    </xf>
    <xf numFmtId="10" fontId="3" fillId="0" borderId="0" xfId="0" applyNumberFormat="1" applyFont="1" applyFill="1"/>
    <xf numFmtId="165" fontId="3" fillId="0" borderId="0" xfId="0" applyNumberFormat="1" applyFont="1" applyFill="1" applyAlignment="1">
      <alignment horizontal="center"/>
    </xf>
    <xf numFmtId="37" fontId="3" fillId="0" borderId="0" xfId="0" applyNumberFormat="1" applyFont="1" applyFill="1" applyAlignment="1">
      <alignment horizontal="center"/>
    </xf>
    <xf numFmtId="5" fontId="3" fillId="0" borderId="0" xfId="0" applyNumberFormat="1" applyFont="1" applyFill="1"/>
    <xf numFmtId="166" fontId="3" fillId="0" borderId="0" xfId="0" applyNumberFormat="1" applyFont="1" applyFill="1"/>
    <xf numFmtId="10" fontId="3" fillId="0" borderId="0" xfId="0" applyNumberFormat="1" applyFont="1" applyAlignment="1">
      <alignment horizontal="center"/>
    </xf>
    <xf numFmtId="10" fontId="3" fillId="0" borderId="0" xfId="3" applyNumberFormat="1" applyFont="1" applyFill="1"/>
    <xf numFmtId="10" fontId="5" fillId="0" borderId="0" xfId="3" applyNumberFormat="1" applyFont="1" applyFill="1"/>
    <xf numFmtId="0" fontId="3" fillId="0" borderId="0" xfId="0" quotePrefix="1" applyFont="1" applyAlignment="1">
      <alignment horizontal="center"/>
    </xf>
    <xf numFmtId="10" fontId="3" fillId="0" borderId="0" xfId="0" applyNumberFormat="1" applyFont="1" applyFill="1" applyAlignment="1">
      <alignment horizontal="center"/>
    </xf>
    <xf numFmtId="0" fontId="3" fillId="0" borderId="0" xfId="0" applyFont="1" applyAlignment="1">
      <alignment horizontal="centerContinuous"/>
    </xf>
    <xf numFmtId="0" fontId="3" fillId="0" borderId="0" xfId="0" applyFont="1" applyAlignment="1"/>
    <xf numFmtId="49" fontId="3" fillId="0" borderId="0" xfId="0" applyNumberFormat="1" applyFont="1" applyAlignment="1">
      <alignment horizontal="centerContinuous"/>
    </xf>
    <xf numFmtId="0" fontId="7" fillId="0" borderId="1" xfId="4" applyFont="1" applyBorder="1" applyAlignment="1">
      <alignment horizontal="center"/>
    </xf>
    <xf numFmtId="0" fontId="2" fillId="0" borderId="2" xfId="4" applyBorder="1"/>
    <xf numFmtId="0" fontId="2" fillId="0" borderId="0" xfId="4"/>
    <xf numFmtId="0" fontId="2" fillId="0" borderId="1" xfId="4" applyBorder="1"/>
    <xf numFmtId="6" fontId="0" fillId="2" borderId="0" xfId="5" applyNumberFormat="1" applyFont="1" applyFill="1"/>
    <xf numFmtId="6" fontId="0" fillId="0" borderId="1" xfId="5" applyNumberFormat="1" applyFont="1" applyBorder="1"/>
    <xf numFmtId="38" fontId="2" fillId="2" borderId="0" xfId="4" applyNumberFormat="1" applyFill="1"/>
    <xf numFmtId="38" fontId="2" fillId="0" borderId="1" xfId="4" applyNumberFormat="1" applyBorder="1"/>
    <xf numFmtId="38" fontId="2" fillId="0" borderId="0" xfId="4" applyNumberFormat="1"/>
    <xf numFmtId="10" fontId="0" fillId="2" borderId="0" xfId="6" applyNumberFormat="1" applyFont="1" applyFill="1"/>
    <xf numFmtId="10" fontId="0" fillId="0" borderId="1" xfId="6" applyNumberFormat="1" applyFont="1" applyBorder="1"/>
    <xf numFmtId="6" fontId="0" fillId="0" borderId="0" xfId="5" applyNumberFormat="1" applyFont="1"/>
    <xf numFmtId="0" fontId="6" fillId="0" borderId="0" xfId="4" applyFont="1"/>
    <xf numFmtId="6" fontId="6" fillId="0" borderId="0" xfId="5" applyNumberFormat="1" applyFont="1"/>
    <xf numFmtId="6" fontId="6" fillId="0" borderId="1" xfId="5" applyNumberFormat="1" applyFont="1" applyBorder="1"/>
    <xf numFmtId="6" fontId="2" fillId="0" borderId="0" xfId="4" applyNumberFormat="1"/>
    <xf numFmtId="0" fontId="2" fillId="0" borderId="0" xfId="4" applyAlignment="1">
      <alignment horizontal="center"/>
    </xf>
    <xf numFmtId="0" fontId="8" fillId="0" borderId="0" xfId="4" applyFont="1" applyAlignment="1">
      <alignment horizontal="center"/>
    </xf>
    <xf numFmtId="14" fontId="2" fillId="0" borderId="0" xfId="4" applyNumberFormat="1"/>
    <xf numFmtId="43" fontId="0" fillId="0" borderId="0" xfId="7" applyFont="1"/>
    <xf numFmtId="169" fontId="3" fillId="0" borderId="0" xfId="1" applyNumberFormat="1"/>
    <xf numFmtId="6" fontId="6" fillId="0" borderId="7" xfId="4" applyNumberFormat="1" applyFont="1" applyBorder="1"/>
    <xf numFmtId="0" fontId="6" fillId="4" borderId="3" xfId="11" applyFont="1" applyFill="1" applyBorder="1" applyAlignment="1">
      <alignment horizontal="center" wrapText="1"/>
    </xf>
    <xf numFmtId="0" fontId="6" fillId="4" borderId="3" xfId="11" applyFont="1" applyFill="1" applyBorder="1" applyAlignment="1">
      <alignment wrapText="1"/>
    </xf>
    <xf numFmtId="0" fontId="1" fillId="4" borderId="0" xfId="11" applyFill="1" applyAlignment="1">
      <alignment wrapText="1"/>
    </xf>
    <xf numFmtId="0" fontId="6" fillId="0" borderId="3" xfId="11" applyFont="1" applyBorder="1" applyAlignment="1">
      <alignment wrapText="1"/>
    </xf>
    <xf numFmtId="0" fontId="1" fillId="0" borderId="0" xfId="11" applyAlignment="1">
      <alignment wrapText="1"/>
    </xf>
    <xf numFmtId="0" fontId="1" fillId="4" borderId="0" xfId="11" applyFill="1" applyAlignment="1">
      <alignment horizontal="center" vertical="center" wrapText="1"/>
    </xf>
    <xf numFmtId="0" fontId="6" fillId="4" borderId="0" xfId="11" applyFont="1" applyFill="1" applyAlignment="1">
      <alignment wrapText="1"/>
    </xf>
    <xf numFmtId="0" fontId="6" fillId="4" borderId="0" xfId="11" applyFont="1" applyFill="1" applyAlignment="1">
      <alignment horizontal="center" wrapText="1"/>
    </xf>
    <xf numFmtId="0" fontId="6" fillId="4" borderId="8" xfId="11" applyFont="1" applyFill="1" applyBorder="1" applyAlignment="1">
      <alignment wrapText="1"/>
    </xf>
    <xf numFmtId="0" fontId="1" fillId="4" borderId="3" xfId="11" applyFill="1" applyBorder="1" applyAlignment="1">
      <alignment horizontal="center" vertical="center"/>
    </xf>
    <xf numFmtId="0" fontId="1" fillId="4" borderId="3" xfId="11" applyFill="1" applyBorder="1" applyAlignment="1">
      <alignment horizontal="center" vertical="center" wrapText="1"/>
    </xf>
    <xf numFmtId="0" fontId="1" fillId="4" borderId="0" xfId="11" applyFill="1"/>
    <xf numFmtId="0" fontId="1" fillId="0" borderId="0" xfId="11"/>
    <xf numFmtId="0" fontId="1" fillId="4" borderId="0" xfId="11" applyFill="1" applyAlignment="1">
      <alignment horizontal="center" vertical="center"/>
    </xf>
    <xf numFmtId="0" fontId="1" fillId="4" borderId="0" xfId="11" applyFill="1" applyAlignment="1">
      <alignment horizontal="left" vertical="center" wrapText="1"/>
    </xf>
    <xf numFmtId="170" fontId="0" fillId="4" borderId="0" xfId="12" applyNumberFormat="1" applyFont="1" applyFill="1" applyAlignment="1">
      <alignment horizontal="center" vertical="center"/>
    </xf>
    <xf numFmtId="0" fontId="1" fillId="0" borderId="0" xfId="11" applyAlignment="1">
      <alignment horizontal="left" vertical="center"/>
    </xf>
    <xf numFmtId="0" fontId="1" fillId="4" borderId="3" xfId="11" applyFill="1" applyBorder="1" applyAlignment="1">
      <alignment vertical="center" wrapText="1"/>
    </xf>
    <xf numFmtId="170" fontId="0" fillId="4" borderId="3" xfId="12" applyNumberFormat="1" applyFont="1" applyFill="1" applyBorder="1" applyAlignment="1">
      <alignment vertical="center"/>
    </xf>
    <xf numFmtId="170" fontId="0" fillId="0" borderId="3" xfId="12" applyNumberFormat="1" applyFont="1" applyFill="1" applyBorder="1" applyAlignment="1">
      <alignment vertical="center"/>
    </xf>
    <xf numFmtId="0" fontId="1" fillId="3" borderId="3" xfId="11" applyFill="1" applyBorder="1" applyAlignment="1">
      <alignment horizontal="center" vertical="center" wrapText="1"/>
    </xf>
    <xf numFmtId="0" fontId="6" fillId="4" borderId="3" xfId="11" applyFont="1" applyFill="1" applyBorder="1" applyAlignment="1">
      <alignment vertical="center" wrapText="1"/>
    </xf>
    <xf numFmtId="170" fontId="6" fillId="0" borderId="5" xfId="12" applyNumberFormat="1" applyFont="1" applyFill="1" applyBorder="1" applyAlignment="1">
      <alignment horizontal="center" vertical="center"/>
    </xf>
    <xf numFmtId="0" fontId="1" fillId="4" borderId="0" xfId="11" applyFill="1" applyAlignment="1">
      <alignment vertical="center" wrapText="1"/>
    </xf>
    <xf numFmtId="170" fontId="0" fillId="0" borderId="0" xfId="12" applyNumberFormat="1" applyFont="1" applyFill="1" applyAlignment="1">
      <alignment horizontal="center" vertical="center"/>
    </xf>
    <xf numFmtId="0" fontId="1" fillId="0" borderId="0" xfId="11" applyAlignment="1">
      <alignment horizontal="left" vertical="center" wrapText="1"/>
    </xf>
    <xf numFmtId="170" fontId="0" fillId="4" borderId="0" xfId="12" applyNumberFormat="1" applyFont="1" applyFill="1" applyBorder="1" applyAlignment="1">
      <alignment horizontal="center" vertical="center"/>
    </xf>
    <xf numFmtId="170" fontId="6" fillId="4" borderId="5" xfId="12" applyNumberFormat="1" applyFont="1" applyFill="1" applyBorder="1" applyAlignment="1">
      <alignment vertical="center"/>
    </xf>
    <xf numFmtId="170" fontId="0" fillId="4" borderId="0" xfId="12" applyNumberFormat="1" applyFont="1" applyFill="1" applyBorder="1" applyAlignment="1">
      <alignment vertical="center"/>
    </xf>
    <xf numFmtId="170" fontId="6" fillId="4" borderId="3" xfId="12" applyNumberFormat="1" applyFont="1" applyFill="1" applyBorder="1" applyAlignment="1">
      <alignment vertical="center"/>
    </xf>
    <xf numFmtId="0" fontId="9" fillId="0" borderId="0" xfId="11" applyFont="1" applyAlignment="1">
      <alignment horizontal="left" vertical="center" wrapText="1"/>
    </xf>
    <xf numFmtId="170" fontId="0" fillId="4" borderId="4" xfId="12" applyNumberFormat="1" applyFont="1" applyFill="1" applyBorder="1"/>
    <xf numFmtId="0" fontId="6" fillId="4" borderId="3" xfId="11" applyFont="1" applyFill="1" applyBorder="1"/>
    <xf numFmtId="0" fontId="6" fillId="3" borderId="3" xfId="11" applyFont="1" applyFill="1" applyBorder="1"/>
    <xf numFmtId="170" fontId="6" fillId="4" borderId="6" xfId="12" applyNumberFormat="1" applyFont="1" applyFill="1" applyBorder="1"/>
    <xf numFmtId="0" fontId="6" fillId="4" borderId="0" xfId="11" applyFont="1" applyFill="1"/>
    <xf numFmtId="43" fontId="6" fillId="0" borderId="0" xfId="11" applyNumberFormat="1" applyFont="1"/>
    <xf numFmtId="0" fontId="6" fillId="0" borderId="0" xfId="11" applyFont="1"/>
    <xf numFmtId="43" fontId="1" fillId="0" borderId="0" xfId="11" applyNumberFormat="1"/>
    <xf numFmtId="0" fontId="1" fillId="4" borderId="0" xfId="11" applyFill="1" applyAlignment="1">
      <alignment horizontal="left" vertical="top"/>
    </xf>
    <xf numFmtId="0" fontId="1" fillId="0" borderId="0" xfId="11" applyAlignment="1">
      <alignment horizontal="center" vertical="center"/>
    </xf>
    <xf numFmtId="6" fontId="0" fillId="0" borderId="0" xfId="7" applyNumberFormat="1" applyFont="1"/>
    <xf numFmtId="171" fontId="2" fillId="2" borderId="0" xfId="4" applyNumberFormat="1" applyFill="1"/>
    <xf numFmtId="172" fontId="0" fillId="2" borderId="0" xfId="6" applyNumberFormat="1" applyFont="1" applyFill="1"/>
    <xf numFmtId="172" fontId="0" fillId="0" borderId="0" xfId="6" applyNumberFormat="1" applyFont="1"/>
    <xf numFmtId="0" fontId="7" fillId="0" borderId="0" xfId="4" applyFont="1" applyAlignment="1">
      <alignment horizontal="center"/>
    </xf>
    <xf numFmtId="0" fontId="3" fillId="0" borderId="0" xfId="0" applyFont="1" applyAlignment="1">
      <alignment horizontal="center"/>
    </xf>
    <xf numFmtId="37" fontId="3" fillId="0" borderId="0" xfId="0" applyNumberFormat="1" applyFont="1" applyAlignment="1">
      <alignment horizontal="center"/>
    </xf>
    <xf numFmtId="0" fontId="1" fillId="4" borderId="0" xfId="11" applyFill="1" applyAlignment="1">
      <alignment horizontal="left" vertical="top" wrapText="1"/>
    </xf>
    <xf numFmtId="0" fontId="1" fillId="4" borderId="3" xfId="11" applyFill="1" applyBorder="1" applyAlignment="1">
      <alignment horizontal="center" vertical="center" wrapText="1"/>
    </xf>
    <xf numFmtId="0" fontId="1" fillId="0" borderId="0" xfId="11" applyAlignment="1">
      <alignment horizontal="left" vertical="center" wrapText="1"/>
    </xf>
    <xf numFmtId="0" fontId="9" fillId="0" borderId="0" xfId="11" applyFont="1" applyAlignment="1">
      <alignment horizontal="left" vertical="center" wrapText="1"/>
    </xf>
    <xf numFmtId="0" fontId="6" fillId="4" borderId="3" xfId="11" applyFont="1" applyFill="1" applyBorder="1" applyAlignment="1">
      <alignment horizontal="left" vertical="center" wrapText="1"/>
    </xf>
    <xf numFmtId="170" fontId="6" fillId="4" borderId="3" xfId="12" applyNumberFormat="1" applyFont="1" applyFill="1" applyBorder="1" applyAlignment="1">
      <alignment horizontal="center" vertical="center"/>
    </xf>
    <xf numFmtId="0" fontId="1" fillId="4" borderId="3" xfId="11" applyFill="1" applyBorder="1" applyAlignment="1">
      <alignment horizontal="center" vertical="center"/>
    </xf>
  </cellXfs>
  <cellStyles count="13">
    <cellStyle name="Comma 17" xfId="9" xr:uid="{3BB8E93F-C7D9-4252-B05D-288F5D7D6CC1}"/>
    <cellStyle name="Comma 17 2 2 2 2" xfId="10" xr:uid="{71A90905-2FD2-4768-87CC-DCE0B387C60A}"/>
    <cellStyle name="Comma 2" xfId="7" xr:uid="{CE54E16A-02A6-4C9E-BD2E-A3ABFB80F9FF}"/>
    <cellStyle name="Comma 27" xfId="2" xr:uid="{F849C9F0-7C1B-4A18-B15E-B5FBC874218A}"/>
    <cellStyle name="Comma 3" xfId="8" xr:uid="{FB0C9D75-52F0-4208-A204-417AF606662A}"/>
    <cellStyle name="Currency 2" xfId="5" xr:uid="{10EED417-4031-4E01-9C1F-EB8DDCC5FECC}"/>
    <cellStyle name="Currency 3" xfId="12" xr:uid="{73BD70A5-995F-43CB-A1D5-9920C33D68C8}"/>
    <cellStyle name="Normal" xfId="0" builtinId="0"/>
    <cellStyle name="Normal 132 2" xfId="1" xr:uid="{2F0DDFEB-87F3-494F-ADC4-C6A65D986886}"/>
    <cellStyle name="Normal 2" xfId="4" xr:uid="{5DD06A36-F50D-4163-98CA-40B0BBBBA584}"/>
    <cellStyle name="Normal 3" xfId="11" xr:uid="{B926C4CF-1AAF-4A4A-A338-4C8672FD50E2}"/>
    <cellStyle name="Percent 2" xfId="6" xr:uid="{DCB0C4E8-E60D-4D4E-AE84-4C44ED1E2FD1}"/>
    <cellStyle name="Percent 3" xfId="3" xr:uid="{59EC4E07-EF3D-4068-96D2-113B4C8CDB9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Case%20No%202009%20-%20Potential%20Rate%20Case\Section%20V%20-%20Schedule%2010%20-%20Tax%20Workpapers\KPCo%20Rate%20Case%20-%20Sch%2010%20-%20Internal%20Version%20-%2009-30-2009%20-%20Tom%20Syne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mp\notes7FB054\Remove%20Big%20Sandy%20COS%20from%20Base%20Cas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tion IV - Taxes"/>
      <sheetName val="Schedule 10"/>
      <sheetName val="Workpaper S-10, Page 1"/>
      <sheetName val="Workpaper S-10, Page 2"/>
      <sheetName val="Workpaper S-10, Page 3"/>
      <sheetName val="Table"/>
      <sheetName val="Rpt 51000 and 51020 Summary"/>
      <sheetName val="Rpt 51020_ 2008-12-31 YTD"/>
      <sheetName val="Rpt 51020_ 2008-09-30 YTD"/>
      <sheetName val="Rpt 51020_ 2009-09-30 YTD"/>
      <sheetName val="Rpt 51020_ 2008 Oct Adj"/>
      <sheetName val="Rpt 51020_ 2008 Nov Adj"/>
      <sheetName val="Workpaper S-10 - Bob Russell"/>
      <sheetName val="Schedule 5 - Bob Russell"/>
    </sheetNames>
    <sheetDataSet>
      <sheetData sheetId="0" refreshError="1"/>
      <sheetData sheetId="1" refreshError="1"/>
      <sheetData sheetId="2" refreshError="1"/>
      <sheetData sheetId="3" refreshError="1"/>
      <sheetData sheetId="4" refreshError="1"/>
      <sheetData sheetId="5">
        <row r="6">
          <cell r="G6" t="str">
            <v>EAF</v>
          </cell>
          <cell r="H6">
            <v>0.98699999999999999</v>
          </cell>
        </row>
        <row r="7">
          <cell r="G7" t="str">
            <v>GP-TOT</v>
          </cell>
          <cell r="H7">
            <v>0.99099999999999999</v>
          </cell>
        </row>
        <row r="8">
          <cell r="G8" t="str">
            <v>GP-TRANS</v>
          </cell>
          <cell r="H8">
            <v>0.98599999999999999</v>
          </cell>
        </row>
        <row r="9">
          <cell r="G9" t="str">
            <v>OML</v>
          </cell>
          <cell r="H9">
            <v>0.99399999999999999</v>
          </cell>
        </row>
        <row r="10">
          <cell r="G10" t="str">
            <v>OP-REV</v>
          </cell>
          <cell r="H10">
            <v>0.98699999999999999</v>
          </cell>
        </row>
        <row r="11">
          <cell r="G11" t="str">
            <v>PDAF</v>
          </cell>
          <cell r="H11">
            <v>0.98599999999999999</v>
          </cell>
        </row>
        <row r="12">
          <cell r="G12" t="str">
            <v>WAITING</v>
          </cell>
          <cell r="H12">
            <v>1</v>
          </cell>
        </row>
        <row r="13">
          <cell r="G13" t="str">
            <v>SPECIF.</v>
          </cell>
          <cell r="H13">
            <v>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move BS OM Depr WXX"/>
      <sheetName val="Amortize BS OM Depr"/>
      <sheetName val="Big Sandy Summary"/>
      <sheetName val="Amortization"/>
      <sheetName val="WACC"/>
      <sheetName val="Pivot"/>
      <sheetName val="Big Sandy Detail"/>
      <sheetName val="Modification History"/>
      <sheetName val="Alloc BS Normalization"/>
      <sheetName val="Payroll Adjustment"/>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50BA52-5561-4C9A-9EBA-30DEB879BA44}">
  <dimension ref="A1:D251"/>
  <sheetViews>
    <sheetView tabSelected="1" zoomScale="130" zoomScaleNormal="130" workbookViewId="0">
      <selection activeCell="D5" sqref="D5"/>
    </sheetView>
  </sheetViews>
  <sheetFormatPr defaultColWidth="9.1796875" defaultRowHeight="14.5" x14ac:dyDescent="0.35"/>
  <cols>
    <col min="1" max="1" width="18.7265625" style="45" customWidth="1"/>
    <col min="2" max="3" width="15.7265625" style="45" customWidth="1"/>
    <col min="4" max="4" width="12.7265625" style="45" bestFit="1" customWidth="1"/>
    <col min="5" max="16384" width="9.1796875" style="45"/>
  </cols>
  <sheetData>
    <row r="1" spans="1:4" x14ac:dyDescent="0.35">
      <c r="A1" s="110" t="s">
        <v>57</v>
      </c>
      <c r="B1" s="110"/>
      <c r="C1" s="110"/>
      <c r="D1" s="110"/>
    </row>
    <row r="3" spans="1:4" x14ac:dyDescent="0.35">
      <c r="A3" s="45" t="s">
        <v>59</v>
      </c>
      <c r="D3" s="47">
        <f>'ADIT Offset -Secur'!D3</f>
        <v>60730638.475500003</v>
      </c>
    </row>
    <row r="4" spans="1:4" x14ac:dyDescent="0.35">
      <c r="A4" s="45" t="s">
        <v>60</v>
      </c>
      <c r="D4" s="49">
        <v>17</v>
      </c>
    </row>
    <row r="5" spans="1:4" x14ac:dyDescent="0.35">
      <c r="A5" s="45" t="s">
        <v>92</v>
      </c>
      <c r="D5" s="52">
        <f>'Pre-Tax WACC'!O18</f>
        <v>8.299999999999999E-2</v>
      </c>
    </row>
    <row r="6" spans="1:4" x14ac:dyDescent="0.35">
      <c r="A6" s="45" t="s">
        <v>93</v>
      </c>
      <c r="D6" s="54">
        <f>PMT(D5/12,D4*12,D3)</f>
        <v>-556426.36244339834</v>
      </c>
    </row>
    <row r="7" spans="1:4" x14ac:dyDescent="0.35">
      <c r="A7" s="55" t="s">
        <v>95</v>
      </c>
      <c r="B7" s="55"/>
      <c r="C7" s="55"/>
      <c r="D7" s="56">
        <f>NPV(D5/12,C11:C215)</f>
        <v>33101691.641578846</v>
      </c>
    </row>
    <row r="9" spans="1:4" x14ac:dyDescent="0.35">
      <c r="A9" s="59" t="s">
        <v>64</v>
      </c>
      <c r="C9" s="58"/>
    </row>
    <row r="10" spans="1:4" x14ac:dyDescent="0.35">
      <c r="A10" s="60" t="s">
        <v>65</v>
      </c>
      <c r="B10" s="60" t="s">
        <v>66</v>
      </c>
      <c r="C10" s="60" t="s">
        <v>94</v>
      </c>
    </row>
    <row r="11" spans="1:4" x14ac:dyDescent="0.35">
      <c r="A11" s="61">
        <v>45108</v>
      </c>
      <c r="B11" s="62">
        <f>D3</f>
        <v>60730638.475500003</v>
      </c>
      <c r="C11" s="62">
        <f t="shared" ref="C11:C74" si="0">B11*$D$5/12</f>
        <v>420053.58278887492</v>
      </c>
    </row>
    <row r="12" spans="1:4" x14ac:dyDescent="0.35">
      <c r="A12" s="61">
        <f>EOMONTH(A11,0)+1</f>
        <v>45139</v>
      </c>
      <c r="B12" s="62">
        <f>B11+C11+$D$6</f>
        <v>60594265.695845485</v>
      </c>
      <c r="C12" s="62">
        <f t="shared" si="0"/>
        <v>419110.33772959787</v>
      </c>
    </row>
    <row r="13" spans="1:4" x14ac:dyDescent="0.35">
      <c r="A13" s="61">
        <f t="shared" ref="A13:A76" si="1">EOMONTH(A12,0)+1</f>
        <v>45170</v>
      </c>
      <c r="B13" s="62">
        <f t="shared" ref="B13:B75" si="2">B12+C12+$D$6</f>
        <v>60456949.671131685</v>
      </c>
      <c r="C13" s="62">
        <f t="shared" si="0"/>
        <v>418160.5685586608</v>
      </c>
    </row>
    <row r="14" spans="1:4" x14ac:dyDescent="0.35">
      <c r="A14" s="61">
        <f t="shared" si="1"/>
        <v>45200</v>
      </c>
      <c r="B14" s="62">
        <f t="shared" si="2"/>
        <v>60318683.877246954</v>
      </c>
      <c r="C14" s="62">
        <f t="shared" si="0"/>
        <v>417204.23015095806</v>
      </c>
    </row>
    <row r="15" spans="1:4" x14ac:dyDescent="0.35">
      <c r="A15" s="61">
        <f t="shared" si="1"/>
        <v>45231</v>
      </c>
      <c r="B15" s="62">
        <f t="shared" si="2"/>
        <v>60179461.744954519</v>
      </c>
      <c r="C15" s="62">
        <f t="shared" si="0"/>
        <v>416241.27706926869</v>
      </c>
    </row>
    <row r="16" spans="1:4" x14ac:dyDescent="0.35">
      <c r="A16" s="61">
        <f t="shared" si="1"/>
        <v>45261</v>
      </c>
      <c r="B16" s="62">
        <f t="shared" si="2"/>
        <v>60039276.659580395</v>
      </c>
      <c r="C16" s="62">
        <f t="shared" si="0"/>
        <v>415271.66356209764</v>
      </c>
    </row>
    <row r="17" spans="1:3" x14ac:dyDescent="0.35">
      <c r="A17" s="61">
        <f t="shared" si="1"/>
        <v>45292</v>
      </c>
      <c r="B17" s="62">
        <f t="shared" si="2"/>
        <v>59898121.960699096</v>
      </c>
      <c r="C17" s="62">
        <f t="shared" si="0"/>
        <v>414295.343561502</v>
      </c>
    </row>
    <row r="18" spans="1:3" x14ac:dyDescent="0.35">
      <c r="A18" s="61">
        <f t="shared" si="1"/>
        <v>45323</v>
      </c>
      <c r="B18" s="62">
        <f t="shared" si="2"/>
        <v>59755990.941817202</v>
      </c>
      <c r="C18" s="62">
        <f t="shared" si="0"/>
        <v>413312.27068090229</v>
      </c>
    </row>
    <row r="19" spans="1:3" x14ac:dyDescent="0.35">
      <c r="A19" s="61">
        <f t="shared" si="1"/>
        <v>45352</v>
      </c>
      <c r="B19" s="62">
        <f t="shared" si="2"/>
        <v>59612876.850054711</v>
      </c>
      <c r="C19" s="62">
        <f t="shared" si="0"/>
        <v>412322.39821287832</v>
      </c>
    </row>
    <row r="20" spans="1:3" x14ac:dyDescent="0.35">
      <c r="A20" s="61">
        <f t="shared" si="1"/>
        <v>45383</v>
      </c>
      <c r="B20" s="62">
        <f t="shared" si="2"/>
        <v>59468772.885824196</v>
      </c>
      <c r="C20" s="62">
        <f t="shared" si="0"/>
        <v>411325.67912695068</v>
      </c>
    </row>
    <row r="21" spans="1:3" x14ac:dyDescent="0.35">
      <c r="A21" s="61">
        <f t="shared" si="1"/>
        <v>45413</v>
      </c>
      <c r="B21" s="62">
        <f t="shared" si="2"/>
        <v>59323672.202507749</v>
      </c>
      <c r="C21" s="62">
        <f t="shared" si="0"/>
        <v>410322.06606734521</v>
      </c>
    </row>
    <row r="22" spans="1:3" x14ac:dyDescent="0.35">
      <c r="A22" s="61">
        <f t="shared" si="1"/>
        <v>45444</v>
      </c>
      <c r="B22" s="62">
        <f t="shared" si="2"/>
        <v>59177567.9061317</v>
      </c>
      <c r="C22" s="62">
        <f t="shared" si="0"/>
        <v>409311.51135074417</v>
      </c>
    </row>
    <row r="23" spans="1:3" x14ac:dyDescent="0.35">
      <c r="A23" s="61">
        <f t="shared" si="1"/>
        <v>45474</v>
      </c>
      <c r="B23" s="62">
        <f t="shared" si="2"/>
        <v>59030453.055039048</v>
      </c>
      <c r="C23" s="62">
        <f t="shared" si="0"/>
        <v>408293.96696401999</v>
      </c>
    </row>
    <row r="24" spans="1:3" x14ac:dyDescent="0.35">
      <c r="A24" s="61">
        <f t="shared" si="1"/>
        <v>45505</v>
      </c>
      <c r="B24" s="62">
        <f t="shared" si="2"/>
        <v>58882320.659559675</v>
      </c>
      <c r="C24" s="62">
        <f t="shared" si="0"/>
        <v>407269.38456195436</v>
      </c>
    </row>
    <row r="25" spans="1:3" x14ac:dyDescent="0.35">
      <c r="A25" s="61">
        <f t="shared" si="1"/>
        <v>45536</v>
      </c>
      <c r="B25" s="62">
        <f t="shared" si="2"/>
        <v>58733163.681678236</v>
      </c>
      <c r="C25" s="62">
        <f t="shared" si="0"/>
        <v>406237.71546494105</v>
      </c>
    </row>
    <row r="26" spans="1:3" x14ac:dyDescent="0.35">
      <c r="A26" s="61">
        <f t="shared" si="1"/>
        <v>45566</v>
      </c>
      <c r="B26" s="62">
        <f t="shared" si="2"/>
        <v>58582975.034699783</v>
      </c>
      <c r="C26" s="62">
        <f t="shared" si="0"/>
        <v>405198.91065667343</v>
      </c>
    </row>
    <row r="27" spans="1:3" x14ac:dyDescent="0.35">
      <c r="A27" s="61">
        <f t="shared" si="1"/>
        <v>45597</v>
      </c>
      <c r="B27" s="62">
        <f t="shared" si="2"/>
        <v>58431747.582913063</v>
      </c>
      <c r="C27" s="62">
        <f t="shared" si="0"/>
        <v>404152.92078181537</v>
      </c>
    </row>
    <row r="28" spans="1:3" x14ac:dyDescent="0.35">
      <c r="A28" s="61">
        <f t="shared" si="1"/>
        <v>45627</v>
      </c>
      <c r="B28" s="62">
        <f t="shared" si="2"/>
        <v>58279474.141251482</v>
      </c>
      <c r="C28" s="62">
        <f t="shared" si="0"/>
        <v>403099.69614365604</v>
      </c>
    </row>
    <row r="29" spans="1:3" x14ac:dyDescent="0.35">
      <c r="A29" s="61">
        <f t="shared" si="1"/>
        <v>45658</v>
      </c>
      <c r="B29" s="62">
        <f t="shared" si="2"/>
        <v>58126147.474951744</v>
      </c>
      <c r="C29" s="62">
        <f t="shared" si="0"/>
        <v>402039.18670174951</v>
      </c>
    </row>
    <row r="30" spans="1:3" x14ac:dyDescent="0.35">
      <c r="A30" s="61">
        <f t="shared" si="1"/>
        <v>45689</v>
      </c>
      <c r="B30" s="62">
        <f t="shared" si="2"/>
        <v>57971760.299210101</v>
      </c>
      <c r="C30" s="62">
        <f t="shared" si="0"/>
        <v>400971.34206953651</v>
      </c>
    </row>
    <row r="31" spans="1:3" x14ac:dyDescent="0.35">
      <c r="A31" s="61">
        <f t="shared" si="1"/>
        <v>45717</v>
      </c>
      <c r="B31" s="62">
        <f t="shared" si="2"/>
        <v>57816305.278836243</v>
      </c>
      <c r="C31" s="62">
        <f t="shared" si="0"/>
        <v>399896.11151195061</v>
      </c>
    </row>
    <row r="32" spans="1:3" x14ac:dyDescent="0.35">
      <c r="A32" s="61">
        <f t="shared" si="1"/>
        <v>45748</v>
      </c>
      <c r="B32" s="62">
        <f t="shared" si="2"/>
        <v>57659775.027904801</v>
      </c>
      <c r="C32" s="62">
        <f t="shared" si="0"/>
        <v>398813.44394300814</v>
      </c>
    </row>
    <row r="33" spans="1:3" x14ac:dyDescent="0.35">
      <c r="A33" s="61">
        <f t="shared" si="1"/>
        <v>45778</v>
      </c>
      <c r="B33" s="62">
        <f t="shared" si="2"/>
        <v>57502162.109404415</v>
      </c>
      <c r="C33" s="62">
        <f t="shared" si="0"/>
        <v>397723.2879233805</v>
      </c>
    </row>
    <row r="34" spans="1:3" x14ac:dyDescent="0.35">
      <c r="A34" s="61">
        <f t="shared" si="1"/>
        <v>45809</v>
      </c>
      <c r="B34" s="62">
        <f t="shared" si="2"/>
        <v>57343459.034884401</v>
      </c>
      <c r="C34" s="62">
        <f t="shared" si="0"/>
        <v>396625.59165795037</v>
      </c>
    </row>
    <row r="35" spans="1:3" x14ac:dyDescent="0.35">
      <c r="A35" s="61">
        <f t="shared" si="1"/>
        <v>45839</v>
      </c>
      <c r="B35" s="62">
        <f t="shared" si="2"/>
        <v>57183658.264098957</v>
      </c>
      <c r="C35" s="62">
        <f t="shared" si="0"/>
        <v>395520.30299335107</v>
      </c>
    </row>
    <row r="36" spans="1:3" x14ac:dyDescent="0.35">
      <c r="A36" s="61">
        <f t="shared" si="1"/>
        <v>45870</v>
      </c>
      <c r="B36" s="62">
        <f t="shared" si="2"/>
        <v>57022752.204648912</v>
      </c>
      <c r="C36" s="62">
        <f t="shared" si="0"/>
        <v>394407.36941548827</v>
      </c>
    </row>
    <row r="37" spans="1:3" x14ac:dyDescent="0.35">
      <c r="A37" s="61">
        <f t="shared" si="1"/>
        <v>45901</v>
      </c>
      <c r="B37" s="62">
        <f t="shared" si="2"/>
        <v>56860733.211621009</v>
      </c>
      <c r="C37" s="62">
        <f t="shared" si="0"/>
        <v>393286.73804704525</v>
      </c>
    </row>
    <row r="38" spans="1:3" x14ac:dyDescent="0.35">
      <c r="A38" s="61">
        <f t="shared" si="1"/>
        <v>45931</v>
      </c>
      <c r="B38" s="62">
        <f t="shared" si="2"/>
        <v>56697593.587224662</v>
      </c>
      <c r="C38" s="62">
        <f t="shared" si="0"/>
        <v>392158.35564497049</v>
      </c>
    </row>
    <row r="39" spans="1:3" x14ac:dyDescent="0.35">
      <c r="A39" s="61">
        <f t="shared" si="1"/>
        <v>45962</v>
      </c>
      <c r="B39" s="62">
        <f t="shared" si="2"/>
        <v>56533325.580426238</v>
      </c>
      <c r="C39" s="62">
        <f t="shared" si="0"/>
        <v>391022.1685979481</v>
      </c>
    </row>
    <row r="40" spans="1:3" x14ac:dyDescent="0.35">
      <c r="A40" s="61">
        <f t="shared" si="1"/>
        <v>45992</v>
      </c>
      <c r="B40" s="62">
        <f t="shared" si="2"/>
        <v>56367921.386580795</v>
      </c>
      <c r="C40" s="62">
        <f t="shared" si="0"/>
        <v>389878.12292385049</v>
      </c>
    </row>
    <row r="41" spans="1:3" x14ac:dyDescent="0.35">
      <c r="A41" s="61">
        <f t="shared" si="1"/>
        <v>46023</v>
      </c>
      <c r="B41" s="62">
        <f t="shared" si="2"/>
        <v>56201373.147061251</v>
      </c>
      <c r="C41" s="62">
        <f t="shared" si="0"/>
        <v>388726.16426717356</v>
      </c>
    </row>
    <row r="42" spans="1:3" x14ac:dyDescent="0.35">
      <c r="A42" s="61">
        <f t="shared" si="1"/>
        <v>46054</v>
      </c>
      <c r="B42" s="62">
        <f t="shared" si="2"/>
        <v>56033672.948885031</v>
      </c>
      <c r="C42" s="62">
        <f t="shared" si="0"/>
        <v>387566.23789645475</v>
      </c>
    </row>
    <row r="43" spans="1:3" x14ac:dyDescent="0.35">
      <c r="A43" s="61">
        <f t="shared" si="1"/>
        <v>46082</v>
      </c>
      <c r="B43" s="62">
        <f t="shared" si="2"/>
        <v>55864812.824338093</v>
      </c>
      <c r="C43" s="62">
        <f t="shared" si="0"/>
        <v>386398.28870167182</v>
      </c>
    </row>
    <row r="44" spans="1:3" x14ac:dyDescent="0.35">
      <c r="A44" s="61">
        <f t="shared" si="1"/>
        <v>46113</v>
      </c>
      <c r="B44" s="62">
        <f t="shared" si="2"/>
        <v>55694784.750596367</v>
      </c>
      <c r="C44" s="62">
        <f t="shared" si="0"/>
        <v>385222.26119162486</v>
      </c>
    </row>
    <row r="45" spans="1:3" x14ac:dyDescent="0.35">
      <c r="A45" s="61">
        <f t="shared" si="1"/>
        <v>46143</v>
      </c>
      <c r="B45" s="62">
        <f t="shared" si="2"/>
        <v>55523580.649344593</v>
      </c>
      <c r="C45" s="62">
        <f t="shared" si="0"/>
        <v>384038.09949130006</v>
      </c>
    </row>
    <row r="46" spans="1:3" x14ac:dyDescent="0.35">
      <c r="A46" s="61">
        <f t="shared" si="1"/>
        <v>46174</v>
      </c>
      <c r="B46" s="62">
        <f t="shared" si="2"/>
        <v>55351192.386392497</v>
      </c>
      <c r="C46" s="62">
        <f t="shared" si="0"/>
        <v>382845.74733921472</v>
      </c>
    </row>
    <row r="47" spans="1:3" x14ac:dyDescent="0.35">
      <c r="A47" s="61">
        <f t="shared" si="1"/>
        <v>46204</v>
      </c>
      <c r="B47" s="62">
        <f t="shared" si="2"/>
        <v>55177611.771288313</v>
      </c>
      <c r="C47" s="62">
        <f t="shared" si="0"/>
        <v>381645.14808474411</v>
      </c>
    </row>
    <row r="48" spans="1:3" x14ac:dyDescent="0.35">
      <c r="A48" s="61">
        <f t="shared" si="1"/>
        <v>46235</v>
      </c>
      <c r="B48" s="62">
        <f t="shared" si="2"/>
        <v>55002830.556929663</v>
      </c>
      <c r="C48" s="62">
        <f t="shared" si="0"/>
        <v>380436.24468543014</v>
      </c>
    </row>
    <row r="49" spans="1:3" x14ac:dyDescent="0.35">
      <c r="A49" s="61">
        <f t="shared" si="1"/>
        <v>46266</v>
      </c>
      <c r="B49" s="62">
        <f t="shared" si="2"/>
        <v>54826840.439171702</v>
      </c>
      <c r="C49" s="62">
        <f t="shared" si="0"/>
        <v>379218.9797042709</v>
      </c>
    </row>
    <row r="50" spans="1:3" x14ac:dyDescent="0.35">
      <c r="A50" s="61">
        <f t="shared" si="1"/>
        <v>46296</v>
      </c>
      <c r="B50" s="62">
        <f t="shared" si="2"/>
        <v>54649633.056432575</v>
      </c>
      <c r="C50" s="62">
        <f t="shared" si="0"/>
        <v>377993.29530699196</v>
      </c>
    </row>
    <row r="51" spans="1:3" x14ac:dyDescent="0.35">
      <c r="A51" s="61">
        <f t="shared" si="1"/>
        <v>46327</v>
      </c>
      <c r="B51" s="62">
        <f t="shared" si="2"/>
        <v>54471199.989296176</v>
      </c>
      <c r="C51" s="62">
        <f t="shared" si="0"/>
        <v>376759.13325929851</v>
      </c>
    </row>
    <row r="52" spans="1:3" x14ac:dyDescent="0.35">
      <c r="A52" s="61">
        <f t="shared" si="1"/>
        <v>46357</v>
      </c>
      <c r="B52" s="62">
        <f t="shared" si="2"/>
        <v>54291532.760112077</v>
      </c>
      <c r="C52" s="62">
        <f t="shared" si="0"/>
        <v>375516.4349241085</v>
      </c>
    </row>
    <row r="53" spans="1:3" x14ac:dyDescent="0.35">
      <c r="A53" s="61">
        <f t="shared" si="1"/>
        <v>46388</v>
      </c>
      <c r="B53" s="62">
        <f t="shared" si="2"/>
        <v>54110622.832592793</v>
      </c>
      <c r="C53" s="62">
        <f t="shared" si="0"/>
        <v>374265.14125876682</v>
      </c>
    </row>
    <row r="54" spans="1:3" x14ac:dyDescent="0.35">
      <c r="A54" s="61">
        <f t="shared" si="1"/>
        <v>46419</v>
      </c>
      <c r="B54" s="62">
        <f t="shared" si="2"/>
        <v>53928461.611408167</v>
      </c>
      <c r="C54" s="62">
        <f t="shared" si="0"/>
        <v>373005.19281223975</v>
      </c>
    </row>
    <row r="55" spans="1:3" x14ac:dyDescent="0.35">
      <c r="A55" s="61">
        <f t="shared" si="1"/>
        <v>46447</v>
      </c>
      <c r="B55" s="62">
        <f t="shared" si="2"/>
        <v>53745040.441777013</v>
      </c>
      <c r="C55" s="62">
        <f t="shared" si="0"/>
        <v>371736.52972229099</v>
      </c>
    </row>
    <row r="56" spans="1:3" x14ac:dyDescent="0.35">
      <c r="A56" s="61">
        <f t="shared" si="1"/>
        <v>46478</v>
      </c>
      <c r="B56" s="62">
        <f t="shared" si="2"/>
        <v>53560350.609055907</v>
      </c>
      <c r="C56" s="62">
        <f t="shared" si="0"/>
        <v>370459.09171263664</v>
      </c>
    </row>
    <row r="57" spans="1:3" x14ac:dyDescent="0.35">
      <c r="A57" s="61">
        <f t="shared" si="1"/>
        <v>46508</v>
      </c>
      <c r="B57" s="62">
        <f t="shared" si="2"/>
        <v>53374383.33832515</v>
      </c>
      <c r="C57" s="62">
        <f t="shared" si="0"/>
        <v>369172.8180900822</v>
      </c>
    </row>
    <row r="58" spans="1:3" x14ac:dyDescent="0.35">
      <c r="A58" s="61">
        <f t="shared" si="1"/>
        <v>46539</v>
      </c>
      <c r="B58" s="62">
        <f t="shared" si="2"/>
        <v>53187129.793971837</v>
      </c>
      <c r="C58" s="62">
        <f t="shared" si="0"/>
        <v>367877.64774163853</v>
      </c>
    </row>
    <row r="59" spans="1:3" x14ac:dyDescent="0.35">
      <c r="A59" s="61">
        <f t="shared" si="1"/>
        <v>46569</v>
      </c>
      <c r="B59" s="62">
        <f t="shared" si="2"/>
        <v>52998581.07927008</v>
      </c>
      <c r="C59" s="62">
        <f t="shared" si="0"/>
        <v>366573.51913161803</v>
      </c>
    </row>
    <row r="60" spans="1:3" x14ac:dyDescent="0.35">
      <c r="A60" s="61">
        <f t="shared" si="1"/>
        <v>46600</v>
      </c>
      <c r="B60" s="62">
        <f t="shared" si="2"/>
        <v>52808728.235958301</v>
      </c>
      <c r="C60" s="62">
        <f t="shared" si="0"/>
        <v>365260.37029871152</v>
      </c>
    </row>
    <row r="61" spans="1:3" x14ac:dyDescent="0.35">
      <c r="A61" s="61">
        <f t="shared" si="1"/>
        <v>46631</v>
      </c>
      <c r="B61" s="62">
        <f t="shared" si="2"/>
        <v>52617562.243813619</v>
      </c>
      <c r="C61" s="62">
        <f t="shared" si="0"/>
        <v>363938.13885304419</v>
      </c>
    </row>
    <row r="62" spans="1:3" x14ac:dyDescent="0.35">
      <c r="A62" s="61">
        <f t="shared" si="1"/>
        <v>46661</v>
      </c>
      <c r="B62" s="62">
        <f t="shared" si="2"/>
        <v>52425074.020223267</v>
      </c>
      <c r="C62" s="62">
        <f t="shared" si="0"/>
        <v>362606.7619732109</v>
      </c>
    </row>
    <row r="63" spans="1:3" x14ac:dyDescent="0.35">
      <c r="A63" s="61">
        <f t="shared" si="1"/>
        <v>46692</v>
      </c>
      <c r="B63" s="62">
        <f t="shared" si="2"/>
        <v>52231254.419753082</v>
      </c>
      <c r="C63" s="62">
        <f t="shared" si="0"/>
        <v>361266.17640329216</v>
      </c>
    </row>
    <row r="64" spans="1:3" x14ac:dyDescent="0.35">
      <c r="A64" s="61">
        <f t="shared" si="1"/>
        <v>46722</v>
      </c>
      <c r="B64" s="62">
        <f t="shared" si="2"/>
        <v>52036094.233712979</v>
      </c>
      <c r="C64" s="62">
        <f t="shared" si="0"/>
        <v>359916.3184498481</v>
      </c>
    </row>
    <row r="65" spans="1:3" x14ac:dyDescent="0.35">
      <c r="A65" s="61">
        <f t="shared" si="1"/>
        <v>46753</v>
      </c>
      <c r="B65" s="62">
        <f t="shared" si="2"/>
        <v>51839584.189719431</v>
      </c>
      <c r="C65" s="62">
        <f t="shared" si="0"/>
        <v>358557.12397889275</v>
      </c>
    </row>
    <row r="66" spans="1:3" x14ac:dyDescent="0.35">
      <c r="A66" s="61">
        <f t="shared" si="1"/>
        <v>46784</v>
      </c>
      <c r="B66" s="62">
        <f t="shared" si="2"/>
        <v>51641714.951254927</v>
      </c>
      <c r="C66" s="62">
        <f t="shared" si="0"/>
        <v>357188.52841284656</v>
      </c>
    </row>
    <row r="67" spans="1:3" x14ac:dyDescent="0.35">
      <c r="A67" s="61">
        <f t="shared" si="1"/>
        <v>46813</v>
      </c>
      <c r="B67" s="62">
        <f t="shared" si="2"/>
        <v>51442477.11722438</v>
      </c>
      <c r="C67" s="62">
        <f t="shared" si="0"/>
        <v>355810.46672746859</v>
      </c>
    </row>
    <row r="68" spans="1:3" x14ac:dyDescent="0.35">
      <c r="A68" s="61">
        <f t="shared" si="1"/>
        <v>46844</v>
      </c>
      <c r="B68" s="62">
        <f t="shared" si="2"/>
        <v>51241861.221508451</v>
      </c>
      <c r="C68" s="62">
        <f t="shared" si="0"/>
        <v>354422.87344876677</v>
      </c>
    </row>
    <row r="69" spans="1:3" x14ac:dyDescent="0.35">
      <c r="A69" s="61">
        <f t="shared" si="1"/>
        <v>46874</v>
      </c>
      <c r="B69" s="62">
        <f t="shared" si="2"/>
        <v>51039857.732513823</v>
      </c>
      <c r="C69" s="62">
        <f t="shared" si="0"/>
        <v>353025.68264988723</v>
      </c>
    </row>
    <row r="70" spans="1:3" x14ac:dyDescent="0.35">
      <c r="A70" s="61">
        <f t="shared" si="1"/>
        <v>46905</v>
      </c>
      <c r="B70" s="62">
        <f t="shared" si="2"/>
        <v>50836457.052720316</v>
      </c>
      <c r="C70" s="62">
        <f t="shared" si="0"/>
        <v>351618.82794798212</v>
      </c>
    </row>
    <row r="71" spans="1:3" x14ac:dyDescent="0.35">
      <c r="A71" s="61">
        <f t="shared" si="1"/>
        <v>46935</v>
      </c>
      <c r="B71" s="62">
        <f t="shared" si="2"/>
        <v>50631649.518224902</v>
      </c>
      <c r="C71" s="62">
        <f t="shared" si="0"/>
        <v>350202.24250105553</v>
      </c>
    </row>
    <row r="72" spans="1:3" x14ac:dyDescent="0.35">
      <c r="A72" s="61">
        <f t="shared" si="1"/>
        <v>46966</v>
      </c>
      <c r="B72" s="62">
        <f t="shared" si="2"/>
        <v>50425425.398282565</v>
      </c>
      <c r="C72" s="62">
        <f t="shared" si="0"/>
        <v>348775.85900478769</v>
      </c>
    </row>
    <row r="73" spans="1:3" x14ac:dyDescent="0.35">
      <c r="A73" s="61">
        <f t="shared" si="1"/>
        <v>46997</v>
      </c>
      <c r="B73" s="62">
        <f t="shared" si="2"/>
        <v>50217774.894843958</v>
      </c>
      <c r="C73" s="62">
        <f t="shared" si="0"/>
        <v>347339.60968933738</v>
      </c>
    </row>
    <row r="74" spans="1:3" x14ac:dyDescent="0.35">
      <c r="A74" s="61">
        <f t="shared" si="1"/>
        <v>47027</v>
      </c>
      <c r="B74" s="62">
        <f t="shared" si="2"/>
        <v>50008688.142089903</v>
      </c>
      <c r="C74" s="62">
        <f t="shared" si="0"/>
        <v>345893.42631612177</v>
      </c>
    </row>
    <row r="75" spans="1:3" x14ac:dyDescent="0.35">
      <c r="A75" s="61">
        <f t="shared" si="1"/>
        <v>47058</v>
      </c>
      <c r="B75" s="62">
        <f t="shared" si="2"/>
        <v>49798155.205962628</v>
      </c>
      <c r="C75" s="62">
        <f t="shared" ref="C75:C138" si="3">B75*$D$5/12</f>
        <v>344437.24017457484</v>
      </c>
    </row>
    <row r="76" spans="1:3" x14ac:dyDescent="0.35">
      <c r="A76" s="61">
        <f t="shared" si="1"/>
        <v>47088</v>
      </c>
      <c r="B76" s="62">
        <f t="shared" ref="B76:B139" si="4">B75+C75+$D$6</f>
        <v>49586166.08369381</v>
      </c>
      <c r="C76" s="62">
        <f t="shared" si="3"/>
        <v>342970.98207888211</v>
      </c>
    </row>
    <row r="77" spans="1:3" x14ac:dyDescent="0.35">
      <c r="A77" s="61">
        <f t="shared" ref="A77:A140" si="5">EOMONTH(A76,0)+1</f>
        <v>47119</v>
      </c>
      <c r="B77" s="62">
        <f t="shared" si="4"/>
        <v>49372710.703329295</v>
      </c>
      <c r="C77" s="62">
        <f t="shared" si="3"/>
        <v>341494.58236469427</v>
      </c>
    </row>
    <row r="78" spans="1:3" x14ac:dyDescent="0.35">
      <c r="A78" s="61">
        <f t="shared" si="5"/>
        <v>47150</v>
      </c>
      <c r="B78" s="62">
        <f t="shared" si="4"/>
        <v>49157778.923250593</v>
      </c>
      <c r="C78" s="62">
        <f t="shared" si="3"/>
        <v>340007.97088581655</v>
      </c>
    </row>
    <row r="79" spans="1:3" x14ac:dyDescent="0.35">
      <c r="A79" s="61">
        <f t="shared" si="5"/>
        <v>47178</v>
      </c>
      <c r="B79" s="62">
        <f t="shared" si="4"/>
        <v>48941360.531693012</v>
      </c>
      <c r="C79" s="62">
        <f t="shared" si="3"/>
        <v>338511.07701087662</v>
      </c>
    </row>
    <row r="80" spans="1:3" x14ac:dyDescent="0.35">
      <c r="A80" s="61">
        <f t="shared" si="5"/>
        <v>47209</v>
      </c>
      <c r="B80" s="62">
        <f t="shared" si="4"/>
        <v>48723445.246260494</v>
      </c>
      <c r="C80" s="62">
        <f t="shared" si="3"/>
        <v>337003.82961996837</v>
      </c>
    </row>
    <row r="81" spans="1:3" x14ac:dyDescent="0.35">
      <c r="A81" s="61">
        <f t="shared" si="5"/>
        <v>47239</v>
      </c>
      <c r="B81" s="62">
        <f t="shared" si="4"/>
        <v>48504022.713437065</v>
      </c>
      <c r="C81" s="62">
        <f t="shared" si="3"/>
        <v>335486.15710127301</v>
      </c>
    </row>
    <row r="82" spans="1:3" x14ac:dyDescent="0.35">
      <c r="A82" s="61">
        <f t="shared" si="5"/>
        <v>47270</v>
      </c>
      <c r="B82" s="62">
        <f t="shared" si="4"/>
        <v>48283082.508094944</v>
      </c>
      <c r="C82" s="62">
        <f t="shared" si="3"/>
        <v>333957.98734765669</v>
      </c>
    </row>
    <row r="83" spans="1:3" x14ac:dyDescent="0.35">
      <c r="A83" s="61">
        <f t="shared" si="5"/>
        <v>47300</v>
      </c>
      <c r="B83" s="62">
        <f t="shared" si="4"/>
        <v>48060614.132999204</v>
      </c>
      <c r="C83" s="62">
        <f t="shared" si="3"/>
        <v>332419.24775324448</v>
      </c>
    </row>
    <row r="84" spans="1:3" x14ac:dyDescent="0.35">
      <c r="A84" s="61">
        <f t="shared" si="5"/>
        <v>47331</v>
      </c>
      <c r="B84" s="62">
        <f t="shared" si="4"/>
        <v>47836607.018309057</v>
      </c>
      <c r="C84" s="62">
        <f t="shared" si="3"/>
        <v>330869.86520997091</v>
      </c>
    </row>
    <row r="85" spans="1:3" x14ac:dyDescent="0.35">
      <c r="A85" s="61">
        <f t="shared" si="5"/>
        <v>47362</v>
      </c>
      <c r="B85" s="62">
        <f t="shared" si="4"/>
        <v>47611050.521075636</v>
      </c>
      <c r="C85" s="62">
        <f t="shared" si="3"/>
        <v>329309.76610410644</v>
      </c>
    </row>
    <row r="86" spans="1:3" x14ac:dyDescent="0.35">
      <c r="A86" s="61">
        <f t="shared" si="5"/>
        <v>47392</v>
      </c>
      <c r="B86" s="62">
        <f t="shared" si="4"/>
        <v>47383933.924736351</v>
      </c>
      <c r="C86" s="62">
        <f t="shared" si="3"/>
        <v>327738.8763127597</v>
      </c>
    </row>
    <row r="87" spans="1:3" x14ac:dyDescent="0.35">
      <c r="A87" s="61">
        <f t="shared" si="5"/>
        <v>47423</v>
      </c>
      <c r="B87" s="62">
        <f t="shared" si="4"/>
        <v>47155246.438605718</v>
      </c>
      <c r="C87" s="62">
        <f t="shared" si="3"/>
        <v>326157.12120035617</v>
      </c>
    </row>
    <row r="88" spans="1:3" x14ac:dyDescent="0.35">
      <c r="A88" s="61">
        <f t="shared" si="5"/>
        <v>47453</v>
      </c>
      <c r="B88" s="62">
        <f t="shared" si="4"/>
        <v>46924977.197362676</v>
      </c>
      <c r="C88" s="62">
        <f t="shared" si="3"/>
        <v>324564.42561509181</v>
      </c>
    </row>
    <row r="89" spans="1:3" x14ac:dyDescent="0.35">
      <c r="A89" s="61">
        <f t="shared" si="5"/>
        <v>47484</v>
      </c>
      <c r="B89" s="62">
        <f t="shared" si="4"/>
        <v>46693115.260534376</v>
      </c>
      <c r="C89" s="62">
        <f t="shared" si="3"/>
        <v>322960.71388536273</v>
      </c>
    </row>
    <row r="90" spans="1:3" x14ac:dyDescent="0.35">
      <c r="A90" s="61">
        <f t="shared" si="5"/>
        <v>47515</v>
      </c>
      <c r="B90" s="62">
        <f t="shared" si="4"/>
        <v>46459649.61197634</v>
      </c>
      <c r="C90" s="62">
        <f t="shared" si="3"/>
        <v>321345.90981616965</v>
      </c>
    </row>
    <row r="91" spans="1:3" x14ac:dyDescent="0.35">
      <c r="A91" s="61">
        <f t="shared" si="5"/>
        <v>47543</v>
      </c>
      <c r="B91" s="62">
        <f t="shared" si="4"/>
        <v>46224569.159349114</v>
      </c>
      <c r="C91" s="62">
        <f t="shared" si="3"/>
        <v>319719.93668549799</v>
      </c>
    </row>
    <row r="92" spans="1:3" x14ac:dyDescent="0.35">
      <c r="A92" s="61">
        <f t="shared" si="5"/>
        <v>47574</v>
      </c>
      <c r="B92" s="62">
        <f t="shared" si="4"/>
        <v>45987862.733591214</v>
      </c>
      <c r="C92" s="62">
        <f t="shared" si="3"/>
        <v>318082.7172406725</v>
      </c>
    </row>
    <row r="93" spans="1:3" x14ac:dyDescent="0.35">
      <c r="A93" s="61">
        <f t="shared" si="5"/>
        <v>47604</v>
      </c>
      <c r="B93" s="62">
        <f t="shared" si="4"/>
        <v>45749519.088388488</v>
      </c>
      <c r="C93" s="62">
        <f t="shared" si="3"/>
        <v>316434.17369468702</v>
      </c>
    </row>
    <row r="94" spans="1:3" x14ac:dyDescent="0.35">
      <c r="A94" s="61">
        <f t="shared" si="5"/>
        <v>47635</v>
      </c>
      <c r="B94" s="62">
        <f t="shared" si="4"/>
        <v>45509526.899639778</v>
      </c>
      <c r="C94" s="62">
        <f t="shared" si="3"/>
        <v>314774.22772250843</v>
      </c>
    </row>
    <row r="95" spans="1:3" x14ac:dyDescent="0.35">
      <c r="A95" s="61">
        <f t="shared" si="5"/>
        <v>47665</v>
      </c>
      <c r="B95" s="62">
        <f t="shared" si="4"/>
        <v>45267874.764918894</v>
      </c>
      <c r="C95" s="62">
        <f t="shared" si="3"/>
        <v>313102.80045735562</v>
      </c>
    </row>
    <row r="96" spans="1:3" x14ac:dyDescent="0.35">
      <c r="A96" s="61">
        <f t="shared" si="5"/>
        <v>47696</v>
      </c>
      <c r="B96" s="62">
        <f t="shared" si="4"/>
        <v>45024551.202932857</v>
      </c>
      <c r="C96" s="62">
        <f t="shared" si="3"/>
        <v>311419.81248695223</v>
      </c>
    </row>
    <row r="97" spans="1:3" x14ac:dyDescent="0.35">
      <c r="A97" s="61">
        <f t="shared" si="5"/>
        <v>47727</v>
      </c>
      <c r="B97" s="62">
        <f t="shared" si="4"/>
        <v>44779544.652976416</v>
      </c>
      <c r="C97" s="62">
        <f t="shared" si="3"/>
        <v>309725.18384975352</v>
      </c>
    </row>
    <row r="98" spans="1:3" x14ac:dyDescent="0.35">
      <c r="A98" s="61">
        <f t="shared" si="5"/>
        <v>47757</v>
      </c>
      <c r="B98" s="62">
        <f t="shared" si="4"/>
        <v>44532843.474382773</v>
      </c>
      <c r="C98" s="62">
        <f t="shared" si="3"/>
        <v>308018.83403114747</v>
      </c>
    </row>
    <row r="99" spans="1:3" x14ac:dyDescent="0.35">
      <c r="A99" s="61">
        <f t="shared" si="5"/>
        <v>47788</v>
      </c>
      <c r="B99" s="62">
        <f t="shared" si="4"/>
        <v>44284435.945970528</v>
      </c>
      <c r="C99" s="62">
        <f t="shared" si="3"/>
        <v>306300.68195962947</v>
      </c>
    </row>
    <row r="100" spans="1:3" x14ac:dyDescent="0.35">
      <c r="A100" s="61">
        <f t="shared" si="5"/>
        <v>47818</v>
      </c>
      <c r="B100" s="62">
        <f t="shared" si="4"/>
        <v>44034310.265486762</v>
      </c>
      <c r="C100" s="62">
        <f t="shared" si="3"/>
        <v>304570.64600295009</v>
      </c>
    </row>
    <row r="101" spans="1:3" x14ac:dyDescent="0.35">
      <c r="A101" s="61">
        <f t="shared" si="5"/>
        <v>47849</v>
      </c>
      <c r="B101" s="62">
        <f t="shared" si="4"/>
        <v>43782454.549046315</v>
      </c>
      <c r="C101" s="62">
        <f t="shared" si="3"/>
        <v>302828.64396423701</v>
      </c>
    </row>
    <row r="102" spans="1:3" x14ac:dyDescent="0.35">
      <c r="A102" s="61">
        <f t="shared" si="5"/>
        <v>47880</v>
      </c>
      <c r="B102" s="62">
        <f t="shared" si="4"/>
        <v>43528856.830567159</v>
      </c>
      <c r="C102" s="62">
        <f t="shared" si="3"/>
        <v>301074.59307808947</v>
      </c>
    </row>
    <row r="103" spans="1:3" x14ac:dyDescent="0.35">
      <c r="A103" s="61">
        <f t="shared" si="5"/>
        <v>47908</v>
      </c>
      <c r="B103" s="62">
        <f t="shared" si="4"/>
        <v>43273505.061201856</v>
      </c>
      <c r="C103" s="62">
        <f t="shared" si="3"/>
        <v>299308.41000664613</v>
      </c>
    </row>
    <row r="104" spans="1:3" x14ac:dyDescent="0.35">
      <c r="A104" s="61">
        <f t="shared" si="5"/>
        <v>47939</v>
      </c>
      <c r="B104" s="62">
        <f t="shared" si="4"/>
        <v>43016387.10876511</v>
      </c>
      <c r="C104" s="62">
        <f t="shared" si="3"/>
        <v>297530.01083562529</v>
      </c>
    </row>
    <row r="105" spans="1:3" x14ac:dyDescent="0.35">
      <c r="A105" s="61">
        <f t="shared" si="5"/>
        <v>47969</v>
      </c>
      <c r="B105" s="62">
        <f t="shared" si="4"/>
        <v>42757490.757157341</v>
      </c>
      <c r="C105" s="62">
        <f t="shared" si="3"/>
        <v>295739.31107033824</v>
      </c>
    </row>
    <row r="106" spans="1:3" x14ac:dyDescent="0.35">
      <c r="A106" s="61">
        <f t="shared" si="5"/>
        <v>48000</v>
      </c>
      <c r="B106" s="62">
        <f t="shared" si="4"/>
        <v>42496803.705784284</v>
      </c>
      <c r="C106" s="62">
        <f t="shared" si="3"/>
        <v>293936.22563167458</v>
      </c>
    </row>
    <row r="107" spans="1:3" x14ac:dyDescent="0.35">
      <c r="A107" s="61">
        <f t="shared" si="5"/>
        <v>48030</v>
      </c>
      <c r="B107" s="62">
        <f t="shared" si="4"/>
        <v>42234313.568972565</v>
      </c>
      <c r="C107" s="62">
        <f t="shared" si="3"/>
        <v>292120.66885206022</v>
      </c>
    </row>
    <row r="108" spans="1:3" x14ac:dyDescent="0.35">
      <c r="A108" s="61">
        <f t="shared" si="5"/>
        <v>48061</v>
      </c>
      <c r="B108" s="62">
        <f t="shared" si="4"/>
        <v>41970007.875381231</v>
      </c>
      <c r="C108" s="62">
        <f t="shared" si="3"/>
        <v>290292.55447138683</v>
      </c>
    </row>
    <row r="109" spans="1:3" x14ac:dyDescent="0.35">
      <c r="A109" s="61">
        <f t="shared" si="5"/>
        <v>48092</v>
      </c>
      <c r="B109" s="62">
        <f t="shared" si="4"/>
        <v>41703874.067409225</v>
      </c>
      <c r="C109" s="62">
        <f t="shared" si="3"/>
        <v>288451.79563291377</v>
      </c>
    </row>
    <row r="110" spans="1:3" x14ac:dyDescent="0.35">
      <c r="A110" s="61">
        <f t="shared" si="5"/>
        <v>48122</v>
      </c>
      <c r="B110" s="62">
        <f t="shared" si="4"/>
        <v>41435899.500598744</v>
      </c>
      <c r="C110" s="62">
        <f t="shared" si="3"/>
        <v>286598.30487914127</v>
      </c>
    </row>
    <row r="111" spans="1:3" x14ac:dyDescent="0.35">
      <c r="A111" s="61">
        <f t="shared" si="5"/>
        <v>48153</v>
      </c>
      <c r="B111" s="62">
        <f t="shared" si="4"/>
        <v>41166071.443034492</v>
      </c>
      <c r="C111" s="62">
        <f t="shared" si="3"/>
        <v>284731.9941476552</v>
      </c>
    </row>
    <row r="112" spans="1:3" x14ac:dyDescent="0.35">
      <c r="A112" s="61">
        <f t="shared" si="5"/>
        <v>48183</v>
      </c>
      <c r="B112" s="62">
        <f t="shared" si="4"/>
        <v>40894377.074738756</v>
      </c>
      <c r="C112" s="62">
        <f t="shared" si="3"/>
        <v>282852.77476694301</v>
      </c>
    </row>
    <row r="113" spans="1:3" x14ac:dyDescent="0.35">
      <c r="A113" s="61">
        <f t="shared" si="5"/>
        <v>48214</v>
      </c>
      <c r="B113" s="62">
        <f t="shared" si="4"/>
        <v>40620803.487062305</v>
      </c>
      <c r="C113" s="62">
        <f t="shared" si="3"/>
        <v>280960.55745218095</v>
      </c>
    </row>
    <row r="114" spans="1:3" x14ac:dyDescent="0.35">
      <c r="A114" s="61">
        <f t="shared" si="5"/>
        <v>48245</v>
      </c>
      <c r="B114" s="62">
        <f t="shared" si="4"/>
        <v>40345337.68207109</v>
      </c>
      <c r="C114" s="62">
        <f t="shared" si="3"/>
        <v>279055.25230099168</v>
      </c>
    </row>
    <row r="115" spans="1:3" x14ac:dyDescent="0.35">
      <c r="A115" s="61">
        <f t="shared" si="5"/>
        <v>48274</v>
      </c>
      <c r="B115" s="62">
        <f t="shared" si="4"/>
        <v>40067966.571928687</v>
      </c>
      <c r="C115" s="62">
        <f t="shared" si="3"/>
        <v>277136.76878917339</v>
      </c>
    </row>
    <row r="116" spans="1:3" x14ac:dyDescent="0.35">
      <c r="A116" s="61">
        <f t="shared" si="5"/>
        <v>48305</v>
      </c>
      <c r="B116" s="62">
        <f t="shared" si="4"/>
        <v>39788676.978274465</v>
      </c>
      <c r="C116" s="62">
        <f t="shared" si="3"/>
        <v>275205.01576639834</v>
      </c>
    </row>
    <row r="117" spans="1:3" x14ac:dyDescent="0.35">
      <c r="A117" s="61">
        <f t="shared" si="5"/>
        <v>48335</v>
      </c>
      <c r="B117" s="62">
        <f t="shared" si="4"/>
        <v>39507455.631597467</v>
      </c>
      <c r="C117" s="62">
        <f t="shared" si="3"/>
        <v>273259.90145188244</v>
      </c>
    </row>
    <row r="118" spans="1:3" x14ac:dyDescent="0.35">
      <c r="A118" s="61">
        <f t="shared" si="5"/>
        <v>48366</v>
      </c>
      <c r="B118" s="62">
        <f t="shared" si="4"/>
        <v>39224289.170605958</v>
      </c>
      <c r="C118" s="62">
        <f t="shared" si="3"/>
        <v>271301.3334300245</v>
      </c>
    </row>
    <row r="119" spans="1:3" x14ac:dyDescent="0.35">
      <c r="A119" s="61">
        <f t="shared" si="5"/>
        <v>48396</v>
      </c>
      <c r="B119" s="62">
        <f t="shared" si="4"/>
        <v>38939164.141592585</v>
      </c>
      <c r="C119" s="62">
        <f t="shared" si="3"/>
        <v>269329.21864601533</v>
      </c>
    </row>
    <row r="120" spans="1:3" x14ac:dyDescent="0.35">
      <c r="A120" s="61">
        <f t="shared" si="5"/>
        <v>48427</v>
      </c>
      <c r="B120" s="62">
        <f t="shared" si="4"/>
        <v>38652066.997795202</v>
      </c>
      <c r="C120" s="62">
        <f t="shared" si="3"/>
        <v>267343.46340141678</v>
      </c>
    </row>
    <row r="121" spans="1:3" x14ac:dyDescent="0.35">
      <c r="A121" s="61">
        <f t="shared" si="5"/>
        <v>48458</v>
      </c>
      <c r="B121" s="62">
        <f t="shared" si="4"/>
        <v>38362984.098753221</v>
      </c>
      <c r="C121" s="62">
        <f t="shared" si="3"/>
        <v>265343.97334970976</v>
      </c>
    </row>
    <row r="122" spans="1:3" x14ac:dyDescent="0.35">
      <c r="A122" s="61">
        <f t="shared" si="5"/>
        <v>48488</v>
      </c>
      <c r="B122" s="62">
        <f t="shared" si="4"/>
        <v>38071901.709659539</v>
      </c>
      <c r="C122" s="62">
        <f t="shared" si="3"/>
        <v>263330.65349181177</v>
      </c>
    </row>
    <row r="123" spans="1:3" x14ac:dyDescent="0.35">
      <c r="A123" s="61">
        <f t="shared" si="5"/>
        <v>48519</v>
      </c>
      <c r="B123" s="62">
        <f t="shared" si="4"/>
        <v>37778806.000707954</v>
      </c>
      <c r="C123" s="62">
        <f t="shared" si="3"/>
        <v>261303.40817156332</v>
      </c>
    </row>
    <row r="124" spans="1:3" x14ac:dyDescent="0.35">
      <c r="A124" s="61">
        <f t="shared" si="5"/>
        <v>48549</v>
      </c>
      <c r="B124" s="62">
        <f t="shared" si="4"/>
        <v>37483683.046436124</v>
      </c>
      <c r="C124" s="62">
        <f t="shared" si="3"/>
        <v>259262.14107118314</v>
      </c>
    </row>
    <row r="125" spans="1:3" x14ac:dyDescent="0.35">
      <c r="A125" s="61">
        <f t="shared" si="5"/>
        <v>48580</v>
      </c>
      <c r="B125" s="62">
        <f t="shared" si="4"/>
        <v>37186518.825063914</v>
      </c>
      <c r="C125" s="62">
        <f t="shared" si="3"/>
        <v>257206.75520669203</v>
      </c>
    </row>
    <row r="126" spans="1:3" x14ac:dyDescent="0.35">
      <c r="A126" s="61">
        <f t="shared" si="5"/>
        <v>48611</v>
      </c>
      <c r="B126" s="62">
        <f t="shared" si="4"/>
        <v>36887299.217827208</v>
      </c>
      <c r="C126" s="62">
        <f t="shared" si="3"/>
        <v>255137.15292330482</v>
      </c>
    </row>
    <row r="127" spans="1:3" x14ac:dyDescent="0.35">
      <c r="A127" s="61">
        <f t="shared" si="5"/>
        <v>48639</v>
      </c>
      <c r="B127" s="62">
        <f t="shared" si="4"/>
        <v>36586010.008307122</v>
      </c>
      <c r="C127" s="62">
        <f t="shared" si="3"/>
        <v>253053.23589079091</v>
      </c>
    </row>
    <row r="128" spans="1:3" x14ac:dyDescent="0.35">
      <c r="A128" s="61">
        <f t="shared" si="5"/>
        <v>48670</v>
      </c>
      <c r="B128" s="62">
        <f t="shared" si="4"/>
        <v>36282636.881754518</v>
      </c>
      <c r="C128" s="62">
        <f t="shared" si="3"/>
        <v>250954.90509880206</v>
      </c>
    </row>
    <row r="129" spans="1:3" x14ac:dyDescent="0.35">
      <c r="A129" s="61">
        <f t="shared" si="5"/>
        <v>48700</v>
      </c>
      <c r="B129" s="62">
        <f t="shared" si="4"/>
        <v>35977165.424409926</v>
      </c>
      <c r="C129" s="62">
        <f t="shared" si="3"/>
        <v>248842.06085216862</v>
      </c>
    </row>
    <row r="130" spans="1:3" x14ac:dyDescent="0.35">
      <c r="A130" s="61">
        <f t="shared" si="5"/>
        <v>48731</v>
      </c>
      <c r="B130" s="62">
        <f t="shared" si="4"/>
        <v>35669581.122818701</v>
      </c>
      <c r="C130" s="62">
        <f t="shared" si="3"/>
        <v>246714.60276616263</v>
      </c>
    </row>
    <row r="131" spans="1:3" x14ac:dyDescent="0.35">
      <c r="A131" s="61">
        <f t="shared" si="5"/>
        <v>48761</v>
      </c>
      <c r="B131" s="62">
        <f t="shared" si="4"/>
        <v>35359869.36314147</v>
      </c>
      <c r="C131" s="62">
        <f t="shared" si="3"/>
        <v>244572.42976172848</v>
      </c>
    </row>
    <row r="132" spans="1:3" x14ac:dyDescent="0.35">
      <c r="A132" s="61">
        <f t="shared" si="5"/>
        <v>48792</v>
      </c>
      <c r="B132" s="62">
        <f t="shared" si="4"/>
        <v>35048015.430459805</v>
      </c>
      <c r="C132" s="62">
        <f t="shared" si="3"/>
        <v>242415.4400606803</v>
      </c>
    </row>
    <row r="133" spans="1:3" x14ac:dyDescent="0.35">
      <c r="A133" s="61">
        <f t="shared" si="5"/>
        <v>48823</v>
      </c>
      <c r="B133" s="62">
        <f t="shared" si="4"/>
        <v>34734004.508077092</v>
      </c>
      <c r="C133" s="62">
        <f t="shared" si="3"/>
        <v>240243.53118086653</v>
      </c>
    </row>
    <row r="134" spans="1:3" x14ac:dyDescent="0.35">
      <c r="A134" s="61">
        <f t="shared" si="5"/>
        <v>48853</v>
      </c>
      <c r="B134" s="62">
        <f t="shared" si="4"/>
        <v>34417821.676814564</v>
      </c>
      <c r="C134" s="62">
        <f t="shared" si="3"/>
        <v>238056.59993130071</v>
      </c>
    </row>
    <row r="135" spans="1:3" x14ac:dyDescent="0.35">
      <c r="A135" s="61">
        <f t="shared" si="5"/>
        <v>48884</v>
      </c>
      <c r="B135" s="62">
        <f t="shared" si="4"/>
        <v>34099451.914302468</v>
      </c>
      <c r="C135" s="62">
        <f t="shared" si="3"/>
        <v>235854.54240725873</v>
      </c>
    </row>
    <row r="136" spans="1:3" x14ac:dyDescent="0.35">
      <c r="A136" s="61">
        <f t="shared" si="5"/>
        <v>48914</v>
      </c>
      <c r="B136" s="62">
        <f t="shared" si="4"/>
        <v>33778880.094266333</v>
      </c>
      <c r="C136" s="62">
        <f t="shared" si="3"/>
        <v>233637.2539853421</v>
      </c>
    </row>
    <row r="137" spans="1:3" x14ac:dyDescent="0.35">
      <c r="A137" s="61">
        <f t="shared" si="5"/>
        <v>48945</v>
      </c>
      <c r="B137" s="62">
        <f t="shared" si="4"/>
        <v>33456090.985808279</v>
      </c>
      <c r="C137" s="62">
        <f t="shared" si="3"/>
        <v>231404.62931850724</v>
      </c>
    </row>
    <row r="138" spans="1:3" x14ac:dyDescent="0.35">
      <c r="A138" s="61">
        <f t="shared" si="5"/>
        <v>48976</v>
      </c>
      <c r="B138" s="62">
        <f t="shared" si="4"/>
        <v>33131069.25268339</v>
      </c>
      <c r="C138" s="62">
        <f t="shared" si="3"/>
        <v>229156.56233106009</v>
      </c>
    </row>
    <row r="139" spans="1:3" x14ac:dyDescent="0.35">
      <c r="A139" s="61">
        <f t="shared" si="5"/>
        <v>49004</v>
      </c>
      <c r="B139" s="62">
        <f t="shared" si="4"/>
        <v>32803799.452571053</v>
      </c>
      <c r="C139" s="62">
        <f t="shared" ref="C139:C202" si="6">B139*$D$5/12</f>
        <v>226892.94621361641</v>
      </c>
    </row>
    <row r="140" spans="1:3" x14ac:dyDescent="0.35">
      <c r="A140" s="61">
        <f t="shared" si="5"/>
        <v>49035</v>
      </c>
      <c r="B140" s="62">
        <f t="shared" ref="B140:B203" si="7">B139+C139+$D$6</f>
        <v>32474266.036341272</v>
      </c>
      <c r="C140" s="62">
        <f t="shared" si="6"/>
        <v>224613.67341802712</v>
      </c>
    </row>
    <row r="141" spans="1:3" x14ac:dyDescent="0.35">
      <c r="A141" s="61">
        <f t="shared" ref="A141:A204" si="8">EOMONTH(A140,0)+1</f>
        <v>49065</v>
      </c>
      <c r="B141" s="62">
        <f t="shared" si="7"/>
        <v>32142453.3473159</v>
      </c>
      <c r="C141" s="62">
        <f t="shared" si="6"/>
        <v>222318.63565226828</v>
      </c>
    </row>
    <row r="142" spans="1:3" x14ac:dyDescent="0.35">
      <c r="A142" s="61">
        <f t="shared" si="8"/>
        <v>49096</v>
      </c>
      <c r="B142" s="62">
        <f t="shared" si="7"/>
        <v>31808345.620524768</v>
      </c>
      <c r="C142" s="62">
        <f t="shared" si="6"/>
        <v>220007.7238752963</v>
      </c>
    </row>
    <row r="143" spans="1:3" x14ac:dyDescent="0.35">
      <c r="A143" s="61">
        <f t="shared" si="8"/>
        <v>49126</v>
      </c>
      <c r="B143" s="62">
        <f t="shared" si="7"/>
        <v>31471926.981956664</v>
      </c>
      <c r="C143" s="62">
        <f t="shared" si="6"/>
        <v>217680.8282918669</v>
      </c>
    </row>
    <row r="144" spans="1:3" x14ac:dyDescent="0.35">
      <c r="A144" s="61">
        <f t="shared" si="8"/>
        <v>49157</v>
      </c>
      <c r="B144" s="62">
        <f t="shared" si="7"/>
        <v>31133181.447805133</v>
      </c>
      <c r="C144" s="62">
        <f t="shared" si="6"/>
        <v>215337.83834731882</v>
      </c>
    </row>
    <row r="145" spans="1:3" x14ac:dyDescent="0.35">
      <c r="A145" s="61">
        <f t="shared" si="8"/>
        <v>49188</v>
      </c>
      <c r="B145" s="62">
        <f t="shared" si="7"/>
        <v>30792092.923709054</v>
      </c>
      <c r="C145" s="62">
        <f t="shared" si="6"/>
        <v>212978.64272232095</v>
      </c>
    </row>
    <row r="146" spans="1:3" x14ac:dyDescent="0.35">
      <c r="A146" s="61">
        <f t="shared" si="8"/>
        <v>49218</v>
      </c>
      <c r="B146" s="62">
        <f t="shared" si="7"/>
        <v>30448645.203987975</v>
      </c>
      <c r="C146" s="62">
        <f t="shared" si="6"/>
        <v>210603.12932758348</v>
      </c>
    </row>
    <row r="147" spans="1:3" x14ac:dyDescent="0.35">
      <c r="A147" s="61">
        <f t="shared" si="8"/>
        <v>49249</v>
      </c>
      <c r="B147" s="62">
        <f t="shared" si="7"/>
        <v>30102821.97087216</v>
      </c>
      <c r="C147" s="62">
        <f t="shared" si="6"/>
        <v>208211.18529853239</v>
      </c>
    </row>
    <row r="148" spans="1:3" x14ac:dyDescent="0.35">
      <c r="A148" s="61">
        <f t="shared" si="8"/>
        <v>49279</v>
      </c>
      <c r="B148" s="62">
        <f t="shared" si="7"/>
        <v>29754606.793727294</v>
      </c>
      <c r="C148" s="62">
        <f t="shared" si="6"/>
        <v>205802.69698994709</v>
      </c>
    </row>
    <row r="149" spans="1:3" x14ac:dyDescent="0.35">
      <c r="A149" s="61">
        <f t="shared" si="8"/>
        <v>49310</v>
      </c>
      <c r="B149" s="62">
        <f t="shared" si="7"/>
        <v>29403983.128273841</v>
      </c>
      <c r="C149" s="62">
        <f t="shared" si="6"/>
        <v>203377.54997056071</v>
      </c>
    </row>
    <row r="150" spans="1:3" x14ac:dyDescent="0.35">
      <c r="A150" s="61">
        <f t="shared" si="8"/>
        <v>49341</v>
      </c>
      <c r="B150" s="62">
        <f t="shared" si="7"/>
        <v>29050934.315801002</v>
      </c>
      <c r="C150" s="62">
        <f t="shared" si="6"/>
        <v>200935.62901762358</v>
      </c>
    </row>
    <row r="151" spans="1:3" x14ac:dyDescent="0.35">
      <c r="A151" s="61">
        <f t="shared" si="8"/>
        <v>49369</v>
      </c>
      <c r="B151" s="62">
        <f t="shared" si="7"/>
        <v>28695443.582375228</v>
      </c>
      <c r="C151" s="62">
        <f t="shared" si="6"/>
        <v>198476.81811142864</v>
      </c>
    </row>
    <row r="152" spans="1:3" x14ac:dyDescent="0.35">
      <c r="A152" s="61">
        <f t="shared" si="8"/>
        <v>49400</v>
      </c>
      <c r="B152" s="62">
        <f t="shared" si="7"/>
        <v>28337494.038043257</v>
      </c>
      <c r="C152" s="62">
        <f t="shared" si="6"/>
        <v>196001.00042979917</v>
      </c>
    </row>
    <row r="153" spans="1:3" x14ac:dyDescent="0.35">
      <c r="A153" s="61">
        <f t="shared" si="8"/>
        <v>49430</v>
      </c>
      <c r="B153" s="62">
        <f t="shared" si="7"/>
        <v>27977068.676029656</v>
      </c>
      <c r="C153" s="62">
        <f t="shared" si="6"/>
        <v>193508.05834253842</v>
      </c>
    </row>
    <row r="154" spans="1:3" x14ac:dyDescent="0.35">
      <c r="A154" s="61">
        <f t="shared" si="8"/>
        <v>49461</v>
      </c>
      <c r="B154" s="62">
        <f t="shared" si="7"/>
        <v>27614150.371928796</v>
      </c>
      <c r="C154" s="62">
        <f t="shared" si="6"/>
        <v>190997.87340584083</v>
      </c>
    </row>
    <row r="155" spans="1:3" x14ac:dyDescent="0.35">
      <c r="A155" s="61">
        <f t="shared" si="8"/>
        <v>49491</v>
      </c>
      <c r="B155" s="62">
        <f t="shared" si="7"/>
        <v>27248721.882891238</v>
      </c>
      <c r="C155" s="62">
        <f t="shared" si="6"/>
        <v>188470.32635666439</v>
      </c>
    </row>
    <row r="156" spans="1:3" x14ac:dyDescent="0.35">
      <c r="A156" s="61">
        <f t="shared" si="8"/>
        <v>49522</v>
      </c>
      <c r="B156" s="62">
        <f t="shared" si="7"/>
        <v>26880765.846804503</v>
      </c>
      <c r="C156" s="62">
        <f t="shared" si="6"/>
        <v>185925.29710706449</v>
      </c>
    </row>
    <row r="157" spans="1:3" x14ac:dyDescent="0.35">
      <c r="A157" s="61">
        <f t="shared" si="8"/>
        <v>49553</v>
      </c>
      <c r="B157" s="62">
        <f t="shared" si="7"/>
        <v>26510264.781468168</v>
      </c>
      <c r="C157" s="62">
        <f t="shared" si="6"/>
        <v>183362.66473848815</v>
      </c>
    </row>
    <row r="158" spans="1:3" x14ac:dyDescent="0.35">
      <c r="A158" s="61">
        <f t="shared" si="8"/>
        <v>49583</v>
      </c>
      <c r="B158" s="62">
        <f t="shared" si="7"/>
        <v>26137201.083763257</v>
      </c>
      <c r="C158" s="62">
        <f t="shared" si="6"/>
        <v>180782.30749602919</v>
      </c>
    </row>
    <row r="159" spans="1:3" x14ac:dyDescent="0.35">
      <c r="A159" s="61">
        <f t="shared" si="8"/>
        <v>49614</v>
      </c>
      <c r="B159" s="62">
        <f t="shared" si="7"/>
        <v>25761557.028815888</v>
      </c>
      <c r="C159" s="62">
        <f t="shared" si="6"/>
        <v>178184.1027826432</v>
      </c>
    </row>
    <row r="160" spans="1:3" x14ac:dyDescent="0.35">
      <c r="A160" s="61">
        <f t="shared" si="8"/>
        <v>49644</v>
      </c>
      <c r="B160" s="62">
        <f t="shared" si="7"/>
        <v>25383314.769155134</v>
      </c>
      <c r="C160" s="62">
        <f t="shared" si="6"/>
        <v>175567.92715332299</v>
      </c>
    </row>
    <row r="161" spans="1:3" x14ac:dyDescent="0.35">
      <c r="A161" s="61">
        <f t="shared" si="8"/>
        <v>49675</v>
      </c>
      <c r="B161" s="62">
        <f t="shared" si="7"/>
        <v>25002456.333865058</v>
      </c>
      <c r="C161" s="62">
        <f t="shared" si="6"/>
        <v>172933.65630923331</v>
      </c>
    </row>
    <row r="162" spans="1:3" x14ac:dyDescent="0.35">
      <c r="A162" s="61">
        <f t="shared" si="8"/>
        <v>49706</v>
      </c>
      <c r="B162" s="62">
        <f t="shared" si="7"/>
        <v>24618963.627730891</v>
      </c>
      <c r="C162" s="62">
        <f t="shared" si="6"/>
        <v>170281.16509180531</v>
      </c>
    </row>
    <row r="163" spans="1:3" x14ac:dyDescent="0.35">
      <c r="A163" s="61">
        <f t="shared" si="8"/>
        <v>49735</v>
      </c>
      <c r="B163" s="62">
        <f t="shared" si="7"/>
        <v>24232818.430379298</v>
      </c>
      <c r="C163" s="62">
        <f t="shared" si="6"/>
        <v>167610.32747679012</v>
      </c>
    </row>
    <row r="164" spans="1:3" x14ac:dyDescent="0.35">
      <c r="A164" s="61">
        <f t="shared" si="8"/>
        <v>49766</v>
      </c>
      <c r="B164" s="62">
        <f t="shared" si="7"/>
        <v>23844002.395412687</v>
      </c>
      <c r="C164" s="62">
        <f t="shared" si="6"/>
        <v>164921.01656827106</v>
      </c>
    </row>
    <row r="165" spans="1:3" x14ac:dyDescent="0.35">
      <c r="A165" s="61">
        <f t="shared" si="8"/>
        <v>49796</v>
      </c>
      <c r="B165" s="62">
        <f t="shared" si="7"/>
        <v>23452497.049537558</v>
      </c>
      <c r="C165" s="62">
        <f t="shared" si="6"/>
        <v>162213.10459263474</v>
      </c>
    </row>
    <row r="166" spans="1:3" x14ac:dyDescent="0.35">
      <c r="A166" s="61">
        <f t="shared" si="8"/>
        <v>49827</v>
      </c>
      <c r="B166" s="62">
        <f t="shared" si="7"/>
        <v>23058283.791686796</v>
      </c>
      <c r="C166" s="62">
        <f t="shared" si="6"/>
        <v>159486.46289250031</v>
      </c>
    </row>
    <row r="167" spans="1:3" x14ac:dyDescent="0.35">
      <c r="A167" s="61">
        <f t="shared" si="8"/>
        <v>49857</v>
      </c>
      <c r="B167" s="62">
        <f t="shared" si="7"/>
        <v>22661343.892135896</v>
      </c>
      <c r="C167" s="62">
        <f t="shared" si="6"/>
        <v>156740.96192060658</v>
      </c>
    </row>
    <row r="168" spans="1:3" x14ac:dyDescent="0.35">
      <c r="A168" s="61">
        <f t="shared" si="8"/>
        <v>49888</v>
      </c>
      <c r="B168" s="62">
        <f t="shared" si="7"/>
        <v>22261658.491613105</v>
      </c>
      <c r="C168" s="62">
        <f t="shared" si="6"/>
        <v>153976.4712336573</v>
      </c>
    </row>
    <row r="169" spans="1:3" x14ac:dyDescent="0.35">
      <c r="A169" s="61">
        <f t="shared" si="8"/>
        <v>49919</v>
      </c>
      <c r="B169" s="62">
        <f t="shared" si="7"/>
        <v>21859208.600403365</v>
      </c>
      <c r="C169" s="62">
        <f t="shared" si="6"/>
        <v>151192.85948612326</v>
      </c>
    </row>
    <row r="170" spans="1:3" x14ac:dyDescent="0.35">
      <c r="A170" s="61">
        <f t="shared" si="8"/>
        <v>49949</v>
      </c>
      <c r="B170" s="62">
        <f t="shared" si="7"/>
        <v>21453975.097446088</v>
      </c>
      <c r="C170" s="62">
        <f t="shared" si="6"/>
        <v>148389.9944240021</v>
      </c>
    </row>
    <row r="171" spans="1:3" x14ac:dyDescent="0.35">
      <c r="A171" s="61">
        <f t="shared" si="8"/>
        <v>49980</v>
      </c>
      <c r="B171" s="62">
        <f t="shared" si="7"/>
        <v>21045938.729426689</v>
      </c>
      <c r="C171" s="62">
        <f t="shared" si="6"/>
        <v>145567.74287853457</v>
      </c>
    </row>
    <row r="172" spans="1:3" x14ac:dyDescent="0.35">
      <c r="A172" s="61">
        <f t="shared" si="8"/>
        <v>50010</v>
      </c>
      <c r="B172" s="62">
        <f t="shared" si="7"/>
        <v>20635080.109861825</v>
      </c>
      <c r="C172" s="62">
        <f t="shared" si="6"/>
        <v>142725.97075987761</v>
      </c>
    </row>
    <row r="173" spans="1:3" x14ac:dyDescent="0.35">
      <c r="A173" s="61">
        <f t="shared" si="8"/>
        <v>50041</v>
      </c>
      <c r="B173" s="62">
        <f t="shared" si="7"/>
        <v>20221379.718178302</v>
      </c>
      <c r="C173" s="62">
        <f t="shared" si="6"/>
        <v>139864.54305073325</v>
      </c>
    </row>
    <row r="174" spans="1:3" x14ac:dyDescent="0.35">
      <c r="A174" s="61">
        <f t="shared" si="8"/>
        <v>50072</v>
      </c>
      <c r="B174" s="62">
        <f t="shared" si="7"/>
        <v>19804817.898785636</v>
      </c>
      <c r="C174" s="62">
        <f t="shared" si="6"/>
        <v>136983.32379993398</v>
      </c>
    </row>
    <row r="175" spans="1:3" x14ac:dyDescent="0.35">
      <c r="A175" s="61">
        <f t="shared" si="8"/>
        <v>50100</v>
      </c>
      <c r="B175" s="62">
        <f t="shared" si="7"/>
        <v>19385374.860142171</v>
      </c>
      <c r="C175" s="62">
        <f t="shared" si="6"/>
        <v>134082.17611598334</v>
      </c>
    </row>
    <row r="176" spans="1:3" x14ac:dyDescent="0.35">
      <c r="A176" s="61">
        <f t="shared" si="8"/>
        <v>50131</v>
      </c>
      <c r="B176" s="62">
        <f t="shared" si="7"/>
        <v>18963030.673814755</v>
      </c>
      <c r="C176" s="62">
        <f t="shared" si="6"/>
        <v>131160.96216055204</v>
      </c>
    </row>
    <row r="177" spans="1:3" x14ac:dyDescent="0.35">
      <c r="A177" s="61">
        <f t="shared" si="8"/>
        <v>50161</v>
      </c>
      <c r="B177" s="62">
        <f t="shared" si="7"/>
        <v>18537765.27353191</v>
      </c>
      <c r="C177" s="62">
        <f t="shared" si="6"/>
        <v>128219.54314192903</v>
      </c>
    </row>
    <row r="178" spans="1:3" x14ac:dyDescent="0.35">
      <c r="A178" s="61">
        <f t="shared" si="8"/>
        <v>50192</v>
      </c>
      <c r="B178" s="62">
        <f t="shared" si="7"/>
        <v>18109558.454230439</v>
      </c>
      <c r="C178" s="62">
        <f t="shared" si="6"/>
        <v>125257.77930842718</v>
      </c>
    </row>
    <row r="179" spans="1:3" x14ac:dyDescent="0.35">
      <c r="A179" s="61">
        <f t="shared" si="8"/>
        <v>50222</v>
      </c>
      <c r="B179" s="62">
        <f t="shared" si="7"/>
        <v>17678389.871095467</v>
      </c>
      <c r="C179" s="62">
        <f t="shared" si="6"/>
        <v>122275.52994174363</v>
      </c>
    </row>
    <row r="180" spans="1:3" x14ac:dyDescent="0.35">
      <c r="A180" s="61">
        <f t="shared" si="8"/>
        <v>50253</v>
      </c>
      <c r="B180" s="62">
        <f t="shared" si="7"/>
        <v>17244239.038593814</v>
      </c>
      <c r="C180" s="62">
        <f t="shared" si="6"/>
        <v>119272.65335027386</v>
      </c>
    </row>
    <row r="181" spans="1:3" x14ac:dyDescent="0.35">
      <c r="A181" s="61">
        <f t="shared" si="8"/>
        <v>50284</v>
      </c>
      <c r="B181" s="62">
        <f t="shared" si="7"/>
        <v>16807085.32950069</v>
      </c>
      <c r="C181" s="62">
        <f t="shared" si="6"/>
        <v>116249.00686237977</v>
      </c>
    </row>
    <row r="182" spans="1:3" x14ac:dyDescent="0.35">
      <c r="A182" s="61">
        <f t="shared" si="8"/>
        <v>50314</v>
      </c>
      <c r="B182" s="62">
        <f t="shared" si="7"/>
        <v>16366907.973919671</v>
      </c>
      <c r="C182" s="62">
        <f t="shared" si="6"/>
        <v>113204.44681961105</v>
      </c>
    </row>
    <row r="183" spans="1:3" x14ac:dyDescent="0.35">
      <c r="A183" s="61">
        <f t="shared" si="8"/>
        <v>50345</v>
      </c>
      <c r="B183" s="62">
        <f t="shared" si="7"/>
        <v>15923686.058295883</v>
      </c>
      <c r="C183" s="62">
        <f t="shared" si="6"/>
        <v>110138.82856987986</v>
      </c>
    </row>
    <row r="184" spans="1:3" x14ac:dyDescent="0.35">
      <c r="A184" s="61">
        <f t="shared" si="8"/>
        <v>50375</v>
      </c>
      <c r="B184" s="62">
        <f t="shared" si="7"/>
        <v>15477398.524422364</v>
      </c>
      <c r="C184" s="62">
        <f t="shared" si="6"/>
        <v>107052.006460588</v>
      </c>
    </row>
    <row r="185" spans="1:3" x14ac:dyDescent="0.35">
      <c r="A185" s="61">
        <f t="shared" si="8"/>
        <v>50406</v>
      </c>
      <c r="B185" s="62">
        <f t="shared" si="7"/>
        <v>15028024.168439554</v>
      </c>
      <c r="C185" s="62">
        <f t="shared" si="6"/>
        <v>103943.8338317069</v>
      </c>
    </row>
    <row r="186" spans="1:3" x14ac:dyDescent="0.35">
      <c r="A186" s="61">
        <f t="shared" si="8"/>
        <v>50437</v>
      </c>
      <c r="B186" s="62">
        <f t="shared" si="7"/>
        <v>14575541.639827862</v>
      </c>
      <c r="C186" s="62">
        <f t="shared" si="6"/>
        <v>100814.16300880937</v>
      </c>
    </row>
    <row r="187" spans="1:3" x14ac:dyDescent="0.35">
      <c r="A187" s="61">
        <f t="shared" si="8"/>
        <v>50465</v>
      </c>
      <c r="B187" s="62">
        <f t="shared" si="7"/>
        <v>14119929.440393273</v>
      </c>
      <c r="C187" s="62">
        <f t="shared" si="6"/>
        <v>97662.845296053463</v>
      </c>
    </row>
    <row r="188" spans="1:3" x14ac:dyDescent="0.35">
      <c r="A188" s="61">
        <f t="shared" si="8"/>
        <v>50496</v>
      </c>
      <c r="B188" s="62">
        <f t="shared" si="7"/>
        <v>13661165.923245927</v>
      </c>
      <c r="C188" s="62">
        <f t="shared" si="6"/>
        <v>94489.730969117649</v>
      </c>
    </row>
    <row r="189" spans="1:3" x14ac:dyDescent="0.35">
      <c r="A189" s="61">
        <f t="shared" si="8"/>
        <v>50526</v>
      </c>
      <c r="B189" s="62">
        <f t="shared" si="7"/>
        <v>13199229.291771647</v>
      </c>
      <c r="C189" s="62">
        <f t="shared" si="6"/>
        <v>91294.669268087207</v>
      </c>
    </row>
    <row r="190" spans="1:3" x14ac:dyDescent="0.35">
      <c r="A190" s="61">
        <f t="shared" si="8"/>
        <v>50557</v>
      </c>
      <c r="B190" s="62">
        <f t="shared" si="7"/>
        <v>12734097.598596334</v>
      </c>
      <c r="C190" s="62">
        <f t="shared" si="6"/>
        <v>88077.508390291303</v>
      </c>
    </row>
    <row r="191" spans="1:3" x14ac:dyDescent="0.35">
      <c r="A191" s="61">
        <f t="shared" si="8"/>
        <v>50587</v>
      </c>
      <c r="B191" s="62">
        <f t="shared" si="7"/>
        <v>12265748.744543226</v>
      </c>
      <c r="C191" s="62">
        <f t="shared" si="6"/>
        <v>84838.095483090641</v>
      </c>
    </row>
    <row r="192" spans="1:3" x14ac:dyDescent="0.35">
      <c r="A192" s="61">
        <f t="shared" si="8"/>
        <v>50618</v>
      </c>
      <c r="B192" s="62">
        <f t="shared" si="7"/>
        <v>11794160.477582918</v>
      </c>
      <c r="C192" s="62">
        <f t="shared" si="6"/>
        <v>81576.276636615177</v>
      </c>
    </row>
    <row r="193" spans="1:3" x14ac:dyDescent="0.35">
      <c r="A193" s="61">
        <f t="shared" si="8"/>
        <v>50649</v>
      </c>
      <c r="B193" s="62">
        <f t="shared" si="7"/>
        <v>11319310.391776135</v>
      </c>
      <c r="C193" s="62">
        <f t="shared" si="6"/>
        <v>78291.896876451588</v>
      </c>
    </row>
    <row r="194" spans="1:3" x14ac:dyDescent="0.35">
      <c r="A194" s="61">
        <f t="shared" si="8"/>
        <v>50679</v>
      </c>
      <c r="B194" s="62">
        <f t="shared" si="7"/>
        <v>10841175.926209189</v>
      </c>
      <c r="C194" s="62">
        <f t="shared" si="6"/>
        <v>74984.800156280209</v>
      </c>
    </row>
    <row r="195" spans="1:3" x14ac:dyDescent="0.35">
      <c r="A195" s="61">
        <f t="shared" si="8"/>
        <v>50710</v>
      </c>
      <c r="B195" s="62">
        <f t="shared" si="7"/>
        <v>10359734.363922071</v>
      </c>
      <c r="C195" s="62">
        <f t="shared" si="6"/>
        <v>71654.829350460976</v>
      </c>
    </row>
    <row r="196" spans="1:3" x14ac:dyDescent="0.35">
      <c r="A196" s="61">
        <f t="shared" si="8"/>
        <v>50740</v>
      </c>
      <c r="B196" s="62">
        <f t="shared" si="7"/>
        <v>9874962.8308291323</v>
      </c>
      <c r="C196" s="62">
        <f t="shared" si="6"/>
        <v>68301.826246568162</v>
      </c>
    </row>
    <row r="197" spans="1:3" x14ac:dyDescent="0.35">
      <c r="A197" s="61">
        <f t="shared" si="8"/>
        <v>50771</v>
      </c>
      <c r="B197" s="62">
        <f t="shared" si="7"/>
        <v>9386838.2946323026</v>
      </c>
      <c r="C197" s="62">
        <f t="shared" si="6"/>
        <v>64925.631537873414</v>
      </c>
    </row>
    <row r="198" spans="1:3" x14ac:dyDescent="0.35">
      <c r="A198" s="61">
        <f t="shared" si="8"/>
        <v>50802</v>
      </c>
      <c r="B198" s="62">
        <f t="shared" si="7"/>
        <v>8895337.5637267772</v>
      </c>
      <c r="C198" s="62">
        <f t="shared" si="6"/>
        <v>61526.084815776871</v>
      </c>
    </row>
    <row r="199" spans="1:3" x14ac:dyDescent="0.35">
      <c r="A199" s="61">
        <f t="shared" si="8"/>
        <v>50830</v>
      </c>
      <c r="B199" s="62">
        <f t="shared" si="7"/>
        <v>8400437.2860991545</v>
      </c>
      <c r="C199" s="62">
        <f t="shared" si="6"/>
        <v>58103.024562185812</v>
      </c>
    </row>
    <row r="200" spans="1:3" x14ac:dyDescent="0.35">
      <c r="A200" s="61">
        <f t="shared" si="8"/>
        <v>50861</v>
      </c>
      <c r="B200" s="62">
        <f t="shared" si="7"/>
        <v>7902113.9482179414</v>
      </c>
      <c r="C200" s="62">
        <f t="shared" si="6"/>
        <v>54656.288141840756</v>
      </c>
    </row>
    <row r="201" spans="1:3" x14ac:dyDescent="0.35">
      <c r="A201" s="61">
        <f t="shared" si="8"/>
        <v>50891</v>
      </c>
      <c r="B201" s="62">
        <f t="shared" si="7"/>
        <v>7400343.8739163838</v>
      </c>
      <c r="C201" s="62">
        <f t="shared" si="6"/>
        <v>51185.711794588315</v>
      </c>
    </row>
    <row r="202" spans="1:3" x14ac:dyDescent="0.35">
      <c r="A202" s="61">
        <f t="shared" si="8"/>
        <v>50922</v>
      </c>
      <c r="B202" s="62">
        <f t="shared" si="7"/>
        <v>6895103.2232675739</v>
      </c>
      <c r="C202" s="62">
        <f t="shared" si="6"/>
        <v>47691.130627600709</v>
      </c>
    </row>
    <row r="203" spans="1:3" x14ac:dyDescent="0.35">
      <c r="A203" s="61">
        <f t="shared" si="8"/>
        <v>50952</v>
      </c>
      <c r="B203" s="62">
        <f t="shared" si="7"/>
        <v>6386367.9914517757</v>
      </c>
      <c r="C203" s="62">
        <f t="shared" ref="C203:C215" si="9">B203*$D$5/12</f>
        <v>44172.378607541439</v>
      </c>
    </row>
    <row r="204" spans="1:3" x14ac:dyDescent="0.35">
      <c r="A204" s="61">
        <f t="shared" si="8"/>
        <v>50983</v>
      </c>
      <c r="B204" s="62">
        <f t="shared" ref="B204:B215" si="10">B203+C203+$D$6</f>
        <v>5874114.0076159183</v>
      </c>
      <c r="C204" s="62">
        <f t="shared" si="9"/>
        <v>40629.288552676764</v>
      </c>
    </row>
    <row r="205" spans="1:3" x14ac:dyDescent="0.35">
      <c r="A205" s="61">
        <f t="shared" ref="A205:A215" si="11">EOMONTH(A204,0)+1</f>
        <v>51014</v>
      </c>
      <c r="B205" s="62">
        <f t="shared" si="10"/>
        <v>5358316.9337251959</v>
      </c>
      <c r="C205" s="62">
        <f t="shared" si="9"/>
        <v>37061.692124932604</v>
      </c>
    </row>
    <row r="206" spans="1:3" x14ac:dyDescent="0.35">
      <c r="A206" s="61">
        <f t="shared" si="11"/>
        <v>51044</v>
      </c>
      <c r="B206" s="62">
        <f t="shared" si="10"/>
        <v>4838952.2634067303</v>
      </c>
      <c r="C206" s="62">
        <f t="shared" si="9"/>
        <v>33469.419821896547</v>
      </c>
    </row>
    <row r="207" spans="1:3" x14ac:dyDescent="0.35">
      <c r="A207" s="61">
        <f t="shared" si="11"/>
        <v>51075</v>
      </c>
      <c r="B207" s="62">
        <f t="shared" si="10"/>
        <v>4315995.3207852282</v>
      </c>
      <c r="C207" s="62">
        <f t="shared" si="9"/>
        <v>29852.300968764492</v>
      </c>
    </row>
    <row r="208" spans="1:3" x14ac:dyDescent="0.35">
      <c r="A208" s="61">
        <f t="shared" si="11"/>
        <v>51105</v>
      </c>
      <c r="B208" s="62">
        <f t="shared" si="10"/>
        <v>3789421.2593105943</v>
      </c>
      <c r="C208" s="62">
        <f t="shared" si="9"/>
        <v>26210.163710231605</v>
      </c>
    </row>
    <row r="209" spans="1:3" x14ac:dyDescent="0.35">
      <c r="A209" s="61">
        <f t="shared" si="11"/>
        <v>51136</v>
      </c>
      <c r="B209" s="62">
        <f t="shared" si="10"/>
        <v>3259205.0605774275</v>
      </c>
      <c r="C209" s="62">
        <f t="shared" si="9"/>
        <v>22542.835002327203</v>
      </c>
    </row>
    <row r="210" spans="1:3" x14ac:dyDescent="0.35">
      <c r="A210" s="61">
        <f t="shared" si="11"/>
        <v>51167</v>
      </c>
      <c r="B210" s="62">
        <f t="shared" si="10"/>
        <v>2725321.5331363566</v>
      </c>
      <c r="C210" s="62">
        <f t="shared" si="9"/>
        <v>18850.14060419313</v>
      </c>
    </row>
    <row r="211" spans="1:3" x14ac:dyDescent="0.35">
      <c r="A211" s="61">
        <f t="shared" si="11"/>
        <v>51196</v>
      </c>
      <c r="B211" s="62">
        <f t="shared" si="10"/>
        <v>2187745.3112971517</v>
      </c>
      <c r="C211" s="62">
        <f t="shared" si="9"/>
        <v>15131.905069805298</v>
      </c>
    </row>
    <row r="212" spans="1:3" x14ac:dyDescent="0.35">
      <c r="A212" s="61">
        <f t="shared" si="11"/>
        <v>51227</v>
      </c>
      <c r="B212" s="62">
        <f t="shared" si="10"/>
        <v>1646450.8539235587</v>
      </c>
      <c r="C212" s="62">
        <f t="shared" si="9"/>
        <v>11387.951739637947</v>
      </c>
    </row>
    <row r="213" spans="1:3" x14ac:dyDescent="0.35">
      <c r="A213" s="61">
        <f t="shared" si="11"/>
        <v>51257</v>
      </c>
      <c r="B213" s="62">
        <f t="shared" si="10"/>
        <v>1101412.4432197982</v>
      </c>
      <c r="C213" s="62">
        <f t="shared" si="9"/>
        <v>7618.1027322702694</v>
      </c>
    </row>
    <row r="214" spans="1:3" x14ac:dyDescent="0.35">
      <c r="A214" s="61">
        <f t="shared" si="11"/>
        <v>51288</v>
      </c>
      <c r="B214" s="62">
        <f t="shared" si="10"/>
        <v>552604.18350867007</v>
      </c>
      <c r="C214" s="62">
        <f t="shared" si="9"/>
        <v>3822.1789359349677</v>
      </c>
    </row>
    <row r="215" spans="1:3" x14ac:dyDescent="0.35">
      <c r="A215" s="61">
        <f t="shared" si="11"/>
        <v>51318</v>
      </c>
      <c r="B215" s="62">
        <f t="shared" si="10"/>
        <v>1.2067612260580063E-6</v>
      </c>
      <c r="C215" s="62">
        <f t="shared" si="9"/>
        <v>8.34676514690121E-9</v>
      </c>
    </row>
    <row r="216" spans="1:3" x14ac:dyDescent="0.35">
      <c r="A216" s="61"/>
      <c r="B216" s="62"/>
      <c r="C216" s="62"/>
    </row>
    <row r="217" spans="1:3" x14ac:dyDescent="0.35">
      <c r="A217" s="61"/>
      <c r="B217" s="62"/>
      <c r="C217" s="62"/>
    </row>
    <row r="218" spans="1:3" x14ac:dyDescent="0.35">
      <c r="A218" s="61"/>
      <c r="B218" s="62"/>
      <c r="C218" s="62"/>
    </row>
    <row r="219" spans="1:3" x14ac:dyDescent="0.35">
      <c r="A219" s="61"/>
      <c r="B219" s="62"/>
      <c r="C219" s="62"/>
    </row>
    <row r="220" spans="1:3" x14ac:dyDescent="0.35">
      <c r="A220" s="61"/>
      <c r="B220" s="62"/>
      <c r="C220" s="62"/>
    </row>
    <row r="221" spans="1:3" x14ac:dyDescent="0.35">
      <c r="A221" s="61"/>
      <c r="B221" s="62"/>
      <c r="C221" s="62"/>
    </row>
    <row r="222" spans="1:3" x14ac:dyDescent="0.35">
      <c r="A222" s="61"/>
      <c r="B222" s="62"/>
      <c r="C222" s="62"/>
    </row>
    <row r="223" spans="1:3" x14ac:dyDescent="0.35">
      <c r="A223" s="61"/>
      <c r="B223" s="62"/>
      <c r="C223" s="62"/>
    </row>
    <row r="224" spans="1:3" x14ac:dyDescent="0.35">
      <c r="A224" s="61"/>
      <c r="B224" s="62"/>
      <c r="C224" s="62"/>
    </row>
    <row r="225" spans="1:3" x14ac:dyDescent="0.35">
      <c r="A225" s="61"/>
      <c r="B225" s="62"/>
      <c r="C225" s="62"/>
    </row>
    <row r="226" spans="1:3" x14ac:dyDescent="0.35">
      <c r="A226" s="61"/>
      <c r="B226" s="62"/>
      <c r="C226" s="62"/>
    </row>
    <row r="227" spans="1:3" x14ac:dyDescent="0.35">
      <c r="A227" s="61"/>
      <c r="B227" s="62"/>
      <c r="C227" s="62"/>
    </row>
    <row r="228" spans="1:3" x14ac:dyDescent="0.35">
      <c r="A228" s="61"/>
      <c r="B228" s="62"/>
      <c r="C228" s="62"/>
    </row>
    <row r="229" spans="1:3" x14ac:dyDescent="0.35">
      <c r="A229" s="61"/>
      <c r="B229" s="62"/>
      <c r="C229" s="62"/>
    </row>
    <row r="230" spans="1:3" x14ac:dyDescent="0.35">
      <c r="A230" s="61"/>
      <c r="B230" s="62"/>
      <c r="C230" s="62"/>
    </row>
    <row r="231" spans="1:3" x14ac:dyDescent="0.35">
      <c r="A231" s="61"/>
      <c r="B231" s="62"/>
      <c r="C231" s="62"/>
    </row>
    <row r="232" spans="1:3" x14ac:dyDescent="0.35">
      <c r="A232" s="61"/>
      <c r="B232" s="62"/>
      <c r="C232" s="62"/>
    </row>
    <row r="233" spans="1:3" x14ac:dyDescent="0.35">
      <c r="A233" s="61"/>
      <c r="B233" s="62"/>
      <c r="C233" s="62"/>
    </row>
    <row r="234" spans="1:3" x14ac:dyDescent="0.35">
      <c r="A234" s="61"/>
      <c r="B234" s="62"/>
      <c r="C234" s="62"/>
    </row>
    <row r="235" spans="1:3" x14ac:dyDescent="0.35">
      <c r="A235" s="61"/>
      <c r="B235" s="62"/>
      <c r="C235" s="62"/>
    </row>
    <row r="236" spans="1:3" x14ac:dyDescent="0.35">
      <c r="A236" s="61"/>
      <c r="B236" s="62"/>
      <c r="C236" s="62"/>
    </row>
    <row r="237" spans="1:3" x14ac:dyDescent="0.35">
      <c r="A237" s="61"/>
      <c r="B237" s="62"/>
      <c r="C237" s="62"/>
    </row>
    <row r="238" spans="1:3" x14ac:dyDescent="0.35">
      <c r="A238" s="61"/>
      <c r="B238" s="62"/>
      <c r="C238" s="62"/>
    </row>
    <row r="239" spans="1:3" x14ac:dyDescent="0.35">
      <c r="A239" s="61"/>
      <c r="B239" s="62"/>
      <c r="C239" s="62"/>
    </row>
    <row r="240" spans="1:3" x14ac:dyDescent="0.35">
      <c r="A240" s="61"/>
      <c r="B240" s="62"/>
      <c r="C240" s="62"/>
    </row>
    <row r="241" spans="1:3" x14ac:dyDescent="0.35">
      <c r="A241" s="61"/>
      <c r="B241" s="62"/>
      <c r="C241" s="62"/>
    </row>
    <row r="242" spans="1:3" x14ac:dyDescent="0.35">
      <c r="A242" s="61"/>
      <c r="B242" s="62"/>
      <c r="C242" s="62"/>
    </row>
    <row r="243" spans="1:3" x14ac:dyDescent="0.35">
      <c r="A243" s="61"/>
      <c r="B243" s="62"/>
      <c r="C243" s="62"/>
    </row>
    <row r="244" spans="1:3" x14ac:dyDescent="0.35">
      <c r="A244" s="61"/>
      <c r="B244" s="62"/>
      <c r="C244" s="62"/>
    </row>
    <row r="245" spans="1:3" x14ac:dyDescent="0.35">
      <c r="A245" s="61"/>
      <c r="B245" s="62"/>
      <c r="C245" s="62"/>
    </row>
    <row r="246" spans="1:3" x14ac:dyDescent="0.35">
      <c r="A246" s="61"/>
      <c r="B246" s="62"/>
      <c r="C246" s="62"/>
    </row>
    <row r="247" spans="1:3" x14ac:dyDescent="0.35">
      <c r="A247" s="61"/>
      <c r="B247" s="62"/>
      <c r="C247" s="62"/>
    </row>
    <row r="248" spans="1:3" x14ac:dyDescent="0.35">
      <c r="A248" s="61"/>
      <c r="B248" s="62"/>
      <c r="C248" s="62"/>
    </row>
    <row r="249" spans="1:3" x14ac:dyDescent="0.35">
      <c r="A249" s="61"/>
      <c r="B249" s="62"/>
      <c r="C249" s="62"/>
    </row>
    <row r="250" spans="1:3" x14ac:dyDescent="0.35">
      <c r="A250" s="61"/>
      <c r="B250" s="62"/>
      <c r="C250" s="62"/>
    </row>
    <row r="251" spans="1:3" x14ac:dyDescent="0.35">
      <c r="A251" s="61"/>
      <c r="B251" s="62"/>
      <c r="C251" s="62"/>
    </row>
  </sheetData>
  <mergeCells count="1">
    <mergeCell ref="A1:D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DE2604-AE1E-4AB0-9CCD-3EC36770EE78}">
  <dimension ref="A1:D101"/>
  <sheetViews>
    <sheetView zoomScale="130" zoomScaleNormal="130" workbookViewId="0">
      <selection activeCell="G10" sqref="G10"/>
    </sheetView>
  </sheetViews>
  <sheetFormatPr defaultColWidth="9.1796875" defaultRowHeight="14.5" x14ac:dyDescent="0.35"/>
  <cols>
    <col min="1" max="1" width="18.7265625" style="45" customWidth="1"/>
    <col min="2" max="3" width="15.7265625" style="45" customWidth="1"/>
    <col min="4" max="4" width="12.7265625" style="45" bestFit="1" customWidth="1"/>
    <col min="5" max="16384" width="9.1796875" style="45"/>
  </cols>
  <sheetData>
    <row r="1" spans="1:4" x14ac:dyDescent="0.35">
      <c r="A1" s="110" t="s">
        <v>57</v>
      </c>
      <c r="B1" s="110"/>
      <c r="C1" s="110"/>
      <c r="D1" s="110"/>
    </row>
    <row r="3" spans="1:4" x14ac:dyDescent="0.35">
      <c r="A3" s="45" t="s">
        <v>59</v>
      </c>
      <c r="D3" s="47">
        <f>'ADIT Offset -Secur'!J3</f>
        <v>10973148.259500001</v>
      </c>
    </row>
    <row r="4" spans="1:4" x14ac:dyDescent="0.35">
      <c r="A4" s="45" t="s">
        <v>60</v>
      </c>
      <c r="D4" s="107">
        <v>4.5</v>
      </c>
    </row>
    <row r="5" spans="1:4" x14ac:dyDescent="0.35">
      <c r="A5" s="45" t="s">
        <v>92</v>
      </c>
      <c r="D5" s="52">
        <f>'Pre-Tax WACC'!O18</f>
        <v>8.299999999999999E-2</v>
      </c>
    </row>
    <row r="6" spans="1:4" x14ac:dyDescent="0.35">
      <c r="A6" s="45" t="s">
        <v>93</v>
      </c>
      <c r="D6" s="54">
        <f>PMT(D5/12,D4*12,D3)</f>
        <v>-244205.96476818362</v>
      </c>
    </row>
    <row r="7" spans="1:4" x14ac:dyDescent="0.35">
      <c r="A7" s="55" t="s">
        <v>95</v>
      </c>
      <c r="B7" s="55"/>
      <c r="C7" s="55"/>
      <c r="D7" s="56">
        <f>NPV(D5/12,C11:C65)</f>
        <v>1946928.391031571</v>
      </c>
    </row>
    <row r="9" spans="1:4" x14ac:dyDescent="0.35">
      <c r="A9" s="59" t="s">
        <v>64</v>
      </c>
      <c r="C9" s="58"/>
    </row>
    <row r="10" spans="1:4" x14ac:dyDescent="0.35">
      <c r="A10" s="60" t="s">
        <v>65</v>
      </c>
      <c r="B10" s="60" t="s">
        <v>66</v>
      </c>
      <c r="C10" s="60" t="s">
        <v>94</v>
      </c>
    </row>
    <row r="11" spans="1:4" x14ac:dyDescent="0.35">
      <c r="A11" s="61">
        <v>45108</v>
      </c>
      <c r="B11" s="106">
        <f>D3</f>
        <v>10973148.259500001</v>
      </c>
      <c r="C11" s="62">
        <f>B11*$D$5/12</f>
        <v>75897.608794874992</v>
      </c>
    </row>
    <row r="12" spans="1:4" x14ac:dyDescent="0.35">
      <c r="A12" s="61">
        <f>EOMONTH(A11,0)+1</f>
        <v>45139</v>
      </c>
      <c r="B12" s="62">
        <f>B11+C11+$D$6</f>
        <v>10804839.903526692</v>
      </c>
      <c r="C12" s="62">
        <f t="shared" ref="C12:C65" si="0">B12*$D$5/12</f>
        <v>74733.475999392933</v>
      </c>
    </row>
    <row r="13" spans="1:4" x14ac:dyDescent="0.35">
      <c r="A13" s="61">
        <f t="shared" ref="A13:A65" si="1">EOMONTH(A12,0)+1</f>
        <v>45170</v>
      </c>
      <c r="B13" s="62">
        <f t="shared" ref="B13:B65" si="2">B12+C12+$D$6</f>
        <v>10635367.4147579</v>
      </c>
      <c r="C13" s="62">
        <f t="shared" si="0"/>
        <v>73561.291285408792</v>
      </c>
    </row>
    <row r="14" spans="1:4" x14ac:dyDescent="0.35">
      <c r="A14" s="61">
        <f t="shared" si="1"/>
        <v>45200</v>
      </c>
      <c r="B14" s="62">
        <f t="shared" si="2"/>
        <v>10464722.741275124</v>
      </c>
      <c r="C14" s="62">
        <f t="shared" si="0"/>
        <v>72380.998960486264</v>
      </c>
    </row>
    <row r="15" spans="1:4" x14ac:dyDescent="0.35">
      <c r="A15" s="61">
        <f t="shared" si="1"/>
        <v>45231</v>
      </c>
      <c r="B15" s="62">
        <f t="shared" si="2"/>
        <v>10292897.775467426</v>
      </c>
      <c r="C15" s="62">
        <f t="shared" si="0"/>
        <v>71192.542946983027</v>
      </c>
    </row>
    <row r="16" spans="1:4" x14ac:dyDescent="0.35">
      <c r="A16" s="61">
        <f t="shared" si="1"/>
        <v>45261</v>
      </c>
      <c r="B16" s="62">
        <f t="shared" si="2"/>
        <v>10119884.353646224</v>
      </c>
      <c r="C16" s="62">
        <f t="shared" si="0"/>
        <v>69995.866779386371</v>
      </c>
    </row>
    <row r="17" spans="1:3" x14ac:dyDescent="0.35">
      <c r="A17" s="61">
        <f t="shared" si="1"/>
        <v>45292</v>
      </c>
      <c r="B17" s="62">
        <f t="shared" si="2"/>
        <v>9945674.255657427</v>
      </c>
      <c r="C17" s="62">
        <f t="shared" si="0"/>
        <v>68790.913601630527</v>
      </c>
    </row>
    <row r="18" spans="1:3" x14ac:dyDescent="0.35">
      <c r="A18" s="61">
        <f t="shared" si="1"/>
        <v>45323</v>
      </c>
      <c r="B18" s="62">
        <f t="shared" si="2"/>
        <v>9770259.204490874</v>
      </c>
      <c r="C18" s="62">
        <f t="shared" si="0"/>
        <v>67577.626164395202</v>
      </c>
    </row>
    <row r="19" spans="1:3" x14ac:dyDescent="0.35">
      <c r="A19" s="61">
        <f t="shared" si="1"/>
        <v>45352</v>
      </c>
      <c r="B19" s="62">
        <f t="shared" si="2"/>
        <v>9593630.865887085</v>
      </c>
      <c r="C19" s="62">
        <f t="shared" si="0"/>
        <v>66355.946822385667</v>
      </c>
    </row>
    <row r="20" spans="1:3" x14ac:dyDescent="0.35">
      <c r="A20" s="61">
        <f t="shared" si="1"/>
        <v>45383</v>
      </c>
      <c r="B20" s="62">
        <f t="shared" si="2"/>
        <v>9415780.8479412869</v>
      </c>
      <c r="C20" s="62">
        <f t="shared" si="0"/>
        <v>65125.817531593893</v>
      </c>
    </row>
    <row r="21" spans="1:3" x14ac:dyDescent="0.35">
      <c r="A21" s="61">
        <f t="shared" si="1"/>
        <v>45413</v>
      </c>
      <c r="B21" s="62">
        <f t="shared" si="2"/>
        <v>9236700.7007046957</v>
      </c>
      <c r="C21" s="62">
        <f t="shared" si="0"/>
        <v>63887.179846540799</v>
      </c>
    </row>
    <row r="22" spans="1:3" x14ac:dyDescent="0.35">
      <c r="A22" s="61">
        <f t="shared" si="1"/>
        <v>45444</v>
      </c>
      <c r="B22" s="62">
        <f t="shared" si="2"/>
        <v>9056381.9157830514</v>
      </c>
      <c r="C22" s="62">
        <f t="shared" si="0"/>
        <v>62639.974917499436</v>
      </c>
    </row>
    <row r="23" spans="1:3" x14ac:dyDescent="0.35">
      <c r="A23" s="61">
        <f t="shared" si="1"/>
        <v>45474</v>
      </c>
      <c r="B23" s="62">
        <f t="shared" si="2"/>
        <v>8874815.9259323664</v>
      </c>
      <c r="C23" s="62">
        <f t="shared" si="0"/>
        <v>61384.143487698864</v>
      </c>
    </row>
    <row r="24" spans="1:3" x14ac:dyDescent="0.35">
      <c r="A24" s="61">
        <f t="shared" si="1"/>
        <v>45505</v>
      </c>
      <c r="B24" s="62">
        <f t="shared" si="2"/>
        <v>8691994.1046518814</v>
      </c>
      <c r="C24" s="62">
        <f t="shared" si="0"/>
        <v>60119.62589050884</v>
      </c>
    </row>
    <row r="25" spans="1:3" x14ac:dyDescent="0.35">
      <c r="A25" s="61">
        <f t="shared" si="1"/>
        <v>45536</v>
      </c>
      <c r="B25" s="62">
        <f t="shared" si="2"/>
        <v>8507907.7657742053</v>
      </c>
      <c r="C25" s="62">
        <f t="shared" si="0"/>
        <v>58846.362046604918</v>
      </c>
    </row>
    <row r="26" spans="1:3" x14ac:dyDescent="0.35">
      <c r="A26" s="61">
        <f t="shared" si="1"/>
        <v>45566</v>
      </c>
      <c r="B26" s="62">
        <f t="shared" si="2"/>
        <v>8322548.1630526269</v>
      </c>
      <c r="C26" s="62">
        <f t="shared" si="0"/>
        <v>57564.291461113993</v>
      </c>
    </row>
    <row r="27" spans="1:3" x14ac:dyDescent="0.35">
      <c r="A27" s="61">
        <f t="shared" si="1"/>
        <v>45597</v>
      </c>
      <c r="B27" s="62">
        <f t="shared" si="2"/>
        <v>8135906.4897455573</v>
      </c>
      <c r="C27" s="62">
        <f t="shared" si="0"/>
        <v>56273.3532207401</v>
      </c>
    </row>
    <row r="28" spans="1:3" x14ac:dyDescent="0.35">
      <c r="A28" s="61">
        <f t="shared" si="1"/>
        <v>45627</v>
      </c>
      <c r="B28" s="62">
        <f t="shared" si="2"/>
        <v>7947973.8781981142</v>
      </c>
      <c r="C28" s="62">
        <f t="shared" si="0"/>
        <v>54973.485990870286</v>
      </c>
    </row>
    <row r="29" spans="1:3" x14ac:dyDescent="0.35">
      <c r="A29" s="61">
        <f t="shared" si="1"/>
        <v>45658</v>
      </c>
      <c r="B29" s="62">
        <f t="shared" si="2"/>
        <v>7758741.3994208016</v>
      </c>
      <c r="C29" s="62">
        <f t="shared" si="0"/>
        <v>53664.628012660542</v>
      </c>
    </row>
    <row r="30" spans="1:3" x14ac:dyDescent="0.35">
      <c r="A30" s="61">
        <f t="shared" si="1"/>
        <v>45689</v>
      </c>
      <c r="B30" s="62">
        <f t="shared" si="2"/>
        <v>7568200.062665279</v>
      </c>
      <c r="C30" s="62">
        <f t="shared" si="0"/>
        <v>52346.717100101501</v>
      </c>
    </row>
    <row r="31" spans="1:3" x14ac:dyDescent="0.35">
      <c r="A31" s="61">
        <f t="shared" si="1"/>
        <v>45717</v>
      </c>
      <c r="B31" s="62">
        <f t="shared" si="2"/>
        <v>7376340.8149971971</v>
      </c>
      <c r="C31" s="62">
        <f t="shared" si="0"/>
        <v>51019.690637063941</v>
      </c>
    </row>
    <row r="32" spans="1:3" x14ac:dyDescent="0.35">
      <c r="A32" s="61">
        <f t="shared" si="1"/>
        <v>45748</v>
      </c>
      <c r="B32" s="62">
        <f t="shared" si="2"/>
        <v>7183154.5408660779</v>
      </c>
      <c r="C32" s="62">
        <f t="shared" si="0"/>
        <v>49683.485574323706</v>
      </c>
    </row>
    <row r="33" spans="1:3" x14ac:dyDescent="0.35">
      <c r="A33" s="61">
        <f t="shared" si="1"/>
        <v>45778</v>
      </c>
      <c r="B33" s="62">
        <f t="shared" si="2"/>
        <v>6988632.0616722181</v>
      </c>
      <c r="C33" s="62">
        <f t="shared" si="0"/>
        <v>48338.038426566171</v>
      </c>
    </row>
    <row r="34" spans="1:3" x14ac:dyDescent="0.35">
      <c r="A34" s="61">
        <f t="shared" si="1"/>
        <v>45809</v>
      </c>
      <c r="B34" s="62">
        <f t="shared" si="2"/>
        <v>6792764.1353306007</v>
      </c>
      <c r="C34" s="62">
        <f t="shared" si="0"/>
        <v>46983.285269369982</v>
      </c>
    </row>
    <row r="35" spans="1:3" x14ac:dyDescent="0.35">
      <c r="A35" s="61">
        <f t="shared" si="1"/>
        <v>45839</v>
      </c>
      <c r="B35" s="62">
        <f t="shared" si="2"/>
        <v>6595541.4558317875</v>
      </c>
      <c r="C35" s="62">
        <f t="shared" si="0"/>
        <v>45619.161736169859</v>
      </c>
    </row>
    <row r="36" spans="1:3" x14ac:dyDescent="0.35">
      <c r="A36" s="61">
        <f t="shared" si="1"/>
        <v>45870</v>
      </c>
      <c r="B36" s="62">
        <f t="shared" si="2"/>
        <v>6396954.652799774</v>
      </c>
      <c r="C36" s="62">
        <f t="shared" si="0"/>
        <v>44245.603015198431</v>
      </c>
    </row>
    <row r="37" spans="1:3" x14ac:dyDescent="0.35">
      <c r="A37" s="61">
        <f t="shared" si="1"/>
        <v>45901</v>
      </c>
      <c r="B37" s="62">
        <f t="shared" si="2"/>
        <v>6196994.2910467889</v>
      </c>
      <c r="C37" s="62">
        <f t="shared" si="0"/>
        <v>42862.543846406952</v>
      </c>
    </row>
    <row r="38" spans="1:3" x14ac:dyDescent="0.35">
      <c r="A38" s="61">
        <f t="shared" si="1"/>
        <v>45931</v>
      </c>
      <c r="B38" s="62">
        <f t="shared" si="2"/>
        <v>5995650.8701250125</v>
      </c>
      <c r="C38" s="62">
        <f t="shared" si="0"/>
        <v>41469.91851836467</v>
      </c>
    </row>
    <row r="39" spans="1:3" x14ac:dyDescent="0.35">
      <c r="A39" s="61">
        <f t="shared" si="1"/>
        <v>45962</v>
      </c>
      <c r="B39" s="62">
        <f t="shared" si="2"/>
        <v>5792914.8238751935</v>
      </c>
      <c r="C39" s="62">
        <f t="shared" si="0"/>
        <v>40067.66086513675</v>
      </c>
    </row>
    <row r="40" spans="1:3" x14ac:dyDescent="0.35">
      <c r="A40" s="61">
        <f t="shared" si="1"/>
        <v>45992</v>
      </c>
      <c r="B40" s="62">
        <f t="shared" si="2"/>
        <v>5588776.5199721465</v>
      </c>
      <c r="C40" s="62">
        <f t="shared" si="0"/>
        <v>38655.704263140673</v>
      </c>
    </row>
    <row r="41" spans="1:3" x14ac:dyDescent="0.35">
      <c r="A41" s="61">
        <f t="shared" si="1"/>
        <v>46023</v>
      </c>
      <c r="B41" s="62">
        <f t="shared" si="2"/>
        <v>5383226.2594671035</v>
      </c>
      <c r="C41" s="62">
        <f t="shared" si="0"/>
        <v>37233.981627980793</v>
      </c>
    </row>
    <row r="42" spans="1:3" x14ac:dyDescent="0.35">
      <c r="A42" s="61">
        <f t="shared" si="1"/>
        <v>46054</v>
      </c>
      <c r="B42" s="62">
        <f t="shared" si="2"/>
        <v>5176254.2763269013</v>
      </c>
      <c r="C42" s="62">
        <f t="shared" si="0"/>
        <v>35802.425411261065</v>
      </c>
    </row>
    <row r="43" spans="1:3" x14ac:dyDescent="0.35">
      <c r="A43" s="61">
        <f t="shared" si="1"/>
        <v>46082</v>
      </c>
      <c r="B43" s="62">
        <f t="shared" si="2"/>
        <v>4967850.7369699785</v>
      </c>
      <c r="C43" s="62">
        <f t="shared" si="0"/>
        <v>34360.967597375682</v>
      </c>
    </row>
    <row r="44" spans="1:3" x14ac:dyDescent="0.35">
      <c r="A44" s="61">
        <f t="shared" si="1"/>
        <v>46113</v>
      </c>
      <c r="B44" s="62">
        <f t="shared" si="2"/>
        <v>4758005.7397991708</v>
      </c>
      <c r="C44" s="62">
        <f t="shared" si="0"/>
        <v>32909.539700277594</v>
      </c>
    </row>
    <row r="45" spans="1:3" x14ac:dyDescent="0.35">
      <c r="A45" s="61">
        <f t="shared" si="1"/>
        <v>46143</v>
      </c>
      <c r="B45" s="62">
        <f t="shared" si="2"/>
        <v>4546709.3147312645</v>
      </c>
      <c r="C45" s="62">
        <f t="shared" si="0"/>
        <v>31448.072760224575</v>
      </c>
    </row>
    <row r="46" spans="1:3" x14ac:dyDescent="0.35">
      <c r="A46" s="61">
        <f t="shared" si="1"/>
        <v>46174</v>
      </c>
      <c r="B46" s="62">
        <f t="shared" si="2"/>
        <v>4333951.4227233054</v>
      </c>
      <c r="C46" s="62">
        <f t="shared" si="0"/>
        <v>29976.497340502858</v>
      </c>
    </row>
    <row r="47" spans="1:3" x14ac:dyDescent="0.35">
      <c r="A47" s="61">
        <f t="shared" si="1"/>
        <v>46204</v>
      </c>
      <c r="B47" s="62">
        <f t="shared" si="2"/>
        <v>4119721.9552956251</v>
      </c>
      <c r="C47" s="62">
        <f t="shared" si="0"/>
        <v>28494.743524128073</v>
      </c>
    </row>
    <row r="48" spans="1:3" x14ac:dyDescent="0.35">
      <c r="A48" s="61">
        <f t="shared" si="1"/>
        <v>46235</v>
      </c>
      <c r="B48" s="62">
        <f t="shared" si="2"/>
        <v>3904010.7340515698</v>
      </c>
      <c r="C48" s="62">
        <f t="shared" si="0"/>
        <v>27002.740910523353</v>
      </c>
    </row>
    <row r="49" spans="1:3" x14ac:dyDescent="0.35">
      <c r="A49" s="61">
        <f t="shared" si="1"/>
        <v>46266</v>
      </c>
      <c r="B49" s="62">
        <f t="shared" si="2"/>
        <v>3686807.51019391</v>
      </c>
      <c r="C49" s="62">
        <f t="shared" si="0"/>
        <v>25500.418612174541</v>
      </c>
    </row>
    <row r="50" spans="1:3" x14ac:dyDescent="0.35">
      <c r="A50" s="61">
        <f t="shared" si="1"/>
        <v>46296</v>
      </c>
      <c r="B50" s="62">
        <f t="shared" si="2"/>
        <v>3468101.9640379013</v>
      </c>
      <c r="C50" s="62">
        <f t="shared" si="0"/>
        <v>23987.705251262149</v>
      </c>
    </row>
    <row r="51" spans="1:3" x14ac:dyDescent="0.35">
      <c r="A51" s="61">
        <f t="shared" si="1"/>
        <v>46327</v>
      </c>
      <c r="B51" s="62">
        <f t="shared" si="2"/>
        <v>3247883.7045209799</v>
      </c>
      <c r="C51" s="62">
        <f t="shared" si="0"/>
        <v>22464.528956270107</v>
      </c>
    </row>
    <row r="52" spans="1:3" x14ac:dyDescent="0.35">
      <c r="A52" s="61">
        <f t="shared" si="1"/>
        <v>46357</v>
      </c>
      <c r="B52" s="62">
        <f t="shared" si="2"/>
        <v>3026142.2687090668</v>
      </c>
      <c r="C52" s="62">
        <f t="shared" si="0"/>
        <v>20930.817358571043</v>
      </c>
    </row>
    <row r="53" spans="1:3" x14ac:dyDescent="0.35">
      <c r="A53" s="61">
        <f t="shared" si="1"/>
        <v>46388</v>
      </c>
      <c r="B53" s="62">
        <f t="shared" si="2"/>
        <v>2802867.1212994545</v>
      </c>
      <c r="C53" s="62">
        <f t="shared" si="0"/>
        <v>19386.497588987892</v>
      </c>
    </row>
    <row r="54" spans="1:3" x14ac:dyDescent="0.35">
      <c r="A54" s="61">
        <f t="shared" si="1"/>
        <v>46419</v>
      </c>
      <c r="B54" s="62">
        <f t="shared" si="2"/>
        <v>2578047.654120259</v>
      </c>
      <c r="C54" s="62">
        <f t="shared" si="0"/>
        <v>17831.496274331788</v>
      </c>
    </row>
    <row r="55" spans="1:3" x14ac:dyDescent="0.35">
      <c r="A55" s="61">
        <f t="shared" si="1"/>
        <v>46447</v>
      </c>
      <c r="B55" s="62">
        <f t="shared" si="2"/>
        <v>2351673.1856264072</v>
      </c>
      <c r="C55" s="62">
        <f t="shared" si="0"/>
        <v>16265.739533915979</v>
      </c>
    </row>
    <row r="56" spans="1:3" x14ac:dyDescent="0.35">
      <c r="A56" s="61">
        <f t="shared" si="1"/>
        <v>46478</v>
      </c>
      <c r="B56" s="62">
        <f t="shared" si="2"/>
        <v>2123732.9603921399</v>
      </c>
      <c r="C56" s="62">
        <f t="shared" si="0"/>
        <v>14689.152976045632</v>
      </c>
    </row>
    <row r="57" spans="1:3" x14ac:dyDescent="0.35">
      <c r="A57" s="61">
        <f t="shared" si="1"/>
        <v>46508</v>
      </c>
      <c r="B57" s="62">
        <f t="shared" si="2"/>
        <v>1894216.1486000021</v>
      </c>
      <c r="C57" s="62">
        <f t="shared" si="0"/>
        <v>13101.661694483346</v>
      </c>
    </row>
    <row r="58" spans="1:3" x14ac:dyDescent="0.35">
      <c r="A58" s="61">
        <f t="shared" si="1"/>
        <v>46539</v>
      </c>
      <c r="B58" s="62">
        <f t="shared" si="2"/>
        <v>1663111.8455263018</v>
      </c>
      <c r="C58" s="62">
        <f t="shared" si="0"/>
        <v>11503.190264890252</v>
      </c>
    </row>
    <row r="59" spans="1:3" x14ac:dyDescent="0.35">
      <c r="A59" s="61">
        <f t="shared" si="1"/>
        <v>46569</v>
      </c>
      <c r="B59" s="62">
        <f t="shared" si="2"/>
        <v>1430409.0710230083</v>
      </c>
      <c r="C59" s="62">
        <f t="shared" si="0"/>
        <v>9893.6627412424732</v>
      </c>
    </row>
    <row r="60" spans="1:3" x14ac:dyDescent="0.35">
      <c r="A60" s="61">
        <f t="shared" si="1"/>
        <v>46600</v>
      </c>
      <c r="B60" s="62">
        <f t="shared" si="2"/>
        <v>1196096.7689960671</v>
      </c>
      <c r="C60" s="62">
        <f t="shared" si="0"/>
        <v>8273.0026522227963</v>
      </c>
    </row>
    <row r="61" spans="1:3" x14ac:dyDescent="0.35">
      <c r="A61" s="61">
        <f t="shared" si="1"/>
        <v>46631</v>
      </c>
      <c r="B61" s="62">
        <f t="shared" si="2"/>
        <v>960163.80688010622</v>
      </c>
      <c r="C61" s="62">
        <f t="shared" si="0"/>
        <v>6641.1329975874005</v>
      </c>
    </row>
    <row r="62" spans="1:3" x14ac:dyDescent="0.35">
      <c r="A62" s="61">
        <f t="shared" si="1"/>
        <v>46661</v>
      </c>
      <c r="B62" s="62">
        <f t="shared" si="2"/>
        <v>722598.97510951001</v>
      </c>
      <c r="C62" s="62">
        <f t="shared" si="0"/>
        <v>4997.9762445074439</v>
      </c>
    </row>
    <row r="63" spans="1:3" x14ac:dyDescent="0.35">
      <c r="A63" s="61">
        <f t="shared" si="1"/>
        <v>46692</v>
      </c>
      <c r="B63" s="62">
        <f t="shared" si="2"/>
        <v>483390.98658583383</v>
      </c>
      <c r="C63" s="62">
        <f t="shared" si="0"/>
        <v>3343.4543238853507</v>
      </c>
    </row>
    <row r="64" spans="1:3" x14ac:dyDescent="0.35">
      <c r="A64" s="61">
        <f t="shared" si="1"/>
        <v>46722</v>
      </c>
      <c r="B64" s="62">
        <f t="shared" si="2"/>
        <v>242528.47614153553</v>
      </c>
      <c r="C64" s="62">
        <f t="shared" si="0"/>
        <v>1677.4886266456206</v>
      </c>
    </row>
    <row r="65" spans="1:3" x14ac:dyDescent="0.35">
      <c r="A65" s="61">
        <f t="shared" si="1"/>
        <v>46753</v>
      </c>
      <c r="B65" s="62">
        <f t="shared" si="2"/>
        <v>-2.4738255888223648E-9</v>
      </c>
      <c r="C65" s="62">
        <f t="shared" si="0"/>
        <v>-1.7110626989354686E-11</v>
      </c>
    </row>
    <row r="66" spans="1:3" x14ac:dyDescent="0.35">
      <c r="A66" s="61"/>
      <c r="B66" s="62"/>
      <c r="C66" s="62"/>
    </row>
    <row r="67" spans="1:3" x14ac:dyDescent="0.35">
      <c r="A67" s="61"/>
      <c r="B67" s="62"/>
      <c r="C67" s="62"/>
    </row>
    <row r="68" spans="1:3" x14ac:dyDescent="0.35">
      <c r="A68" s="61"/>
      <c r="B68" s="62"/>
      <c r="C68" s="62"/>
    </row>
    <row r="69" spans="1:3" x14ac:dyDescent="0.35">
      <c r="A69" s="61"/>
      <c r="B69" s="62"/>
      <c r="C69" s="62"/>
    </row>
    <row r="70" spans="1:3" x14ac:dyDescent="0.35">
      <c r="A70" s="61"/>
      <c r="B70" s="62"/>
      <c r="C70" s="62"/>
    </row>
    <row r="71" spans="1:3" x14ac:dyDescent="0.35">
      <c r="A71" s="61"/>
      <c r="B71" s="62"/>
      <c r="C71" s="62"/>
    </row>
    <row r="72" spans="1:3" x14ac:dyDescent="0.35">
      <c r="A72" s="61"/>
      <c r="B72" s="62"/>
      <c r="C72" s="62"/>
    </row>
    <row r="73" spans="1:3" x14ac:dyDescent="0.35">
      <c r="A73" s="61"/>
      <c r="B73" s="62"/>
      <c r="C73" s="62"/>
    </row>
    <row r="74" spans="1:3" x14ac:dyDescent="0.35">
      <c r="A74" s="61"/>
      <c r="B74" s="62"/>
      <c r="C74" s="62"/>
    </row>
    <row r="75" spans="1:3" x14ac:dyDescent="0.35">
      <c r="A75" s="61"/>
      <c r="B75" s="62"/>
      <c r="C75" s="62"/>
    </row>
    <row r="76" spans="1:3" x14ac:dyDescent="0.35">
      <c r="A76" s="61"/>
      <c r="B76" s="62"/>
      <c r="C76" s="62"/>
    </row>
    <row r="77" spans="1:3" x14ac:dyDescent="0.35">
      <c r="A77" s="61"/>
      <c r="B77" s="62"/>
      <c r="C77" s="62"/>
    </row>
    <row r="78" spans="1:3" x14ac:dyDescent="0.35">
      <c r="A78" s="61"/>
      <c r="B78" s="62"/>
      <c r="C78" s="62"/>
    </row>
    <row r="79" spans="1:3" x14ac:dyDescent="0.35">
      <c r="A79" s="61"/>
      <c r="B79" s="62"/>
      <c r="C79" s="62"/>
    </row>
    <row r="80" spans="1:3" x14ac:dyDescent="0.35">
      <c r="A80" s="61"/>
      <c r="B80" s="62"/>
      <c r="C80" s="62"/>
    </row>
    <row r="81" spans="1:3" x14ac:dyDescent="0.35">
      <c r="A81" s="61"/>
      <c r="B81" s="62"/>
      <c r="C81" s="62"/>
    </row>
    <row r="82" spans="1:3" x14ac:dyDescent="0.35">
      <c r="A82" s="61"/>
      <c r="B82" s="62"/>
      <c r="C82" s="62"/>
    </row>
    <row r="83" spans="1:3" x14ac:dyDescent="0.35">
      <c r="A83" s="61"/>
      <c r="B83" s="62"/>
      <c r="C83" s="62"/>
    </row>
    <row r="84" spans="1:3" x14ac:dyDescent="0.35">
      <c r="A84" s="61"/>
      <c r="B84" s="62"/>
      <c r="C84" s="62"/>
    </row>
    <row r="85" spans="1:3" x14ac:dyDescent="0.35">
      <c r="A85" s="61"/>
      <c r="B85" s="62"/>
      <c r="C85" s="62"/>
    </row>
    <row r="86" spans="1:3" x14ac:dyDescent="0.35">
      <c r="A86" s="61"/>
      <c r="B86" s="62"/>
      <c r="C86" s="62"/>
    </row>
    <row r="87" spans="1:3" x14ac:dyDescent="0.35">
      <c r="A87" s="61"/>
      <c r="B87" s="62"/>
      <c r="C87" s="62"/>
    </row>
    <row r="88" spans="1:3" x14ac:dyDescent="0.35">
      <c r="A88" s="61"/>
      <c r="B88" s="62"/>
      <c r="C88" s="62"/>
    </row>
    <row r="89" spans="1:3" x14ac:dyDescent="0.35">
      <c r="A89" s="61"/>
      <c r="B89" s="62"/>
      <c r="C89" s="62"/>
    </row>
    <row r="90" spans="1:3" x14ac:dyDescent="0.35">
      <c r="A90" s="61"/>
      <c r="B90" s="62"/>
      <c r="C90" s="62"/>
    </row>
    <row r="91" spans="1:3" x14ac:dyDescent="0.35">
      <c r="A91" s="61"/>
      <c r="B91" s="62"/>
      <c r="C91" s="62"/>
    </row>
    <row r="92" spans="1:3" x14ac:dyDescent="0.35">
      <c r="A92" s="61"/>
      <c r="B92" s="62"/>
      <c r="C92" s="62"/>
    </row>
    <row r="93" spans="1:3" x14ac:dyDescent="0.35">
      <c r="A93" s="61"/>
      <c r="B93" s="62"/>
      <c r="C93" s="62"/>
    </row>
    <row r="94" spans="1:3" x14ac:dyDescent="0.35">
      <c r="A94" s="61"/>
      <c r="B94" s="62"/>
      <c r="C94" s="62"/>
    </row>
    <row r="95" spans="1:3" x14ac:dyDescent="0.35">
      <c r="A95" s="61"/>
      <c r="B95" s="62"/>
      <c r="C95" s="62"/>
    </row>
    <row r="96" spans="1:3" x14ac:dyDescent="0.35">
      <c r="A96" s="61"/>
      <c r="B96" s="62"/>
      <c r="C96" s="62"/>
    </row>
    <row r="97" spans="1:3" x14ac:dyDescent="0.35">
      <c r="A97" s="61"/>
      <c r="B97" s="62"/>
      <c r="C97" s="62"/>
    </row>
    <row r="98" spans="1:3" x14ac:dyDescent="0.35">
      <c r="A98" s="61"/>
      <c r="B98" s="62"/>
      <c r="C98" s="62"/>
    </row>
    <row r="99" spans="1:3" x14ac:dyDescent="0.35">
      <c r="A99" s="61"/>
      <c r="B99" s="62"/>
      <c r="C99" s="62"/>
    </row>
    <row r="100" spans="1:3" x14ac:dyDescent="0.35">
      <c r="A100" s="61"/>
      <c r="B100" s="62"/>
      <c r="C100" s="62"/>
    </row>
    <row r="101" spans="1:3" x14ac:dyDescent="0.35">
      <c r="A101" s="61"/>
      <c r="B101" s="62"/>
      <c r="C101" s="62"/>
    </row>
  </sheetData>
  <mergeCells count="1">
    <mergeCell ref="A1:D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DD5D6-7953-4830-B1FA-8F842E1330F5}">
  <dimension ref="A1:N251"/>
  <sheetViews>
    <sheetView zoomScale="130" zoomScaleNormal="130" workbookViewId="0">
      <selection activeCell="M14" sqref="M14"/>
    </sheetView>
  </sheetViews>
  <sheetFormatPr defaultColWidth="9.1796875" defaultRowHeight="14.5" x14ac:dyDescent="0.35"/>
  <cols>
    <col min="1" max="1" width="18.7265625" style="45" customWidth="1"/>
    <col min="2" max="3" width="15.7265625" style="45" customWidth="1"/>
    <col min="4" max="4" width="12.7265625" style="45" bestFit="1" customWidth="1"/>
    <col min="5" max="6" width="1.7265625" style="45" customWidth="1"/>
    <col min="7" max="7" width="18.7265625" style="45" customWidth="1"/>
    <col min="8" max="9" width="15.7265625" style="45" customWidth="1"/>
    <col min="10" max="10" width="12.54296875" style="45" customWidth="1"/>
    <col min="11" max="11" width="1.7265625" style="45" customWidth="1"/>
    <col min="12" max="12" width="12.7265625" style="45" bestFit="1" customWidth="1"/>
    <col min="13" max="13" width="9.1796875" style="45"/>
    <col min="14" max="14" width="11.453125" style="45" bestFit="1" customWidth="1"/>
    <col min="15" max="16384" width="9.1796875" style="45"/>
  </cols>
  <sheetData>
    <row r="1" spans="1:14" x14ac:dyDescent="0.35">
      <c r="A1" s="110" t="s">
        <v>57</v>
      </c>
      <c r="B1" s="110"/>
      <c r="C1" s="110"/>
      <c r="D1" s="110"/>
      <c r="E1" s="43"/>
      <c r="F1" s="44"/>
      <c r="G1" s="110" t="s">
        <v>58</v>
      </c>
      <c r="H1" s="110"/>
      <c r="I1" s="110"/>
      <c r="J1" s="110"/>
    </row>
    <row r="2" spans="1:14" x14ac:dyDescent="0.35">
      <c r="E2" s="46"/>
      <c r="F2" s="44"/>
    </row>
    <row r="3" spans="1:14" x14ac:dyDescent="0.35">
      <c r="A3" s="45" t="s">
        <v>59</v>
      </c>
      <c r="D3" s="47">
        <f>0.21*Summary!E3</f>
        <v>60730638.475500003</v>
      </c>
      <c r="E3" s="48"/>
      <c r="F3" s="44"/>
      <c r="G3" s="45" t="s">
        <v>59</v>
      </c>
      <c r="J3" s="47">
        <f>0.21*Summary!E37</f>
        <v>10973148.259500001</v>
      </c>
    </row>
    <row r="4" spans="1:14" x14ac:dyDescent="0.35">
      <c r="A4" s="45" t="s">
        <v>60</v>
      </c>
      <c r="D4" s="49">
        <v>20</v>
      </c>
      <c r="E4" s="50"/>
      <c r="F4" s="44"/>
      <c r="G4" s="45" t="s">
        <v>60</v>
      </c>
      <c r="J4" s="51">
        <f>$D$4</f>
        <v>20</v>
      </c>
    </row>
    <row r="5" spans="1:14" x14ac:dyDescent="0.35">
      <c r="A5" s="45" t="s">
        <v>61</v>
      </c>
      <c r="D5" s="108">
        <v>5.1659999999999998E-2</v>
      </c>
      <c r="E5" s="53"/>
      <c r="F5" s="44"/>
      <c r="G5" s="45" t="s">
        <v>61</v>
      </c>
      <c r="J5" s="109">
        <f>$D$5</f>
        <v>5.1659999999999998E-2</v>
      </c>
    </row>
    <row r="6" spans="1:14" ht="15" thickBot="1" x14ac:dyDescent="0.4">
      <c r="A6" s="45" t="s">
        <v>62</v>
      </c>
      <c r="D6" s="54">
        <f>PMT(D5/12,D4*12,D3)</f>
        <v>-406385.33198468166</v>
      </c>
      <c r="E6" s="48"/>
      <c r="F6" s="44"/>
      <c r="G6" s="45" t="s">
        <v>62</v>
      </c>
      <c r="J6" s="54">
        <f>PMT(J5/12,J4*12,J3)</f>
        <v>-73427.953505758458</v>
      </c>
    </row>
    <row r="7" spans="1:14" ht="15" thickBot="1" x14ac:dyDescent="0.4">
      <c r="A7" s="55" t="s">
        <v>63</v>
      </c>
      <c r="B7" s="55"/>
      <c r="C7" s="55"/>
      <c r="D7" s="56">
        <f>NPV(D5/12,C11:C250)</f>
        <v>26094164.492559377</v>
      </c>
      <c r="E7" s="57"/>
      <c r="F7" s="44"/>
      <c r="G7" s="55" t="s">
        <v>63</v>
      </c>
      <c r="H7" s="55"/>
      <c r="I7" s="55"/>
      <c r="J7" s="56">
        <f>NPV(J5/12,I11:I250)</f>
        <v>4714838.2245339202</v>
      </c>
      <c r="L7" s="64">
        <f>D7+J7</f>
        <v>30809002.717093296</v>
      </c>
    </row>
    <row r="8" spans="1:14" x14ac:dyDescent="0.35">
      <c r="E8" s="46"/>
      <c r="F8" s="44"/>
    </row>
    <row r="9" spans="1:14" x14ac:dyDescent="0.35">
      <c r="A9" s="59" t="s">
        <v>64</v>
      </c>
      <c r="C9" s="58"/>
      <c r="E9" s="46"/>
      <c r="F9" s="44"/>
      <c r="G9" s="59" t="s">
        <v>64</v>
      </c>
      <c r="I9" s="58"/>
      <c r="N9" s="58"/>
    </row>
    <row r="10" spans="1:14" x14ac:dyDescent="0.35">
      <c r="A10" s="60" t="s">
        <v>65</v>
      </c>
      <c r="B10" s="60" t="s">
        <v>66</v>
      </c>
      <c r="C10" s="60" t="s">
        <v>67</v>
      </c>
      <c r="E10" s="46"/>
      <c r="F10" s="44"/>
      <c r="G10" s="60" t="s">
        <v>65</v>
      </c>
      <c r="H10" s="60" t="s">
        <v>66</v>
      </c>
      <c r="I10" s="60" t="s">
        <v>67</v>
      </c>
    </row>
    <row r="11" spans="1:14" x14ac:dyDescent="0.35">
      <c r="A11" s="61">
        <v>45108</v>
      </c>
      <c r="B11" s="62">
        <f>D3</f>
        <v>60730638.475500003</v>
      </c>
      <c r="C11" s="62">
        <f t="shared" ref="C11:C74" si="0">B11*$D$5/12</f>
        <v>261445.39863702748</v>
      </c>
      <c r="E11" s="46"/>
      <c r="F11" s="44"/>
      <c r="G11" s="61">
        <v>45108</v>
      </c>
      <c r="H11" s="62">
        <f>J3</f>
        <v>10973148.259500001</v>
      </c>
      <c r="I11" s="62">
        <f t="shared" ref="I11:I74" si="1">H11*$J$5/12</f>
        <v>47239.403257147496</v>
      </c>
    </row>
    <row r="12" spans="1:14" x14ac:dyDescent="0.35">
      <c r="A12" s="61">
        <f>EOMONTH(A11,0)+1</f>
        <v>45139</v>
      </c>
      <c r="B12" s="62">
        <f t="shared" ref="B12:B75" si="2">B11+C11+$D$6</f>
        <v>60585698.542152345</v>
      </c>
      <c r="C12" s="62">
        <f t="shared" si="0"/>
        <v>260821.43222396585</v>
      </c>
      <c r="E12" s="46"/>
      <c r="F12" s="44"/>
      <c r="G12" s="61">
        <f t="shared" ref="G12:G75" si="3">EOMONTH(G11,0)+1</f>
        <v>45139</v>
      </c>
      <c r="H12" s="62">
        <f t="shared" ref="H12:H75" si="4">H11+I11+$J$6</f>
        <v>10946959.709251391</v>
      </c>
      <c r="I12" s="62">
        <f t="shared" si="1"/>
        <v>47126.66154832724</v>
      </c>
    </row>
    <row r="13" spans="1:14" x14ac:dyDescent="0.35">
      <c r="A13" s="61">
        <f t="shared" ref="A13:A76" si="5">EOMONTH(A12,0)+1</f>
        <v>45170</v>
      </c>
      <c r="B13" s="62">
        <f t="shared" si="2"/>
        <v>60440134.64239163</v>
      </c>
      <c r="C13" s="62">
        <f t="shared" si="0"/>
        <v>260194.77963549597</v>
      </c>
      <c r="E13" s="46"/>
      <c r="F13" s="44"/>
      <c r="G13" s="61">
        <f t="shared" si="3"/>
        <v>45170</v>
      </c>
      <c r="H13" s="62">
        <f t="shared" si="4"/>
        <v>10920658.41729396</v>
      </c>
      <c r="I13" s="62">
        <f t="shared" si="1"/>
        <v>47013.434486450504</v>
      </c>
    </row>
    <row r="14" spans="1:14" x14ac:dyDescent="0.35">
      <c r="A14" s="61">
        <f t="shared" si="5"/>
        <v>45200</v>
      </c>
      <c r="B14" s="62">
        <f t="shared" si="2"/>
        <v>60293944.090042442</v>
      </c>
      <c r="C14" s="62">
        <f t="shared" si="0"/>
        <v>259565.4293076327</v>
      </c>
      <c r="E14" s="46"/>
      <c r="F14" s="44"/>
      <c r="G14" s="61">
        <f t="shared" si="3"/>
        <v>45200</v>
      </c>
      <c r="H14" s="62">
        <f t="shared" si="4"/>
        <v>10894243.898274653</v>
      </c>
      <c r="I14" s="62">
        <f t="shared" si="1"/>
        <v>46899.719982072384</v>
      </c>
    </row>
    <row r="15" spans="1:14" x14ac:dyDescent="0.35">
      <c r="A15" s="61">
        <f t="shared" si="5"/>
        <v>45231</v>
      </c>
      <c r="B15" s="62">
        <f t="shared" si="2"/>
        <v>60147124.18736539</v>
      </c>
      <c r="C15" s="62">
        <f t="shared" si="0"/>
        <v>258933.36962660798</v>
      </c>
      <c r="E15" s="46"/>
      <c r="F15" s="44"/>
      <c r="G15" s="61">
        <f t="shared" si="3"/>
        <v>45231</v>
      </c>
      <c r="H15" s="62">
        <f t="shared" si="4"/>
        <v>10867715.664750967</v>
      </c>
      <c r="I15" s="62">
        <f t="shared" si="1"/>
        <v>46785.515936752905</v>
      </c>
    </row>
    <row r="16" spans="1:14" x14ac:dyDescent="0.35">
      <c r="A16" s="61">
        <f t="shared" si="5"/>
        <v>45261</v>
      </c>
      <c r="B16" s="62">
        <f t="shared" si="2"/>
        <v>59999672.225007318</v>
      </c>
      <c r="C16" s="62">
        <f t="shared" si="0"/>
        <v>258298.58892865651</v>
      </c>
      <c r="E16" s="46"/>
      <c r="F16" s="44"/>
      <c r="G16" s="61">
        <f t="shared" si="3"/>
        <v>45261</v>
      </c>
      <c r="H16" s="62">
        <f t="shared" si="4"/>
        <v>10841073.227181962</v>
      </c>
      <c r="I16" s="62">
        <f t="shared" si="1"/>
        <v>46670.820243018337</v>
      </c>
    </row>
    <row r="17" spans="1:9" x14ac:dyDescent="0.35">
      <c r="A17" s="61">
        <f t="shared" si="5"/>
        <v>45292</v>
      </c>
      <c r="B17" s="62">
        <f t="shared" si="2"/>
        <v>59851585.481951289</v>
      </c>
      <c r="C17" s="62">
        <f t="shared" si="0"/>
        <v>257661.0754998003</v>
      </c>
      <c r="E17" s="46"/>
      <c r="F17" s="44"/>
      <c r="G17" s="61">
        <f t="shared" si="3"/>
        <v>45292</v>
      </c>
      <c r="H17" s="62">
        <f t="shared" si="4"/>
        <v>10814316.093919221</v>
      </c>
      <c r="I17" s="62">
        <f t="shared" si="1"/>
        <v>46555.630784322246</v>
      </c>
    </row>
    <row r="18" spans="1:9" x14ac:dyDescent="0.35">
      <c r="A18" s="61">
        <f t="shared" si="5"/>
        <v>45323</v>
      </c>
      <c r="B18" s="62">
        <f t="shared" si="2"/>
        <v>59702861.225466408</v>
      </c>
      <c r="C18" s="62">
        <f t="shared" si="0"/>
        <v>257020.81757563286</v>
      </c>
      <c r="E18" s="46"/>
      <c r="F18" s="44"/>
      <c r="G18" s="61">
        <f t="shared" si="3"/>
        <v>45323</v>
      </c>
      <c r="H18" s="62">
        <f t="shared" si="4"/>
        <v>10787443.771197785</v>
      </c>
      <c r="I18" s="62">
        <f t="shared" si="1"/>
        <v>46439.945435006463</v>
      </c>
    </row>
    <row r="19" spans="1:9" x14ac:dyDescent="0.35">
      <c r="A19" s="61">
        <f t="shared" si="5"/>
        <v>45352</v>
      </c>
      <c r="B19" s="62">
        <f t="shared" si="2"/>
        <v>59553496.711057357</v>
      </c>
      <c r="C19" s="62">
        <f t="shared" si="0"/>
        <v>256377.80334110188</v>
      </c>
      <c r="E19" s="46"/>
      <c r="F19" s="44"/>
      <c r="G19" s="61">
        <f t="shared" si="3"/>
        <v>45352</v>
      </c>
      <c r="H19" s="62">
        <f t="shared" si="4"/>
        <v>10760455.763127033</v>
      </c>
      <c r="I19" s="62">
        <f t="shared" si="1"/>
        <v>46323.762060261877</v>
      </c>
    </row>
    <row r="20" spans="1:9" x14ac:dyDescent="0.35">
      <c r="A20" s="61">
        <f t="shared" si="5"/>
        <v>45383</v>
      </c>
      <c r="B20" s="62">
        <f t="shared" si="2"/>
        <v>59403489.182413779</v>
      </c>
      <c r="C20" s="62">
        <f t="shared" si="0"/>
        <v>255732.0209302913</v>
      </c>
      <c r="E20" s="46"/>
      <c r="F20" s="44"/>
      <c r="G20" s="61">
        <f t="shared" si="3"/>
        <v>45383</v>
      </c>
      <c r="H20" s="62">
        <f t="shared" si="4"/>
        <v>10733351.571681537</v>
      </c>
      <c r="I20" s="62">
        <f t="shared" si="1"/>
        <v>46207.078516089015</v>
      </c>
    </row>
    <row r="21" spans="1:9" x14ac:dyDescent="0.35">
      <c r="A21" s="61">
        <f t="shared" si="5"/>
        <v>45413</v>
      </c>
      <c r="B21" s="62">
        <f t="shared" si="2"/>
        <v>59252835.871359386</v>
      </c>
      <c r="C21" s="62">
        <f t="shared" si="0"/>
        <v>255083.45842620215</v>
      </c>
      <c r="E21" s="46"/>
      <c r="F21" s="44"/>
      <c r="G21" s="61">
        <f t="shared" si="3"/>
        <v>45413</v>
      </c>
      <c r="H21" s="62">
        <f t="shared" si="4"/>
        <v>10706130.696691867</v>
      </c>
      <c r="I21" s="62">
        <f t="shared" si="1"/>
        <v>46089.892649258487</v>
      </c>
    </row>
    <row r="22" spans="1:9" x14ac:dyDescent="0.35">
      <c r="A22" s="61">
        <f t="shared" si="5"/>
        <v>45444</v>
      </c>
      <c r="B22" s="62">
        <f t="shared" si="2"/>
        <v>59101533.997800902</v>
      </c>
      <c r="C22" s="62">
        <f t="shared" si="0"/>
        <v>254432.10386053286</v>
      </c>
      <c r="E22" s="46"/>
      <c r="F22" s="44"/>
      <c r="G22" s="61">
        <f t="shared" si="3"/>
        <v>45444</v>
      </c>
      <c r="H22" s="62">
        <f t="shared" si="4"/>
        <v>10678792.635835368</v>
      </c>
      <c r="I22" s="62">
        <f t="shared" si="1"/>
        <v>45972.202297271258</v>
      </c>
    </row>
    <row r="23" spans="1:9" x14ac:dyDescent="0.35">
      <c r="A23" s="61">
        <f t="shared" si="5"/>
        <v>45474</v>
      </c>
      <c r="B23" s="62">
        <f t="shared" si="2"/>
        <v>58949580.769676752</v>
      </c>
      <c r="C23" s="62">
        <f t="shared" si="0"/>
        <v>253777.94521345841</v>
      </c>
      <c r="E23" s="46"/>
      <c r="F23" s="44"/>
      <c r="G23" s="61">
        <f t="shared" si="3"/>
        <v>45474</v>
      </c>
      <c r="H23" s="62">
        <f t="shared" si="4"/>
        <v>10651336.884626882</v>
      </c>
      <c r="I23" s="62">
        <f t="shared" si="1"/>
        <v>45854.005288318724</v>
      </c>
    </row>
    <row r="24" spans="1:9" x14ac:dyDescent="0.35">
      <c r="A24" s="61">
        <f t="shared" si="5"/>
        <v>45505</v>
      </c>
      <c r="B24" s="62">
        <f t="shared" si="2"/>
        <v>58796973.382905528</v>
      </c>
      <c r="C24" s="62">
        <f t="shared" si="0"/>
        <v>253120.97041340827</v>
      </c>
      <c r="E24" s="46"/>
      <c r="F24" s="44"/>
      <c r="G24" s="61">
        <f t="shared" si="3"/>
        <v>45505</v>
      </c>
      <c r="H24" s="62">
        <f t="shared" si="4"/>
        <v>10623762.936409442</v>
      </c>
      <c r="I24" s="62">
        <f t="shared" si="1"/>
        <v>45735.299441242649</v>
      </c>
    </row>
    <row r="25" spans="1:9" x14ac:dyDescent="0.35">
      <c r="A25" s="61">
        <f t="shared" si="5"/>
        <v>45536</v>
      </c>
      <c r="B25" s="62">
        <f t="shared" si="2"/>
        <v>58643709.021334253</v>
      </c>
      <c r="C25" s="62">
        <f t="shared" si="0"/>
        <v>252461.16733684394</v>
      </c>
      <c r="E25" s="46"/>
      <c r="F25" s="44"/>
      <c r="G25" s="61">
        <f t="shared" si="3"/>
        <v>45536</v>
      </c>
      <c r="H25" s="62">
        <f t="shared" si="4"/>
        <v>10596070.282344926</v>
      </c>
      <c r="I25" s="62">
        <f t="shared" si="1"/>
        <v>45616.0825654949</v>
      </c>
    </row>
    <row r="26" spans="1:9" x14ac:dyDescent="0.35">
      <c r="A26" s="61">
        <f t="shared" si="5"/>
        <v>45566</v>
      </c>
      <c r="B26" s="62">
        <f t="shared" si="2"/>
        <v>58489784.856686413</v>
      </c>
      <c r="C26" s="62">
        <f t="shared" si="0"/>
        <v>251798.52380803498</v>
      </c>
      <c r="E26" s="46"/>
      <c r="F26" s="44"/>
      <c r="G26" s="61">
        <f t="shared" si="3"/>
        <v>45566</v>
      </c>
      <c r="H26" s="62">
        <f t="shared" si="4"/>
        <v>10568258.411404664</v>
      </c>
      <c r="I26" s="62">
        <f t="shared" si="1"/>
        <v>45496.352461097071</v>
      </c>
    </row>
    <row r="27" spans="1:9" x14ac:dyDescent="0.35">
      <c r="A27" s="61">
        <f t="shared" si="5"/>
        <v>45597</v>
      </c>
      <c r="B27" s="62">
        <f t="shared" si="2"/>
        <v>58335198.048509762</v>
      </c>
      <c r="C27" s="62">
        <f t="shared" si="0"/>
        <v>251133.02759883451</v>
      </c>
      <c r="E27" s="46"/>
      <c r="F27" s="44"/>
      <c r="G27" s="61">
        <f t="shared" si="3"/>
        <v>45597</v>
      </c>
      <c r="H27" s="62">
        <f t="shared" si="4"/>
        <v>10540326.810360003</v>
      </c>
      <c r="I27" s="62">
        <f t="shared" si="1"/>
        <v>45376.106918599813</v>
      </c>
    </row>
    <row r="28" spans="1:9" x14ac:dyDescent="0.35">
      <c r="A28" s="61">
        <f t="shared" si="5"/>
        <v>45627</v>
      </c>
      <c r="B28" s="62">
        <f t="shared" si="2"/>
        <v>58179945.744123913</v>
      </c>
      <c r="C28" s="62">
        <f t="shared" si="0"/>
        <v>250464.66642845343</v>
      </c>
      <c r="E28" s="46"/>
      <c r="F28" s="44"/>
      <c r="G28" s="61">
        <f t="shared" si="3"/>
        <v>45627</v>
      </c>
      <c r="H28" s="62">
        <f t="shared" si="4"/>
        <v>10512274.963772845</v>
      </c>
      <c r="I28" s="62">
        <f t="shared" si="1"/>
        <v>45255.343719042088</v>
      </c>
    </row>
    <row r="29" spans="1:9" x14ac:dyDescent="0.35">
      <c r="A29" s="61">
        <f t="shared" si="5"/>
        <v>45658</v>
      </c>
      <c r="B29" s="62">
        <f t="shared" si="2"/>
        <v>58024025.078567684</v>
      </c>
      <c r="C29" s="62">
        <f t="shared" si="0"/>
        <v>249793.42796323387</v>
      </c>
      <c r="E29" s="46"/>
      <c r="F29" s="44"/>
      <c r="G29" s="61">
        <f t="shared" si="3"/>
        <v>45658</v>
      </c>
      <c r="H29" s="62">
        <f t="shared" si="4"/>
        <v>10484102.353986129</v>
      </c>
      <c r="I29" s="62">
        <f t="shared" si="1"/>
        <v>45134.060633910289</v>
      </c>
    </row>
    <row r="30" spans="1:9" x14ac:dyDescent="0.35">
      <c r="A30" s="61">
        <f t="shared" si="5"/>
        <v>45689</v>
      </c>
      <c r="B30" s="62">
        <f t="shared" si="2"/>
        <v>57867433.174546234</v>
      </c>
      <c r="C30" s="62">
        <f t="shared" si="0"/>
        <v>249119.29981642155</v>
      </c>
      <c r="E30" s="46"/>
      <c r="F30" s="44"/>
      <c r="G30" s="61">
        <f t="shared" si="3"/>
        <v>45689</v>
      </c>
      <c r="H30" s="62">
        <f t="shared" si="4"/>
        <v>10455808.461114282</v>
      </c>
      <c r="I30" s="62">
        <f t="shared" si="1"/>
        <v>45012.255425096984</v>
      </c>
    </row>
    <row r="31" spans="1:9" x14ac:dyDescent="0.35">
      <c r="A31" s="61">
        <f t="shared" si="5"/>
        <v>45717</v>
      </c>
      <c r="B31" s="62">
        <f t="shared" si="2"/>
        <v>57710167.142377973</v>
      </c>
      <c r="C31" s="62">
        <f t="shared" si="0"/>
        <v>248442.26954793718</v>
      </c>
      <c r="E31" s="46"/>
      <c r="F31" s="44"/>
      <c r="G31" s="61">
        <f t="shared" si="3"/>
        <v>45717</v>
      </c>
      <c r="H31" s="62">
        <f t="shared" si="4"/>
        <v>10427392.763033621</v>
      </c>
      <c r="I31" s="62">
        <f t="shared" si="1"/>
        <v>44889.925844859739</v>
      </c>
    </row>
    <row r="32" spans="1:9" x14ac:dyDescent="0.35">
      <c r="A32" s="61">
        <f t="shared" si="5"/>
        <v>45748</v>
      </c>
      <c r="B32" s="62">
        <f t="shared" si="2"/>
        <v>57552224.079941228</v>
      </c>
      <c r="C32" s="62">
        <f t="shared" si="0"/>
        <v>247762.32466414699</v>
      </c>
      <c r="E32" s="46"/>
      <c r="F32" s="44"/>
      <c r="G32" s="61">
        <f t="shared" si="3"/>
        <v>45748</v>
      </c>
      <c r="H32" s="62">
        <f t="shared" si="4"/>
        <v>10398854.735372722</v>
      </c>
      <c r="I32" s="62">
        <f t="shared" si="1"/>
        <v>44767.069635779568</v>
      </c>
    </row>
    <row r="33" spans="1:9" x14ac:dyDescent="0.35">
      <c r="A33" s="61">
        <f t="shared" si="5"/>
        <v>45778</v>
      </c>
      <c r="B33" s="62">
        <f t="shared" si="2"/>
        <v>57393601.07262069</v>
      </c>
      <c r="C33" s="62">
        <f t="shared" si="0"/>
        <v>247079.45261763208</v>
      </c>
      <c r="E33" s="46"/>
      <c r="F33" s="44"/>
      <c r="G33" s="61">
        <f t="shared" si="3"/>
        <v>45778</v>
      </c>
      <c r="H33" s="62">
        <f t="shared" si="4"/>
        <v>10370193.851502743</v>
      </c>
      <c r="I33" s="62">
        <f t="shared" si="1"/>
        <v>44643.684530719307</v>
      </c>
    </row>
    <row r="34" spans="1:9" x14ac:dyDescent="0.35">
      <c r="A34" s="61">
        <f t="shared" si="5"/>
        <v>45809</v>
      </c>
      <c r="B34" s="62">
        <f t="shared" si="2"/>
        <v>57234295.193253636</v>
      </c>
      <c r="C34" s="62">
        <f t="shared" si="0"/>
        <v>246393.64080695689</v>
      </c>
      <c r="E34" s="46"/>
      <c r="F34" s="44"/>
      <c r="G34" s="61">
        <f t="shared" si="3"/>
        <v>45809</v>
      </c>
      <c r="H34" s="62">
        <f t="shared" si="4"/>
        <v>10341409.582527705</v>
      </c>
      <c r="I34" s="62">
        <f t="shared" si="1"/>
        <v>44519.768252781767</v>
      </c>
    </row>
    <row r="35" spans="1:9" x14ac:dyDescent="0.35">
      <c r="A35" s="61">
        <f t="shared" si="5"/>
        <v>45839</v>
      </c>
      <c r="B35" s="62">
        <f t="shared" si="2"/>
        <v>57074303.502075911</v>
      </c>
      <c r="C35" s="62">
        <f t="shared" si="0"/>
        <v>245704.8765764368</v>
      </c>
      <c r="E35" s="46"/>
      <c r="F35" s="44"/>
      <c r="G35" s="61">
        <f t="shared" si="3"/>
        <v>45839</v>
      </c>
      <c r="H35" s="62">
        <f t="shared" si="4"/>
        <v>10312501.397274729</v>
      </c>
      <c r="I35" s="62">
        <f t="shared" si="1"/>
        <v>44395.318515267711</v>
      </c>
    </row>
    <row r="36" spans="1:9" x14ac:dyDescent="0.35">
      <c r="A36" s="61">
        <f t="shared" si="5"/>
        <v>45870</v>
      </c>
      <c r="B36" s="62">
        <f t="shared" si="2"/>
        <v>56913623.046667665</v>
      </c>
      <c r="C36" s="62">
        <f t="shared" si="0"/>
        <v>245013.14721590429</v>
      </c>
      <c r="E36" s="46"/>
      <c r="F36" s="44"/>
      <c r="G36" s="61">
        <f t="shared" si="3"/>
        <v>45870</v>
      </c>
      <c r="H36" s="62">
        <f t="shared" si="4"/>
        <v>10283468.762284238</v>
      </c>
      <c r="I36" s="62">
        <f t="shared" si="1"/>
        <v>44270.33302163364</v>
      </c>
    </row>
    <row r="37" spans="1:9" x14ac:dyDescent="0.35">
      <c r="A37" s="61">
        <f t="shared" si="5"/>
        <v>45901</v>
      </c>
      <c r="B37" s="62">
        <f t="shared" si="2"/>
        <v>56752250.861898884</v>
      </c>
      <c r="C37" s="62">
        <f t="shared" si="0"/>
        <v>244318.4399604747</v>
      </c>
      <c r="E37" s="46"/>
      <c r="F37" s="44"/>
      <c r="G37" s="61">
        <f t="shared" si="3"/>
        <v>45901</v>
      </c>
      <c r="H37" s="62">
        <f t="shared" si="4"/>
        <v>10254311.141800113</v>
      </c>
      <c r="I37" s="62">
        <f t="shared" si="1"/>
        <v>44144.809465449485</v>
      </c>
    </row>
    <row r="38" spans="1:9" x14ac:dyDescent="0.35">
      <c r="A38" s="61">
        <f t="shared" si="5"/>
        <v>45931</v>
      </c>
      <c r="B38" s="62">
        <f t="shared" si="2"/>
        <v>56590183.969874673</v>
      </c>
      <c r="C38" s="62">
        <f t="shared" si="0"/>
        <v>243620.74199031046</v>
      </c>
      <c r="E38" s="46"/>
      <c r="F38" s="44"/>
      <c r="G38" s="61">
        <f t="shared" si="3"/>
        <v>45931</v>
      </c>
      <c r="H38" s="62">
        <f t="shared" si="4"/>
        <v>10225027.997759804</v>
      </c>
      <c r="I38" s="62">
        <f t="shared" si="1"/>
        <v>44018.745530355955</v>
      </c>
    </row>
    <row r="39" spans="1:9" x14ac:dyDescent="0.35">
      <c r="A39" s="61">
        <f t="shared" si="5"/>
        <v>45962</v>
      </c>
      <c r="B39" s="62">
        <f t="shared" si="2"/>
        <v>56427419.379880302</v>
      </c>
      <c r="C39" s="62">
        <f t="shared" si="0"/>
        <v>242920.04043038469</v>
      </c>
      <c r="E39" s="46"/>
      <c r="F39" s="44"/>
      <c r="G39" s="61">
        <f t="shared" si="3"/>
        <v>45962</v>
      </c>
      <c r="H39" s="62">
        <f t="shared" si="4"/>
        <v>10195618.789784402</v>
      </c>
      <c r="I39" s="62">
        <f t="shared" si="1"/>
        <v>43892.138890021852</v>
      </c>
    </row>
    <row r="40" spans="1:9" x14ac:dyDescent="0.35">
      <c r="A40" s="61">
        <f t="shared" si="5"/>
        <v>45992</v>
      </c>
      <c r="B40" s="62">
        <f t="shared" si="2"/>
        <v>56263954.088326</v>
      </c>
      <c r="C40" s="62">
        <f t="shared" si="0"/>
        <v>242216.32235024343</v>
      </c>
      <c r="E40" s="46"/>
      <c r="F40" s="44"/>
      <c r="G40" s="61">
        <f t="shared" si="3"/>
        <v>45992</v>
      </c>
      <c r="H40" s="62">
        <f t="shared" si="4"/>
        <v>10166082.975168666</v>
      </c>
      <c r="I40" s="62">
        <f t="shared" si="1"/>
        <v>43764.987208101105</v>
      </c>
    </row>
    <row r="41" spans="1:9" x14ac:dyDescent="0.35">
      <c r="A41" s="61">
        <f t="shared" si="5"/>
        <v>46023</v>
      </c>
      <c r="B41" s="62">
        <f t="shared" si="2"/>
        <v>56099785.078691557</v>
      </c>
      <c r="C41" s="62">
        <f t="shared" si="0"/>
        <v>241509.57476376716</v>
      </c>
      <c r="E41" s="46"/>
      <c r="F41" s="44"/>
      <c r="G41" s="61">
        <f t="shared" si="3"/>
        <v>46023</v>
      </c>
      <c r="H41" s="62">
        <f t="shared" si="4"/>
        <v>10136420.00887101</v>
      </c>
      <c r="I41" s="62">
        <f t="shared" si="1"/>
        <v>43637.288138189695</v>
      </c>
    </row>
    <row r="42" spans="1:9" x14ac:dyDescent="0.35">
      <c r="A42" s="61">
        <f t="shared" si="5"/>
        <v>46054</v>
      </c>
      <c r="B42" s="62">
        <f t="shared" si="2"/>
        <v>55934909.321470641</v>
      </c>
      <c r="C42" s="62">
        <f t="shared" si="0"/>
        <v>240799.78462893108</v>
      </c>
      <c r="E42" s="46"/>
      <c r="F42" s="44"/>
      <c r="G42" s="61">
        <f t="shared" si="3"/>
        <v>46054</v>
      </c>
      <c r="H42" s="62">
        <f t="shared" si="4"/>
        <v>10106629.343503442</v>
      </c>
      <c r="I42" s="62">
        <f t="shared" si="1"/>
        <v>43509.039323782315</v>
      </c>
    </row>
    <row r="43" spans="1:9" x14ac:dyDescent="0.35">
      <c r="A43" s="61">
        <f t="shared" si="5"/>
        <v>46082</v>
      </c>
      <c r="B43" s="62">
        <f t="shared" si="2"/>
        <v>55769323.774114884</v>
      </c>
      <c r="C43" s="62">
        <f t="shared" si="0"/>
        <v>240086.93884756454</v>
      </c>
      <c r="E43" s="46"/>
      <c r="F43" s="44"/>
      <c r="G43" s="61">
        <f t="shared" si="3"/>
        <v>46082</v>
      </c>
      <c r="H43" s="62">
        <f t="shared" si="4"/>
        <v>10076710.429321466</v>
      </c>
      <c r="I43" s="62">
        <f t="shared" si="1"/>
        <v>43380.23839822891</v>
      </c>
    </row>
    <row r="44" spans="1:9" x14ac:dyDescent="0.35">
      <c r="A44" s="61">
        <f t="shared" si="5"/>
        <v>46113</v>
      </c>
      <c r="B44" s="62">
        <f t="shared" si="2"/>
        <v>55603025.380977765</v>
      </c>
      <c r="C44" s="62">
        <f t="shared" si="0"/>
        <v>239371.02426510924</v>
      </c>
      <c r="E44" s="46"/>
      <c r="F44" s="44"/>
      <c r="G44" s="61">
        <f t="shared" si="3"/>
        <v>46113</v>
      </c>
      <c r="H44" s="62">
        <f t="shared" si="4"/>
        <v>10046662.714213938</v>
      </c>
      <c r="I44" s="62">
        <f t="shared" si="1"/>
        <v>43250.882984691001</v>
      </c>
    </row>
    <row r="45" spans="1:9" x14ac:dyDescent="0.35">
      <c r="A45" s="61">
        <f t="shared" si="5"/>
        <v>46143</v>
      </c>
      <c r="B45" s="62">
        <f t="shared" si="2"/>
        <v>55436011.073258191</v>
      </c>
      <c r="C45" s="62">
        <f t="shared" si="0"/>
        <v>238652.0276703765</v>
      </c>
      <c r="E45" s="46"/>
      <c r="F45" s="44"/>
      <c r="G45" s="61">
        <f t="shared" si="3"/>
        <v>46143</v>
      </c>
      <c r="H45" s="62">
        <f t="shared" si="4"/>
        <v>10016485.64369287</v>
      </c>
      <c r="I45" s="62">
        <f t="shared" si="1"/>
        <v>43120.9706960978</v>
      </c>
    </row>
    <row r="46" spans="1:9" x14ac:dyDescent="0.35">
      <c r="A46" s="61">
        <f t="shared" si="5"/>
        <v>46174</v>
      </c>
      <c r="B46" s="62">
        <f t="shared" si="2"/>
        <v>55268277.768943883</v>
      </c>
      <c r="C46" s="62">
        <f t="shared" si="0"/>
        <v>237929.93579530341</v>
      </c>
      <c r="E46" s="46"/>
      <c r="F46" s="44"/>
      <c r="G46" s="61">
        <f t="shared" si="3"/>
        <v>46174</v>
      </c>
      <c r="H46" s="62">
        <f t="shared" si="4"/>
        <v>9986178.6608832087</v>
      </c>
      <c r="I46" s="62">
        <f t="shared" si="1"/>
        <v>42990.499135102211</v>
      </c>
    </row>
    <row r="47" spans="1:9" x14ac:dyDescent="0.35">
      <c r="A47" s="61">
        <f t="shared" si="5"/>
        <v>46204</v>
      </c>
      <c r="B47" s="62">
        <f t="shared" si="2"/>
        <v>55099822.372754499</v>
      </c>
      <c r="C47" s="62">
        <f t="shared" si="0"/>
        <v>237204.73531470812</v>
      </c>
      <c r="E47" s="46"/>
      <c r="F47" s="44"/>
      <c r="G47" s="61">
        <f t="shared" si="3"/>
        <v>46204</v>
      </c>
      <c r="H47" s="62">
        <f t="shared" si="4"/>
        <v>9955741.2065125536</v>
      </c>
      <c r="I47" s="62">
        <f t="shared" si="1"/>
        <v>42859.465894036541</v>
      </c>
    </row>
    <row r="48" spans="1:9" x14ac:dyDescent="0.35">
      <c r="A48" s="61">
        <f t="shared" si="5"/>
        <v>46235</v>
      </c>
      <c r="B48" s="62">
        <f t="shared" si="2"/>
        <v>54930641.77608452</v>
      </c>
      <c r="C48" s="62">
        <f t="shared" si="0"/>
        <v>236476.41284604385</v>
      </c>
      <c r="E48" s="46"/>
      <c r="F48" s="44"/>
      <c r="G48" s="61">
        <f t="shared" si="3"/>
        <v>46235</v>
      </c>
      <c r="H48" s="62">
        <f t="shared" si="4"/>
        <v>9925172.7189008314</v>
      </c>
      <c r="I48" s="62">
        <f t="shared" si="1"/>
        <v>42727.868554868073</v>
      </c>
    </row>
    <row r="49" spans="1:9" x14ac:dyDescent="0.35">
      <c r="A49" s="61">
        <f t="shared" si="5"/>
        <v>46266</v>
      </c>
      <c r="B49" s="62">
        <f t="shared" si="2"/>
        <v>54760732.85694588</v>
      </c>
      <c r="C49" s="62">
        <f t="shared" si="0"/>
        <v>235744.95494915199</v>
      </c>
      <c r="E49" s="46"/>
      <c r="F49" s="44"/>
      <c r="G49" s="61">
        <f t="shared" si="3"/>
        <v>46266</v>
      </c>
      <c r="H49" s="62">
        <f t="shared" si="4"/>
        <v>9894472.633949941</v>
      </c>
      <c r="I49" s="62">
        <f t="shared" si="1"/>
        <v>42595.704689154496</v>
      </c>
    </row>
    <row r="50" spans="1:9" x14ac:dyDescent="0.35">
      <c r="A50" s="61">
        <f t="shared" si="5"/>
        <v>46296</v>
      </c>
      <c r="B50" s="62">
        <f t="shared" si="2"/>
        <v>54590092.479910351</v>
      </c>
      <c r="C50" s="62">
        <f t="shared" si="0"/>
        <v>235010.34812601403</v>
      </c>
      <c r="E50" s="46"/>
      <c r="F50" s="44"/>
      <c r="G50" s="61">
        <f t="shared" si="3"/>
        <v>46296</v>
      </c>
      <c r="H50" s="62">
        <f t="shared" si="4"/>
        <v>9863640.3851333372</v>
      </c>
      <c r="I50" s="62">
        <f t="shared" si="1"/>
        <v>42462.971857999015</v>
      </c>
    </row>
    <row r="51" spans="1:9" x14ac:dyDescent="0.35">
      <c r="A51" s="61">
        <f t="shared" si="5"/>
        <v>46327</v>
      </c>
      <c r="B51" s="62">
        <f t="shared" si="2"/>
        <v>54418717.496051684</v>
      </c>
      <c r="C51" s="62">
        <f t="shared" si="0"/>
        <v>234272.5788205025</v>
      </c>
      <c r="E51" s="46"/>
      <c r="F51" s="44"/>
      <c r="G51" s="61">
        <f t="shared" si="3"/>
        <v>46327</v>
      </c>
      <c r="H51" s="62">
        <f t="shared" si="4"/>
        <v>9832675.4034855776</v>
      </c>
      <c r="I51" s="62">
        <f t="shared" si="1"/>
        <v>42329.667612005411</v>
      </c>
    </row>
    <row r="52" spans="1:9" x14ac:dyDescent="0.35">
      <c r="A52" s="61">
        <f t="shared" si="5"/>
        <v>46357</v>
      </c>
      <c r="B52" s="62">
        <f t="shared" si="2"/>
        <v>54246604.742887504</v>
      </c>
      <c r="C52" s="62">
        <f t="shared" si="0"/>
        <v>233531.63341813069</v>
      </c>
      <c r="E52" s="46"/>
      <c r="F52" s="44"/>
      <c r="G52" s="61">
        <f t="shared" si="3"/>
        <v>46357</v>
      </c>
      <c r="H52" s="62">
        <f t="shared" si="4"/>
        <v>9801577.1175918244</v>
      </c>
      <c r="I52" s="62">
        <f t="shared" si="1"/>
        <v>42195.789491232797</v>
      </c>
    </row>
    <row r="53" spans="1:9" x14ac:dyDescent="0.35">
      <c r="A53" s="61">
        <f t="shared" si="5"/>
        <v>46388</v>
      </c>
      <c r="B53" s="62">
        <f t="shared" si="2"/>
        <v>54073751.044320948</v>
      </c>
      <c r="C53" s="62">
        <f t="shared" si="0"/>
        <v>232787.49824580166</v>
      </c>
      <c r="E53" s="46"/>
      <c r="F53" s="44"/>
      <c r="G53" s="61">
        <f t="shared" si="3"/>
        <v>46388</v>
      </c>
      <c r="H53" s="62">
        <f t="shared" si="4"/>
        <v>9770344.9535772987</v>
      </c>
      <c r="I53" s="62">
        <f t="shared" si="1"/>
        <v>42061.335025150271</v>
      </c>
    </row>
    <row r="54" spans="1:9" x14ac:dyDescent="0.35">
      <c r="A54" s="61">
        <f t="shared" si="5"/>
        <v>46419</v>
      </c>
      <c r="B54" s="62">
        <f t="shared" si="2"/>
        <v>53900153.210582063</v>
      </c>
      <c r="C54" s="62">
        <f t="shared" si="0"/>
        <v>232040.15957155576</v>
      </c>
      <c r="E54" s="46"/>
      <c r="F54" s="44"/>
      <c r="G54" s="61">
        <f t="shared" si="3"/>
        <v>46419</v>
      </c>
      <c r="H54" s="62">
        <f t="shared" si="4"/>
        <v>9738978.3350966908</v>
      </c>
      <c r="I54" s="62">
        <f t="shared" si="1"/>
        <v>41926.301732591251</v>
      </c>
    </row>
    <row r="55" spans="1:9" x14ac:dyDescent="0.35">
      <c r="A55" s="61">
        <f t="shared" si="5"/>
        <v>46447</v>
      </c>
      <c r="B55" s="62">
        <f t="shared" si="2"/>
        <v>53725808.038168937</v>
      </c>
      <c r="C55" s="62">
        <f t="shared" si="0"/>
        <v>231289.60360431726</v>
      </c>
      <c r="E55" s="46"/>
      <c r="F55" s="44"/>
      <c r="G55" s="61">
        <f t="shared" si="3"/>
        <v>46447</v>
      </c>
      <c r="H55" s="62">
        <f t="shared" si="4"/>
        <v>9707476.683323523</v>
      </c>
      <c r="I55" s="62">
        <f t="shared" si="1"/>
        <v>41790.687121707764</v>
      </c>
    </row>
    <row r="56" spans="1:9" x14ac:dyDescent="0.35">
      <c r="A56" s="61">
        <f t="shared" si="5"/>
        <v>46478</v>
      </c>
      <c r="B56" s="62">
        <f t="shared" si="2"/>
        <v>53550712.30978857</v>
      </c>
      <c r="C56" s="62">
        <f t="shared" si="0"/>
        <v>230535.81649363981</v>
      </c>
      <c r="E56" s="46"/>
      <c r="F56" s="44"/>
      <c r="G56" s="61">
        <f t="shared" si="3"/>
        <v>46478</v>
      </c>
      <c r="H56" s="62">
        <f t="shared" si="4"/>
        <v>9675839.4169394728</v>
      </c>
      <c r="I56" s="62">
        <f t="shared" si="1"/>
        <v>41654.48868992443</v>
      </c>
    </row>
    <row r="57" spans="1:9" x14ac:dyDescent="0.35">
      <c r="A57" s="61">
        <f t="shared" si="5"/>
        <v>46508</v>
      </c>
      <c r="B57" s="62">
        <f t="shared" si="2"/>
        <v>53374862.794297524</v>
      </c>
      <c r="C57" s="62">
        <f t="shared" si="0"/>
        <v>229778.78432945083</v>
      </c>
      <c r="E57" s="46"/>
      <c r="F57" s="44"/>
      <c r="G57" s="61">
        <f t="shared" si="3"/>
        <v>46508</v>
      </c>
      <c r="H57" s="62">
        <f t="shared" si="4"/>
        <v>9644065.9521236382</v>
      </c>
      <c r="I57" s="62">
        <f t="shared" si="1"/>
        <v>41517.703923892259</v>
      </c>
    </row>
    <row r="58" spans="1:9" x14ac:dyDescent="0.35">
      <c r="A58" s="61">
        <f t="shared" si="5"/>
        <v>46539</v>
      </c>
      <c r="B58" s="62">
        <f t="shared" si="2"/>
        <v>53198256.246642292</v>
      </c>
      <c r="C58" s="62">
        <f t="shared" si="0"/>
        <v>229018.49314179504</v>
      </c>
      <c r="E58" s="46"/>
      <c r="F58" s="44"/>
      <c r="G58" s="61">
        <f t="shared" si="3"/>
        <v>46539</v>
      </c>
      <c r="H58" s="62">
        <f t="shared" si="4"/>
        <v>9612155.7025417723</v>
      </c>
      <c r="I58" s="62">
        <f t="shared" si="1"/>
        <v>41380.330299442328</v>
      </c>
    </row>
    <row r="59" spans="1:9" x14ac:dyDescent="0.35">
      <c r="A59" s="61">
        <f t="shared" si="5"/>
        <v>46569</v>
      </c>
      <c r="B59" s="62">
        <f t="shared" si="2"/>
        <v>53020889.4077994</v>
      </c>
      <c r="C59" s="62">
        <f t="shared" si="0"/>
        <v>228254.9289005764</v>
      </c>
      <c r="E59" s="46"/>
      <c r="F59" s="44"/>
      <c r="G59" s="61">
        <f t="shared" si="3"/>
        <v>46569</v>
      </c>
      <c r="H59" s="62">
        <f t="shared" si="4"/>
        <v>9580108.0793354567</v>
      </c>
      <c r="I59" s="62">
        <f t="shared" si="1"/>
        <v>41242.36528153914</v>
      </c>
    </row>
    <row r="60" spans="1:9" x14ac:dyDescent="0.35">
      <c r="A60" s="61">
        <f t="shared" si="5"/>
        <v>46600</v>
      </c>
      <c r="B60" s="62">
        <f t="shared" si="2"/>
        <v>52842759.004715294</v>
      </c>
      <c r="C60" s="62">
        <f t="shared" si="0"/>
        <v>227488.07751529932</v>
      </c>
      <c r="E60" s="46"/>
      <c r="F60" s="44"/>
      <c r="G60" s="61">
        <f t="shared" si="3"/>
        <v>46600</v>
      </c>
      <c r="H60" s="62">
        <f t="shared" si="4"/>
        <v>9547922.4911112376</v>
      </c>
      <c r="I60" s="62">
        <f t="shared" si="1"/>
        <v>41103.806324233876</v>
      </c>
    </row>
    <row r="61" spans="1:9" x14ac:dyDescent="0.35">
      <c r="A61" s="61">
        <f t="shared" si="5"/>
        <v>46631</v>
      </c>
      <c r="B61" s="62">
        <f t="shared" si="2"/>
        <v>52663861.750245906</v>
      </c>
      <c r="C61" s="62">
        <f t="shared" si="0"/>
        <v>226717.9248348086</v>
      </c>
      <c r="E61" s="46"/>
      <c r="F61" s="44"/>
      <c r="G61" s="61">
        <f t="shared" si="3"/>
        <v>46631</v>
      </c>
      <c r="H61" s="62">
        <f t="shared" si="4"/>
        <v>9515598.3439297136</v>
      </c>
      <c r="I61" s="62">
        <f t="shared" si="1"/>
        <v>40964.650870617414</v>
      </c>
    </row>
    <row r="62" spans="1:9" x14ac:dyDescent="0.35">
      <c r="A62" s="61">
        <f t="shared" si="5"/>
        <v>46661</v>
      </c>
      <c r="B62" s="62">
        <f t="shared" si="2"/>
        <v>52484194.343096033</v>
      </c>
      <c r="C62" s="62">
        <f t="shared" si="0"/>
        <v>225944.45664702842</v>
      </c>
      <c r="E62" s="46"/>
      <c r="F62" s="44"/>
      <c r="G62" s="61">
        <f t="shared" si="3"/>
        <v>46661</v>
      </c>
      <c r="H62" s="62">
        <f t="shared" si="4"/>
        <v>9483135.0412945729</v>
      </c>
      <c r="I62" s="62">
        <f t="shared" si="1"/>
        <v>40824.896352773132</v>
      </c>
    </row>
    <row r="63" spans="1:9" x14ac:dyDescent="0.35">
      <c r="A63" s="61">
        <f t="shared" si="5"/>
        <v>46692</v>
      </c>
      <c r="B63" s="62">
        <f t="shared" si="2"/>
        <v>52303753.46775838</v>
      </c>
      <c r="C63" s="62">
        <f t="shared" si="0"/>
        <v>225167.65867869984</v>
      </c>
      <c r="E63" s="46"/>
      <c r="F63" s="44"/>
      <c r="G63" s="61">
        <f t="shared" si="3"/>
        <v>46692</v>
      </c>
      <c r="H63" s="62">
        <f t="shared" si="4"/>
        <v>9450531.9841415882</v>
      </c>
      <c r="I63" s="62">
        <f t="shared" si="1"/>
        <v>40684.540191729531</v>
      </c>
    </row>
    <row r="64" spans="1:9" x14ac:dyDescent="0.35">
      <c r="A64" s="61">
        <f t="shared" si="5"/>
        <v>46722</v>
      </c>
      <c r="B64" s="62">
        <f t="shared" si="2"/>
        <v>52122535.794452399</v>
      </c>
      <c r="C64" s="62">
        <f t="shared" si="0"/>
        <v>224387.51659511754</v>
      </c>
      <c r="E64" s="46"/>
      <c r="F64" s="44"/>
      <c r="G64" s="61">
        <f t="shared" si="3"/>
        <v>46722</v>
      </c>
      <c r="H64" s="62">
        <f t="shared" si="4"/>
        <v>9417788.5708275586</v>
      </c>
      <c r="I64" s="62">
        <f t="shared" si="1"/>
        <v>40543.57979741264</v>
      </c>
    </row>
    <row r="65" spans="1:9" x14ac:dyDescent="0.35">
      <c r="A65" s="61">
        <f t="shared" si="5"/>
        <v>46753</v>
      </c>
      <c r="B65" s="62">
        <f t="shared" si="2"/>
        <v>51940537.979062833</v>
      </c>
      <c r="C65" s="62">
        <f t="shared" si="0"/>
        <v>223604.01599986549</v>
      </c>
      <c r="E65" s="46"/>
      <c r="F65" s="44"/>
      <c r="G65" s="61">
        <f t="shared" si="3"/>
        <v>46753</v>
      </c>
      <c r="H65" s="62">
        <f t="shared" si="4"/>
        <v>9384904.1971192136</v>
      </c>
      <c r="I65" s="62">
        <f t="shared" si="1"/>
        <v>40402.012568598213</v>
      </c>
    </row>
    <row r="66" spans="1:9" x14ac:dyDescent="0.35">
      <c r="A66" s="61">
        <f t="shared" si="5"/>
        <v>46784</v>
      </c>
      <c r="B66" s="62">
        <f t="shared" si="2"/>
        <v>51757756.663078018</v>
      </c>
      <c r="C66" s="62">
        <f t="shared" si="0"/>
        <v>222817.14243455083</v>
      </c>
      <c r="E66" s="46"/>
      <c r="F66" s="44"/>
      <c r="G66" s="61">
        <f t="shared" si="3"/>
        <v>46784</v>
      </c>
      <c r="H66" s="62">
        <f t="shared" si="4"/>
        <v>9351878.2561820541</v>
      </c>
      <c r="I66" s="62">
        <f t="shared" si="1"/>
        <v>40259.835892863739</v>
      </c>
    </row>
    <row r="67" spans="1:9" x14ac:dyDescent="0.35">
      <c r="A67" s="61">
        <f t="shared" si="5"/>
        <v>46813</v>
      </c>
      <c r="B67" s="62">
        <f t="shared" si="2"/>
        <v>51574188.473527886</v>
      </c>
      <c r="C67" s="62">
        <f t="shared" si="0"/>
        <v>222026.88137853754</v>
      </c>
      <c r="E67" s="46"/>
      <c r="F67" s="44"/>
      <c r="G67" s="61">
        <f t="shared" si="3"/>
        <v>46813</v>
      </c>
      <c r="H67" s="62">
        <f t="shared" si="4"/>
        <v>9318710.1385691594</v>
      </c>
      <c r="I67" s="62">
        <f t="shared" si="1"/>
        <v>40117.04714654023</v>
      </c>
    </row>
    <row r="68" spans="1:9" x14ac:dyDescent="0.35">
      <c r="A68" s="61">
        <f t="shared" si="5"/>
        <v>46844</v>
      </c>
      <c r="B68" s="62">
        <f t="shared" si="2"/>
        <v>51389830.022921741</v>
      </c>
      <c r="C68" s="62">
        <f t="shared" si="0"/>
        <v>221233.21824867811</v>
      </c>
      <c r="E68" s="46"/>
      <c r="F68" s="44"/>
      <c r="G68" s="61">
        <f t="shared" si="3"/>
        <v>46844</v>
      </c>
      <c r="H68" s="62">
        <f t="shared" si="4"/>
        <v>9285399.2322099414</v>
      </c>
      <c r="I68" s="62">
        <f t="shared" si="1"/>
        <v>39973.643694663791</v>
      </c>
    </row>
    <row r="69" spans="1:9" x14ac:dyDescent="0.35">
      <c r="A69" s="61">
        <f t="shared" si="5"/>
        <v>46874</v>
      </c>
      <c r="B69" s="62">
        <f t="shared" si="2"/>
        <v>51204677.909185737</v>
      </c>
      <c r="C69" s="62">
        <f t="shared" si="0"/>
        <v>220436.1383990446</v>
      </c>
      <c r="E69" s="46"/>
      <c r="F69" s="44"/>
      <c r="G69" s="61">
        <f t="shared" si="3"/>
        <v>46874</v>
      </c>
      <c r="H69" s="62">
        <f t="shared" si="4"/>
        <v>9251944.9223988466</v>
      </c>
      <c r="I69" s="62">
        <f t="shared" si="1"/>
        <v>39829.622890927036</v>
      </c>
    </row>
    <row r="70" spans="1:9" x14ac:dyDescent="0.35">
      <c r="A70" s="61">
        <f t="shared" si="5"/>
        <v>46905</v>
      </c>
      <c r="B70" s="62">
        <f t="shared" si="2"/>
        <v>51018728.715600096</v>
      </c>
      <c r="C70" s="62">
        <f t="shared" si="0"/>
        <v>219635.62712065841</v>
      </c>
      <c r="E70" s="46"/>
      <c r="F70" s="44"/>
      <c r="G70" s="61">
        <f t="shared" si="3"/>
        <v>46905</v>
      </c>
      <c r="H70" s="62">
        <f t="shared" si="4"/>
        <v>9218346.5917840153</v>
      </c>
      <c r="I70" s="62">
        <f t="shared" si="1"/>
        <v>39684.982077630186</v>
      </c>
    </row>
    <row r="71" spans="1:9" x14ac:dyDescent="0.35">
      <c r="A71" s="61">
        <f t="shared" si="5"/>
        <v>46935</v>
      </c>
      <c r="B71" s="62">
        <f t="shared" si="2"/>
        <v>50831979.010736071</v>
      </c>
      <c r="C71" s="62">
        <f t="shared" si="0"/>
        <v>218831.66964121876</v>
      </c>
      <c r="E71" s="46"/>
      <c r="F71" s="44"/>
      <c r="G71" s="61">
        <f t="shared" si="3"/>
        <v>46935</v>
      </c>
      <c r="H71" s="62">
        <f t="shared" si="4"/>
        <v>9184603.6203558873</v>
      </c>
      <c r="I71" s="62">
        <f t="shared" si="1"/>
        <v>39539.718585632094</v>
      </c>
    </row>
    <row r="72" spans="1:9" x14ac:dyDescent="0.35">
      <c r="A72" s="61">
        <f t="shared" si="5"/>
        <v>46966</v>
      </c>
      <c r="B72" s="62">
        <f t="shared" si="2"/>
        <v>50644425.348392606</v>
      </c>
      <c r="C72" s="62">
        <f t="shared" si="0"/>
        <v>218024.25112483013</v>
      </c>
      <c r="E72" s="46"/>
      <c r="F72" s="44"/>
      <c r="G72" s="61">
        <f t="shared" si="3"/>
        <v>46966</v>
      </c>
      <c r="H72" s="62">
        <f t="shared" si="4"/>
        <v>9150715.3854357619</v>
      </c>
      <c r="I72" s="62">
        <f t="shared" si="1"/>
        <v>39393.829734300954</v>
      </c>
    </row>
    <row r="73" spans="1:9" x14ac:dyDescent="0.35">
      <c r="A73" s="61">
        <f t="shared" si="5"/>
        <v>46997</v>
      </c>
      <c r="B73" s="62">
        <f t="shared" si="2"/>
        <v>50456064.267532751</v>
      </c>
      <c r="C73" s="62">
        <f t="shared" si="0"/>
        <v>217213.35667172846</v>
      </c>
      <c r="E73" s="46"/>
      <c r="F73" s="44"/>
      <c r="G73" s="61">
        <f t="shared" si="3"/>
        <v>46997</v>
      </c>
      <c r="H73" s="62">
        <f t="shared" si="4"/>
        <v>9116681.2616643049</v>
      </c>
      <c r="I73" s="62">
        <f t="shared" si="1"/>
        <v>39247.312831464827</v>
      </c>
    </row>
    <row r="74" spans="1:9" x14ac:dyDescent="0.35">
      <c r="A74" s="61">
        <f t="shared" si="5"/>
        <v>47027</v>
      </c>
      <c r="B74" s="62">
        <f t="shared" si="2"/>
        <v>50266892.292219795</v>
      </c>
      <c r="C74" s="62">
        <f t="shared" si="0"/>
        <v>216398.9713180062</v>
      </c>
      <c r="E74" s="46"/>
      <c r="F74" s="44"/>
      <c r="G74" s="61">
        <f t="shared" si="3"/>
        <v>47027</v>
      </c>
      <c r="H74" s="62">
        <f t="shared" si="4"/>
        <v>9082500.6209900118</v>
      </c>
      <c r="I74" s="62">
        <f t="shared" si="1"/>
        <v>39100.165173362002</v>
      </c>
    </row>
    <row r="75" spans="1:9" x14ac:dyDescent="0.35">
      <c r="A75" s="61">
        <f t="shared" si="5"/>
        <v>47058</v>
      </c>
      <c r="B75" s="62">
        <f t="shared" si="2"/>
        <v>50076905.931553118</v>
      </c>
      <c r="C75" s="62">
        <f t="shared" ref="C75:C138" si="6">B75*$D$5/12</f>
        <v>215581.08003533617</v>
      </c>
      <c r="E75" s="46"/>
      <c r="F75" s="44"/>
      <c r="G75" s="61">
        <f t="shared" si="3"/>
        <v>47058</v>
      </c>
      <c r="H75" s="62">
        <f t="shared" si="4"/>
        <v>9048172.8326576147</v>
      </c>
      <c r="I75" s="62">
        <f t="shared" ref="I75:I138" si="7">H75*$J$5/12</f>
        <v>38952.384044591032</v>
      </c>
    </row>
    <row r="76" spans="1:9" x14ac:dyDescent="0.35">
      <c r="A76" s="61">
        <f t="shared" si="5"/>
        <v>47088</v>
      </c>
      <c r="B76" s="62">
        <f t="shared" ref="B76:B139" si="8">B75+C75+$D$6</f>
        <v>49886101.67960377</v>
      </c>
      <c r="C76" s="62">
        <f t="shared" si="6"/>
        <v>214759.6677306942</v>
      </c>
      <c r="E76" s="46"/>
      <c r="F76" s="44"/>
      <c r="G76" s="61">
        <f t="shared" ref="G76:G139" si="9">EOMONTH(G75,0)+1</f>
        <v>47088</v>
      </c>
      <c r="H76" s="62">
        <f t="shared" ref="H76:H139" si="10">H75+I75+$J$6</f>
        <v>9013697.2631964479</v>
      </c>
      <c r="I76" s="62">
        <f t="shared" si="7"/>
        <v>38803.966718060707</v>
      </c>
    </row>
    <row r="77" spans="1:9" x14ac:dyDescent="0.35">
      <c r="A77" s="61">
        <f t="shared" ref="A77:A140" si="11">EOMONTH(A76,0)+1</f>
        <v>47119</v>
      </c>
      <c r="B77" s="62">
        <f t="shared" si="8"/>
        <v>49694476.015349783</v>
      </c>
      <c r="C77" s="62">
        <f t="shared" si="6"/>
        <v>213934.71924608081</v>
      </c>
      <c r="E77" s="46"/>
      <c r="F77" s="44"/>
      <c r="G77" s="61">
        <f t="shared" si="9"/>
        <v>47119</v>
      </c>
      <c r="H77" s="62">
        <f t="shared" si="10"/>
        <v>8979073.2764087506</v>
      </c>
      <c r="I77" s="62">
        <f t="shared" si="7"/>
        <v>38654.910454939665</v>
      </c>
    </row>
    <row r="78" spans="1:9" x14ac:dyDescent="0.35">
      <c r="A78" s="61">
        <f t="shared" si="11"/>
        <v>47150</v>
      </c>
      <c r="B78" s="62">
        <f t="shared" si="8"/>
        <v>49502025.402611181</v>
      </c>
      <c r="C78" s="62">
        <f t="shared" si="6"/>
        <v>213106.2193582411</v>
      </c>
      <c r="E78" s="46"/>
      <c r="F78" s="44"/>
      <c r="G78" s="61">
        <f t="shared" si="9"/>
        <v>47150</v>
      </c>
      <c r="H78" s="62">
        <f t="shared" si="10"/>
        <v>8944300.2333579324</v>
      </c>
      <c r="I78" s="62">
        <f t="shared" si="7"/>
        <v>38505.212504605901</v>
      </c>
    </row>
    <row r="79" spans="1:9" x14ac:dyDescent="0.35">
      <c r="A79" s="61">
        <f t="shared" si="11"/>
        <v>47178</v>
      </c>
      <c r="B79" s="62">
        <f t="shared" si="8"/>
        <v>49308746.28998474</v>
      </c>
      <c r="C79" s="62">
        <f t="shared" si="6"/>
        <v>212274.1527783843</v>
      </c>
      <c r="E79" s="46"/>
      <c r="F79" s="44"/>
      <c r="G79" s="61">
        <f t="shared" si="9"/>
        <v>47178</v>
      </c>
      <c r="H79" s="62">
        <f t="shared" si="10"/>
        <v>8909377.4923567809</v>
      </c>
      <c r="I79" s="62">
        <f t="shared" si="7"/>
        <v>38354.870104595939</v>
      </c>
    </row>
    <row r="80" spans="1:9" x14ac:dyDescent="0.35">
      <c r="A80" s="61">
        <f t="shared" si="11"/>
        <v>47209</v>
      </c>
      <c r="B80" s="62">
        <f t="shared" si="8"/>
        <v>49114635.110778444</v>
      </c>
      <c r="C80" s="62">
        <f t="shared" si="6"/>
        <v>211438.5041519012</v>
      </c>
      <c r="E80" s="46"/>
      <c r="F80" s="44"/>
      <c r="G80" s="61">
        <f t="shared" si="9"/>
        <v>47209</v>
      </c>
      <c r="H80" s="62">
        <f t="shared" si="10"/>
        <v>8874304.4089556187</v>
      </c>
      <c r="I80" s="62">
        <f t="shared" si="7"/>
        <v>38203.880480553933</v>
      </c>
    </row>
    <row r="81" spans="1:9" x14ac:dyDescent="0.35">
      <c r="A81" s="61">
        <f t="shared" si="11"/>
        <v>47239</v>
      </c>
      <c r="B81" s="62">
        <f t="shared" si="8"/>
        <v>48919688.282945663</v>
      </c>
      <c r="C81" s="62">
        <f t="shared" si="6"/>
        <v>210599.25805808106</v>
      </c>
      <c r="E81" s="46"/>
      <c r="F81" s="44"/>
      <c r="G81" s="61">
        <f t="shared" si="9"/>
        <v>47239</v>
      </c>
      <c r="H81" s="62">
        <f t="shared" si="10"/>
        <v>8839080.3359304145</v>
      </c>
      <c r="I81" s="62">
        <f t="shared" si="7"/>
        <v>38052.240846180437</v>
      </c>
    </row>
    <row r="82" spans="1:9" x14ac:dyDescent="0.35">
      <c r="A82" s="61">
        <f t="shared" si="11"/>
        <v>47270</v>
      </c>
      <c r="B82" s="62">
        <f t="shared" si="8"/>
        <v>48723902.209019057</v>
      </c>
      <c r="C82" s="62">
        <f t="shared" si="6"/>
        <v>209756.39900982703</v>
      </c>
      <c r="E82" s="46"/>
      <c r="F82" s="44"/>
      <c r="G82" s="61">
        <f t="shared" si="9"/>
        <v>47270</v>
      </c>
      <c r="H82" s="62">
        <f t="shared" si="10"/>
        <v>8803704.6232708376</v>
      </c>
      <c r="I82" s="62">
        <f t="shared" si="7"/>
        <v>37899.948403180955</v>
      </c>
    </row>
    <row r="83" spans="1:9" x14ac:dyDescent="0.35">
      <c r="A83" s="61">
        <f t="shared" si="11"/>
        <v>47300</v>
      </c>
      <c r="B83" s="62">
        <f t="shared" si="8"/>
        <v>48527273.276044197</v>
      </c>
      <c r="C83" s="62">
        <f t="shared" si="6"/>
        <v>208909.91145337027</v>
      </c>
      <c r="E83" s="46"/>
      <c r="F83" s="44"/>
      <c r="G83" s="61">
        <f t="shared" si="9"/>
        <v>47300</v>
      </c>
      <c r="H83" s="62">
        <f t="shared" si="10"/>
        <v>8768176.6181682609</v>
      </c>
      <c r="I83" s="62">
        <f t="shared" si="7"/>
        <v>37747.000341214363</v>
      </c>
    </row>
    <row r="84" spans="1:9" x14ac:dyDescent="0.35">
      <c r="A84" s="61">
        <f t="shared" si="11"/>
        <v>47331</v>
      </c>
      <c r="B84" s="62">
        <f t="shared" si="8"/>
        <v>48329797.855512887</v>
      </c>
      <c r="C84" s="62">
        <f t="shared" si="6"/>
        <v>208059.77976798298</v>
      </c>
      <c r="E84" s="46"/>
      <c r="F84" s="44"/>
      <c r="G84" s="61">
        <f t="shared" si="9"/>
        <v>47331</v>
      </c>
      <c r="H84" s="62">
        <f t="shared" si="10"/>
        <v>8732495.6650037169</v>
      </c>
      <c r="I84" s="62">
        <f t="shared" si="7"/>
        <v>37593.393837841002</v>
      </c>
    </row>
    <row r="85" spans="1:9" x14ac:dyDescent="0.35">
      <c r="A85" s="61">
        <f t="shared" si="11"/>
        <v>47362</v>
      </c>
      <c r="B85" s="62">
        <f t="shared" si="8"/>
        <v>48131472.303296186</v>
      </c>
      <c r="C85" s="62">
        <f t="shared" si="6"/>
        <v>207205.98826569007</v>
      </c>
      <c r="E85" s="46"/>
      <c r="F85" s="44"/>
      <c r="G85" s="61">
        <f t="shared" si="9"/>
        <v>47362</v>
      </c>
      <c r="H85" s="62">
        <f t="shared" si="10"/>
        <v>8696661.1053358</v>
      </c>
      <c r="I85" s="62">
        <f t="shared" si="7"/>
        <v>37439.126058470618</v>
      </c>
    </row>
    <row r="86" spans="1:9" x14ac:dyDescent="0.35">
      <c r="A86" s="61">
        <f t="shared" si="11"/>
        <v>47392</v>
      </c>
      <c r="B86" s="62">
        <f t="shared" si="8"/>
        <v>47932292.959577195</v>
      </c>
      <c r="C86" s="62">
        <f t="shared" si="6"/>
        <v>206348.52119097984</v>
      </c>
      <c r="E86" s="46"/>
      <c r="F86" s="44"/>
      <c r="G86" s="61">
        <f t="shared" si="9"/>
        <v>47392</v>
      </c>
      <c r="H86" s="62">
        <f t="shared" si="10"/>
        <v>8660672.2778885122</v>
      </c>
      <c r="I86" s="62">
        <f t="shared" si="7"/>
        <v>37284.194156310048</v>
      </c>
    </row>
    <row r="87" spans="1:9" x14ac:dyDescent="0.35">
      <c r="A87" s="61">
        <f t="shared" si="11"/>
        <v>47423</v>
      </c>
      <c r="B87" s="62">
        <f t="shared" si="8"/>
        <v>47732256.14878349</v>
      </c>
      <c r="C87" s="62">
        <f t="shared" si="6"/>
        <v>205487.3627205129</v>
      </c>
      <c r="E87" s="46"/>
      <c r="F87" s="44"/>
      <c r="G87" s="61">
        <f t="shared" si="9"/>
        <v>47423</v>
      </c>
      <c r="H87" s="62">
        <f t="shared" si="10"/>
        <v>8624528.5185390636</v>
      </c>
      <c r="I87" s="62">
        <f t="shared" si="7"/>
        <v>37128.595272310667</v>
      </c>
    </row>
    <row r="88" spans="1:9" x14ac:dyDescent="0.35">
      <c r="A88" s="61">
        <f t="shared" si="11"/>
        <v>47453</v>
      </c>
      <c r="B88" s="62">
        <f t="shared" si="8"/>
        <v>47531358.179519318</v>
      </c>
      <c r="C88" s="62">
        <f t="shared" si="6"/>
        <v>204622.49696283066</v>
      </c>
      <c r="E88" s="46"/>
      <c r="F88" s="44"/>
      <c r="G88" s="61">
        <f t="shared" si="9"/>
        <v>47453</v>
      </c>
      <c r="H88" s="62">
        <f t="shared" si="10"/>
        <v>8588229.1603056155</v>
      </c>
      <c r="I88" s="62">
        <f t="shared" si="7"/>
        <v>36972.326535115673</v>
      </c>
    </row>
    <row r="89" spans="1:9" x14ac:dyDescent="0.35">
      <c r="A89" s="61">
        <f t="shared" si="11"/>
        <v>47484</v>
      </c>
      <c r="B89" s="62">
        <f t="shared" si="8"/>
        <v>47329595.344497465</v>
      </c>
      <c r="C89" s="62">
        <f t="shared" si="6"/>
        <v>203753.90795806158</v>
      </c>
      <c r="E89" s="46"/>
      <c r="F89" s="44"/>
      <c r="G89" s="61">
        <f t="shared" si="9"/>
        <v>47484</v>
      </c>
      <c r="H89" s="62">
        <f t="shared" si="10"/>
        <v>8551773.5333349723</v>
      </c>
      <c r="I89" s="62">
        <f t="shared" si="7"/>
        <v>36815.385061007059</v>
      </c>
    </row>
    <row r="90" spans="1:9" x14ac:dyDescent="0.35">
      <c r="A90" s="61">
        <f t="shared" si="11"/>
        <v>47515</v>
      </c>
      <c r="B90" s="62">
        <f t="shared" si="8"/>
        <v>47126963.920470841</v>
      </c>
      <c r="C90" s="62">
        <f t="shared" si="6"/>
        <v>202881.57967762696</v>
      </c>
      <c r="E90" s="46"/>
      <c r="F90" s="44"/>
      <c r="G90" s="61">
        <f t="shared" si="9"/>
        <v>47515</v>
      </c>
      <c r="H90" s="62">
        <f t="shared" si="10"/>
        <v>8515160.9648902211</v>
      </c>
      <c r="I90" s="62">
        <f t="shared" si="7"/>
        <v>36657.767953852403</v>
      </c>
    </row>
    <row r="91" spans="1:9" x14ac:dyDescent="0.35">
      <c r="A91" s="61">
        <f t="shared" si="11"/>
        <v>47543</v>
      </c>
      <c r="B91" s="62">
        <f t="shared" si="8"/>
        <v>46923460.168163784</v>
      </c>
      <c r="C91" s="62">
        <f t="shared" si="6"/>
        <v>202005.49602394507</v>
      </c>
      <c r="E91" s="46"/>
      <c r="F91" s="44"/>
      <c r="G91" s="61">
        <f t="shared" si="9"/>
        <v>47543</v>
      </c>
      <c r="H91" s="62">
        <f t="shared" si="10"/>
        <v>8478390.7793383151</v>
      </c>
      <c r="I91" s="62">
        <f t="shared" si="7"/>
        <v>36499.472305051444</v>
      </c>
    </row>
    <row r="92" spans="1:9" x14ac:dyDescent="0.35">
      <c r="A92" s="61">
        <f t="shared" si="11"/>
        <v>47574</v>
      </c>
      <c r="B92" s="62">
        <f t="shared" si="8"/>
        <v>46719080.332203045</v>
      </c>
      <c r="C92" s="62">
        <f t="shared" si="6"/>
        <v>201125.64083013413</v>
      </c>
      <c r="E92" s="46"/>
      <c r="F92" s="44"/>
      <c r="G92" s="61">
        <f t="shared" si="9"/>
        <v>47574</v>
      </c>
      <c r="H92" s="62">
        <f t="shared" si="10"/>
        <v>8441462.2981376089</v>
      </c>
      <c r="I92" s="62">
        <f t="shared" si="7"/>
        <v>36340.495193482406</v>
      </c>
    </row>
    <row r="93" spans="1:9" x14ac:dyDescent="0.35">
      <c r="A93" s="61">
        <f t="shared" si="11"/>
        <v>47604</v>
      </c>
      <c r="B93" s="62">
        <f t="shared" si="8"/>
        <v>46513820.641048498</v>
      </c>
      <c r="C93" s="62">
        <f t="shared" si="6"/>
        <v>200241.99785971377</v>
      </c>
      <c r="E93" s="46"/>
      <c r="F93" s="44"/>
      <c r="G93" s="61">
        <f t="shared" si="9"/>
        <v>47604</v>
      </c>
      <c r="H93" s="62">
        <f t="shared" si="10"/>
        <v>8404374.839825334</v>
      </c>
      <c r="I93" s="62">
        <f t="shared" si="7"/>
        <v>36180.833685448066</v>
      </c>
    </row>
    <row r="94" spans="1:9" x14ac:dyDescent="0.35">
      <c r="A94" s="61">
        <f t="shared" si="11"/>
        <v>47635</v>
      </c>
      <c r="B94" s="62">
        <f t="shared" si="8"/>
        <v>46307677.306923531</v>
      </c>
      <c r="C94" s="62">
        <f t="shared" si="6"/>
        <v>199354.55080630581</v>
      </c>
      <c r="E94" s="46"/>
      <c r="F94" s="44"/>
      <c r="G94" s="61">
        <f t="shared" si="9"/>
        <v>47635</v>
      </c>
      <c r="H94" s="62">
        <f t="shared" si="10"/>
        <v>8367127.7200050242</v>
      </c>
      <c r="I94" s="62">
        <f t="shared" si="7"/>
        <v>36020.484834621624</v>
      </c>
    </row>
    <row r="95" spans="1:9" x14ac:dyDescent="0.35">
      <c r="A95" s="61">
        <f t="shared" si="11"/>
        <v>47665</v>
      </c>
      <c r="B95" s="62">
        <f t="shared" si="8"/>
        <v>46100646.525745153</v>
      </c>
      <c r="C95" s="62">
        <f t="shared" si="6"/>
        <v>198463.28329333288</v>
      </c>
      <c r="E95" s="46"/>
      <c r="F95" s="44"/>
      <c r="G95" s="61">
        <f t="shared" si="9"/>
        <v>47665</v>
      </c>
      <c r="H95" s="62">
        <f t="shared" si="10"/>
        <v>8329720.2513338868</v>
      </c>
      <c r="I95" s="62">
        <f t="shared" si="7"/>
        <v>35859.44568199238</v>
      </c>
    </row>
    <row r="96" spans="1:9" x14ac:dyDescent="0.35">
      <c r="A96" s="61">
        <f t="shared" si="11"/>
        <v>47696</v>
      </c>
      <c r="B96" s="62">
        <f t="shared" si="8"/>
        <v>45892724.477053799</v>
      </c>
      <c r="C96" s="62">
        <f t="shared" si="6"/>
        <v>197568.17887371659</v>
      </c>
      <c r="E96" s="46"/>
      <c r="F96" s="44"/>
      <c r="G96" s="61">
        <f t="shared" si="9"/>
        <v>47696</v>
      </c>
      <c r="H96" s="62">
        <f t="shared" si="10"/>
        <v>8292151.7435101205</v>
      </c>
      <c r="I96" s="62">
        <f t="shared" si="7"/>
        <v>35697.713255811068</v>
      </c>
    </row>
    <row r="97" spans="1:9" x14ac:dyDescent="0.35">
      <c r="A97" s="61">
        <f t="shared" si="11"/>
        <v>47727</v>
      </c>
      <c r="B97" s="62">
        <f t="shared" si="8"/>
        <v>45683907.323942833</v>
      </c>
      <c r="C97" s="62">
        <f t="shared" si="6"/>
        <v>196669.22102957391</v>
      </c>
      <c r="E97" s="46"/>
      <c r="F97" s="44"/>
      <c r="G97" s="61">
        <f t="shared" si="9"/>
        <v>47727</v>
      </c>
      <c r="H97" s="62">
        <f t="shared" si="10"/>
        <v>8254421.5032601738</v>
      </c>
      <c r="I97" s="62">
        <f t="shared" si="7"/>
        <v>35535.284571535049</v>
      </c>
    </row>
    <row r="98" spans="1:9" x14ac:dyDescent="0.35">
      <c r="A98" s="61">
        <f t="shared" si="11"/>
        <v>47757</v>
      </c>
      <c r="B98" s="62">
        <f t="shared" si="8"/>
        <v>45474191.212987721</v>
      </c>
      <c r="C98" s="62">
        <f t="shared" si="6"/>
        <v>195766.39317191215</v>
      </c>
      <c r="E98" s="46"/>
      <c r="F98" s="44"/>
      <c r="G98" s="61">
        <f t="shared" si="9"/>
        <v>47757</v>
      </c>
      <c r="H98" s="62">
        <f t="shared" si="10"/>
        <v>8216528.8343259506</v>
      </c>
      <c r="I98" s="62">
        <f t="shared" si="7"/>
        <v>35372.156631773214</v>
      </c>
    </row>
    <row r="99" spans="1:9" x14ac:dyDescent="0.35">
      <c r="A99" s="61">
        <f t="shared" si="11"/>
        <v>47788</v>
      </c>
      <c r="B99" s="62">
        <f t="shared" si="8"/>
        <v>45263572.274174951</v>
      </c>
      <c r="C99" s="62">
        <f t="shared" si="6"/>
        <v>194859.67864032314</v>
      </c>
      <c r="E99" s="46"/>
      <c r="F99" s="44"/>
      <c r="G99" s="61">
        <f t="shared" si="9"/>
        <v>47788</v>
      </c>
      <c r="H99" s="62">
        <f t="shared" si="10"/>
        <v>8178473.0374519657</v>
      </c>
      <c r="I99" s="62">
        <f t="shared" si="7"/>
        <v>35208.326426230713</v>
      </c>
    </row>
    <row r="100" spans="1:9" x14ac:dyDescent="0.35">
      <c r="A100" s="61">
        <f t="shared" si="11"/>
        <v>47818</v>
      </c>
      <c r="B100" s="62">
        <f t="shared" si="8"/>
        <v>45052046.620830588</v>
      </c>
      <c r="C100" s="62">
        <f t="shared" si="6"/>
        <v>193949.06070267569</v>
      </c>
      <c r="E100" s="46"/>
      <c r="F100" s="44"/>
      <c r="G100" s="61">
        <f t="shared" si="9"/>
        <v>47818</v>
      </c>
      <c r="H100" s="62">
        <f t="shared" si="10"/>
        <v>8140253.4103724379</v>
      </c>
      <c r="I100" s="62">
        <f t="shared" si="7"/>
        <v>35043.790931653341</v>
      </c>
    </row>
    <row r="101" spans="1:9" x14ac:dyDescent="0.35">
      <c r="A101" s="61">
        <f t="shared" si="11"/>
        <v>47849</v>
      </c>
      <c r="B101" s="62">
        <f t="shared" si="8"/>
        <v>44839610.349548578</v>
      </c>
      <c r="C101" s="62">
        <f t="shared" si="6"/>
        <v>193034.52255480664</v>
      </c>
      <c r="E101" s="46"/>
      <c r="F101" s="44"/>
      <c r="G101" s="61">
        <f t="shared" si="9"/>
        <v>47849</v>
      </c>
      <c r="H101" s="62">
        <f t="shared" si="10"/>
        <v>8101869.2477983329</v>
      </c>
      <c r="I101" s="62">
        <f t="shared" si="7"/>
        <v>34878.547111771819</v>
      </c>
    </row>
    <row r="102" spans="1:9" x14ac:dyDescent="0.35">
      <c r="A102" s="61">
        <f t="shared" si="11"/>
        <v>47880</v>
      </c>
      <c r="B102" s="62">
        <f t="shared" si="8"/>
        <v>44626259.540118702</v>
      </c>
      <c r="C102" s="62">
        <f t="shared" si="6"/>
        <v>192116.04732021099</v>
      </c>
      <c r="E102" s="46"/>
      <c r="F102" s="44"/>
      <c r="G102" s="61">
        <f t="shared" si="9"/>
        <v>47880</v>
      </c>
      <c r="H102" s="62">
        <f t="shared" si="10"/>
        <v>8063319.8414043467</v>
      </c>
      <c r="I102" s="62">
        <f t="shared" si="7"/>
        <v>34712.591917245714</v>
      </c>
    </row>
    <row r="103" spans="1:9" x14ac:dyDescent="0.35">
      <c r="A103" s="61">
        <f t="shared" si="11"/>
        <v>47908</v>
      </c>
      <c r="B103" s="62">
        <f t="shared" si="8"/>
        <v>44411990.255454227</v>
      </c>
      <c r="C103" s="62">
        <f t="shared" si="6"/>
        <v>191193.61804973043</v>
      </c>
      <c r="E103" s="46"/>
      <c r="F103" s="44"/>
      <c r="G103" s="61">
        <f t="shared" si="9"/>
        <v>47908</v>
      </c>
      <c r="H103" s="62">
        <f t="shared" si="10"/>
        <v>8024604.4798158342</v>
      </c>
      <c r="I103" s="62">
        <f t="shared" si="7"/>
        <v>34545.922285607165</v>
      </c>
    </row>
    <row r="104" spans="1:9" x14ac:dyDescent="0.35">
      <c r="A104" s="61">
        <f t="shared" si="11"/>
        <v>47939</v>
      </c>
      <c r="B104" s="62">
        <f t="shared" si="8"/>
        <v>44196798.541519277</v>
      </c>
      <c r="C104" s="62">
        <f t="shared" si="6"/>
        <v>190267.21772124048</v>
      </c>
      <c r="E104" s="46"/>
      <c r="F104" s="44"/>
      <c r="G104" s="61">
        <f t="shared" si="9"/>
        <v>47939</v>
      </c>
      <c r="H104" s="62">
        <f t="shared" si="10"/>
        <v>7985722.4485956831</v>
      </c>
      <c r="I104" s="62">
        <f t="shared" si="7"/>
        <v>34378.535141204418</v>
      </c>
    </row>
    <row r="105" spans="1:9" x14ac:dyDescent="0.35">
      <c r="A105" s="61">
        <f t="shared" si="11"/>
        <v>47969</v>
      </c>
      <c r="B105" s="62">
        <f t="shared" si="8"/>
        <v>43980680.427255832</v>
      </c>
      <c r="C105" s="62">
        <f t="shared" si="6"/>
        <v>189336.82923933634</v>
      </c>
      <c r="E105" s="46"/>
      <c r="F105" s="44"/>
      <c r="G105" s="61">
        <f t="shared" si="9"/>
        <v>47969</v>
      </c>
      <c r="H105" s="62">
        <f t="shared" si="10"/>
        <v>7946673.0302311294</v>
      </c>
      <c r="I105" s="62">
        <f t="shared" si="7"/>
        <v>34210.427395145009</v>
      </c>
    </row>
    <row r="106" spans="1:9" x14ac:dyDescent="0.35">
      <c r="A106" s="61">
        <f t="shared" si="11"/>
        <v>48000</v>
      </c>
      <c r="B106" s="62">
        <f t="shared" si="8"/>
        <v>43763631.924510486</v>
      </c>
      <c r="C106" s="62">
        <f t="shared" si="6"/>
        <v>188402.43543501766</v>
      </c>
      <c r="E106" s="46"/>
      <c r="F106" s="44"/>
      <c r="G106" s="61">
        <f t="shared" si="9"/>
        <v>48000</v>
      </c>
      <c r="H106" s="62">
        <f t="shared" si="10"/>
        <v>7907455.5041205166</v>
      </c>
      <c r="I106" s="62">
        <f t="shared" si="7"/>
        <v>34041.595945238827</v>
      </c>
    </row>
    <row r="107" spans="1:9" x14ac:dyDescent="0.35">
      <c r="A107" s="61">
        <f t="shared" si="11"/>
        <v>48030</v>
      </c>
      <c r="B107" s="62">
        <f t="shared" si="8"/>
        <v>43545649.027960822</v>
      </c>
      <c r="C107" s="62">
        <f t="shared" si="6"/>
        <v>187464.01906537134</v>
      </c>
      <c r="E107" s="46"/>
      <c r="F107" s="44"/>
      <c r="G107" s="61">
        <f t="shared" si="9"/>
        <v>48030</v>
      </c>
      <c r="H107" s="62">
        <f t="shared" si="10"/>
        <v>7868069.1465599975</v>
      </c>
      <c r="I107" s="62">
        <f t="shared" si="7"/>
        <v>33872.037675940788</v>
      </c>
    </row>
    <row r="108" spans="1:9" x14ac:dyDescent="0.35">
      <c r="A108" s="61">
        <f t="shared" si="11"/>
        <v>48061</v>
      </c>
      <c r="B108" s="62">
        <f t="shared" si="8"/>
        <v>43326727.715041511</v>
      </c>
      <c r="C108" s="62">
        <f t="shared" si="6"/>
        <v>186521.56281325369</v>
      </c>
      <c r="E108" s="46"/>
      <c r="F108" s="44"/>
      <c r="G108" s="61">
        <f t="shared" si="9"/>
        <v>48061</v>
      </c>
      <c r="H108" s="62">
        <f t="shared" si="10"/>
        <v>7828513.2307301797</v>
      </c>
      <c r="I108" s="62">
        <f t="shared" si="7"/>
        <v>33701.749458293423</v>
      </c>
    </row>
    <row r="109" spans="1:9" x14ac:dyDescent="0.35">
      <c r="A109" s="61">
        <f t="shared" si="11"/>
        <v>48092</v>
      </c>
      <c r="B109" s="62">
        <f t="shared" si="8"/>
        <v>43106863.945870079</v>
      </c>
      <c r="C109" s="62">
        <f t="shared" si="6"/>
        <v>185575.04928697066</v>
      </c>
      <c r="E109" s="46"/>
      <c r="F109" s="44"/>
      <c r="G109" s="61">
        <f t="shared" si="9"/>
        <v>48092</v>
      </c>
      <c r="H109" s="62">
        <f t="shared" si="10"/>
        <v>7788787.0266827149</v>
      </c>
      <c r="I109" s="62">
        <f t="shared" si="7"/>
        <v>33530.728149869086</v>
      </c>
    </row>
    <row r="110" spans="1:9" x14ac:dyDescent="0.35">
      <c r="A110" s="61">
        <f t="shared" si="11"/>
        <v>48122</v>
      </c>
      <c r="B110" s="62">
        <f t="shared" si="8"/>
        <v>42886053.663172364</v>
      </c>
      <c r="C110" s="62">
        <f t="shared" si="6"/>
        <v>184624.461019957</v>
      </c>
      <c r="E110" s="46"/>
      <c r="F110" s="44"/>
      <c r="G110" s="61">
        <f t="shared" si="9"/>
        <v>48122</v>
      </c>
      <c r="H110" s="62">
        <f t="shared" si="10"/>
        <v>7748889.8013268262</v>
      </c>
      <c r="I110" s="62">
        <f t="shared" si="7"/>
        <v>33358.970594711987</v>
      </c>
    </row>
    <row r="111" spans="1:9" x14ac:dyDescent="0.35">
      <c r="A111" s="61">
        <f t="shared" si="11"/>
        <v>48153</v>
      </c>
      <c r="B111" s="62">
        <f t="shared" si="8"/>
        <v>42664292.792207636</v>
      </c>
      <c r="C111" s="62">
        <f t="shared" si="6"/>
        <v>183669.78047045387</v>
      </c>
      <c r="E111" s="46"/>
      <c r="F111" s="44"/>
      <c r="G111" s="61">
        <f t="shared" si="9"/>
        <v>48153</v>
      </c>
      <c r="H111" s="62">
        <f t="shared" si="10"/>
        <v>7708820.8184157796</v>
      </c>
      <c r="I111" s="62">
        <f t="shared" si="7"/>
        <v>33186.473623279926</v>
      </c>
    </row>
    <row r="112" spans="1:9" x14ac:dyDescent="0.35">
      <c r="A112" s="61">
        <f t="shared" si="11"/>
        <v>48183</v>
      </c>
      <c r="B112" s="62">
        <f t="shared" si="8"/>
        <v>42441577.240693405</v>
      </c>
      <c r="C112" s="62">
        <f t="shared" si="6"/>
        <v>182710.99002118511</v>
      </c>
      <c r="E112" s="46"/>
      <c r="F112" s="44"/>
      <c r="G112" s="61">
        <f t="shared" si="9"/>
        <v>48183</v>
      </c>
      <c r="H112" s="62">
        <f t="shared" si="10"/>
        <v>7668579.3385333009</v>
      </c>
      <c r="I112" s="62">
        <f t="shared" si="7"/>
        <v>33013.234052385858</v>
      </c>
    </row>
    <row r="113" spans="1:9" x14ac:dyDescent="0.35">
      <c r="A113" s="61">
        <f t="shared" si="11"/>
        <v>48214</v>
      </c>
      <c r="B113" s="62">
        <f t="shared" si="8"/>
        <v>42217902.898729905</v>
      </c>
      <c r="C113" s="62">
        <f t="shared" si="6"/>
        <v>181748.07197903225</v>
      </c>
      <c r="E113" s="46"/>
      <c r="F113" s="44"/>
      <c r="G113" s="61">
        <f t="shared" si="9"/>
        <v>48214</v>
      </c>
      <c r="H113" s="62">
        <f t="shared" si="10"/>
        <v>7628164.6190799288</v>
      </c>
      <c r="I113" s="62">
        <f t="shared" si="7"/>
        <v>32839.248685139093</v>
      </c>
    </row>
    <row r="114" spans="1:9" x14ac:dyDescent="0.35">
      <c r="A114" s="61">
        <f t="shared" si="11"/>
        <v>48245</v>
      </c>
      <c r="B114" s="62">
        <f t="shared" si="8"/>
        <v>41993265.638724253</v>
      </c>
      <c r="C114" s="62">
        <f t="shared" si="6"/>
        <v>180781.0085747079</v>
      </c>
      <c r="E114" s="46"/>
      <c r="F114" s="44"/>
      <c r="G114" s="61">
        <f t="shared" si="9"/>
        <v>48245</v>
      </c>
      <c r="H114" s="62">
        <f t="shared" si="10"/>
        <v>7587575.9142593099</v>
      </c>
      <c r="I114" s="62">
        <f t="shared" si="7"/>
        <v>32664.514310886327</v>
      </c>
    </row>
    <row r="115" spans="1:9" x14ac:dyDescent="0.35">
      <c r="A115" s="61">
        <f t="shared" si="11"/>
        <v>48274</v>
      </c>
      <c r="B115" s="62">
        <f t="shared" si="8"/>
        <v>41767661.315314278</v>
      </c>
      <c r="C115" s="62">
        <f t="shared" si="6"/>
        <v>179809.78196242798</v>
      </c>
      <c r="E115" s="46"/>
      <c r="F115" s="44"/>
      <c r="G115" s="61">
        <f t="shared" si="9"/>
        <v>48274</v>
      </c>
      <c r="H115" s="62">
        <f t="shared" si="10"/>
        <v>7546812.4750644378</v>
      </c>
      <c r="I115" s="62">
        <f t="shared" si="7"/>
        <v>32489.027705152403</v>
      </c>
    </row>
    <row r="116" spans="1:9" x14ac:dyDescent="0.35">
      <c r="A116" s="61">
        <f t="shared" si="11"/>
        <v>48305</v>
      </c>
      <c r="B116" s="62">
        <f t="shared" si="8"/>
        <v>41541085.765292019</v>
      </c>
      <c r="C116" s="62">
        <f t="shared" si="6"/>
        <v>178834.37421958215</v>
      </c>
      <c r="E116" s="46"/>
      <c r="F116" s="44"/>
      <c r="G116" s="61">
        <f t="shared" si="9"/>
        <v>48305</v>
      </c>
      <c r="H116" s="62">
        <f t="shared" si="10"/>
        <v>7505873.5492638322</v>
      </c>
      <c r="I116" s="62">
        <f t="shared" si="7"/>
        <v>32312.785629580798</v>
      </c>
    </row>
    <row r="117" spans="1:9" x14ac:dyDescent="0.35">
      <c r="A117" s="61">
        <f t="shared" si="11"/>
        <v>48335</v>
      </c>
      <c r="B117" s="62">
        <f t="shared" si="8"/>
        <v>41313534.807526916</v>
      </c>
      <c r="C117" s="62">
        <f t="shared" si="6"/>
        <v>177854.76734640336</v>
      </c>
      <c r="E117" s="46"/>
      <c r="F117" s="44"/>
      <c r="G117" s="61">
        <f t="shared" si="9"/>
        <v>48335</v>
      </c>
      <c r="H117" s="62">
        <f t="shared" si="10"/>
        <v>7464758.3813876547</v>
      </c>
      <c r="I117" s="62">
        <f t="shared" si="7"/>
        <v>32135.784831873854</v>
      </c>
    </row>
    <row r="118" spans="1:9" x14ac:dyDescent="0.35">
      <c r="A118" s="61">
        <f t="shared" si="11"/>
        <v>48366</v>
      </c>
      <c r="B118" s="62">
        <f t="shared" si="8"/>
        <v>41085004.242888637</v>
      </c>
      <c r="C118" s="62">
        <f t="shared" si="6"/>
        <v>176870.94326563555</v>
      </c>
      <c r="E118" s="46"/>
      <c r="F118" s="44"/>
      <c r="G118" s="61">
        <f t="shared" si="9"/>
        <v>48366</v>
      </c>
      <c r="H118" s="62">
        <f t="shared" si="10"/>
        <v>7423466.2127137706</v>
      </c>
      <c r="I118" s="62">
        <f t="shared" si="7"/>
        <v>31958.022045732781</v>
      </c>
    </row>
    <row r="119" spans="1:9" x14ac:dyDescent="0.35">
      <c r="A119" s="61">
        <f t="shared" si="11"/>
        <v>48396</v>
      </c>
      <c r="B119" s="62">
        <f t="shared" si="8"/>
        <v>40855489.854169592</v>
      </c>
      <c r="C119" s="62">
        <f t="shared" si="6"/>
        <v>175882.88382220009</v>
      </c>
      <c r="E119" s="46"/>
      <c r="F119" s="44"/>
      <c r="G119" s="61">
        <f t="shared" si="9"/>
        <v>48396</v>
      </c>
      <c r="H119" s="62">
        <f t="shared" si="10"/>
        <v>7381996.2812537448</v>
      </c>
      <c r="I119" s="62">
        <f t="shared" si="7"/>
        <v>31779.493990797371</v>
      </c>
    </row>
    <row r="120" spans="1:9" x14ac:dyDescent="0.35">
      <c r="A120" s="61">
        <f t="shared" si="11"/>
        <v>48427</v>
      </c>
      <c r="B120" s="62">
        <f t="shared" si="8"/>
        <v>40624987.406007111</v>
      </c>
      <c r="C120" s="62">
        <f t="shared" si="6"/>
        <v>174890.5707828606</v>
      </c>
      <c r="E120" s="46"/>
      <c r="F120" s="44"/>
      <c r="G120" s="61">
        <f t="shared" si="9"/>
        <v>48427</v>
      </c>
      <c r="H120" s="62">
        <f t="shared" si="10"/>
        <v>7340347.8217387842</v>
      </c>
      <c r="I120" s="62">
        <f t="shared" si="7"/>
        <v>31600.197372585462</v>
      </c>
    </row>
    <row r="121" spans="1:9" x14ac:dyDescent="0.35">
      <c r="A121" s="61">
        <f t="shared" si="11"/>
        <v>48458</v>
      </c>
      <c r="B121" s="62">
        <f t="shared" si="8"/>
        <v>40393492.64480529</v>
      </c>
      <c r="C121" s="62">
        <f t="shared" si="6"/>
        <v>173893.98583588676</v>
      </c>
      <c r="E121" s="46"/>
      <c r="F121" s="44"/>
      <c r="G121" s="61">
        <f t="shared" si="9"/>
        <v>48458</v>
      </c>
      <c r="H121" s="62">
        <f t="shared" si="10"/>
        <v>7298520.0656056115</v>
      </c>
      <c r="I121" s="62">
        <f t="shared" si="7"/>
        <v>31420.128882432156</v>
      </c>
    </row>
    <row r="122" spans="1:9" x14ac:dyDescent="0.35">
      <c r="A122" s="61">
        <f t="shared" si="11"/>
        <v>48488</v>
      </c>
      <c r="B122" s="62">
        <f t="shared" si="8"/>
        <v>40161001.298656493</v>
      </c>
      <c r="C122" s="62">
        <f t="shared" si="6"/>
        <v>172893.11059071621</v>
      </c>
      <c r="E122" s="46"/>
      <c r="F122" s="44"/>
      <c r="G122" s="61">
        <f t="shared" si="9"/>
        <v>48488</v>
      </c>
      <c r="H122" s="62">
        <f t="shared" si="10"/>
        <v>7256512.2409822857</v>
      </c>
      <c r="I122" s="62">
        <f t="shared" si="7"/>
        <v>31239.285197428737</v>
      </c>
    </row>
    <row r="123" spans="1:9" x14ac:dyDescent="0.35">
      <c r="A123" s="61">
        <f t="shared" si="11"/>
        <v>48519</v>
      </c>
      <c r="B123" s="62">
        <f t="shared" si="8"/>
        <v>39927509.077262528</v>
      </c>
      <c r="C123" s="62">
        <f t="shared" si="6"/>
        <v>171887.92657761517</v>
      </c>
      <c r="E123" s="46"/>
      <c r="F123" s="44"/>
      <c r="G123" s="61">
        <f t="shared" si="9"/>
        <v>48519</v>
      </c>
      <c r="H123" s="62">
        <f t="shared" si="10"/>
        <v>7214323.5726739559</v>
      </c>
      <c r="I123" s="62">
        <f t="shared" si="7"/>
        <v>31057.66298036138</v>
      </c>
    </row>
    <row r="124" spans="1:9" x14ac:dyDescent="0.35">
      <c r="A124" s="61">
        <f t="shared" si="11"/>
        <v>48549</v>
      </c>
      <c r="B124" s="62">
        <f t="shared" si="8"/>
        <v>39693011.671855457</v>
      </c>
      <c r="C124" s="62">
        <f t="shared" si="6"/>
        <v>170878.41524733775</v>
      </c>
      <c r="E124" s="46"/>
      <c r="F124" s="44"/>
      <c r="G124" s="61">
        <f t="shared" si="9"/>
        <v>48549</v>
      </c>
      <c r="H124" s="62">
        <f t="shared" si="10"/>
        <v>7171953.2821485596</v>
      </c>
      <c r="I124" s="62">
        <f t="shared" si="7"/>
        <v>30875.258879649551</v>
      </c>
    </row>
    <row r="125" spans="1:9" x14ac:dyDescent="0.35">
      <c r="A125" s="61">
        <f t="shared" si="11"/>
        <v>48580</v>
      </c>
      <c r="B125" s="62">
        <f t="shared" si="8"/>
        <v>39457504.755118109</v>
      </c>
      <c r="C125" s="62">
        <f t="shared" si="6"/>
        <v>169864.55797078347</v>
      </c>
      <c r="E125" s="46"/>
      <c r="F125" s="44"/>
      <c r="G125" s="61">
        <f t="shared" si="9"/>
        <v>48580</v>
      </c>
      <c r="H125" s="62">
        <f t="shared" si="10"/>
        <v>7129400.5875224508</v>
      </c>
      <c r="I125" s="62">
        <f t="shared" si="7"/>
        <v>30692.069529284152</v>
      </c>
    </row>
    <row r="126" spans="1:9" x14ac:dyDescent="0.35">
      <c r="A126" s="61">
        <f t="shared" si="11"/>
        <v>48611</v>
      </c>
      <c r="B126" s="62">
        <f t="shared" si="8"/>
        <v>39220983.98110421</v>
      </c>
      <c r="C126" s="62">
        <f t="shared" si="6"/>
        <v>168846.33603865362</v>
      </c>
      <c r="E126" s="46"/>
      <c r="F126" s="44"/>
      <c r="G126" s="61">
        <f t="shared" si="9"/>
        <v>48611</v>
      </c>
      <c r="H126" s="62">
        <f t="shared" si="10"/>
        <v>7086664.7035459764</v>
      </c>
      <c r="I126" s="62">
        <f t="shared" si="7"/>
        <v>30508.091548765427</v>
      </c>
    </row>
    <row r="127" spans="1:9" x14ac:dyDescent="0.35">
      <c r="A127" s="61">
        <f t="shared" si="11"/>
        <v>48639</v>
      </c>
      <c r="B127" s="62">
        <f t="shared" si="8"/>
        <v>38983444.985158183</v>
      </c>
      <c r="C127" s="62">
        <f t="shared" si="6"/>
        <v>167823.73066110598</v>
      </c>
      <c r="E127" s="46"/>
      <c r="F127" s="44"/>
      <c r="G127" s="61">
        <f t="shared" si="9"/>
        <v>48639</v>
      </c>
      <c r="H127" s="62">
        <f t="shared" si="10"/>
        <v>7043744.8415889833</v>
      </c>
      <c r="I127" s="62">
        <f t="shared" si="7"/>
        <v>30323.321543040573</v>
      </c>
    </row>
    <row r="128" spans="1:9" x14ac:dyDescent="0.35">
      <c r="A128" s="61">
        <f t="shared" si="11"/>
        <v>48670</v>
      </c>
      <c r="B128" s="62">
        <f t="shared" si="8"/>
        <v>38744883.383834608</v>
      </c>
      <c r="C128" s="62">
        <f t="shared" si="6"/>
        <v>166796.72296740799</v>
      </c>
      <c r="E128" s="46"/>
      <c r="F128" s="44"/>
      <c r="G128" s="61">
        <f t="shared" si="9"/>
        <v>48670</v>
      </c>
      <c r="H128" s="62">
        <f t="shared" si="10"/>
        <v>7000640.2096262658</v>
      </c>
      <c r="I128" s="62">
        <f t="shared" si="7"/>
        <v>30137.756102441072</v>
      </c>
    </row>
    <row r="129" spans="1:9" x14ac:dyDescent="0.35">
      <c r="A129" s="61">
        <f t="shared" si="11"/>
        <v>48700</v>
      </c>
      <c r="B129" s="62">
        <f t="shared" si="8"/>
        <v>38505294.774817333</v>
      </c>
      <c r="C129" s="62">
        <f t="shared" si="6"/>
        <v>165765.2940055886</v>
      </c>
      <c r="E129" s="46"/>
      <c r="F129" s="44"/>
      <c r="G129" s="61">
        <f t="shared" si="9"/>
        <v>48700</v>
      </c>
      <c r="H129" s="62">
        <f t="shared" si="10"/>
        <v>6957350.0122229485</v>
      </c>
      <c r="I129" s="62">
        <f t="shared" si="7"/>
        <v>29951.391802619793</v>
      </c>
    </row>
    <row r="130" spans="1:9" x14ac:dyDescent="0.35">
      <c r="A130" s="61">
        <f t="shared" si="11"/>
        <v>48731</v>
      </c>
      <c r="B130" s="62">
        <f t="shared" si="8"/>
        <v>38264674.736838236</v>
      </c>
      <c r="C130" s="62">
        <f t="shared" si="6"/>
        <v>164729.42474208859</v>
      </c>
      <c r="E130" s="46"/>
      <c r="F130" s="44"/>
      <c r="G130" s="61">
        <f t="shared" si="9"/>
        <v>48731</v>
      </c>
      <c r="H130" s="62">
        <f t="shared" si="10"/>
        <v>6913873.4505198104</v>
      </c>
      <c r="I130" s="62">
        <f t="shared" si="7"/>
        <v>29764.225204487782</v>
      </c>
    </row>
    <row r="131" spans="1:9" x14ac:dyDescent="0.35">
      <c r="A131" s="61">
        <f t="shared" si="11"/>
        <v>48761</v>
      </c>
      <c r="B131" s="62">
        <f t="shared" si="8"/>
        <v>38023018.82959564</v>
      </c>
      <c r="C131" s="62">
        <f t="shared" si="6"/>
        <v>163689.09606140922</v>
      </c>
      <c r="E131" s="46"/>
      <c r="F131" s="44"/>
      <c r="G131" s="61">
        <f t="shared" si="9"/>
        <v>48761</v>
      </c>
      <c r="H131" s="62">
        <f t="shared" si="10"/>
        <v>6870209.7222185396</v>
      </c>
      <c r="I131" s="62">
        <f t="shared" si="7"/>
        <v>29576.252854150811</v>
      </c>
    </row>
    <row r="132" spans="1:9" x14ac:dyDescent="0.35">
      <c r="A132" s="61">
        <f t="shared" si="11"/>
        <v>48792</v>
      </c>
      <c r="B132" s="62">
        <f t="shared" si="8"/>
        <v>37780322.593672365</v>
      </c>
      <c r="C132" s="62">
        <f t="shared" si="6"/>
        <v>162644.28876575953</v>
      </c>
      <c r="E132" s="46"/>
      <c r="F132" s="44"/>
      <c r="G132" s="61">
        <f t="shared" si="9"/>
        <v>48792</v>
      </c>
      <c r="H132" s="62">
        <f t="shared" si="10"/>
        <v>6826358.0215669321</v>
      </c>
      <c r="I132" s="62">
        <f t="shared" si="7"/>
        <v>29387.47128284564</v>
      </c>
    </row>
    <row r="133" spans="1:9" x14ac:dyDescent="0.35">
      <c r="A133" s="61">
        <f t="shared" si="11"/>
        <v>48823</v>
      </c>
      <c r="B133" s="62">
        <f t="shared" si="8"/>
        <v>37536581.550453439</v>
      </c>
      <c r="C133" s="62">
        <f t="shared" si="6"/>
        <v>161594.98357470206</v>
      </c>
      <c r="E133" s="46"/>
      <c r="F133" s="44"/>
      <c r="G133" s="61">
        <f t="shared" si="9"/>
        <v>48823</v>
      </c>
      <c r="H133" s="62">
        <f t="shared" si="10"/>
        <v>6782317.5393440193</v>
      </c>
      <c r="I133" s="62">
        <f t="shared" si="7"/>
        <v>29197.877006876002</v>
      </c>
    </row>
    <row r="134" spans="1:9" x14ac:dyDescent="0.35">
      <c r="A134" s="61">
        <f t="shared" si="11"/>
        <v>48853</v>
      </c>
      <c r="B134" s="62">
        <f t="shared" si="8"/>
        <v>37291791.202043459</v>
      </c>
      <c r="C134" s="62">
        <f t="shared" si="6"/>
        <v>160541.1611247971</v>
      </c>
      <c r="E134" s="46"/>
      <c r="F134" s="44"/>
      <c r="G134" s="61">
        <f t="shared" si="9"/>
        <v>48853</v>
      </c>
      <c r="H134" s="62">
        <f t="shared" si="10"/>
        <v>6738087.4628451373</v>
      </c>
      <c r="I134" s="62">
        <f t="shared" si="7"/>
        <v>29007.466527548313</v>
      </c>
    </row>
    <row r="135" spans="1:9" x14ac:dyDescent="0.35">
      <c r="A135" s="61">
        <f t="shared" si="11"/>
        <v>48884</v>
      </c>
      <c r="B135" s="62">
        <f t="shared" si="8"/>
        <v>37045947.031183571</v>
      </c>
      <c r="C135" s="62">
        <f t="shared" si="6"/>
        <v>159482.80196924528</v>
      </c>
      <c r="E135" s="46"/>
      <c r="F135" s="44"/>
      <c r="G135" s="61">
        <f t="shared" si="9"/>
        <v>48884</v>
      </c>
      <c r="H135" s="62">
        <f t="shared" si="10"/>
        <v>6693666.9758669278</v>
      </c>
      <c r="I135" s="62">
        <f t="shared" si="7"/>
        <v>28816.236331107124</v>
      </c>
    </row>
    <row r="136" spans="1:9" x14ac:dyDescent="0.35">
      <c r="A136" s="61">
        <f t="shared" si="11"/>
        <v>48914</v>
      </c>
      <c r="B136" s="62">
        <f t="shared" si="8"/>
        <v>36799044.501168132</v>
      </c>
      <c r="C136" s="62">
        <f t="shared" si="6"/>
        <v>158419.88657752881</v>
      </c>
      <c r="E136" s="46"/>
      <c r="F136" s="44"/>
      <c r="G136" s="61">
        <f t="shared" si="9"/>
        <v>48914</v>
      </c>
      <c r="H136" s="62">
        <f t="shared" si="10"/>
        <v>6649055.2586922767</v>
      </c>
      <c r="I136" s="62">
        <f t="shared" si="7"/>
        <v>28624.182888670253</v>
      </c>
    </row>
    <row r="137" spans="1:9" x14ac:dyDescent="0.35">
      <c r="A137" s="61">
        <f t="shared" si="11"/>
        <v>48945</v>
      </c>
      <c r="B137" s="62">
        <f t="shared" si="8"/>
        <v>36551079.05576098</v>
      </c>
      <c r="C137" s="62">
        <f t="shared" si="6"/>
        <v>157352.39533505103</v>
      </c>
      <c r="E137" s="46"/>
      <c r="F137" s="44"/>
      <c r="G137" s="61">
        <f t="shared" si="9"/>
        <v>48945</v>
      </c>
      <c r="H137" s="62">
        <f t="shared" si="10"/>
        <v>6604251.4880751884</v>
      </c>
      <c r="I137" s="62">
        <f t="shared" si="7"/>
        <v>28431.302656163683</v>
      </c>
    </row>
    <row r="138" spans="1:9" x14ac:dyDescent="0.35">
      <c r="A138" s="61">
        <f t="shared" si="11"/>
        <v>48976</v>
      </c>
      <c r="B138" s="62">
        <f t="shared" si="8"/>
        <v>36302046.119111344</v>
      </c>
      <c r="C138" s="62">
        <f t="shared" si="6"/>
        <v>156280.30854277432</v>
      </c>
      <c r="E138" s="46"/>
      <c r="F138" s="44"/>
      <c r="G138" s="61">
        <f t="shared" si="9"/>
        <v>48976</v>
      </c>
      <c r="H138" s="62">
        <f t="shared" si="10"/>
        <v>6559254.8372255936</v>
      </c>
      <c r="I138" s="62">
        <f t="shared" si="7"/>
        <v>28237.592074256176</v>
      </c>
    </row>
    <row r="139" spans="1:9" x14ac:dyDescent="0.35">
      <c r="A139" s="61">
        <f t="shared" si="11"/>
        <v>49004</v>
      </c>
      <c r="B139" s="62">
        <f t="shared" si="8"/>
        <v>36051941.095669433</v>
      </c>
      <c r="C139" s="62">
        <f t="shared" ref="C139:C202" si="12">B139*$D$5/12</f>
        <v>155203.6064168569</v>
      </c>
      <c r="E139" s="46"/>
      <c r="F139" s="44"/>
      <c r="G139" s="61">
        <f t="shared" si="9"/>
        <v>49004</v>
      </c>
      <c r="H139" s="62">
        <f t="shared" si="10"/>
        <v>6514064.4757940918</v>
      </c>
      <c r="I139" s="62">
        <f t="shared" ref="I139:I202" si="13">H139*$J$5/12</f>
        <v>28043.047568293565</v>
      </c>
    </row>
    <row r="140" spans="1:9" x14ac:dyDescent="0.35">
      <c r="A140" s="61">
        <f t="shared" si="11"/>
        <v>49035</v>
      </c>
      <c r="B140" s="62">
        <f t="shared" ref="B140:B203" si="14">B139+C139+$D$6</f>
        <v>35800759.370101608</v>
      </c>
      <c r="C140" s="62">
        <f t="shared" si="12"/>
        <v>154122.2690882874</v>
      </c>
      <c r="E140" s="46"/>
      <c r="F140" s="44"/>
      <c r="G140" s="61">
        <f t="shared" ref="G140:G203" si="15">EOMONTH(G139,0)+1</f>
        <v>49035</v>
      </c>
      <c r="H140" s="62">
        <f t="shared" ref="H140:H203" si="16">H139+I139+$J$6</f>
        <v>6468679.5698566269</v>
      </c>
      <c r="I140" s="62">
        <f t="shared" si="13"/>
        <v>27847.665548232777</v>
      </c>
    </row>
    <row r="141" spans="1:9" x14ac:dyDescent="0.35">
      <c r="A141" s="61">
        <f t="shared" ref="A141:A204" si="17">EOMONTH(A140,0)+1</f>
        <v>49065</v>
      </c>
      <c r="B141" s="62">
        <f t="shared" si="14"/>
        <v>35548496.307205215</v>
      </c>
      <c r="C141" s="62">
        <f t="shared" si="12"/>
        <v>153036.27660251842</v>
      </c>
      <c r="E141" s="46"/>
      <c r="F141" s="44"/>
      <c r="G141" s="61">
        <f t="shared" si="15"/>
        <v>49065</v>
      </c>
      <c r="H141" s="62">
        <f t="shared" si="16"/>
        <v>6423099.2818991011</v>
      </c>
      <c r="I141" s="62">
        <f t="shared" si="13"/>
        <v>27651.442408575629</v>
      </c>
    </row>
    <row r="142" spans="1:9" x14ac:dyDescent="0.35">
      <c r="A142" s="61">
        <f t="shared" si="17"/>
        <v>49096</v>
      </c>
      <c r="B142" s="62">
        <f t="shared" si="14"/>
        <v>35295147.251823053</v>
      </c>
      <c r="C142" s="62">
        <f t="shared" si="12"/>
        <v>151945.60891909825</v>
      </c>
      <c r="E142" s="46"/>
      <c r="F142" s="44"/>
      <c r="G142" s="61">
        <f t="shared" si="15"/>
        <v>49096</v>
      </c>
      <c r="H142" s="62">
        <f t="shared" si="16"/>
        <v>6377322.7708019186</v>
      </c>
      <c r="I142" s="62">
        <f t="shared" si="13"/>
        <v>27454.374528302258</v>
      </c>
    </row>
    <row r="143" spans="1:9" x14ac:dyDescent="0.35">
      <c r="A143" s="61">
        <f t="shared" si="17"/>
        <v>49126</v>
      </c>
      <c r="B143" s="62">
        <f t="shared" si="14"/>
        <v>35040707.528757468</v>
      </c>
      <c r="C143" s="62">
        <f t="shared" si="12"/>
        <v>150850.24591130091</v>
      </c>
      <c r="E143" s="46"/>
      <c r="F143" s="44"/>
      <c r="G143" s="61">
        <f t="shared" si="15"/>
        <v>49126</v>
      </c>
      <c r="H143" s="62">
        <f t="shared" si="16"/>
        <v>6331349.1918244623</v>
      </c>
      <c r="I143" s="62">
        <f t="shared" si="13"/>
        <v>27256.458270804305</v>
      </c>
    </row>
    <row r="144" spans="1:9" x14ac:dyDescent="0.35">
      <c r="A144" s="61">
        <f t="shared" si="17"/>
        <v>49157</v>
      </c>
      <c r="B144" s="62">
        <f t="shared" si="14"/>
        <v>34785172.442684084</v>
      </c>
      <c r="C144" s="62">
        <f t="shared" si="12"/>
        <v>149750.16736575498</v>
      </c>
      <c r="E144" s="46"/>
      <c r="F144" s="44"/>
      <c r="G144" s="61">
        <f t="shared" si="15"/>
        <v>49157</v>
      </c>
      <c r="H144" s="62">
        <f t="shared" si="16"/>
        <v>6285177.6965895081</v>
      </c>
      <c r="I144" s="62">
        <f t="shared" si="13"/>
        <v>27057.689983817832</v>
      </c>
    </row>
    <row r="145" spans="1:9" x14ac:dyDescent="0.35">
      <c r="A145" s="61">
        <f t="shared" si="17"/>
        <v>49188</v>
      </c>
      <c r="B145" s="62">
        <f t="shared" si="14"/>
        <v>34528537.278065152</v>
      </c>
      <c r="C145" s="62">
        <f t="shared" si="12"/>
        <v>148645.35298207047</v>
      </c>
      <c r="E145" s="46"/>
      <c r="F145" s="44"/>
      <c r="G145" s="61">
        <f t="shared" si="15"/>
        <v>49188</v>
      </c>
      <c r="H145" s="62">
        <f t="shared" si="16"/>
        <v>6238807.4330675676</v>
      </c>
      <c r="I145" s="62">
        <f t="shared" si="13"/>
        <v>26858.065999355877</v>
      </c>
    </row>
    <row r="146" spans="1:9" x14ac:dyDescent="0.35">
      <c r="A146" s="61">
        <f t="shared" si="17"/>
        <v>49218</v>
      </c>
      <c r="B146" s="62">
        <f t="shared" si="14"/>
        <v>34270797.299062543</v>
      </c>
      <c r="C146" s="62">
        <f t="shared" si="12"/>
        <v>147535.78237246422</v>
      </c>
      <c r="E146" s="46"/>
      <c r="F146" s="44"/>
      <c r="G146" s="61">
        <f t="shared" si="15"/>
        <v>49218</v>
      </c>
      <c r="H146" s="62">
        <f t="shared" si="16"/>
        <v>6192237.5455611655</v>
      </c>
      <c r="I146" s="62">
        <f t="shared" si="13"/>
        <v>26657.582633640817</v>
      </c>
    </row>
    <row r="147" spans="1:9" x14ac:dyDescent="0.35">
      <c r="A147" s="61">
        <f t="shared" si="17"/>
        <v>49249</v>
      </c>
      <c r="B147" s="62">
        <f t="shared" si="14"/>
        <v>34011947.749450326</v>
      </c>
      <c r="C147" s="62">
        <f t="shared" si="12"/>
        <v>146421.43506138364</v>
      </c>
      <c r="E147" s="46"/>
      <c r="F147" s="44"/>
      <c r="G147" s="61">
        <f t="shared" si="15"/>
        <v>49249</v>
      </c>
      <c r="H147" s="62">
        <f t="shared" si="16"/>
        <v>6145467.174689048</v>
      </c>
      <c r="I147" s="62">
        <f t="shared" si="13"/>
        <v>26456.236187036349</v>
      </c>
    </row>
    <row r="148" spans="1:9" x14ac:dyDescent="0.35">
      <c r="A148" s="61">
        <f t="shared" si="17"/>
        <v>49279</v>
      </c>
      <c r="B148" s="62">
        <f t="shared" si="14"/>
        <v>33751983.852527022</v>
      </c>
      <c r="C148" s="62">
        <f t="shared" si="12"/>
        <v>145302.29048512882</v>
      </c>
      <c r="E148" s="46"/>
      <c r="F148" s="44"/>
      <c r="G148" s="61">
        <f t="shared" si="15"/>
        <v>49279</v>
      </c>
      <c r="H148" s="62">
        <f t="shared" si="16"/>
        <v>6098495.4573703259</v>
      </c>
      <c r="I148" s="62">
        <f t="shared" si="13"/>
        <v>26254.022943979249</v>
      </c>
    </row>
    <row r="149" spans="1:9" x14ac:dyDescent="0.35">
      <c r="A149" s="61">
        <f t="shared" si="17"/>
        <v>49310</v>
      </c>
      <c r="B149" s="62">
        <f t="shared" si="14"/>
        <v>33490900.811027471</v>
      </c>
      <c r="C149" s="62">
        <f t="shared" si="12"/>
        <v>144178.32799147326</v>
      </c>
      <c r="E149" s="46"/>
      <c r="F149" s="44"/>
      <c r="G149" s="61">
        <f t="shared" si="15"/>
        <v>49310</v>
      </c>
      <c r="H149" s="62">
        <f t="shared" si="16"/>
        <v>6051321.5268085469</v>
      </c>
      <c r="I149" s="62">
        <f t="shared" si="13"/>
        <v>26050.939172910792</v>
      </c>
    </row>
    <row r="150" spans="1:9" x14ac:dyDescent="0.35">
      <c r="A150" s="61">
        <f t="shared" si="17"/>
        <v>49341</v>
      </c>
      <c r="B150" s="62">
        <f t="shared" si="14"/>
        <v>33228693.807034265</v>
      </c>
      <c r="C150" s="62">
        <f t="shared" si="12"/>
        <v>143049.52683928251</v>
      </c>
      <c r="E150" s="46"/>
      <c r="F150" s="44"/>
      <c r="G150" s="61">
        <f t="shared" si="15"/>
        <v>49341</v>
      </c>
      <c r="H150" s="62">
        <f t="shared" si="16"/>
        <v>6003944.5124756992</v>
      </c>
      <c r="I150" s="62">
        <f t="shared" si="13"/>
        <v>25846.981126207884</v>
      </c>
    </row>
    <row r="151" spans="1:9" x14ac:dyDescent="0.35">
      <c r="A151" s="61">
        <f t="shared" si="17"/>
        <v>49369</v>
      </c>
      <c r="B151" s="62">
        <f t="shared" si="14"/>
        <v>32965358.001888867</v>
      </c>
      <c r="C151" s="62">
        <f t="shared" si="12"/>
        <v>141915.86619813155</v>
      </c>
      <c r="E151" s="46"/>
      <c r="F151" s="44"/>
      <c r="G151" s="61">
        <f t="shared" si="15"/>
        <v>49369</v>
      </c>
      <c r="H151" s="62">
        <f t="shared" si="16"/>
        <v>5956363.5400961488</v>
      </c>
      <c r="I151" s="62">
        <f t="shared" si="13"/>
        <v>25642.145040113919</v>
      </c>
    </row>
    <row r="152" spans="1:9" x14ac:dyDescent="0.35">
      <c r="A152" s="61">
        <f t="shared" si="17"/>
        <v>49400</v>
      </c>
      <c r="B152" s="62">
        <f t="shared" si="14"/>
        <v>32700888.536102317</v>
      </c>
      <c r="C152" s="62">
        <f t="shared" si="12"/>
        <v>140777.32514792046</v>
      </c>
      <c r="E152" s="46"/>
      <c r="F152" s="44"/>
      <c r="G152" s="61">
        <f t="shared" si="15"/>
        <v>49400</v>
      </c>
      <c r="H152" s="62">
        <f t="shared" si="16"/>
        <v>5908577.7316305041</v>
      </c>
      <c r="I152" s="62">
        <f t="shared" si="13"/>
        <v>25436.427134669317</v>
      </c>
    </row>
    <row r="153" spans="1:9" x14ac:dyDescent="0.35">
      <c r="A153" s="61">
        <f t="shared" si="17"/>
        <v>49430</v>
      </c>
      <c r="B153" s="62">
        <f t="shared" si="14"/>
        <v>32435280.529265556</v>
      </c>
      <c r="C153" s="62">
        <f t="shared" si="12"/>
        <v>139633.88267848821</v>
      </c>
      <c r="E153" s="46"/>
      <c r="F153" s="44"/>
      <c r="G153" s="61">
        <f t="shared" si="15"/>
        <v>49430</v>
      </c>
      <c r="H153" s="62">
        <f t="shared" si="16"/>
        <v>5860586.2052594153</v>
      </c>
      <c r="I153" s="62">
        <f t="shared" si="13"/>
        <v>25229.823613641784</v>
      </c>
    </row>
    <row r="154" spans="1:9" x14ac:dyDescent="0.35">
      <c r="A154" s="61">
        <f t="shared" si="17"/>
        <v>49461</v>
      </c>
      <c r="B154" s="62">
        <f t="shared" si="14"/>
        <v>32168529.079959363</v>
      </c>
      <c r="C154" s="62">
        <f t="shared" si="12"/>
        <v>138485.51768922506</v>
      </c>
      <c r="E154" s="46"/>
      <c r="F154" s="44"/>
      <c r="G154" s="61">
        <f t="shared" si="15"/>
        <v>49461</v>
      </c>
      <c r="H154" s="62">
        <f t="shared" si="16"/>
        <v>5812388.0753672989</v>
      </c>
      <c r="I154" s="62">
        <f t="shared" si="13"/>
        <v>25022.330664456222</v>
      </c>
    </row>
    <row r="155" spans="1:9" x14ac:dyDescent="0.35">
      <c r="A155" s="61">
        <f t="shared" si="17"/>
        <v>49491</v>
      </c>
      <c r="B155" s="62">
        <f t="shared" si="14"/>
        <v>31900629.265663907</v>
      </c>
      <c r="C155" s="62">
        <f t="shared" si="12"/>
        <v>137332.20898868309</v>
      </c>
      <c r="E155" s="46"/>
      <c r="F155" s="44"/>
      <c r="G155" s="61">
        <f t="shared" si="15"/>
        <v>49491</v>
      </c>
      <c r="H155" s="62">
        <f t="shared" si="16"/>
        <v>5763982.4525259966</v>
      </c>
      <c r="I155" s="62">
        <f t="shared" si="13"/>
        <v>24813.944458124413</v>
      </c>
    </row>
    <row r="156" spans="1:9" x14ac:dyDescent="0.35">
      <c r="A156" s="61">
        <f t="shared" si="17"/>
        <v>49522</v>
      </c>
      <c r="B156" s="62">
        <f t="shared" si="14"/>
        <v>31631576.142667908</v>
      </c>
      <c r="C156" s="62">
        <f t="shared" si="12"/>
        <v>136173.93529418533</v>
      </c>
      <c r="E156" s="46"/>
      <c r="F156" s="44"/>
      <c r="G156" s="61">
        <f t="shared" si="15"/>
        <v>49522</v>
      </c>
      <c r="H156" s="62">
        <f t="shared" si="16"/>
        <v>5715368.4434783626</v>
      </c>
      <c r="I156" s="62">
        <f t="shared" si="13"/>
        <v>24604.66114917435</v>
      </c>
    </row>
    <row r="157" spans="1:9" x14ac:dyDescent="0.35">
      <c r="A157" s="61">
        <f t="shared" si="17"/>
        <v>49553</v>
      </c>
      <c r="B157" s="62">
        <f t="shared" si="14"/>
        <v>31361364.745977413</v>
      </c>
      <c r="C157" s="62">
        <f t="shared" si="12"/>
        <v>135010.67523143275</v>
      </c>
      <c r="E157" s="46"/>
      <c r="F157" s="44"/>
      <c r="G157" s="61">
        <f t="shared" si="15"/>
        <v>49553</v>
      </c>
      <c r="H157" s="62">
        <f t="shared" si="16"/>
        <v>5666545.1511217784</v>
      </c>
      <c r="I157" s="62">
        <f t="shared" si="13"/>
        <v>24394.476875579257</v>
      </c>
    </row>
    <row r="158" spans="1:9" x14ac:dyDescent="0.35">
      <c r="A158" s="61">
        <f t="shared" si="17"/>
        <v>49583</v>
      </c>
      <c r="B158" s="62">
        <f t="shared" si="14"/>
        <v>31089990.089224167</v>
      </c>
      <c r="C158" s="62">
        <f t="shared" si="12"/>
        <v>133842.40733411003</v>
      </c>
      <c r="E158" s="46"/>
      <c r="F158" s="44"/>
      <c r="G158" s="61">
        <f t="shared" si="15"/>
        <v>49583</v>
      </c>
      <c r="H158" s="62">
        <f t="shared" si="16"/>
        <v>5617511.6744915992</v>
      </c>
      <c r="I158" s="62">
        <f t="shared" si="13"/>
        <v>24183.387758686335</v>
      </c>
    </row>
    <row r="159" spans="1:9" x14ac:dyDescent="0.35">
      <c r="A159" s="61">
        <f t="shared" si="17"/>
        <v>49614</v>
      </c>
      <c r="B159" s="62">
        <f t="shared" si="14"/>
        <v>30817447.164573599</v>
      </c>
      <c r="C159" s="62">
        <f t="shared" si="12"/>
        <v>132669.11004348935</v>
      </c>
      <c r="E159" s="46"/>
      <c r="F159" s="44"/>
      <c r="G159" s="61">
        <f t="shared" si="15"/>
        <v>49614</v>
      </c>
      <c r="H159" s="62">
        <f t="shared" si="16"/>
        <v>5568267.1087445272</v>
      </c>
      <c r="I159" s="62">
        <f t="shared" si="13"/>
        <v>23971.389903145187</v>
      </c>
    </row>
    <row r="160" spans="1:9" x14ac:dyDescent="0.35">
      <c r="A160" s="61">
        <f t="shared" si="17"/>
        <v>49644</v>
      </c>
      <c r="B160" s="62">
        <f t="shared" si="14"/>
        <v>30543730.942632407</v>
      </c>
      <c r="C160" s="62">
        <f t="shared" si="12"/>
        <v>131490.76170803251</v>
      </c>
      <c r="E160" s="46"/>
      <c r="F160" s="44"/>
      <c r="G160" s="61">
        <f t="shared" si="15"/>
        <v>49644</v>
      </c>
      <c r="H160" s="62">
        <f t="shared" si="16"/>
        <v>5518810.5451419139</v>
      </c>
      <c r="I160" s="62">
        <f t="shared" si="13"/>
        <v>23758.479396835941</v>
      </c>
    </row>
    <row r="161" spans="1:9" x14ac:dyDescent="0.35">
      <c r="A161" s="61">
        <f t="shared" si="17"/>
        <v>49675</v>
      </c>
      <c r="B161" s="62">
        <f t="shared" si="14"/>
        <v>30268836.372355759</v>
      </c>
      <c r="C161" s="62">
        <f t="shared" si="12"/>
        <v>130307.34058299154</v>
      </c>
      <c r="E161" s="46"/>
      <c r="F161" s="44"/>
      <c r="G161" s="61">
        <f t="shared" si="15"/>
        <v>49675</v>
      </c>
      <c r="H161" s="62">
        <f t="shared" si="16"/>
        <v>5469141.0710329916</v>
      </c>
      <c r="I161" s="62">
        <f t="shared" si="13"/>
        <v>23544.652310797028</v>
      </c>
    </row>
    <row r="162" spans="1:9" x14ac:dyDescent="0.35">
      <c r="A162" s="61">
        <f t="shared" si="17"/>
        <v>49706</v>
      </c>
      <c r="B162" s="62">
        <f t="shared" si="14"/>
        <v>29992758.380954072</v>
      </c>
      <c r="C162" s="62">
        <f t="shared" si="12"/>
        <v>129118.82483000727</v>
      </c>
      <c r="E162" s="46"/>
      <c r="F162" s="44"/>
      <c r="G162" s="61">
        <f t="shared" si="15"/>
        <v>49706</v>
      </c>
      <c r="H162" s="62">
        <f t="shared" si="16"/>
        <v>5419257.7698380305</v>
      </c>
      <c r="I162" s="62">
        <f t="shared" si="13"/>
        <v>23329.904699152718</v>
      </c>
    </row>
    <row r="163" spans="1:9" x14ac:dyDescent="0.35">
      <c r="A163" s="61">
        <f t="shared" si="17"/>
        <v>49735</v>
      </c>
      <c r="B163" s="62">
        <f t="shared" si="14"/>
        <v>29715491.873799399</v>
      </c>
      <c r="C163" s="62">
        <f t="shared" si="12"/>
        <v>127925.1925167064</v>
      </c>
      <c r="E163" s="46"/>
      <c r="F163" s="44"/>
      <c r="G163" s="61">
        <f t="shared" si="15"/>
        <v>49735</v>
      </c>
      <c r="H163" s="62">
        <f t="shared" si="16"/>
        <v>5369159.7210314246</v>
      </c>
      <c r="I163" s="62">
        <f t="shared" si="13"/>
        <v>23114.232599040279</v>
      </c>
    </row>
    <row r="164" spans="1:9" x14ac:dyDescent="0.35">
      <c r="A164" s="61">
        <f t="shared" si="17"/>
        <v>49766</v>
      </c>
      <c r="B164" s="62">
        <f t="shared" si="14"/>
        <v>29437031.734331425</v>
      </c>
      <c r="C164" s="62">
        <f t="shared" si="12"/>
        <v>126726.42161629679</v>
      </c>
      <c r="E164" s="46"/>
      <c r="F164" s="44"/>
      <c r="G164" s="61">
        <f t="shared" si="15"/>
        <v>49766</v>
      </c>
      <c r="H164" s="62">
        <f t="shared" si="16"/>
        <v>5318846.0001247069</v>
      </c>
      <c r="I164" s="62">
        <f t="shared" si="13"/>
        <v>22897.632030536861</v>
      </c>
    </row>
    <row r="165" spans="1:9" x14ac:dyDescent="0.35">
      <c r="A165" s="61">
        <f t="shared" si="17"/>
        <v>49796</v>
      </c>
      <c r="B165" s="62">
        <f t="shared" si="14"/>
        <v>29157372.823963042</v>
      </c>
      <c r="C165" s="62">
        <f t="shared" si="12"/>
        <v>125522.49000716089</v>
      </c>
      <c r="E165" s="46"/>
      <c r="F165" s="44"/>
      <c r="G165" s="61">
        <f t="shared" si="15"/>
        <v>49796</v>
      </c>
      <c r="H165" s="62">
        <f t="shared" si="16"/>
        <v>5268315.6786494851</v>
      </c>
      <c r="I165" s="62">
        <f t="shared" si="13"/>
        <v>22680.098996586032</v>
      </c>
    </row>
    <row r="166" spans="1:9" x14ac:dyDescent="0.35">
      <c r="A166" s="61">
        <f t="shared" si="17"/>
        <v>49827</v>
      </c>
      <c r="B166" s="62">
        <f t="shared" si="14"/>
        <v>28876509.981985524</v>
      </c>
      <c r="C166" s="62">
        <f t="shared" si="12"/>
        <v>124313.37547244767</v>
      </c>
      <c r="E166" s="46"/>
      <c r="F166" s="44"/>
      <c r="G166" s="61">
        <f t="shared" si="15"/>
        <v>49827</v>
      </c>
      <c r="H166" s="62">
        <f t="shared" si="16"/>
        <v>5217567.8241403131</v>
      </c>
      <c r="I166" s="62">
        <f t="shared" si="13"/>
        <v>22461.629482924047</v>
      </c>
    </row>
    <row r="167" spans="1:9" x14ac:dyDescent="0.35">
      <c r="A167" s="61">
        <f t="shared" si="17"/>
        <v>49857</v>
      </c>
      <c r="B167" s="62">
        <f t="shared" si="14"/>
        <v>28594438.025473293</v>
      </c>
      <c r="C167" s="62">
        <f t="shared" si="12"/>
        <v>123099.05569966252</v>
      </c>
      <c r="E167" s="46"/>
      <c r="F167" s="44"/>
      <c r="G167" s="61">
        <f t="shared" si="15"/>
        <v>49857</v>
      </c>
      <c r="H167" s="62">
        <f t="shared" si="16"/>
        <v>5166601.5001174789</v>
      </c>
      <c r="I167" s="62">
        <f t="shared" si="13"/>
        <v>22242.219458005744</v>
      </c>
    </row>
    <row r="168" spans="1:9" x14ac:dyDescent="0.35">
      <c r="A168" s="61">
        <f t="shared" si="17"/>
        <v>49888</v>
      </c>
      <c r="B168" s="62">
        <f t="shared" si="14"/>
        <v>28311151.749188274</v>
      </c>
      <c r="C168" s="62">
        <f t="shared" si="12"/>
        <v>121879.50828025553</v>
      </c>
      <c r="E168" s="46"/>
      <c r="F168" s="44"/>
      <c r="G168" s="61">
        <f t="shared" si="15"/>
        <v>49888</v>
      </c>
      <c r="H168" s="62">
        <f t="shared" si="16"/>
        <v>5115415.7660697261</v>
      </c>
      <c r="I168" s="62">
        <f t="shared" si="13"/>
        <v>22021.864872930168</v>
      </c>
    </row>
    <row r="169" spans="1:9" x14ac:dyDescent="0.35">
      <c r="A169" s="61">
        <f t="shared" si="17"/>
        <v>49919</v>
      </c>
      <c r="B169" s="62">
        <f t="shared" si="14"/>
        <v>28026645.925483849</v>
      </c>
      <c r="C169" s="62">
        <f t="shared" si="12"/>
        <v>120654.71070920797</v>
      </c>
      <c r="E169" s="46"/>
      <c r="F169" s="44"/>
      <c r="G169" s="61">
        <f t="shared" si="15"/>
        <v>49919</v>
      </c>
      <c r="H169" s="62">
        <f t="shared" si="16"/>
        <v>5064009.6774368985</v>
      </c>
      <c r="I169" s="62">
        <f t="shared" si="13"/>
        <v>21800.561661365846</v>
      </c>
    </row>
    <row r="170" spans="1:9" x14ac:dyDescent="0.35">
      <c r="A170" s="61">
        <f t="shared" si="17"/>
        <v>49949</v>
      </c>
      <c r="B170" s="62">
        <f t="shared" si="14"/>
        <v>27740915.304208376</v>
      </c>
      <c r="C170" s="62">
        <f t="shared" si="12"/>
        <v>119424.64038461704</v>
      </c>
      <c r="E170" s="46"/>
      <c r="F170" s="44"/>
      <c r="G170" s="61">
        <f t="shared" si="15"/>
        <v>49949</v>
      </c>
      <c r="H170" s="62">
        <f t="shared" si="16"/>
        <v>5012382.2855925057</v>
      </c>
      <c r="I170" s="62">
        <f t="shared" si="13"/>
        <v>21578.305739475738</v>
      </c>
    </row>
    <row r="171" spans="1:9" x14ac:dyDescent="0.35">
      <c r="A171" s="61">
        <f t="shared" si="17"/>
        <v>49980</v>
      </c>
      <c r="B171" s="62">
        <f t="shared" si="14"/>
        <v>27453954.612608314</v>
      </c>
      <c r="C171" s="62">
        <f t="shared" si="12"/>
        <v>118189.27460727877</v>
      </c>
      <c r="E171" s="46"/>
      <c r="F171" s="44"/>
      <c r="G171" s="61">
        <f t="shared" si="15"/>
        <v>49980</v>
      </c>
      <c r="H171" s="62">
        <f t="shared" si="16"/>
        <v>4960532.6378262229</v>
      </c>
      <c r="I171" s="62">
        <f t="shared" si="13"/>
        <v>21355.093005841889</v>
      </c>
    </row>
    <row r="172" spans="1:9" x14ac:dyDescent="0.35">
      <c r="A172" s="61">
        <f t="shared" si="17"/>
        <v>50010</v>
      </c>
      <c r="B172" s="62">
        <f t="shared" si="14"/>
        <v>27165758.555230912</v>
      </c>
      <c r="C172" s="62">
        <f t="shared" si="12"/>
        <v>116948.59058026907</v>
      </c>
      <c r="E172" s="46"/>
      <c r="F172" s="44"/>
      <c r="G172" s="61">
        <f t="shared" si="15"/>
        <v>50010</v>
      </c>
      <c r="H172" s="62">
        <f t="shared" si="16"/>
        <v>4908459.7773263063</v>
      </c>
      <c r="I172" s="62">
        <f t="shared" si="13"/>
        <v>21130.919341389748</v>
      </c>
    </row>
    <row r="173" spans="1:9" x14ac:dyDescent="0.35">
      <c r="A173" s="61">
        <f t="shared" si="17"/>
        <v>50041</v>
      </c>
      <c r="B173" s="62">
        <f t="shared" si="14"/>
        <v>26876321.813826501</v>
      </c>
      <c r="C173" s="62">
        <f t="shared" si="12"/>
        <v>115702.56540852308</v>
      </c>
      <c r="E173" s="46"/>
      <c r="F173" s="44"/>
      <c r="G173" s="61">
        <f t="shared" si="15"/>
        <v>50041</v>
      </c>
      <c r="H173" s="62">
        <f t="shared" si="16"/>
        <v>4856162.7431619382</v>
      </c>
      <c r="I173" s="62">
        <f t="shared" si="13"/>
        <v>20905.780609312143</v>
      </c>
    </row>
    <row r="174" spans="1:9" x14ac:dyDescent="0.35">
      <c r="A174" s="61">
        <f t="shared" si="17"/>
        <v>50072</v>
      </c>
      <c r="B174" s="62">
        <f t="shared" si="14"/>
        <v>26585639.047250345</v>
      </c>
      <c r="C174" s="62">
        <f t="shared" si="12"/>
        <v>114451.17609841273</v>
      </c>
      <c r="E174" s="46"/>
      <c r="F174" s="44"/>
      <c r="G174" s="61">
        <f t="shared" si="15"/>
        <v>50072</v>
      </c>
      <c r="H174" s="62">
        <f t="shared" si="16"/>
        <v>4803640.5702654924</v>
      </c>
      <c r="I174" s="62">
        <f t="shared" si="13"/>
        <v>20679.672654992944</v>
      </c>
    </row>
    <row r="175" spans="1:9" x14ac:dyDescent="0.35">
      <c r="A175" s="61">
        <f t="shared" si="17"/>
        <v>50100</v>
      </c>
      <c r="B175" s="62">
        <f t="shared" si="14"/>
        <v>26293704.891364079</v>
      </c>
      <c r="C175" s="62">
        <f t="shared" si="12"/>
        <v>113194.39955732237</v>
      </c>
      <c r="E175" s="46"/>
      <c r="F175" s="44"/>
      <c r="G175" s="61">
        <f t="shared" si="15"/>
        <v>50100</v>
      </c>
      <c r="H175" s="62">
        <f t="shared" si="16"/>
        <v>4750892.2894147271</v>
      </c>
      <c r="I175" s="62">
        <f t="shared" si="13"/>
        <v>20452.5913059304</v>
      </c>
    </row>
    <row r="176" spans="1:9" x14ac:dyDescent="0.35">
      <c r="A176" s="61">
        <f t="shared" si="17"/>
        <v>50131</v>
      </c>
      <c r="B176" s="62">
        <f t="shared" si="14"/>
        <v>26000513.958936721</v>
      </c>
      <c r="C176" s="62">
        <f t="shared" si="12"/>
        <v>111932.21259322258</v>
      </c>
      <c r="E176" s="46"/>
      <c r="F176" s="44"/>
      <c r="G176" s="61">
        <f t="shared" si="15"/>
        <v>50131</v>
      </c>
      <c r="H176" s="62">
        <f t="shared" si="16"/>
        <v>4697916.9272148991</v>
      </c>
      <c r="I176" s="62">
        <f t="shared" si="13"/>
        <v>20224.532371660138</v>
      </c>
    </row>
    <row r="177" spans="1:9" x14ac:dyDescent="0.35">
      <c r="A177" s="61">
        <f t="shared" si="17"/>
        <v>50161</v>
      </c>
      <c r="B177" s="62">
        <f t="shared" si="14"/>
        <v>25706060.839545265</v>
      </c>
      <c r="C177" s="62">
        <f t="shared" si="12"/>
        <v>110664.59191424237</v>
      </c>
      <c r="E177" s="46"/>
      <c r="F177" s="44"/>
      <c r="G177" s="61">
        <f t="shared" si="15"/>
        <v>50161</v>
      </c>
      <c r="H177" s="62">
        <f t="shared" si="16"/>
        <v>4644713.5060808007</v>
      </c>
      <c r="I177" s="62">
        <f t="shared" si="13"/>
        <v>19995.491643677848</v>
      </c>
    </row>
    <row r="178" spans="1:9" x14ac:dyDescent="0.35">
      <c r="A178" s="61">
        <f t="shared" si="17"/>
        <v>50192</v>
      </c>
      <c r="B178" s="62">
        <f t="shared" si="14"/>
        <v>25410340.099474829</v>
      </c>
      <c r="C178" s="62">
        <f t="shared" si="12"/>
        <v>109391.51412823913</v>
      </c>
      <c r="E178" s="46"/>
      <c r="F178" s="44"/>
      <c r="G178" s="61">
        <f t="shared" si="15"/>
        <v>50192</v>
      </c>
      <c r="H178" s="62">
        <f t="shared" si="16"/>
        <v>4591281.0442187199</v>
      </c>
      <c r="I178" s="62">
        <f t="shared" si="13"/>
        <v>19765.464895361587</v>
      </c>
    </row>
    <row r="179" spans="1:9" x14ac:dyDescent="0.35">
      <c r="A179" s="61">
        <f t="shared" si="17"/>
        <v>50222</v>
      </c>
      <c r="B179" s="62">
        <f t="shared" si="14"/>
        <v>25113346.281618387</v>
      </c>
      <c r="C179" s="62">
        <f t="shared" si="12"/>
        <v>108112.95574236715</v>
      </c>
      <c r="E179" s="46"/>
      <c r="F179" s="44"/>
      <c r="G179" s="61">
        <f t="shared" si="15"/>
        <v>50222</v>
      </c>
      <c r="H179" s="62">
        <f t="shared" si="16"/>
        <v>4537618.5556083238</v>
      </c>
      <c r="I179" s="62">
        <f t="shared" si="13"/>
        <v>19534.447881893833</v>
      </c>
    </row>
    <row r="180" spans="1:9" x14ac:dyDescent="0.35">
      <c r="A180" s="61">
        <f t="shared" si="17"/>
        <v>50253</v>
      </c>
      <c r="B180" s="62">
        <f t="shared" si="14"/>
        <v>24815073.905376073</v>
      </c>
      <c r="C180" s="62">
        <f t="shared" si="12"/>
        <v>106828.89316264399</v>
      </c>
      <c r="E180" s="46"/>
      <c r="F180" s="44"/>
      <c r="G180" s="61">
        <f t="shared" si="15"/>
        <v>50253</v>
      </c>
      <c r="H180" s="62">
        <f t="shared" si="16"/>
        <v>4483725.0499844598</v>
      </c>
      <c r="I180" s="62">
        <f t="shared" si="13"/>
        <v>19302.436340183096</v>
      </c>
    </row>
    <row r="181" spans="1:9" x14ac:dyDescent="0.35">
      <c r="A181" s="61">
        <f t="shared" si="17"/>
        <v>50284</v>
      </c>
      <c r="B181" s="62">
        <f t="shared" si="14"/>
        <v>24515517.466554038</v>
      </c>
      <c r="C181" s="62">
        <f t="shared" si="12"/>
        <v>105539.30269351513</v>
      </c>
      <c r="E181" s="46"/>
      <c r="F181" s="44"/>
      <c r="G181" s="61">
        <f t="shared" si="15"/>
        <v>50284</v>
      </c>
      <c r="H181" s="62">
        <f t="shared" si="16"/>
        <v>4429599.5328188846</v>
      </c>
      <c r="I181" s="62">
        <f t="shared" si="13"/>
        <v>19069.425988785297</v>
      </c>
    </row>
    <row r="182" spans="1:9" x14ac:dyDescent="0.35">
      <c r="A182" s="61">
        <f t="shared" si="17"/>
        <v>50314</v>
      </c>
      <c r="B182" s="62">
        <f t="shared" si="14"/>
        <v>24214671.437262874</v>
      </c>
      <c r="C182" s="62">
        <f t="shared" si="12"/>
        <v>104244.16053741665</v>
      </c>
      <c r="E182" s="46"/>
      <c r="F182" s="44"/>
      <c r="G182" s="61">
        <f t="shared" si="15"/>
        <v>50314</v>
      </c>
      <c r="H182" s="62">
        <f t="shared" si="16"/>
        <v>4375241.0053019114</v>
      </c>
      <c r="I182" s="62">
        <f t="shared" si="13"/>
        <v>18835.412527824727</v>
      </c>
    </row>
    <row r="183" spans="1:9" x14ac:dyDescent="0.35">
      <c r="A183" s="61">
        <f t="shared" si="17"/>
        <v>50345</v>
      </c>
      <c r="B183" s="62">
        <f t="shared" si="14"/>
        <v>23912530.265815612</v>
      </c>
      <c r="C183" s="62">
        <f t="shared" si="12"/>
        <v>102943.4427943362</v>
      </c>
      <c r="E183" s="46"/>
      <c r="F183" s="44"/>
      <c r="G183" s="61">
        <f t="shared" si="15"/>
        <v>50345</v>
      </c>
      <c r="H183" s="62">
        <f t="shared" si="16"/>
        <v>4320648.4643239779</v>
      </c>
      <c r="I183" s="62">
        <f t="shared" si="13"/>
        <v>18600.391638914723</v>
      </c>
    </row>
    <row r="184" spans="1:9" x14ac:dyDescent="0.35">
      <c r="A184" s="61">
        <f t="shared" si="17"/>
        <v>50375</v>
      </c>
      <c r="B184" s="62">
        <f t="shared" si="14"/>
        <v>23609088.37662527</v>
      </c>
      <c r="C184" s="62">
        <f t="shared" si="12"/>
        <v>101637.12546137179</v>
      </c>
      <c r="E184" s="46"/>
      <c r="F184" s="44"/>
      <c r="G184" s="61">
        <f t="shared" si="15"/>
        <v>50375</v>
      </c>
      <c r="H184" s="62">
        <f t="shared" si="16"/>
        <v>4265820.9024571348</v>
      </c>
      <c r="I184" s="62">
        <f t="shared" si="13"/>
        <v>18364.358985077964</v>
      </c>
    </row>
    <row r="185" spans="1:9" x14ac:dyDescent="0.35">
      <c r="A185" s="61">
        <f t="shared" si="17"/>
        <v>50406</v>
      </c>
      <c r="B185" s="62">
        <f t="shared" si="14"/>
        <v>23304340.170101963</v>
      </c>
      <c r="C185" s="62">
        <f t="shared" si="12"/>
        <v>100325.18443228894</v>
      </c>
      <c r="E185" s="46"/>
      <c r="F185" s="44"/>
      <c r="G185" s="61">
        <f t="shared" si="15"/>
        <v>50406</v>
      </c>
      <c r="H185" s="62">
        <f t="shared" si="16"/>
        <v>4210757.3079364542</v>
      </c>
      <c r="I185" s="62">
        <f t="shared" si="13"/>
        <v>18127.310210666434</v>
      </c>
    </row>
    <row r="186" spans="1:9" x14ac:dyDescent="0.35">
      <c r="A186" s="61">
        <f t="shared" si="17"/>
        <v>50437</v>
      </c>
      <c r="B186" s="62">
        <f t="shared" si="14"/>
        <v>22998280.022549573</v>
      </c>
      <c r="C186" s="62">
        <f t="shared" si="12"/>
        <v>99007.595497075919</v>
      </c>
      <c r="E186" s="46"/>
      <c r="F186" s="44"/>
      <c r="G186" s="61">
        <f t="shared" si="15"/>
        <v>50437</v>
      </c>
      <c r="H186" s="62">
        <f t="shared" si="16"/>
        <v>4155456.6646413621</v>
      </c>
      <c r="I186" s="62">
        <f t="shared" si="13"/>
        <v>17889.240941281063</v>
      </c>
    </row>
    <row r="187" spans="1:9" x14ac:dyDescent="0.35">
      <c r="A187" s="61">
        <f t="shared" si="17"/>
        <v>50465</v>
      </c>
      <c r="B187" s="62">
        <f t="shared" si="14"/>
        <v>22690902.286061969</v>
      </c>
      <c r="C187" s="62">
        <f t="shared" si="12"/>
        <v>97684.334341496768</v>
      </c>
      <c r="E187" s="46"/>
      <c r="F187" s="44"/>
      <c r="G187" s="61">
        <f t="shared" si="15"/>
        <v>50465</v>
      </c>
      <c r="H187" s="62">
        <f t="shared" si="16"/>
        <v>4099917.9520768845</v>
      </c>
      <c r="I187" s="62">
        <f t="shared" si="13"/>
        <v>17650.146783690987</v>
      </c>
    </row>
    <row r="188" spans="1:9" x14ac:dyDescent="0.35">
      <c r="A188" s="61">
        <f t="shared" si="17"/>
        <v>50496</v>
      </c>
      <c r="B188" s="62">
        <f t="shared" si="14"/>
        <v>22382201.288418785</v>
      </c>
      <c r="C188" s="62">
        <f t="shared" si="12"/>
        <v>96355.376546642859</v>
      </c>
      <c r="E188" s="46"/>
      <c r="F188" s="44"/>
      <c r="G188" s="61">
        <f t="shared" si="15"/>
        <v>50496</v>
      </c>
      <c r="H188" s="62">
        <f t="shared" si="16"/>
        <v>4044140.1453548167</v>
      </c>
      <c r="I188" s="62">
        <f t="shared" si="13"/>
        <v>17410.023325752485</v>
      </c>
    </row>
    <row r="189" spans="1:9" x14ac:dyDescent="0.35">
      <c r="A189" s="61">
        <f t="shared" si="17"/>
        <v>50526</v>
      </c>
      <c r="B189" s="62">
        <f t="shared" si="14"/>
        <v>22072171.332980748</v>
      </c>
      <c r="C189" s="62">
        <f t="shared" si="12"/>
        <v>95020.697588482115</v>
      </c>
      <c r="E189" s="46"/>
      <c r="F189" s="44"/>
      <c r="G189" s="61">
        <f t="shared" si="15"/>
        <v>50526</v>
      </c>
      <c r="H189" s="62">
        <f t="shared" si="16"/>
        <v>3988122.2151748105</v>
      </c>
      <c r="I189" s="62">
        <f t="shared" si="13"/>
        <v>17168.866136327557</v>
      </c>
    </row>
    <row r="190" spans="1:9" x14ac:dyDescent="0.35">
      <c r="A190" s="61">
        <f t="shared" si="17"/>
        <v>50557</v>
      </c>
      <c r="B190" s="62">
        <f t="shared" si="14"/>
        <v>21760806.698584549</v>
      </c>
      <c r="C190" s="62">
        <f t="shared" si="12"/>
        <v>93680.272837406475</v>
      </c>
      <c r="E190" s="46"/>
      <c r="F190" s="44"/>
      <c r="G190" s="61">
        <f t="shared" si="15"/>
        <v>50557</v>
      </c>
      <c r="H190" s="62">
        <f t="shared" si="16"/>
        <v>3931863.1278053792</v>
      </c>
      <c r="I190" s="62">
        <f t="shared" si="13"/>
        <v>16926.670765202158</v>
      </c>
    </row>
    <row r="191" spans="1:9" x14ac:dyDescent="0.35">
      <c r="A191" s="61">
        <f t="shared" si="17"/>
        <v>50587</v>
      </c>
      <c r="B191" s="62">
        <f t="shared" si="14"/>
        <v>21448101.639437277</v>
      </c>
      <c r="C191" s="62">
        <f t="shared" si="12"/>
        <v>92334.077557777477</v>
      </c>
      <c r="E191" s="46"/>
      <c r="F191" s="44"/>
      <c r="G191" s="61">
        <f t="shared" si="15"/>
        <v>50587</v>
      </c>
      <c r="H191" s="62">
        <f t="shared" si="16"/>
        <v>3875361.8450648226</v>
      </c>
      <c r="I191" s="62">
        <f t="shared" si="13"/>
        <v>16683.432743004061</v>
      </c>
    </row>
    <row r="192" spans="1:9" x14ac:dyDescent="0.35">
      <c r="A192" s="61">
        <f t="shared" si="17"/>
        <v>50618</v>
      </c>
      <c r="B192" s="62">
        <f t="shared" si="14"/>
        <v>21134050.385010373</v>
      </c>
      <c r="C192" s="62">
        <f t="shared" si="12"/>
        <v>90982.086907469653</v>
      </c>
      <c r="E192" s="46"/>
      <c r="F192" s="44"/>
      <c r="G192" s="61">
        <f t="shared" si="15"/>
        <v>50618</v>
      </c>
      <c r="H192" s="62">
        <f t="shared" si="16"/>
        <v>3818617.324302068</v>
      </c>
      <c r="I192" s="62">
        <f t="shared" si="13"/>
        <v>16439.147581120404</v>
      </c>
    </row>
    <row r="193" spans="1:9" x14ac:dyDescent="0.35">
      <c r="A193" s="61">
        <f t="shared" si="17"/>
        <v>50649</v>
      </c>
      <c r="B193" s="62">
        <f t="shared" si="14"/>
        <v>20818647.139933161</v>
      </c>
      <c r="C193" s="62">
        <f t="shared" si="12"/>
        <v>89624.275937412269</v>
      </c>
      <c r="E193" s="46"/>
      <c r="F193" s="44"/>
      <c r="G193" s="61">
        <f t="shared" si="15"/>
        <v>50649</v>
      </c>
      <c r="H193" s="62">
        <f t="shared" si="16"/>
        <v>3761628.5183774298</v>
      </c>
      <c r="I193" s="62">
        <f t="shared" si="13"/>
        <v>16193.810771614835</v>
      </c>
    </row>
    <row r="194" spans="1:9" x14ac:dyDescent="0.35">
      <c r="A194" s="61">
        <f t="shared" si="17"/>
        <v>50679</v>
      </c>
      <c r="B194" s="62">
        <f t="shared" si="14"/>
        <v>20501886.083885893</v>
      </c>
      <c r="C194" s="62">
        <f t="shared" si="12"/>
        <v>88260.619591128765</v>
      </c>
      <c r="E194" s="46"/>
      <c r="F194" s="44"/>
      <c r="G194" s="61">
        <f t="shared" si="15"/>
        <v>50679</v>
      </c>
      <c r="H194" s="62">
        <f t="shared" si="16"/>
        <v>3704394.3756432859</v>
      </c>
      <c r="I194" s="62">
        <f t="shared" si="13"/>
        <v>15947.417787144346</v>
      </c>
    </row>
    <row r="195" spans="1:9" x14ac:dyDescent="0.35">
      <c r="A195" s="61">
        <f t="shared" si="17"/>
        <v>50710</v>
      </c>
      <c r="B195" s="62">
        <f t="shared" si="14"/>
        <v>20183761.371492341</v>
      </c>
      <c r="C195" s="62">
        <f t="shared" si="12"/>
        <v>86891.092704274532</v>
      </c>
      <c r="E195" s="46"/>
      <c r="F195" s="44"/>
      <c r="G195" s="61">
        <f t="shared" si="15"/>
        <v>50710</v>
      </c>
      <c r="H195" s="62">
        <f t="shared" si="16"/>
        <v>3646913.8399246717</v>
      </c>
      <c r="I195" s="62">
        <f t="shared" si="13"/>
        <v>15699.96408087571</v>
      </c>
    </row>
    <row r="196" spans="1:9" x14ac:dyDescent="0.35">
      <c r="A196" s="61">
        <f t="shared" si="17"/>
        <v>50740</v>
      </c>
      <c r="B196" s="62">
        <f t="shared" si="14"/>
        <v>19864267.132211935</v>
      </c>
      <c r="C196" s="62">
        <f t="shared" si="12"/>
        <v>85515.670004172382</v>
      </c>
      <c r="E196" s="46"/>
      <c r="F196" s="44"/>
      <c r="G196" s="61">
        <f t="shared" si="15"/>
        <v>50740</v>
      </c>
      <c r="H196" s="62">
        <f t="shared" si="16"/>
        <v>3589185.8504997888</v>
      </c>
      <c r="I196" s="62">
        <f t="shared" si="13"/>
        <v>15451.445086401589</v>
      </c>
    </row>
    <row r="197" spans="1:9" x14ac:dyDescent="0.35">
      <c r="A197" s="61">
        <f t="shared" si="17"/>
        <v>50771</v>
      </c>
      <c r="B197" s="62">
        <f t="shared" si="14"/>
        <v>19543397.470231429</v>
      </c>
      <c r="C197" s="62">
        <f t="shared" si="12"/>
        <v>84134.326109346293</v>
      </c>
      <c r="E197" s="46"/>
      <c r="F197" s="44"/>
      <c r="G197" s="61">
        <f t="shared" si="15"/>
        <v>50771</v>
      </c>
      <c r="H197" s="62">
        <f t="shared" si="16"/>
        <v>3531209.3420804315</v>
      </c>
      <c r="I197" s="62">
        <f t="shared" si="13"/>
        <v>15201.856217656257</v>
      </c>
    </row>
    <row r="198" spans="1:9" x14ac:dyDescent="0.35">
      <c r="A198" s="61">
        <f t="shared" si="17"/>
        <v>50802</v>
      </c>
      <c r="B198" s="62">
        <f t="shared" si="14"/>
        <v>19221146.464356095</v>
      </c>
      <c r="C198" s="62">
        <f t="shared" si="12"/>
        <v>82747.035529052984</v>
      </c>
      <c r="E198" s="46"/>
      <c r="F198" s="44"/>
      <c r="G198" s="61">
        <f t="shared" si="15"/>
        <v>50802</v>
      </c>
      <c r="H198" s="62">
        <f t="shared" si="16"/>
        <v>3472983.2447923291</v>
      </c>
      <c r="I198" s="62">
        <f t="shared" si="13"/>
        <v>14951.192868830976</v>
      </c>
    </row>
    <row r="199" spans="1:9" x14ac:dyDescent="0.35">
      <c r="A199" s="61">
        <f t="shared" si="17"/>
        <v>50830</v>
      </c>
      <c r="B199" s="62">
        <f t="shared" si="14"/>
        <v>18897508.167900469</v>
      </c>
      <c r="C199" s="62">
        <f t="shared" si="12"/>
        <v>81353.77266281152</v>
      </c>
      <c r="E199" s="46"/>
      <c r="F199" s="44"/>
      <c r="G199" s="61">
        <f t="shared" si="15"/>
        <v>50830</v>
      </c>
      <c r="H199" s="62">
        <f t="shared" si="16"/>
        <v>3414506.4841554016</v>
      </c>
      <c r="I199" s="62">
        <f t="shared" si="13"/>
        <v>14699.450414289002</v>
      </c>
    </row>
    <row r="200" spans="1:9" x14ac:dyDescent="0.35">
      <c r="A200" s="61">
        <f t="shared" si="17"/>
        <v>50861</v>
      </c>
      <c r="B200" s="62">
        <f t="shared" si="14"/>
        <v>18572476.6085786</v>
      </c>
      <c r="C200" s="62">
        <f t="shared" si="12"/>
        <v>79954.511799930871</v>
      </c>
      <c r="E200" s="46"/>
      <c r="F200" s="44"/>
      <c r="G200" s="61">
        <f t="shared" si="15"/>
        <v>50861</v>
      </c>
      <c r="H200" s="62">
        <f t="shared" si="16"/>
        <v>3355777.9810639317</v>
      </c>
      <c r="I200" s="62">
        <f t="shared" si="13"/>
        <v>14446.624208480227</v>
      </c>
    </row>
    <row r="201" spans="1:9" x14ac:dyDescent="0.35">
      <c r="A201" s="61">
        <f t="shared" si="17"/>
        <v>50891</v>
      </c>
      <c r="B201" s="62">
        <f t="shared" si="14"/>
        <v>18246045.788393851</v>
      </c>
      <c r="C201" s="62">
        <f t="shared" si="12"/>
        <v>78549.227119035524</v>
      </c>
      <c r="E201" s="46"/>
      <c r="F201" s="44"/>
      <c r="G201" s="61">
        <f t="shared" si="15"/>
        <v>50891</v>
      </c>
      <c r="H201" s="62">
        <f t="shared" si="16"/>
        <v>3296796.6517666532</v>
      </c>
      <c r="I201" s="62">
        <f t="shared" si="13"/>
        <v>14192.70958585544</v>
      </c>
    </row>
    <row r="202" spans="1:9" x14ac:dyDescent="0.35">
      <c r="A202" s="61">
        <f t="shared" si="17"/>
        <v>50922</v>
      </c>
      <c r="B202" s="62">
        <f t="shared" si="14"/>
        <v>17918209.683528207</v>
      </c>
      <c r="C202" s="62">
        <f t="shared" si="12"/>
        <v>77137.89268758893</v>
      </c>
      <c r="E202" s="46"/>
      <c r="F202" s="44"/>
      <c r="G202" s="61">
        <f t="shared" si="15"/>
        <v>50922</v>
      </c>
      <c r="H202" s="62">
        <f t="shared" si="16"/>
        <v>3237561.4078467498</v>
      </c>
      <c r="I202" s="62">
        <f t="shared" si="13"/>
        <v>13937.701860780258</v>
      </c>
    </row>
    <row r="203" spans="1:9" x14ac:dyDescent="0.35">
      <c r="A203" s="61">
        <f t="shared" si="17"/>
        <v>50952</v>
      </c>
      <c r="B203" s="62">
        <f t="shared" si="14"/>
        <v>17588962.244231116</v>
      </c>
      <c r="C203" s="62">
        <f t="shared" ref="C203:C251" si="18">B203*$D$5/12</f>
        <v>75720.482461414955</v>
      </c>
      <c r="E203" s="46"/>
      <c r="F203" s="44"/>
      <c r="G203" s="61">
        <f t="shared" si="15"/>
        <v>50952</v>
      </c>
      <c r="H203" s="62">
        <f t="shared" si="16"/>
        <v>3178071.1562017715</v>
      </c>
      <c r="I203" s="62">
        <f t="shared" ref="I203:I251" si="19">H203*$J$5/12</f>
        <v>13681.596327448626</v>
      </c>
    </row>
    <row r="204" spans="1:9" x14ac:dyDescent="0.35">
      <c r="A204" s="61">
        <f t="shared" si="17"/>
        <v>50983</v>
      </c>
      <c r="B204" s="62">
        <f t="shared" ref="B204:B251" si="20">B203+C203+$D$6</f>
        <v>17258297.394707851</v>
      </c>
      <c r="C204" s="62">
        <f t="shared" si="18"/>
        <v>74296.970284217299</v>
      </c>
      <c r="E204" s="46"/>
      <c r="F204" s="44"/>
      <c r="G204" s="61">
        <f t="shared" ref="G204:G251" si="21">EOMONTH(G203,0)+1</f>
        <v>50983</v>
      </c>
      <c r="H204" s="62">
        <f t="shared" ref="H204:H251" si="22">H203+I203+$J$6</f>
        <v>3118324.7990234615</v>
      </c>
      <c r="I204" s="62">
        <f t="shared" si="19"/>
        <v>13424.388259796002</v>
      </c>
    </row>
    <row r="205" spans="1:9" x14ac:dyDescent="0.35">
      <c r="A205" s="61">
        <f t="shared" ref="A205:A251" si="23">EOMONTH(A204,0)+1</f>
        <v>51014</v>
      </c>
      <c r="B205" s="62">
        <f t="shared" si="20"/>
        <v>16926209.033007387</v>
      </c>
      <c r="C205" s="62">
        <f t="shared" si="18"/>
        <v>72867.329887096799</v>
      </c>
      <c r="E205" s="46"/>
      <c r="F205" s="44"/>
      <c r="G205" s="61">
        <f t="shared" si="21"/>
        <v>51014</v>
      </c>
      <c r="H205" s="62">
        <f t="shared" si="22"/>
        <v>3058321.2337774988</v>
      </c>
      <c r="I205" s="62">
        <f t="shared" si="19"/>
        <v>13166.072911412133</v>
      </c>
    </row>
    <row r="206" spans="1:9" x14ac:dyDescent="0.35">
      <c r="A206" s="61">
        <f t="shared" si="23"/>
        <v>51044</v>
      </c>
      <c r="B206" s="62">
        <f t="shared" si="20"/>
        <v>16592691.030909801</v>
      </c>
      <c r="C206" s="62">
        <f t="shared" si="18"/>
        <v>71431.534888066686</v>
      </c>
      <c r="E206" s="46"/>
      <c r="F206" s="44"/>
      <c r="G206" s="61">
        <f t="shared" si="21"/>
        <v>51044</v>
      </c>
      <c r="H206" s="62">
        <f t="shared" si="22"/>
        <v>2998059.3531831522</v>
      </c>
      <c r="I206" s="62">
        <f t="shared" si="19"/>
        <v>12906.645515453471</v>
      </c>
    </row>
    <row r="207" spans="1:9" x14ac:dyDescent="0.35">
      <c r="A207" s="61">
        <f t="shared" si="23"/>
        <v>51075</v>
      </c>
      <c r="B207" s="62">
        <f t="shared" si="20"/>
        <v>16257737.233813185</v>
      </c>
      <c r="C207" s="62">
        <f t="shared" si="18"/>
        <v>69989.558791565752</v>
      </c>
      <c r="E207" s="46"/>
      <c r="F207" s="44"/>
      <c r="G207" s="61">
        <f t="shared" si="21"/>
        <v>51075</v>
      </c>
      <c r="H207" s="62">
        <f t="shared" si="22"/>
        <v>2937538.045192847</v>
      </c>
      <c r="I207" s="62">
        <f t="shared" si="19"/>
        <v>12646.101284555205</v>
      </c>
    </row>
    <row r="208" spans="1:9" x14ac:dyDescent="0.35">
      <c r="A208" s="61">
        <f t="shared" si="23"/>
        <v>51105</v>
      </c>
      <c r="B208" s="62">
        <f t="shared" si="20"/>
        <v>15921341.46062007</v>
      </c>
      <c r="C208" s="62">
        <f t="shared" si="18"/>
        <v>68541.374987969393</v>
      </c>
      <c r="E208" s="46"/>
      <c r="F208" s="44"/>
      <c r="G208" s="61">
        <f t="shared" si="21"/>
        <v>51105</v>
      </c>
      <c r="H208" s="62">
        <f t="shared" si="22"/>
        <v>2876756.1929716435</v>
      </c>
      <c r="I208" s="62">
        <f t="shared" si="19"/>
        <v>12384.435410742924</v>
      </c>
    </row>
    <row r="209" spans="1:9" x14ac:dyDescent="0.35">
      <c r="A209" s="61">
        <f t="shared" si="23"/>
        <v>51136</v>
      </c>
      <c r="B209" s="62">
        <f t="shared" si="20"/>
        <v>15583497.503623357</v>
      </c>
      <c r="C209" s="62">
        <f t="shared" si="18"/>
        <v>67086.956753098551</v>
      </c>
      <c r="E209" s="46"/>
      <c r="F209" s="44"/>
      <c r="G209" s="61">
        <f t="shared" si="21"/>
        <v>51136</v>
      </c>
      <c r="H209" s="62">
        <f t="shared" si="22"/>
        <v>2815712.674876628</v>
      </c>
      <c r="I209" s="62">
        <f t="shared" si="19"/>
        <v>12121.643065343882</v>
      </c>
    </row>
    <row r="210" spans="1:9" x14ac:dyDescent="0.35">
      <c r="A210" s="61">
        <f t="shared" si="23"/>
        <v>51167</v>
      </c>
      <c r="B210" s="62">
        <f t="shared" si="20"/>
        <v>15244199.128391774</v>
      </c>
      <c r="C210" s="62">
        <f t="shared" si="18"/>
        <v>65626.277247726583</v>
      </c>
      <c r="E210" s="46"/>
      <c r="F210" s="44"/>
      <c r="G210" s="61">
        <f t="shared" si="21"/>
        <v>51167</v>
      </c>
      <c r="H210" s="62">
        <f t="shared" si="22"/>
        <v>2754406.3644362134</v>
      </c>
      <c r="I210" s="62">
        <f t="shared" si="19"/>
        <v>11857.719398897898</v>
      </c>
    </row>
    <row r="211" spans="1:9" x14ac:dyDescent="0.35">
      <c r="A211" s="61">
        <f t="shared" si="23"/>
        <v>51196</v>
      </c>
      <c r="B211" s="62">
        <f t="shared" si="20"/>
        <v>14903440.073654819</v>
      </c>
      <c r="C211" s="62">
        <f t="shared" si="18"/>
        <v>64159.309517083988</v>
      </c>
      <c r="E211" s="46"/>
      <c r="F211" s="44"/>
      <c r="G211" s="61">
        <f t="shared" si="21"/>
        <v>51196</v>
      </c>
      <c r="H211" s="62">
        <f t="shared" si="22"/>
        <v>2692836.1303293528</v>
      </c>
      <c r="I211" s="62">
        <f t="shared" si="19"/>
        <v>11592.659541067864</v>
      </c>
    </row>
    <row r="212" spans="1:9" x14ac:dyDescent="0.35">
      <c r="A212" s="61">
        <f t="shared" si="23"/>
        <v>51227</v>
      </c>
      <c r="B212" s="62">
        <f t="shared" si="20"/>
        <v>14561214.051187221</v>
      </c>
      <c r="C212" s="62">
        <f t="shared" si="18"/>
        <v>62686.026490360986</v>
      </c>
      <c r="E212" s="46"/>
      <c r="F212" s="44"/>
      <c r="G212" s="61">
        <f t="shared" si="21"/>
        <v>51227</v>
      </c>
      <c r="H212" s="62">
        <f t="shared" si="22"/>
        <v>2631000.8363646618</v>
      </c>
      <c r="I212" s="62">
        <f t="shared" si="19"/>
        <v>11326.45860054987</v>
      </c>
    </row>
    <row r="213" spans="1:9" x14ac:dyDescent="0.35">
      <c r="A213" s="61">
        <f t="shared" si="23"/>
        <v>51257</v>
      </c>
      <c r="B213" s="62">
        <f t="shared" si="20"/>
        <v>14217514.745692899</v>
      </c>
      <c r="C213" s="62">
        <f t="shared" si="18"/>
        <v>61206.400980207931</v>
      </c>
      <c r="E213" s="46"/>
      <c r="F213" s="44"/>
      <c r="G213" s="61">
        <f t="shared" si="21"/>
        <v>51257</v>
      </c>
      <c r="H213" s="62">
        <f t="shared" si="22"/>
        <v>2568899.3414594531</v>
      </c>
      <c r="I213" s="62">
        <f t="shared" si="19"/>
        <v>11059.111664982944</v>
      </c>
    </row>
    <row r="214" spans="1:9" x14ac:dyDescent="0.35">
      <c r="A214" s="61">
        <f t="shared" si="23"/>
        <v>51288</v>
      </c>
      <c r="B214" s="62">
        <f t="shared" si="20"/>
        <v>13872335.814688426</v>
      </c>
      <c r="C214" s="62">
        <f t="shared" si="18"/>
        <v>59720.405682233664</v>
      </c>
      <c r="E214" s="46"/>
      <c r="F214" s="44"/>
      <c r="G214" s="61">
        <f t="shared" si="21"/>
        <v>51288</v>
      </c>
      <c r="H214" s="62">
        <f t="shared" si="22"/>
        <v>2506530.4996186774</v>
      </c>
      <c r="I214" s="62">
        <f t="shared" si="19"/>
        <v>10790.613800858406</v>
      </c>
    </row>
    <row r="215" spans="1:9" x14ac:dyDescent="0.35">
      <c r="A215" s="61">
        <f t="shared" si="23"/>
        <v>51318</v>
      </c>
      <c r="B215" s="62">
        <f t="shared" si="20"/>
        <v>13525670.888385978</v>
      </c>
      <c r="C215" s="62">
        <f t="shared" si="18"/>
        <v>58228.013174501626</v>
      </c>
      <c r="E215" s="46"/>
      <c r="F215" s="44"/>
      <c r="G215" s="61">
        <f t="shared" si="21"/>
        <v>51318</v>
      </c>
      <c r="H215" s="62">
        <f t="shared" si="22"/>
        <v>2443893.1599137774</v>
      </c>
      <c r="I215" s="62">
        <f t="shared" si="19"/>
        <v>10520.960053428811</v>
      </c>
    </row>
    <row r="216" spans="1:9" x14ac:dyDescent="0.35">
      <c r="A216" s="61">
        <f t="shared" si="23"/>
        <v>51349</v>
      </c>
      <c r="B216" s="62">
        <f t="shared" si="20"/>
        <v>13177513.569575798</v>
      </c>
      <c r="C216" s="62">
        <f t="shared" si="18"/>
        <v>56729.195917023811</v>
      </c>
      <c r="E216" s="46"/>
      <c r="F216" s="44"/>
      <c r="G216" s="61">
        <f t="shared" si="21"/>
        <v>51349</v>
      </c>
      <c r="H216" s="62">
        <f t="shared" si="22"/>
        <v>2380986.1664614477</v>
      </c>
      <c r="I216" s="62">
        <f t="shared" si="19"/>
        <v>10250.145446616532</v>
      </c>
    </row>
    <row r="217" spans="1:9" x14ac:dyDescent="0.35">
      <c r="A217" s="61">
        <f t="shared" si="23"/>
        <v>51380</v>
      </c>
      <c r="B217" s="62">
        <f t="shared" si="20"/>
        <v>12827857.433508139</v>
      </c>
      <c r="C217" s="62">
        <f t="shared" si="18"/>
        <v>55223.926251252538</v>
      </c>
      <c r="E217" s="46"/>
      <c r="F217" s="44"/>
      <c r="G217" s="61">
        <f t="shared" si="21"/>
        <v>51380</v>
      </c>
      <c r="H217" s="62">
        <f t="shared" si="22"/>
        <v>2317808.3584023057</v>
      </c>
      <c r="I217" s="62">
        <f t="shared" si="19"/>
        <v>9978.1649829219259</v>
      </c>
    </row>
    <row r="218" spans="1:9" x14ac:dyDescent="0.35">
      <c r="A218" s="61">
        <f t="shared" si="23"/>
        <v>51410</v>
      </c>
      <c r="B218" s="62">
        <f t="shared" si="20"/>
        <v>12476696.02777471</v>
      </c>
      <c r="C218" s="62">
        <f t="shared" si="18"/>
        <v>53712.176399570126</v>
      </c>
      <c r="E218" s="46"/>
      <c r="F218" s="44"/>
      <c r="G218" s="61">
        <f t="shared" si="21"/>
        <v>51410</v>
      </c>
      <c r="H218" s="62">
        <f t="shared" si="22"/>
        <v>2254358.569879469</v>
      </c>
      <c r="I218" s="62">
        <f t="shared" si="19"/>
        <v>9705.0136433311145</v>
      </c>
    </row>
    <row r="219" spans="1:9" x14ac:dyDescent="0.35">
      <c r="A219" s="61">
        <f t="shared" si="23"/>
        <v>51441</v>
      </c>
      <c r="B219" s="62">
        <f t="shared" si="20"/>
        <v>12124022.872189598</v>
      </c>
      <c r="C219" s="62">
        <f t="shared" si="18"/>
        <v>52193.918464776216</v>
      </c>
      <c r="E219" s="46"/>
      <c r="F219" s="44"/>
      <c r="G219" s="61">
        <f t="shared" si="21"/>
        <v>51441</v>
      </c>
      <c r="H219" s="62">
        <f t="shared" si="22"/>
        <v>2190635.6300170412</v>
      </c>
      <c r="I219" s="62">
        <f t="shared" si="19"/>
        <v>9430.6863872233625</v>
      </c>
    </row>
    <row r="220" spans="1:9" x14ac:dyDescent="0.35">
      <c r="A220" s="61">
        <f t="shared" si="23"/>
        <v>51471</v>
      </c>
      <c r="B220" s="62">
        <f t="shared" si="20"/>
        <v>11769831.458669692</v>
      </c>
      <c r="C220" s="62">
        <f t="shared" si="18"/>
        <v>50669.124429573021</v>
      </c>
      <c r="E220" s="46"/>
      <c r="F220" s="44"/>
      <c r="G220" s="61">
        <f t="shared" si="21"/>
        <v>51471</v>
      </c>
      <c r="H220" s="62">
        <f t="shared" si="22"/>
        <v>2126638.3628985058</v>
      </c>
      <c r="I220" s="62">
        <f t="shared" si="19"/>
        <v>9155.1781522780675</v>
      </c>
    </row>
    <row r="221" spans="1:9" x14ac:dyDescent="0.35">
      <c r="A221" s="61">
        <f t="shared" si="23"/>
        <v>51502</v>
      </c>
      <c r="B221" s="62">
        <f t="shared" si="20"/>
        <v>11414115.251114583</v>
      </c>
      <c r="C221" s="62">
        <f t="shared" si="18"/>
        <v>49137.766156048274</v>
      </c>
      <c r="E221" s="46"/>
      <c r="F221" s="44"/>
      <c r="G221" s="61">
        <f t="shared" si="21"/>
        <v>51502</v>
      </c>
      <c r="H221" s="62">
        <f t="shared" si="22"/>
        <v>2062365.5875450254</v>
      </c>
      <c r="I221" s="62">
        <f t="shared" si="19"/>
        <v>8878.483854381333</v>
      </c>
    </row>
    <row r="222" spans="1:9" x14ac:dyDescent="0.35">
      <c r="A222" s="61">
        <f t="shared" si="23"/>
        <v>51533</v>
      </c>
      <c r="B222" s="62">
        <f t="shared" si="20"/>
        <v>11056867.685285948</v>
      </c>
      <c r="C222" s="62">
        <f t="shared" si="18"/>
        <v>47599.815385155998</v>
      </c>
      <c r="E222" s="46"/>
      <c r="F222" s="44"/>
      <c r="G222" s="61">
        <f t="shared" si="21"/>
        <v>51533</v>
      </c>
      <c r="H222" s="62">
        <f t="shared" si="22"/>
        <v>1997816.1178936483</v>
      </c>
      <c r="I222" s="62">
        <f t="shared" si="19"/>
        <v>8600.5983875321563</v>
      </c>
    </row>
    <row r="223" spans="1:9" x14ac:dyDescent="0.35">
      <c r="A223" s="61">
        <f t="shared" si="23"/>
        <v>51561</v>
      </c>
      <c r="B223" s="62">
        <f t="shared" si="20"/>
        <v>10698082.168686422</v>
      </c>
      <c r="C223" s="62">
        <f t="shared" si="18"/>
        <v>46055.243736195036</v>
      </c>
      <c r="E223" s="46"/>
      <c r="F223" s="44"/>
      <c r="G223" s="61">
        <f t="shared" si="21"/>
        <v>51561</v>
      </c>
      <c r="H223" s="62">
        <f t="shared" si="22"/>
        <v>1932988.7627754221</v>
      </c>
      <c r="I223" s="62">
        <f t="shared" si="19"/>
        <v>8321.5166237481917</v>
      </c>
    </row>
    <row r="224" spans="1:9" x14ac:dyDescent="0.35">
      <c r="A224" s="61">
        <f t="shared" si="23"/>
        <v>51592</v>
      </c>
      <c r="B224" s="62">
        <f t="shared" si="20"/>
        <v>10337752.080437934</v>
      </c>
      <c r="C224" s="62">
        <f t="shared" si="18"/>
        <v>44504.022706285301</v>
      </c>
      <c r="E224" s="46"/>
      <c r="F224" s="44"/>
      <c r="G224" s="61">
        <f t="shared" si="21"/>
        <v>51592</v>
      </c>
      <c r="H224" s="62">
        <f t="shared" si="22"/>
        <v>1867882.3258934119</v>
      </c>
      <c r="I224" s="62">
        <f t="shared" si="19"/>
        <v>8041.233412971138</v>
      </c>
    </row>
    <row r="225" spans="1:9" x14ac:dyDescent="0.35">
      <c r="A225" s="61">
        <f t="shared" si="23"/>
        <v>51622</v>
      </c>
      <c r="B225" s="62">
        <f t="shared" si="20"/>
        <v>9975870.7711595371</v>
      </c>
      <c r="C225" s="62">
        <f t="shared" si="18"/>
        <v>42946.123669841807</v>
      </c>
      <c r="E225" s="46"/>
      <c r="F225" s="44"/>
      <c r="G225" s="61">
        <f t="shared" si="21"/>
        <v>51622</v>
      </c>
      <c r="H225" s="62">
        <f t="shared" si="22"/>
        <v>1802495.6058006247</v>
      </c>
      <c r="I225" s="62">
        <f t="shared" si="19"/>
        <v>7759.7435829716887</v>
      </c>
    </row>
    <row r="226" spans="1:9" x14ac:dyDescent="0.35">
      <c r="A226" s="61">
        <f t="shared" si="23"/>
        <v>51653</v>
      </c>
      <c r="B226" s="62">
        <f t="shared" si="20"/>
        <v>9612431.5628446974</v>
      </c>
      <c r="C226" s="62">
        <f t="shared" si="18"/>
        <v>41381.517878046419</v>
      </c>
      <c r="E226" s="46"/>
      <c r="F226" s="44"/>
      <c r="G226" s="61">
        <f t="shared" si="21"/>
        <v>51653</v>
      </c>
      <c r="H226" s="62">
        <f t="shared" si="22"/>
        <v>1736827.3958778379</v>
      </c>
      <c r="I226" s="62">
        <f t="shared" si="19"/>
        <v>7477.0419392540925</v>
      </c>
    </row>
    <row r="227" spans="1:9" x14ac:dyDescent="0.35">
      <c r="A227" s="61">
        <f t="shared" si="23"/>
        <v>51683</v>
      </c>
      <c r="B227" s="62">
        <f t="shared" si="20"/>
        <v>9247427.7487380616</v>
      </c>
      <c r="C227" s="62">
        <f t="shared" si="18"/>
        <v>39810.176458317357</v>
      </c>
      <c r="E227" s="46"/>
      <c r="F227" s="44"/>
      <c r="G227" s="61">
        <f t="shared" si="21"/>
        <v>51683</v>
      </c>
      <c r="H227" s="62">
        <f t="shared" si="22"/>
        <v>1670876.4843113336</v>
      </c>
      <c r="I227" s="62">
        <f t="shared" si="19"/>
        <v>7193.1232649602907</v>
      </c>
    </row>
    <row r="228" spans="1:9" x14ac:dyDescent="0.35">
      <c r="A228" s="61">
        <f t="shared" si="23"/>
        <v>51714</v>
      </c>
      <c r="B228" s="62">
        <f t="shared" si="20"/>
        <v>8880852.5932116974</v>
      </c>
      <c r="C228" s="62">
        <f t="shared" si="18"/>
        <v>38232.070413776353</v>
      </c>
      <c r="E228" s="46"/>
      <c r="F228" s="44"/>
      <c r="G228" s="61">
        <f t="shared" si="21"/>
        <v>51714</v>
      </c>
      <c r="H228" s="62">
        <f t="shared" si="22"/>
        <v>1604641.6540705354</v>
      </c>
      <c r="I228" s="62">
        <f t="shared" si="19"/>
        <v>6907.9823207736545</v>
      </c>
    </row>
    <row r="229" spans="1:9" x14ac:dyDescent="0.35">
      <c r="A229" s="61">
        <f t="shared" si="23"/>
        <v>51745</v>
      </c>
      <c r="B229" s="62">
        <f t="shared" si="20"/>
        <v>8512699.3316407911</v>
      </c>
      <c r="C229" s="62">
        <f t="shared" si="18"/>
        <v>36647.170622713602</v>
      </c>
      <c r="E229" s="46"/>
      <c r="F229" s="44"/>
      <c r="G229" s="61">
        <f t="shared" si="21"/>
        <v>51745</v>
      </c>
      <c r="H229" s="62">
        <f t="shared" si="22"/>
        <v>1538121.6828855507</v>
      </c>
      <c r="I229" s="62">
        <f t="shared" si="19"/>
        <v>6621.6138448222955</v>
      </c>
    </row>
    <row r="230" spans="1:9" x14ac:dyDescent="0.35">
      <c r="A230" s="61">
        <f t="shared" si="23"/>
        <v>51775</v>
      </c>
      <c r="B230" s="62">
        <f t="shared" si="20"/>
        <v>8142961.170278823</v>
      </c>
      <c r="C230" s="62">
        <f t="shared" si="18"/>
        <v>35055.447838050335</v>
      </c>
      <c r="E230" s="46"/>
      <c r="F230" s="44"/>
      <c r="G230" s="61">
        <f t="shared" si="21"/>
        <v>51775</v>
      </c>
      <c r="H230" s="62">
        <f t="shared" si="22"/>
        <v>1471315.3432246146</v>
      </c>
      <c r="I230" s="62">
        <f t="shared" si="19"/>
        <v>6334.0125525819649</v>
      </c>
    </row>
    <row r="231" spans="1:9" x14ac:dyDescent="0.35">
      <c r="A231" s="61">
        <f t="shared" si="23"/>
        <v>51806</v>
      </c>
      <c r="B231" s="62">
        <f t="shared" si="20"/>
        <v>7771631.2861321913</v>
      </c>
      <c r="C231" s="62">
        <f t="shared" si="18"/>
        <v>33456.872686799084</v>
      </c>
      <c r="E231" s="46"/>
      <c r="F231" s="44"/>
      <c r="G231" s="61">
        <f t="shared" si="21"/>
        <v>51806</v>
      </c>
      <c r="H231" s="62">
        <f t="shared" si="22"/>
        <v>1404221.4022714382</v>
      </c>
      <c r="I231" s="62">
        <f t="shared" si="19"/>
        <v>6045.1731367785405</v>
      </c>
    </row>
    <row r="232" spans="1:9" x14ac:dyDescent="0.35">
      <c r="A232" s="61">
        <f t="shared" si="23"/>
        <v>51836</v>
      </c>
      <c r="B232" s="62">
        <f t="shared" si="20"/>
        <v>7398702.826834308</v>
      </c>
      <c r="C232" s="62">
        <f t="shared" si="18"/>
        <v>31851.415669521695</v>
      </c>
      <c r="E232" s="46"/>
      <c r="F232" s="44"/>
      <c r="G232" s="61">
        <f t="shared" si="21"/>
        <v>51836</v>
      </c>
      <c r="H232" s="62">
        <f t="shared" si="22"/>
        <v>1336838.6219024584</v>
      </c>
      <c r="I232" s="62">
        <f t="shared" si="19"/>
        <v>5755.0902672900838</v>
      </c>
    </row>
    <row r="233" spans="1:9" x14ac:dyDescent="0.35">
      <c r="A233" s="61">
        <f t="shared" si="23"/>
        <v>51867</v>
      </c>
      <c r="B233" s="62">
        <f t="shared" si="20"/>
        <v>7024168.9105191473</v>
      </c>
      <c r="C233" s="62">
        <f t="shared" si="18"/>
        <v>30239.047159784928</v>
      </c>
      <c r="E233" s="46"/>
      <c r="F233" s="44"/>
      <c r="G233" s="61">
        <f t="shared" si="21"/>
        <v>51867</v>
      </c>
      <c r="H233" s="62">
        <f t="shared" si="22"/>
        <v>1269165.7586639901</v>
      </c>
      <c r="I233" s="62">
        <f t="shared" si="19"/>
        <v>5463.7585910484768</v>
      </c>
    </row>
    <row r="234" spans="1:9" x14ac:dyDescent="0.35">
      <c r="A234" s="61">
        <f t="shared" si="23"/>
        <v>51898</v>
      </c>
      <c r="B234" s="62">
        <f t="shared" si="20"/>
        <v>6648022.6256942498</v>
      </c>
      <c r="C234" s="62">
        <f t="shared" si="18"/>
        <v>28619.737403613744</v>
      </c>
      <c r="E234" s="46"/>
      <c r="F234" s="44"/>
      <c r="G234" s="61">
        <f t="shared" si="21"/>
        <v>51898</v>
      </c>
      <c r="H234" s="62">
        <f t="shared" si="22"/>
        <v>1201201.5637492801</v>
      </c>
      <c r="I234" s="62">
        <f t="shared" si="19"/>
        <v>5171.17273194065</v>
      </c>
    </row>
    <row r="235" spans="1:9" x14ac:dyDescent="0.35">
      <c r="A235" s="61">
        <f t="shared" si="23"/>
        <v>51926</v>
      </c>
      <c r="B235" s="62">
        <f t="shared" si="20"/>
        <v>6270257.0311131813</v>
      </c>
      <c r="C235" s="62">
        <f t="shared" si="18"/>
        <v>26993.456518942243</v>
      </c>
      <c r="E235" s="46"/>
      <c r="F235" s="44"/>
      <c r="G235" s="61">
        <f t="shared" si="21"/>
        <v>51926</v>
      </c>
      <c r="H235" s="62">
        <f t="shared" si="22"/>
        <v>1132944.7829754623</v>
      </c>
      <c r="I235" s="62">
        <f t="shared" si="19"/>
        <v>4877.3272907093651</v>
      </c>
    </row>
    <row r="236" spans="1:9" x14ac:dyDescent="0.35">
      <c r="A236" s="61">
        <f t="shared" si="23"/>
        <v>51957</v>
      </c>
      <c r="B236" s="62">
        <f t="shared" si="20"/>
        <v>5890865.1556474417</v>
      </c>
      <c r="C236" s="62">
        <f t="shared" si="18"/>
        <v>25360.174495062238</v>
      </c>
      <c r="E236" s="46"/>
      <c r="F236" s="44"/>
      <c r="G236" s="61">
        <f t="shared" si="21"/>
        <v>51957</v>
      </c>
      <c r="H236" s="62">
        <f t="shared" si="22"/>
        <v>1064394.1567604132</v>
      </c>
      <c r="I236" s="62">
        <f t="shared" si="19"/>
        <v>4582.2168448535786</v>
      </c>
    </row>
    <row r="237" spans="1:9" x14ac:dyDescent="0.35">
      <c r="A237" s="61">
        <f t="shared" si="23"/>
        <v>51987</v>
      </c>
      <c r="B237" s="62">
        <f t="shared" si="20"/>
        <v>5509839.9981578216</v>
      </c>
      <c r="C237" s="62">
        <f t="shared" si="18"/>
        <v>23719.86119206942</v>
      </c>
      <c r="E237" s="46"/>
      <c r="F237" s="44"/>
      <c r="G237" s="61">
        <f t="shared" si="21"/>
        <v>51987</v>
      </c>
      <c r="H237" s="62">
        <f t="shared" si="22"/>
        <v>995548.42009950825</v>
      </c>
      <c r="I237" s="62">
        <f t="shared" si="19"/>
        <v>4285.8359485283827</v>
      </c>
    </row>
    <row r="238" spans="1:9" x14ac:dyDescent="0.35">
      <c r="A238" s="61">
        <f t="shared" si="23"/>
        <v>52018</v>
      </c>
      <c r="B238" s="62">
        <f t="shared" si="20"/>
        <v>5127174.5273652086</v>
      </c>
      <c r="C238" s="62">
        <f t="shared" si="18"/>
        <v>22072.486340307223</v>
      </c>
      <c r="E238" s="46"/>
      <c r="F238" s="44"/>
      <c r="G238" s="61">
        <f t="shared" si="21"/>
        <v>52018</v>
      </c>
      <c r="H238" s="62">
        <f t="shared" si="22"/>
        <v>926406.30254227819</v>
      </c>
      <c r="I238" s="62">
        <f t="shared" si="19"/>
        <v>3988.1791324445076</v>
      </c>
    </row>
    <row r="239" spans="1:9" x14ac:dyDescent="0.35">
      <c r="A239" s="61">
        <f t="shared" si="23"/>
        <v>52048</v>
      </c>
      <c r="B239" s="62">
        <f t="shared" si="20"/>
        <v>4742861.6817208342</v>
      </c>
      <c r="C239" s="62">
        <f t="shared" si="18"/>
        <v>20418.019539808189</v>
      </c>
      <c r="E239" s="46"/>
      <c r="F239" s="44"/>
      <c r="G239" s="61">
        <f t="shared" si="21"/>
        <v>52048</v>
      </c>
      <c r="H239" s="62">
        <f t="shared" si="22"/>
        <v>856966.52816896432</v>
      </c>
      <c r="I239" s="62">
        <f t="shared" si="19"/>
        <v>3689.2409037673915</v>
      </c>
    </row>
    <row r="240" spans="1:9" x14ac:dyDescent="0.35">
      <c r="A240" s="61">
        <f t="shared" si="23"/>
        <v>52079</v>
      </c>
      <c r="B240" s="62">
        <f t="shared" si="20"/>
        <v>4356894.3692759601</v>
      </c>
      <c r="C240" s="62">
        <f t="shared" si="18"/>
        <v>18756.430259733006</v>
      </c>
      <c r="E240" s="46"/>
      <c r="F240" s="44"/>
      <c r="G240" s="61">
        <f t="shared" si="21"/>
        <v>52079</v>
      </c>
      <c r="H240" s="62">
        <f t="shared" si="22"/>
        <v>787227.8155669733</v>
      </c>
      <c r="I240" s="62">
        <f t="shared" si="19"/>
        <v>3389.0157460158202</v>
      </c>
    </row>
    <row r="241" spans="1:9" x14ac:dyDescent="0.35">
      <c r="A241" s="61">
        <f t="shared" si="23"/>
        <v>52110</v>
      </c>
      <c r="B241" s="62">
        <f t="shared" si="20"/>
        <v>3969265.4675510121</v>
      </c>
      <c r="C241" s="62">
        <f t="shared" si="18"/>
        <v>17087.687837807105</v>
      </c>
      <c r="E241" s="46"/>
      <c r="F241" s="44"/>
      <c r="G241" s="61">
        <f t="shared" si="21"/>
        <v>52110</v>
      </c>
      <c r="H241" s="62">
        <f t="shared" si="22"/>
        <v>717188.87780723069</v>
      </c>
      <c r="I241" s="62">
        <f t="shared" si="19"/>
        <v>3087.4981189601281</v>
      </c>
    </row>
    <row r="242" spans="1:9" x14ac:dyDescent="0.35">
      <c r="A242" s="61">
        <f t="shared" si="23"/>
        <v>52140</v>
      </c>
      <c r="B242" s="62">
        <f t="shared" si="20"/>
        <v>3579967.8234041375</v>
      </c>
      <c r="C242" s="62">
        <f t="shared" si="18"/>
        <v>15411.76147975481</v>
      </c>
      <c r="E242" s="46"/>
      <c r="F242" s="44"/>
      <c r="G242" s="61">
        <f t="shared" si="21"/>
        <v>52140</v>
      </c>
      <c r="H242" s="62">
        <f t="shared" si="22"/>
        <v>646848.42242043244</v>
      </c>
      <c r="I242" s="62">
        <f t="shared" si="19"/>
        <v>2784.6824585199615</v>
      </c>
    </row>
    <row r="243" spans="1:9" x14ac:dyDescent="0.35">
      <c r="A243" s="61">
        <f t="shared" si="23"/>
        <v>52171</v>
      </c>
      <c r="B243" s="62">
        <f t="shared" si="20"/>
        <v>3188994.2528992109</v>
      </c>
      <c r="C243" s="62">
        <f t="shared" si="18"/>
        <v>13728.620258731104</v>
      </c>
      <c r="E243" s="46"/>
      <c r="F243" s="44"/>
      <c r="G243" s="61">
        <f t="shared" si="21"/>
        <v>52171</v>
      </c>
      <c r="H243" s="62">
        <f t="shared" si="22"/>
        <v>576205.15137319395</v>
      </c>
      <c r="I243" s="62">
        <f t="shared" si="19"/>
        <v>2480.5631766615998</v>
      </c>
    </row>
    <row r="244" spans="1:9" x14ac:dyDescent="0.35">
      <c r="A244" s="61">
        <f t="shared" si="23"/>
        <v>52201</v>
      </c>
      <c r="B244" s="62">
        <f t="shared" si="20"/>
        <v>2796337.5411732607</v>
      </c>
      <c r="C244" s="62">
        <f t="shared" si="18"/>
        <v>12038.233114750887</v>
      </c>
      <c r="E244" s="46"/>
      <c r="F244" s="44"/>
      <c r="G244" s="61">
        <f t="shared" si="21"/>
        <v>52201</v>
      </c>
      <c r="H244" s="62">
        <f t="shared" si="22"/>
        <v>505257.76104409713</v>
      </c>
      <c r="I244" s="62">
        <f t="shared" si="19"/>
        <v>2175.1346612948378</v>
      </c>
    </row>
    <row r="245" spans="1:9" x14ac:dyDescent="0.35">
      <c r="A245" s="61">
        <f t="shared" si="23"/>
        <v>52232</v>
      </c>
      <c r="B245" s="62">
        <f t="shared" si="20"/>
        <v>2401990.4423033302</v>
      </c>
      <c r="C245" s="62">
        <f t="shared" si="18"/>
        <v>10340.568854115836</v>
      </c>
      <c r="E245" s="46"/>
      <c r="F245" s="44"/>
      <c r="G245" s="61">
        <f t="shared" si="21"/>
        <v>52232</v>
      </c>
      <c r="H245" s="62">
        <f t="shared" si="22"/>
        <v>434004.94219963346</v>
      </c>
      <c r="I245" s="62">
        <f t="shared" si="19"/>
        <v>1868.3912761694219</v>
      </c>
    </row>
    <row r="246" spans="1:9" x14ac:dyDescent="0.35">
      <c r="A246" s="61">
        <f t="shared" si="23"/>
        <v>52263</v>
      </c>
      <c r="B246" s="62">
        <f t="shared" si="20"/>
        <v>2005945.6791727645</v>
      </c>
      <c r="C246" s="62">
        <f t="shared" si="18"/>
        <v>8635.5961488387511</v>
      </c>
      <c r="E246" s="46"/>
      <c r="F246" s="44"/>
      <c r="G246" s="61">
        <f t="shared" si="21"/>
        <v>52263</v>
      </c>
      <c r="H246" s="62">
        <f t="shared" si="22"/>
        <v>362445.37997004436</v>
      </c>
      <c r="I246" s="62">
        <f t="shared" si="19"/>
        <v>1560.327360771041</v>
      </c>
    </row>
    <row r="247" spans="1:9" x14ac:dyDescent="0.35">
      <c r="A247" s="61">
        <f t="shared" si="23"/>
        <v>52291</v>
      </c>
      <c r="B247" s="62">
        <f t="shared" si="20"/>
        <v>1608195.9433369217</v>
      </c>
      <c r="C247" s="62">
        <f t="shared" si="18"/>
        <v>6923.2835360654472</v>
      </c>
      <c r="E247" s="46"/>
      <c r="F247" s="44"/>
      <c r="G247" s="61">
        <f t="shared" si="21"/>
        <v>52291</v>
      </c>
      <c r="H247" s="62">
        <f t="shared" si="22"/>
        <v>290577.75382505695</v>
      </c>
      <c r="I247" s="62">
        <f t="shared" si="19"/>
        <v>1250.9372302168701</v>
      </c>
    </row>
    <row r="248" spans="1:9" x14ac:dyDescent="0.35">
      <c r="A248" s="61">
        <f t="shared" si="23"/>
        <v>52322</v>
      </c>
      <c r="B248" s="62">
        <f t="shared" si="20"/>
        <v>1208733.8948883056</v>
      </c>
      <c r="C248" s="62">
        <f t="shared" si="18"/>
        <v>5203.5994174941552</v>
      </c>
      <c r="E248" s="46"/>
      <c r="F248" s="44"/>
      <c r="G248" s="61">
        <f t="shared" si="21"/>
        <v>52322</v>
      </c>
      <c r="H248" s="62">
        <f t="shared" si="22"/>
        <v>218400.73754951535</v>
      </c>
      <c r="I248" s="62">
        <f t="shared" si="19"/>
        <v>940.21517515066353</v>
      </c>
    </row>
    <row r="249" spans="1:9" x14ac:dyDescent="0.35">
      <c r="A249" s="61">
        <f t="shared" si="23"/>
        <v>52352</v>
      </c>
      <c r="B249" s="62">
        <f t="shared" si="20"/>
        <v>807552.16232111806</v>
      </c>
      <c r="C249" s="62">
        <f t="shared" si="18"/>
        <v>3476.5120587924134</v>
      </c>
      <c r="E249" s="46"/>
      <c r="F249" s="44"/>
      <c r="G249" s="61">
        <f t="shared" si="21"/>
        <v>52352</v>
      </c>
      <c r="H249" s="62">
        <f t="shared" si="22"/>
        <v>145912.99921890756</v>
      </c>
      <c r="I249" s="62">
        <f t="shared" si="19"/>
        <v>628.15546163739702</v>
      </c>
    </row>
    <row r="250" spans="1:9" x14ac:dyDescent="0.35">
      <c r="A250" s="61">
        <f t="shared" si="23"/>
        <v>52383</v>
      </c>
      <c r="B250" s="62">
        <f t="shared" si="20"/>
        <v>404643.3423952288</v>
      </c>
      <c r="C250" s="62">
        <f t="shared" si="18"/>
        <v>1741.9895890114601</v>
      </c>
      <c r="E250" s="46"/>
      <c r="F250" s="44"/>
      <c r="G250" s="61">
        <f t="shared" si="21"/>
        <v>52383</v>
      </c>
      <c r="H250" s="62">
        <f t="shared" si="22"/>
        <v>73113.201174786489</v>
      </c>
      <c r="I250" s="62">
        <f t="shared" si="19"/>
        <v>314.75233105745582</v>
      </c>
    </row>
    <row r="251" spans="1:9" x14ac:dyDescent="0.35">
      <c r="A251" s="61">
        <f t="shared" si="23"/>
        <v>52413</v>
      </c>
      <c r="B251" s="62">
        <f t="shared" si="20"/>
        <v>-4.4138869270682335E-7</v>
      </c>
      <c r="C251" s="62">
        <f t="shared" si="18"/>
        <v>-1.9001783221028746E-9</v>
      </c>
      <c r="E251" s="46"/>
      <c r="F251" s="44"/>
      <c r="G251" s="61">
        <f t="shared" si="21"/>
        <v>52413</v>
      </c>
      <c r="H251" s="62">
        <f t="shared" si="22"/>
        <v>8.5492501966655254E-8</v>
      </c>
      <c r="I251" s="62">
        <f t="shared" si="19"/>
        <v>3.6804522096645088E-10</v>
      </c>
    </row>
  </sheetData>
  <mergeCells count="2">
    <mergeCell ref="A1:D1"/>
    <mergeCell ref="G1:J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E1C7C-B9FC-4F20-A257-DA37D6EB3140}">
  <sheetPr>
    <pageSetUpPr fitToPage="1"/>
  </sheetPr>
  <dimension ref="A1:O51"/>
  <sheetViews>
    <sheetView zoomScaleNormal="100" workbookViewId="0"/>
  </sheetViews>
  <sheetFormatPr defaultColWidth="9.1796875" defaultRowHeight="12.5" x14ac:dyDescent="0.25"/>
  <cols>
    <col min="1" max="1" width="4.7265625" style="1" customWidth="1"/>
    <col min="2" max="2" width="3.1796875" style="2" customWidth="1"/>
    <col min="3" max="3" width="15.453125" style="1" bestFit="1" customWidth="1"/>
    <col min="4" max="4" width="2.7265625" style="1" customWidth="1"/>
    <col min="5" max="5" width="15.54296875" style="1" bestFit="1" customWidth="1"/>
    <col min="6" max="6" width="2.7265625" style="1" customWidth="1"/>
    <col min="7" max="7" width="12.7265625" style="1" customWidth="1"/>
    <col min="8" max="8" width="2.7265625" style="1" customWidth="1"/>
    <col min="9" max="9" width="12.7265625" style="2" customWidth="1"/>
    <col min="10" max="10" width="2.7265625" style="2" customWidth="1"/>
    <col min="11" max="11" width="12.7265625" style="1" customWidth="1"/>
    <col min="12" max="12" width="2.7265625" style="1" customWidth="1"/>
    <col min="13" max="13" width="12.7265625" style="1" customWidth="1"/>
    <col min="14" max="14" width="2.7265625" style="1" customWidth="1"/>
    <col min="15" max="15" width="12.7265625" style="1" customWidth="1"/>
    <col min="16" max="16384" width="9.1796875" style="1"/>
  </cols>
  <sheetData>
    <row r="1" spans="1:15" x14ac:dyDescent="0.25">
      <c r="A1" s="40" t="s">
        <v>0</v>
      </c>
      <c r="B1" s="40"/>
      <c r="C1" s="40"/>
      <c r="D1" s="40"/>
      <c r="E1" s="40"/>
      <c r="F1" s="40"/>
      <c r="G1" s="40"/>
      <c r="H1" s="40"/>
      <c r="I1" s="40"/>
      <c r="J1" s="40"/>
      <c r="K1" s="40"/>
      <c r="L1" s="40"/>
      <c r="M1" s="40"/>
      <c r="N1" s="40"/>
      <c r="O1" s="40"/>
    </row>
    <row r="2" spans="1:15" x14ac:dyDescent="0.25">
      <c r="A2" s="40" t="s">
        <v>53</v>
      </c>
      <c r="B2" s="40"/>
      <c r="C2" s="40"/>
      <c r="D2" s="40"/>
      <c r="E2" s="40"/>
      <c r="F2" s="40"/>
      <c r="G2" s="40"/>
      <c r="H2" s="40"/>
      <c r="I2" s="40"/>
      <c r="J2" s="40"/>
      <c r="K2" s="40"/>
      <c r="L2" s="40"/>
      <c r="M2" s="40"/>
      <c r="N2" s="40"/>
      <c r="O2" s="40"/>
    </row>
    <row r="3" spans="1:15" x14ac:dyDescent="0.25">
      <c r="A3" s="40" t="s">
        <v>1</v>
      </c>
      <c r="B3" s="40"/>
      <c r="C3" s="40"/>
      <c r="D3" s="40"/>
      <c r="E3" s="40"/>
      <c r="F3" s="40"/>
      <c r="G3" s="40"/>
      <c r="H3" s="40"/>
      <c r="I3" s="40"/>
      <c r="J3" s="40"/>
      <c r="K3" s="40"/>
      <c r="L3" s="40"/>
      <c r="M3" s="40"/>
      <c r="N3" s="40"/>
      <c r="O3" s="40"/>
    </row>
    <row r="4" spans="1:15" x14ac:dyDescent="0.25">
      <c r="A4" s="41"/>
      <c r="B4" s="41"/>
      <c r="C4" s="41"/>
      <c r="D4" s="41"/>
      <c r="E4" s="41"/>
      <c r="F4" s="41"/>
      <c r="G4" s="41"/>
      <c r="H4" s="41"/>
      <c r="I4" s="41"/>
      <c r="J4" s="41"/>
      <c r="K4" s="41"/>
      <c r="L4" s="41"/>
      <c r="M4" s="41"/>
      <c r="N4" s="41"/>
      <c r="O4" s="41"/>
    </row>
    <row r="5" spans="1:15" x14ac:dyDescent="0.25">
      <c r="O5" s="2" t="s">
        <v>38</v>
      </c>
    </row>
    <row r="6" spans="1:15" x14ac:dyDescent="0.25">
      <c r="E6" s="2" t="s">
        <v>2</v>
      </c>
      <c r="I6" s="2" t="s">
        <v>3</v>
      </c>
      <c r="K6" s="2" t="s">
        <v>4</v>
      </c>
      <c r="M6" s="2" t="s">
        <v>39</v>
      </c>
      <c r="O6" s="2" t="s">
        <v>4</v>
      </c>
    </row>
    <row r="7" spans="1:15" x14ac:dyDescent="0.25">
      <c r="A7" s="2"/>
      <c r="C7" s="2"/>
      <c r="D7" s="2"/>
      <c r="E7" s="2" t="s">
        <v>5</v>
      </c>
      <c r="F7" s="2"/>
      <c r="G7" s="2" t="s">
        <v>6</v>
      </c>
      <c r="H7" s="2"/>
      <c r="I7" s="2" t="s">
        <v>7</v>
      </c>
      <c r="K7" s="2" t="s">
        <v>8</v>
      </c>
      <c r="L7" s="2"/>
      <c r="M7" s="2" t="s">
        <v>40</v>
      </c>
      <c r="N7" s="2"/>
      <c r="O7" s="2" t="s">
        <v>8</v>
      </c>
    </row>
    <row r="8" spans="1:15" x14ac:dyDescent="0.25">
      <c r="A8" s="2" t="s">
        <v>9</v>
      </c>
      <c r="C8" s="2"/>
      <c r="D8" s="2"/>
      <c r="E8" s="2" t="s">
        <v>10</v>
      </c>
      <c r="F8" s="2"/>
      <c r="G8" s="2" t="s">
        <v>11</v>
      </c>
      <c r="H8" s="2"/>
      <c r="I8" s="2" t="s">
        <v>6</v>
      </c>
      <c r="K8" s="2" t="s">
        <v>7</v>
      </c>
      <c r="L8" s="2"/>
      <c r="M8" s="2" t="s">
        <v>41</v>
      </c>
      <c r="N8" s="2"/>
      <c r="O8" s="2" t="s">
        <v>7</v>
      </c>
    </row>
    <row r="9" spans="1:15" x14ac:dyDescent="0.25">
      <c r="A9" s="3" t="s">
        <v>12</v>
      </c>
      <c r="B9" s="3"/>
      <c r="C9" s="3" t="s">
        <v>13</v>
      </c>
      <c r="D9" s="3"/>
      <c r="E9" s="3" t="s">
        <v>14</v>
      </c>
      <c r="F9" s="3"/>
      <c r="G9" s="3" t="s">
        <v>44</v>
      </c>
      <c r="H9" s="3"/>
      <c r="I9" s="3" t="s">
        <v>45</v>
      </c>
      <c r="J9" s="3"/>
      <c r="K9" s="3" t="s">
        <v>46</v>
      </c>
      <c r="L9" s="3"/>
      <c r="M9" s="3" t="s">
        <v>42</v>
      </c>
      <c r="N9" s="20"/>
      <c r="O9" s="3" t="s">
        <v>16</v>
      </c>
    </row>
    <row r="10" spans="1:15" x14ac:dyDescent="0.25">
      <c r="A10" s="4">
        <v>-1</v>
      </c>
      <c r="B10" s="4"/>
      <c r="C10" s="4">
        <v>-2</v>
      </c>
      <c r="D10" s="4"/>
      <c r="E10" s="4">
        <v>-3</v>
      </c>
      <c r="F10" s="4"/>
      <c r="G10" s="4">
        <v>-4</v>
      </c>
      <c r="H10" s="4"/>
      <c r="I10" s="4">
        <v>-5</v>
      </c>
      <c r="J10" s="4"/>
      <c r="K10" s="5" t="s">
        <v>17</v>
      </c>
      <c r="L10" s="4"/>
      <c r="M10" s="38" t="s">
        <v>36</v>
      </c>
      <c r="O10" s="5" t="s">
        <v>37</v>
      </c>
    </row>
    <row r="11" spans="1:15" x14ac:dyDescent="0.25">
      <c r="A11" s="6"/>
      <c r="B11" s="4"/>
      <c r="C11" s="6"/>
      <c r="D11" s="6"/>
      <c r="E11" s="6"/>
      <c r="F11" s="6"/>
      <c r="G11" s="6"/>
      <c r="H11" s="6"/>
      <c r="I11" s="4"/>
      <c r="J11" s="4"/>
      <c r="K11" s="6"/>
      <c r="L11" s="6"/>
      <c r="M11" s="21"/>
      <c r="N11" s="21"/>
      <c r="O11" s="21"/>
    </row>
    <row r="12" spans="1:15" x14ac:dyDescent="0.25">
      <c r="A12" s="2">
        <v>1</v>
      </c>
      <c r="C12" s="1" t="s">
        <v>18</v>
      </c>
      <c r="E12" s="7">
        <v>962401698.74372435</v>
      </c>
      <c r="F12" s="7"/>
      <c r="G12" s="8">
        <f>ROUND(E12/$E$18,4)</f>
        <v>0.53100000000000003</v>
      </c>
      <c r="H12" s="7"/>
      <c r="I12" s="35">
        <v>4.9099999999999998E-2</v>
      </c>
      <c r="J12" s="9" t="s">
        <v>19</v>
      </c>
      <c r="K12" s="8">
        <f>ROUND(G12*I12,4)</f>
        <v>2.6100000000000002E-2</v>
      </c>
      <c r="L12" s="7"/>
      <c r="M12" s="22">
        <v>1</v>
      </c>
      <c r="N12" s="23"/>
      <c r="O12" s="36">
        <f>ROUND((K12*M12),4)</f>
        <v>2.6100000000000002E-2</v>
      </c>
    </row>
    <row r="13" spans="1:15" x14ac:dyDescent="0.25">
      <c r="A13" s="2"/>
      <c r="E13" s="7"/>
      <c r="F13" s="7"/>
      <c r="G13" s="8"/>
      <c r="H13" s="7"/>
      <c r="I13" s="35"/>
      <c r="J13" s="9"/>
      <c r="K13" s="8"/>
      <c r="L13" s="7"/>
      <c r="M13" s="22"/>
      <c r="N13" s="23"/>
      <c r="O13" s="24"/>
    </row>
    <row r="14" spans="1:15" x14ac:dyDescent="0.25">
      <c r="A14" s="2">
        <v>2</v>
      </c>
      <c r="C14" s="1" t="s">
        <v>20</v>
      </c>
      <c r="E14" s="7">
        <v>95743647.998314917</v>
      </c>
      <c r="F14" s="11"/>
      <c r="G14" s="8">
        <f>ROUND(E14/$E$18,4)</f>
        <v>5.28E-2</v>
      </c>
      <c r="H14" s="11"/>
      <c r="I14" s="35">
        <v>3.73E-2</v>
      </c>
      <c r="J14" s="9" t="s">
        <v>21</v>
      </c>
      <c r="K14" s="8">
        <f>ROUND(G14*I14,4)</f>
        <v>2E-3</v>
      </c>
      <c r="L14" s="11"/>
      <c r="M14" s="22">
        <v>1</v>
      </c>
      <c r="N14" s="25"/>
      <c r="O14" s="36">
        <f>ROUND((K14*M14),4)</f>
        <v>2E-3</v>
      </c>
    </row>
    <row r="15" spans="1:15" x14ac:dyDescent="0.25">
      <c r="A15" s="2"/>
      <c r="E15" s="7"/>
      <c r="F15" s="11"/>
      <c r="G15" s="8"/>
      <c r="H15" s="11"/>
      <c r="I15" s="12"/>
      <c r="J15" s="9"/>
      <c r="K15" s="8"/>
      <c r="L15" s="11"/>
      <c r="M15" s="25"/>
      <c r="N15" s="25"/>
      <c r="O15" s="24"/>
    </row>
    <row r="16" spans="1:15" x14ac:dyDescent="0.25">
      <c r="A16" s="2">
        <v>4</v>
      </c>
      <c r="C16" s="1" t="s">
        <v>22</v>
      </c>
      <c r="E16" s="7">
        <v>754394228.05464816</v>
      </c>
      <c r="F16" s="11"/>
      <c r="G16" s="8">
        <f>ROUND(E16/$E$18,4)</f>
        <v>0.41620000000000001</v>
      </c>
      <c r="H16" s="11"/>
      <c r="I16" s="39">
        <v>9.9000000000000005E-2</v>
      </c>
      <c r="J16" s="29" t="s">
        <v>23</v>
      </c>
      <c r="K16" s="30">
        <f>ROUND(G16*I16,4)</f>
        <v>4.1200000000000001E-2</v>
      </c>
      <c r="L16" s="11"/>
      <c r="M16" s="26">
        <f>M46</f>
        <v>1.33253559</v>
      </c>
      <c r="N16" s="29" t="s">
        <v>19</v>
      </c>
      <c r="O16" s="36">
        <f>ROUND((K16*M16),4)</f>
        <v>5.4899999999999997E-2</v>
      </c>
    </row>
    <row r="17" spans="1:15" x14ac:dyDescent="0.25">
      <c r="A17" s="2"/>
      <c r="E17" s="9" t="s">
        <v>31</v>
      </c>
      <c r="F17" s="10"/>
      <c r="G17" s="9" t="s">
        <v>24</v>
      </c>
      <c r="H17" s="10"/>
      <c r="I17" s="29"/>
      <c r="J17" s="29"/>
      <c r="K17" s="31" t="s">
        <v>24</v>
      </c>
      <c r="L17" s="10"/>
      <c r="M17" s="27"/>
      <c r="N17" s="28"/>
      <c r="O17" s="31" t="s">
        <v>24</v>
      </c>
    </row>
    <row r="18" spans="1:15" ht="13" x14ac:dyDescent="0.3">
      <c r="A18" s="2">
        <v>5</v>
      </c>
      <c r="C18" s="1" t="s">
        <v>15</v>
      </c>
      <c r="E18" s="7">
        <f>SUM(E12:E16)</f>
        <v>1812539574.7966874</v>
      </c>
      <c r="F18" s="11"/>
      <c r="G18" s="8">
        <f>SUM(G12:G17)</f>
        <v>1</v>
      </c>
      <c r="H18" s="11"/>
      <c r="I18" s="32"/>
      <c r="J18" s="29"/>
      <c r="K18" s="30">
        <f>SUM(K12:K16)</f>
        <v>6.93E-2</v>
      </c>
      <c r="L18" s="11"/>
      <c r="M18" s="63"/>
      <c r="N18" s="25"/>
      <c r="O18" s="37">
        <f>SUM(O12:O16)</f>
        <v>8.299999999999999E-2</v>
      </c>
    </row>
    <row r="19" spans="1:15" x14ac:dyDescent="0.25">
      <c r="A19" s="2"/>
      <c r="E19" s="9" t="s">
        <v>43</v>
      </c>
      <c r="F19" s="11"/>
      <c r="G19" s="9" t="s">
        <v>25</v>
      </c>
      <c r="H19" s="11"/>
      <c r="I19" s="12"/>
      <c r="J19" s="9"/>
      <c r="K19" s="9" t="s">
        <v>25</v>
      </c>
      <c r="L19" s="11"/>
      <c r="M19" s="11"/>
      <c r="N19" s="11"/>
      <c r="O19" s="15" t="s">
        <v>25</v>
      </c>
    </row>
    <row r="20" spans="1:15" x14ac:dyDescent="0.25">
      <c r="A20" s="2"/>
      <c r="E20" s="11"/>
      <c r="F20" s="11"/>
      <c r="G20" s="8"/>
      <c r="H20" s="11"/>
      <c r="I20" s="12"/>
      <c r="J20" s="12"/>
      <c r="K20" s="11"/>
      <c r="L20" s="11"/>
      <c r="M20" s="11"/>
      <c r="N20" s="11"/>
      <c r="O20" s="11"/>
    </row>
    <row r="21" spans="1:15" x14ac:dyDescent="0.25">
      <c r="A21" s="2"/>
      <c r="B21" s="9" t="s">
        <v>26</v>
      </c>
      <c r="C21" s="1" t="s">
        <v>54</v>
      </c>
      <c r="E21" s="7"/>
      <c r="F21" s="7"/>
      <c r="G21" s="14"/>
      <c r="H21" s="7"/>
      <c r="I21" s="10"/>
      <c r="J21" s="10"/>
      <c r="K21" s="7"/>
      <c r="L21" s="7"/>
      <c r="M21" s="7"/>
      <c r="N21" s="7"/>
      <c r="O21" s="7"/>
    </row>
    <row r="22" spans="1:15" x14ac:dyDescent="0.25">
      <c r="A22" s="2"/>
      <c r="B22" s="9" t="s">
        <v>19</v>
      </c>
      <c r="C22" s="1" t="s">
        <v>56</v>
      </c>
    </row>
    <row r="23" spans="1:15" x14ac:dyDescent="0.25">
      <c r="A23" s="2"/>
      <c r="B23" s="15"/>
    </row>
    <row r="24" spans="1:15" x14ac:dyDescent="0.25">
      <c r="A24" s="2"/>
      <c r="B24" s="9"/>
    </row>
    <row r="25" spans="1:15" x14ac:dyDescent="0.25">
      <c r="A25" s="42" t="s">
        <v>48</v>
      </c>
      <c r="B25" s="42"/>
      <c r="C25" s="42"/>
      <c r="D25" s="42"/>
      <c r="E25" s="42"/>
      <c r="F25" s="42"/>
      <c r="G25" s="42"/>
      <c r="H25" s="42"/>
      <c r="I25" s="42"/>
      <c r="J25" s="42"/>
      <c r="K25" s="42"/>
      <c r="L25" s="42"/>
      <c r="M25" s="42"/>
      <c r="N25" s="42"/>
      <c r="O25" s="42"/>
    </row>
    <row r="26" spans="1:15" x14ac:dyDescent="0.25">
      <c r="A26" s="2"/>
      <c r="B26" s="1"/>
    </row>
    <row r="27" spans="1:15" ht="50" x14ac:dyDescent="0.25">
      <c r="A27" s="5" t="s">
        <v>27</v>
      </c>
      <c r="B27" s="1"/>
      <c r="C27" s="111" t="s">
        <v>13</v>
      </c>
      <c r="D27" s="111"/>
      <c r="E27" s="111"/>
      <c r="F27" s="111"/>
      <c r="G27" s="111"/>
      <c r="M27" s="5" t="s">
        <v>28</v>
      </c>
    </row>
    <row r="28" spans="1:15" x14ac:dyDescent="0.25">
      <c r="A28" s="16">
        <v>-1</v>
      </c>
      <c r="B28" s="1"/>
      <c r="C28" s="112">
        <f>+A28-1</f>
        <v>-2</v>
      </c>
      <c r="D28" s="112"/>
      <c r="E28" s="112"/>
      <c r="F28" s="112"/>
      <c r="G28" s="112"/>
      <c r="M28" s="12">
        <f>+C28-1</f>
        <v>-3</v>
      </c>
    </row>
    <row r="29" spans="1:15" x14ac:dyDescent="0.25">
      <c r="A29" s="12"/>
      <c r="B29" s="1"/>
    </row>
    <row r="30" spans="1:15" x14ac:dyDescent="0.25">
      <c r="A30" s="12">
        <v>6</v>
      </c>
      <c r="B30" s="1"/>
      <c r="C30" s="1" t="s">
        <v>29</v>
      </c>
      <c r="D30" s="7"/>
      <c r="M30" s="8">
        <v>1</v>
      </c>
    </row>
    <row r="31" spans="1:15" x14ac:dyDescent="0.25">
      <c r="A31" s="12"/>
      <c r="B31" s="1"/>
      <c r="D31" s="7"/>
      <c r="M31" s="8"/>
    </row>
    <row r="32" spans="1:15" x14ac:dyDescent="0.25">
      <c r="A32" s="12">
        <f>+A30+1</f>
        <v>7</v>
      </c>
      <c r="B32" s="1"/>
      <c r="C32" s="1" t="s">
        <v>51</v>
      </c>
      <c r="D32" s="7"/>
      <c r="M32" s="34">
        <v>0</v>
      </c>
      <c r="N32" s="29" t="s">
        <v>21</v>
      </c>
    </row>
    <row r="33" spans="1:14" x14ac:dyDescent="0.25">
      <c r="A33" s="12">
        <f>+A32+1</f>
        <v>8</v>
      </c>
      <c r="B33" s="1"/>
      <c r="C33" s="1" t="s">
        <v>30</v>
      </c>
      <c r="D33" s="7"/>
      <c r="M33" s="34">
        <v>0</v>
      </c>
      <c r="N33" s="29" t="s">
        <v>21</v>
      </c>
    </row>
    <row r="34" spans="1:14" x14ac:dyDescent="0.25">
      <c r="A34" s="12"/>
      <c r="B34" s="1"/>
      <c r="D34" s="7"/>
      <c r="M34" s="18" t="s">
        <v>31</v>
      </c>
    </row>
    <row r="35" spans="1:14" x14ac:dyDescent="0.25">
      <c r="A35" s="12">
        <f>+A33+1</f>
        <v>9</v>
      </c>
      <c r="B35" s="1"/>
      <c r="C35" s="1" t="s">
        <v>32</v>
      </c>
      <c r="D35" s="7"/>
      <c r="M35" s="17">
        <f>+M30-M32-M33</f>
        <v>1</v>
      </c>
    </row>
    <row r="36" spans="1:14" x14ac:dyDescent="0.25">
      <c r="A36" s="12"/>
      <c r="B36" s="1"/>
      <c r="D36" s="13"/>
      <c r="M36" s="18"/>
    </row>
    <row r="37" spans="1:14" x14ac:dyDescent="0.25">
      <c r="A37" s="12">
        <f>+A35+1</f>
        <v>10</v>
      </c>
      <c r="B37" s="1"/>
      <c r="C37" s="1" t="s">
        <v>52</v>
      </c>
      <c r="I37" s="17">
        <v>5.0065000000000005E-2</v>
      </c>
      <c r="J37" s="29" t="s">
        <v>23</v>
      </c>
      <c r="M37" s="17">
        <f>ROUND(M35*I37,6)</f>
        <v>5.0064999999999998E-2</v>
      </c>
    </row>
    <row r="38" spans="1:14" x14ac:dyDescent="0.25">
      <c r="A38" s="12"/>
      <c r="B38" s="1"/>
      <c r="D38" s="13"/>
      <c r="M38" s="18" t="s">
        <v>31</v>
      </c>
    </row>
    <row r="39" spans="1:14" x14ac:dyDescent="0.25">
      <c r="A39" s="12"/>
      <c r="B39" s="1"/>
      <c r="D39" s="13"/>
      <c r="M39" s="18"/>
    </row>
    <row r="40" spans="1:14" x14ac:dyDescent="0.25">
      <c r="A40" s="12">
        <f>+A37+1</f>
        <v>11</v>
      </c>
      <c r="B40" s="1"/>
      <c r="C40" s="1" t="s">
        <v>33</v>
      </c>
      <c r="D40" s="7"/>
      <c r="M40" s="17">
        <f>+M35-M37</f>
        <v>0.94993499999999997</v>
      </c>
    </row>
    <row r="41" spans="1:14" x14ac:dyDescent="0.25">
      <c r="A41" s="12"/>
      <c r="B41" s="1"/>
      <c r="D41" s="13"/>
      <c r="M41" s="18"/>
    </row>
    <row r="42" spans="1:14" x14ac:dyDescent="0.25">
      <c r="A42" s="12">
        <f>+A40+1</f>
        <v>12</v>
      </c>
      <c r="B42" s="1"/>
      <c r="C42" s="1" t="s">
        <v>49</v>
      </c>
      <c r="I42" s="30">
        <v>0.21</v>
      </c>
      <c r="M42" s="17">
        <f>ROUND(M40*I42,6)</f>
        <v>0.199486</v>
      </c>
    </row>
    <row r="43" spans="1:14" x14ac:dyDescent="0.25">
      <c r="A43" s="12"/>
      <c r="B43" s="1"/>
      <c r="D43" s="33"/>
      <c r="M43" s="8"/>
    </row>
    <row r="44" spans="1:14" x14ac:dyDescent="0.25">
      <c r="A44" s="12">
        <f>+A42+1</f>
        <v>13</v>
      </c>
      <c r="B44" s="1"/>
      <c r="C44" s="1" t="s">
        <v>34</v>
      </c>
      <c r="D44" s="33"/>
      <c r="M44" s="17">
        <f>+M40-M42</f>
        <v>0.75044899999999992</v>
      </c>
    </row>
    <row r="45" spans="1:14" x14ac:dyDescent="0.25">
      <c r="A45" s="12"/>
      <c r="B45" s="1"/>
      <c r="D45" s="33"/>
      <c r="M45" s="18" t="s">
        <v>31</v>
      </c>
    </row>
    <row r="46" spans="1:14" ht="13" x14ac:dyDescent="0.3">
      <c r="A46" s="12">
        <f>+A44+1</f>
        <v>14</v>
      </c>
      <c r="B46" s="1"/>
      <c r="C46" s="1" t="s">
        <v>50</v>
      </c>
      <c r="D46" s="33"/>
      <c r="M46" s="19">
        <f>ROUND(1/M44,8)</f>
        <v>1.33253559</v>
      </c>
    </row>
    <row r="47" spans="1:14" x14ac:dyDescent="0.25">
      <c r="A47" s="12"/>
      <c r="B47" s="1"/>
      <c r="D47" s="33"/>
      <c r="M47" s="18" t="s">
        <v>35</v>
      </c>
    </row>
    <row r="48" spans="1:14" x14ac:dyDescent="0.25">
      <c r="A48" s="12"/>
      <c r="B48" s="1"/>
      <c r="D48" s="33"/>
    </row>
    <row r="49" spans="1:4" x14ac:dyDescent="0.25">
      <c r="A49" s="12"/>
      <c r="B49" s="1"/>
      <c r="D49" s="33"/>
    </row>
    <row r="50" spans="1:4" x14ac:dyDescent="0.25">
      <c r="A50" s="12"/>
      <c r="B50" s="1"/>
      <c r="C50" s="1" t="s">
        <v>47</v>
      </c>
      <c r="D50" s="33"/>
    </row>
    <row r="51" spans="1:4" x14ac:dyDescent="0.25">
      <c r="A51" s="12"/>
      <c r="B51" s="1"/>
      <c r="C51" s="1" t="s">
        <v>55</v>
      </c>
      <c r="D51" s="33"/>
    </row>
  </sheetData>
  <mergeCells count="2">
    <mergeCell ref="C27:G27"/>
    <mergeCell ref="C28:G28"/>
  </mergeCells>
  <printOptions horizontalCentered="1"/>
  <pageMargins left="0.75" right="0.25" top="1" bottom="0.5" header="0" footer="0"/>
  <pageSetup scale="82"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558E3-C54E-4A80-B790-7094DF255A52}">
  <sheetPr>
    <pageSetUpPr fitToPage="1"/>
  </sheetPr>
  <dimension ref="A1:G47"/>
  <sheetViews>
    <sheetView zoomScale="85" zoomScaleNormal="85" workbookViewId="0">
      <selection activeCell="B53" sqref="B53"/>
    </sheetView>
  </sheetViews>
  <sheetFormatPr defaultRowHeight="14.5" x14ac:dyDescent="0.35"/>
  <cols>
    <col min="1" max="1" width="4.7265625" style="105" bestFit="1" customWidth="1"/>
    <col min="2" max="2" width="50.54296875" style="77" customWidth="1"/>
    <col min="3" max="3" width="13.81640625" style="77" customWidth="1"/>
    <col min="4" max="4" width="13.453125" style="77" customWidth="1"/>
    <col min="5" max="5" width="15.7265625" style="77" customWidth="1"/>
    <col min="6" max="6" width="2" style="77" customWidth="1"/>
    <col min="7" max="7" width="54.1796875" style="77" customWidth="1"/>
    <col min="8" max="16384" width="8.7265625" style="77"/>
  </cols>
  <sheetData>
    <row r="1" spans="1:7" s="69" customFormat="1" ht="43.5" x14ac:dyDescent="0.35">
      <c r="A1" s="65" t="s">
        <v>68</v>
      </c>
      <c r="B1" s="66" t="s">
        <v>69</v>
      </c>
      <c r="C1" s="65" t="s">
        <v>70</v>
      </c>
      <c r="D1" s="65" t="s">
        <v>71</v>
      </c>
      <c r="E1" s="65" t="s">
        <v>96</v>
      </c>
      <c r="F1" s="67"/>
      <c r="G1" s="68" t="s">
        <v>72</v>
      </c>
    </row>
    <row r="2" spans="1:7" s="69" customFormat="1" ht="5.25" customHeight="1" x14ac:dyDescent="0.35">
      <c r="A2" s="70"/>
      <c r="B2" s="71"/>
      <c r="C2" s="72"/>
      <c r="D2" s="72"/>
      <c r="E2" s="73"/>
      <c r="F2" s="67"/>
    </row>
    <row r="3" spans="1:7" x14ac:dyDescent="0.35">
      <c r="A3" s="74">
        <v>1</v>
      </c>
      <c r="B3" s="117" t="s">
        <v>73</v>
      </c>
      <c r="C3" s="114" t="s">
        <v>97</v>
      </c>
      <c r="D3" s="75" t="s">
        <v>74</v>
      </c>
      <c r="E3" s="118">
        <v>289193516.55000001</v>
      </c>
      <c r="F3" s="76"/>
      <c r="G3" s="116" t="s">
        <v>75</v>
      </c>
    </row>
    <row r="4" spans="1:7" x14ac:dyDescent="0.35">
      <c r="A4" s="74">
        <f>A3+1</f>
        <v>2</v>
      </c>
      <c r="B4" s="117"/>
      <c r="C4" s="114"/>
      <c r="D4" s="75" t="s">
        <v>76</v>
      </c>
      <c r="E4" s="118"/>
      <c r="F4" s="76"/>
      <c r="G4" s="116"/>
    </row>
    <row r="5" spans="1:7" x14ac:dyDescent="0.35">
      <c r="A5" s="74">
        <f t="shared" ref="A5:A8" si="0">A4+1</f>
        <v>3</v>
      </c>
      <c r="B5" s="117"/>
      <c r="C5" s="114"/>
      <c r="D5" s="75" t="s">
        <v>77</v>
      </c>
      <c r="E5" s="118"/>
      <c r="F5" s="76"/>
      <c r="G5" s="116"/>
    </row>
    <row r="6" spans="1:7" x14ac:dyDescent="0.35">
      <c r="A6" s="74">
        <f t="shared" si="0"/>
        <v>4</v>
      </c>
      <c r="B6" s="117"/>
      <c r="C6" s="114"/>
      <c r="D6" s="75" t="s">
        <v>78</v>
      </c>
      <c r="E6" s="118"/>
      <c r="F6" s="76"/>
      <c r="G6" s="116"/>
    </row>
    <row r="7" spans="1:7" x14ac:dyDescent="0.35">
      <c r="A7" s="74">
        <f t="shared" si="0"/>
        <v>5</v>
      </c>
      <c r="B7" s="117"/>
      <c r="C7" s="114"/>
      <c r="D7" s="75" t="s">
        <v>79</v>
      </c>
      <c r="E7" s="118"/>
      <c r="F7" s="76"/>
      <c r="G7" s="116"/>
    </row>
    <row r="8" spans="1:7" x14ac:dyDescent="0.35">
      <c r="A8" s="74">
        <f t="shared" si="0"/>
        <v>6</v>
      </c>
      <c r="B8" s="117"/>
      <c r="C8" s="114"/>
      <c r="D8" s="75" t="s">
        <v>80</v>
      </c>
      <c r="E8" s="118"/>
      <c r="F8" s="76"/>
      <c r="G8" s="116"/>
    </row>
    <row r="9" spans="1:7" ht="5.25" customHeight="1" x14ac:dyDescent="0.35">
      <c r="A9" s="78"/>
      <c r="B9" s="79"/>
      <c r="C9" s="70"/>
      <c r="D9" s="70"/>
      <c r="E9" s="80"/>
      <c r="F9" s="76"/>
      <c r="G9" s="81"/>
    </row>
    <row r="10" spans="1:7" x14ac:dyDescent="0.35">
      <c r="A10" s="74">
        <f>A8+1</f>
        <v>7</v>
      </c>
      <c r="B10" s="82" t="s">
        <v>98</v>
      </c>
      <c r="C10" s="114" t="s">
        <v>81</v>
      </c>
      <c r="D10" s="119">
        <v>1823620</v>
      </c>
      <c r="E10" s="83">
        <v>646479</v>
      </c>
      <c r="F10" s="76"/>
      <c r="G10" s="115" t="s">
        <v>82</v>
      </c>
    </row>
    <row r="11" spans="1:7" x14ac:dyDescent="0.35">
      <c r="A11" s="74">
        <f>A10+1</f>
        <v>8</v>
      </c>
      <c r="B11" s="82" t="s">
        <v>99</v>
      </c>
      <c r="C11" s="114"/>
      <c r="D11" s="119"/>
      <c r="E11" s="83">
        <v>474856</v>
      </c>
      <c r="F11" s="76"/>
      <c r="G11" s="115"/>
    </row>
    <row r="12" spans="1:7" x14ac:dyDescent="0.35">
      <c r="A12" s="74">
        <f t="shared" ref="A12:A16" si="1">A11+1</f>
        <v>9</v>
      </c>
      <c r="B12" s="82" t="s">
        <v>100</v>
      </c>
      <c r="C12" s="114"/>
      <c r="D12" s="119"/>
      <c r="E12" s="84">
        <v>9843199</v>
      </c>
      <c r="F12" s="76"/>
      <c r="G12" s="115"/>
    </row>
    <row r="13" spans="1:7" x14ac:dyDescent="0.35">
      <c r="A13" s="74">
        <f t="shared" si="1"/>
        <v>10</v>
      </c>
      <c r="B13" s="82" t="s">
        <v>101</v>
      </c>
      <c r="C13" s="75" t="s">
        <v>83</v>
      </c>
      <c r="D13" s="119"/>
      <c r="E13" s="84">
        <v>1043892</v>
      </c>
      <c r="F13" s="76"/>
      <c r="G13" s="115"/>
    </row>
    <row r="14" spans="1:7" x14ac:dyDescent="0.35">
      <c r="A14" s="74">
        <f t="shared" si="1"/>
        <v>11</v>
      </c>
      <c r="B14" s="82" t="s">
        <v>102</v>
      </c>
      <c r="C14" s="85"/>
      <c r="D14" s="119"/>
      <c r="E14" s="84">
        <f>SUM(E10:E13)</f>
        <v>12008426</v>
      </c>
      <c r="F14" s="76"/>
      <c r="G14" s="115"/>
    </row>
    <row r="15" spans="1:7" x14ac:dyDescent="0.35">
      <c r="A15" s="74">
        <f t="shared" si="1"/>
        <v>12</v>
      </c>
      <c r="B15" s="82" t="s">
        <v>103</v>
      </c>
      <c r="C15" s="85"/>
      <c r="D15" s="119"/>
      <c r="E15" s="84">
        <v>-1498582</v>
      </c>
      <c r="F15" s="76"/>
      <c r="G15" s="115"/>
    </row>
    <row r="16" spans="1:7" x14ac:dyDescent="0.35">
      <c r="A16" s="74">
        <f t="shared" si="1"/>
        <v>13</v>
      </c>
      <c r="B16" s="86" t="s">
        <v>104</v>
      </c>
      <c r="C16" s="85"/>
      <c r="D16" s="119"/>
      <c r="E16" s="87">
        <f>E14+E15</f>
        <v>10509844</v>
      </c>
      <c r="F16" s="76"/>
      <c r="G16" s="115"/>
    </row>
    <row r="17" spans="1:7" ht="5.25" customHeight="1" x14ac:dyDescent="0.35">
      <c r="A17" s="78"/>
      <c r="B17" s="88"/>
      <c r="C17" s="70"/>
      <c r="D17" s="78"/>
      <c r="E17" s="89"/>
      <c r="F17" s="76"/>
      <c r="G17" s="90"/>
    </row>
    <row r="18" spans="1:7" x14ac:dyDescent="0.35">
      <c r="A18" s="74">
        <f>A16+1</f>
        <v>14</v>
      </c>
      <c r="B18" s="82" t="s">
        <v>105</v>
      </c>
      <c r="C18" s="75" t="s">
        <v>84</v>
      </c>
      <c r="D18" s="114">
        <v>1823623</v>
      </c>
      <c r="E18" s="84">
        <v>46199297.119999997</v>
      </c>
      <c r="F18" s="76"/>
      <c r="G18" s="115" t="s">
        <v>82</v>
      </c>
    </row>
    <row r="19" spans="1:7" x14ac:dyDescent="0.35">
      <c r="A19" s="74">
        <f>A18+1</f>
        <v>15</v>
      </c>
      <c r="B19" s="82" t="s">
        <v>106</v>
      </c>
      <c r="C19" s="75" t="s">
        <v>85</v>
      </c>
      <c r="D19" s="114"/>
      <c r="E19" s="84">
        <v>826494.69</v>
      </c>
      <c r="F19" s="76"/>
      <c r="G19" s="115"/>
    </row>
    <row r="20" spans="1:7" x14ac:dyDescent="0.35">
      <c r="A20" s="74">
        <f t="shared" ref="A20:A22" si="2">A19+1</f>
        <v>16</v>
      </c>
      <c r="B20" s="82" t="s">
        <v>107</v>
      </c>
      <c r="C20" s="85"/>
      <c r="D20" s="114"/>
      <c r="E20" s="84">
        <f>SUM(E18:E19)</f>
        <v>47025791.809999995</v>
      </c>
      <c r="F20" s="76"/>
      <c r="G20" s="115"/>
    </row>
    <row r="21" spans="1:7" x14ac:dyDescent="0.35">
      <c r="A21" s="74">
        <f t="shared" si="2"/>
        <v>17</v>
      </c>
      <c r="B21" s="82" t="s">
        <v>103</v>
      </c>
      <c r="C21" s="85"/>
      <c r="D21" s="114"/>
      <c r="E21" s="84">
        <v>-1029788.89</v>
      </c>
      <c r="F21" s="76"/>
      <c r="G21" s="115"/>
    </row>
    <row r="22" spans="1:7" x14ac:dyDescent="0.35">
      <c r="A22" s="74">
        <f t="shared" si="2"/>
        <v>18</v>
      </c>
      <c r="B22" s="86" t="s">
        <v>108</v>
      </c>
      <c r="C22" s="85"/>
      <c r="D22" s="114"/>
      <c r="E22" s="87">
        <f>E20+E21</f>
        <v>45996002.919999994</v>
      </c>
      <c r="F22" s="76"/>
      <c r="G22" s="115"/>
    </row>
    <row r="23" spans="1:7" ht="5.25" customHeight="1" x14ac:dyDescent="0.35">
      <c r="A23" s="78"/>
      <c r="B23" s="88"/>
      <c r="C23" s="70"/>
      <c r="D23" s="70"/>
      <c r="E23" s="89"/>
      <c r="F23" s="76"/>
      <c r="G23" s="90"/>
    </row>
    <row r="24" spans="1:7" x14ac:dyDescent="0.35">
      <c r="A24" s="74">
        <f>A22+1</f>
        <v>19</v>
      </c>
      <c r="B24" s="82" t="s">
        <v>109</v>
      </c>
      <c r="C24" s="114" t="s">
        <v>86</v>
      </c>
      <c r="D24" s="114">
        <v>1823698</v>
      </c>
      <c r="E24" s="84">
        <v>3401582.43</v>
      </c>
      <c r="F24" s="76"/>
      <c r="G24" s="115" t="s">
        <v>82</v>
      </c>
    </row>
    <row r="25" spans="1:7" x14ac:dyDescent="0.35">
      <c r="A25" s="74">
        <f>A24+1</f>
        <v>20</v>
      </c>
      <c r="B25" s="82" t="s">
        <v>110</v>
      </c>
      <c r="C25" s="114"/>
      <c r="D25" s="114"/>
      <c r="E25" s="83">
        <v>11449177.050000001</v>
      </c>
      <c r="F25" s="76"/>
      <c r="G25" s="115"/>
    </row>
    <row r="26" spans="1:7" x14ac:dyDescent="0.35">
      <c r="A26" s="74">
        <f t="shared" ref="A26:A27" si="3">A25+1</f>
        <v>21</v>
      </c>
      <c r="B26" s="82" t="s">
        <v>111</v>
      </c>
      <c r="C26" s="85"/>
      <c r="D26" s="114"/>
      <c r="E26" s="83">
        <f>E24+E25</f>
        <v>14850759.48</v>
      </c>
      <c r="F26" s="76"/>
      <c r="G26" s="115"/>
    </row>
    <row r="27" spans="1:7" x14ac:dyDescent="0.35">
      <c r="A27" s="74">
        <f t="shared" si="3"/>
        <v>22</v>
      </c>
      <c r="B27" s="82" t="s">
        <v>103</v>
      </c>
      <c r="C27" s="85"/>
      <c r="D27" s="114"/>
      <c r="E27" s="83">
        <v>-1012476</v>
      </c>
      <c r="F27" s="76"/>
      <c r="G27" s="115"/>
    </row>
    <row r="28" spans="1:7" x14ac:dyDescent="0.35">
      <c r="A28" s="74">
        <f>A27+1</f>
        <v>23</v>
      </c>
      <c r="B28" s="86" t="s">
        <v>112</v>
      </c>
      <c r="C28" s="85"/>
      <c r="D28" s="114"/>
      <c r="E28" s="87">
        <f>E26+E27</f>
        <v>13838283.48</v>
      </c>
      <c r="F28" s="76"/>
      <c r="G28" s="115"/>
    </row>
    <row r="29" spans="1:7" ht="5.25" customHeight="1" x14ac:dyDescent="0.35">
      <c r="A29" s="78"/>
      <c r="B29" s="88"/>
      <c r="C29" s="70"/>
      <c r="D29" s="70"/>
      <c r="E29" s="91"/>
      <c r="F29" s="76"/>
      <c r="G29" s="81"/>
    </row>
    <row r="30" spans="1:7" x14ac:dyDescent="0.35">
      <c r="A30" s="74">
        <f>A28+1</f>
        <v>24</v>
      </c>
      <c r="B30" s="82" t="s">
        <v>113</v>
      </c>
      <c r="C30" s="114" t="s">
        <v>87</v>
      </c>
      <c r="D30" s="114">
        <v>1823722</v>
      </c>
      <c r="E30" s="83">
        <v>3295454.548186521</v>
      </c>
      <c r="F30" s="76"/>
      <c r="G30" s="116" t="s">
        <v>114</v>
      </c>
    </row>
    <row r="31" spans="1:7" x14ac:dyDescent="0.35">
      <c r="A31" s="74">
        <f>A30+1</f>
        <v>25</v>
      </c>
      <c r="B31" s="82" t="s">
        <v>115</v>
      </c>
      <c r="C31" s="114"/>
      <c r="D31" s="114"/>
      <c r="E31" s="83">
        <v>1028325.7668435914</v>
      </c>
      <c r="F31" s="76"/>
      <c r="G31" s="116"/>
    </row>
    <row r="32" spans="1:7" x14ac:dyDescent="0.35">
      <c r="A32" s="74">
        <f t="shared" ref="A32:A35" si="4">A31+1</f>
        <v>26</v>
      </c>
      <c r="B32" s="82" t="s">
        <v>116</v>
      </c>
      <c r="C32" s="114"/>
      <c r="D32" s="114"/>
      <c r="E32" s="83">
        <v>5643197.3850833103</v>
      </c>
      <c r="F32" s="76"/>
      <c r="G32" s="116"/>
    </row>
    <row r="33" spans="1:7" x14ac:dyDescent="0.35">
      <c r="A33" s="74">
        <f t="shared" si="4"/>
        <v>27</v>
      </c>
      <c r="B33" s="82" t="s">
        <v>117</v>
      </c>
      <c r="C33" s="114"/>
      <c r="D33" s="114"/>
      <c r="E33" s="83">
        <f>SUM(E30:E32)</f>
        <v>9966977.7001134232</v>
      </c>
      <c r="F33" s="76"/>
      <c r="G33" s="116"/>
    </row>
    <row r="34" spans="1:7" x14ac:dyDescent="0.35">
      <c r="A34" s="74">
        <f t="shared" si="4"/>
        <v>28</v>
      </c>
      <c r="B34" s="82" t="s">
        <v>103</v>
      </c>
      <c r="C34" s="114"/>
      <c r="D34" s="114"/>
      <c r="E34" s="83">
        <v>-1012476</v>
      </c>
      <c r="F34" s="76"/>
      <c r="G34" s="116"/>
    </row>
    <row r="35" spans="1:7" x14ac:dyDescent="0.35">
      <c r="A35" s="74">
        <f t="shared" si="4"/>
        <v>29</v>
      </c>
      <c r="B35" s="86" t="s">
        <v>118</v>
      </c>
      <c r="C35" s="114"/>
      <c r="D35" s="114"/>
      <c r="E35" s="92">
        <f>E33+E34</f>
        <v>8954501.7001134232</v>
      </c>
      <c r="F35" s="76"/>
      <c r="G35" s="116"/>
    </row>
    <row r="36" spans="1:7" ht="5.25" customHeight="1" x14ac:dyDescent="0.35">
      <c r="A36" s="78"/>
      <c r="B36" s="88"/>
      <c r="C36" s="70"/>
      <c r="D36" s="70"/>
      <c r="E36" s="93"/>
      <c r="F36" s="76"/>
      <c r="G36" s="81"/>
    </row>
    <row r="37" spans="1:7" ht="43.5" x14ac:dyDescent="0.35">
      <c r="A37" s="74">
        <f>A35+1</f>
        <v>30</v>
      </c>
      <c r="B37" s="86" t="s">
        <v>88</v>
      </c>
      <c r="C37" s="75" t="s">
        <v>89</v>
      </c>
      <c r="D37" s="75" t="s">
        <v>90</v>
      </c>
      <c r="E37" s="94">
        <v>52253086.950000003</v>
      </c>
      <c r="F37" s="76"/>
      <c r="G37" s="90" t="s">
        <v>82</v>
      </c>
    </row>
    <row r="38" spans="1:7" ht="5.25" customHeight="1" x14ac:dyDescent="0.35">
      <c r="A38" s="78"/>
      <c r="B38" s="88"/>
      <c r="C38" s="70"/>
      <c r="D38" s="70"/>
      <c r="E38" s="93"/>
      <c r="F38" s="76"/>
      <c r="G38" s="81"/>
    </row>
    <row r="39" spans="1:7" ht="45" customHeight="1" x14ac:dyDescent="0.35">
      <c r="A39" s="74">
        <f>A37+1</f>
        <v>31</v>
      </c>
      <c r="B39" s="86" t="s">
        <v>119</v>
      </c>
      <c r="C39" s="75" t="s">
        <v>120</v>
      </c>
      <c r="D39" s="75">
        <v>1823557</v>
      </c>
      <c r="E39" s="94">
        <v>50453564.491999999</v>
      </c>
      <c r="F39" s="76"/>
      <c r="G39" s="95" t="s">
        <v>121</v>
      </c>
    </row>
    <row r="40" spans="1:7" ht="5.25" customHeight="1" thickBot="1" x14ac:dyDescent="0.4">
      <c r="A40" s="78"/>
      <c r="B40" s="67"/>
      <c r="C40" s="67"/>
      <c r="D40" s="67"/>
      <c r="E40" s="96"/>
      <c r="F40" s="76"/>
    </row>
    <row r="41" spans="1:7" s="102" customFormat="1" ht="15" thickBot="1" x14ac:dyDescent="0.4">
      <c r="A41" s="74">
        <f>A39+1</f>
        <v>32</v>
      </c>
      <c r="B41" s="97" t="s">
        <v>91</v>
      </c>
      <c r="C41" s="98"/>
      <c r="D41" s="98"/>
      <c r="E41" s="99">
        <f>E3+E16+E22+E28+E35+E37+E39</f>
        <v>471198800.09211344</v>
      </c>
      <c r="F41" s="100"/>
      <c r="G41" s="101"/>
    </row>
    <row r="42" spans="1:7" x14ac:dyDescent="0.35">
      <c r="A42" s="78"/>
      <c r="B42" s="76"/>
      <c r="C42" s="76"/>
      <c r="D42" s="76"/>
      <c r="E42" s="76"/>
      <c r="F42" s="76"/>
      <c r="G42" s="103"/>
    </row>
    <row r="43" spans="1:7" ht="48.75" customHeight="1" x14ac:dyDescent="0.35">
      <c r="A43" s="104" t="s">
        <v>122</v>
      </c>
      <c r="B43" s="113" t="s">
        <v>123</v>
      </c>
      <c r="C43" s="113"/>
      <c r="D43" s="113"/>
      <c r="E43" s="113"/>
      <c r="F43" s="76"/>
      <c r="G43" s="103"/>
    </row>
    <row r="44" spans="1:7" ht="50.25" customHeight="1" x14ac:dyDescent="0.35">
      <c r="A44" s="104" t="s">
        <v>124</v>
      </c>
      <c r="B44" s="113" t="s">
        <v>125</v>
      </c>
      <c r="C44" s="113"/>
      <c r="D44" s="113"/>
      <c r="E44" s="113"/>
      <c r="F44" s="76"/>
    </row>
    <row r="45" spans="1:7" ht="49.5" customHeight="1" x14ac:dyDescent="0.35">
      <c r="A45" s="104"/>
      <c r="B45" s="113"/>
      <c r="C45" s="113"/>
      <c r="D45" s="113"/>
      <c r="E45" s="113"/>
      <c r="F45" s="76"/>
    </row>
    <row r="46" spans="1:7" x14ac:dyDescent="0.35">
      <c r="A46" s="78"/>
      <c r="B46" s="76"/>
      <c r="C46" s="76"/>
      <c r="D46" s="76"/>
      <c r="E46" s="76"/>
      <c r="F46" s="76"/>
    </row>
    <row r="47" spans="1:7" x14ac:dyDescent="0.35">
      <c r="B47" s="76"/>
      <c r="C47" s="76"/>
      <c r="D47" s="76"/>
      <c r="E47" s="76"/>
      <c r="F47" s="76"/>
    </row>
  </sheetData>
  <mergeCells count="18">
    <mergeCell ref="B3:B8"/>
    <mergeCell ref="C3:C8"/>
    <mergeCell ref="E3:E8"/>
    <mergeCell ref="G3:G8"/>
    <mergeCell ref="C10:C12"/>
    <mergeCell ref="D10:D16"/>
    <mergeCell ref="G10:G16"/>
    <mergeCell ref="B43:E43"/>
    <mergeCell ref="B44:E44"/>
    <mergeCell ref="B45:E45"/>
    <mergeCell ref="D18:D22"/>
    <mergeCell ref="G18:G22"/>
    <mergeCell ref="C24:C25"/>
    <mergeCell ref="D24:D28"/>
    <mergeCell ref="G24:G28"/>
    <mergeCell ref="C30:C35"/>
    <mergeCell ref="D30:D35"/>
    <mergeCell ref="G30:G35"/>
  </mergeCells>
  <pageMargins left="0.7" right="0.7" top="0.75" bottom="0.75" header="0.3" footer="0.3"/>
  <pageSetup scale="8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5b640fb8-5a34-41c1-9307-1b790ff29a8b">
      <Terms xmlns="http://schemas.microsoft.com/office/infopath/2007/PartnerControls"/>
    </lcf76f155ced4ddcb4097134ff3c332f>
    <TaxCatchAll xmlns="51831b8d-857f-44dd-949b-652450d1a5df" xsi:nil="true"/>
    <Operating_x0020_Company xmlns="a1040523-5304-4b09-b6d4-64a124c994e2">AEP Ohio</Operating_x0020_Company>
    <_Flow_SignoffStatus xmlns="5b640fb8-5a34-41c1-9307-1b790ff29a8b" xsi:nil="true"/>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1136CE24ED5F449BD16740FFC7FAF6F" ma:contentTypeVersion="31" ma:contentTypeDescription="Create a new document." ma:contentTypeScope="" ma:versionID="b6179feaad23018a41f76eaef5b4f43d">
  <xsd:schema xmlns:xsd="http://www.w3.org/2001/XMLSchema" xmlns:xs="http://www.w3.org/2001/XMLSchema" xmlns:p="http://schemas.microsoft.com/office/2006/metadata/properties" xmlns:ns1="http://schemas.microsoft.com/sharepoint/v3" xmlns:ns2="a1040523-5304-4b09-b6d4-64a124c994e2" xmlns:ns3="5b640fb8-5a34-41c1-9307-1b790ff29a8b" xmlns:ns4="51831b8d-857f-44dd-949b-652450d1a5df" targetNamespace="http://schemas.microsoft.com/office/2006/metadata/properties" ma:root="true" ma:fieldsID="b176c6d2b07027ee7343df1467fc3652" ns1:_="" ns2:_="" ns3:_="" ns4:_="">
    <xsd:import namespace="http://schemas.microsoft.com/sharepoint/v3"/>
    <xsd:import namespace="a1040523-5304-4b09-b6d4-64a124c994e2"/>
    <xsd:import namespace="5b640fb8-5a34-41c1-9307-1b790ff29a8b"/>
    <xsd:import namespace="51831b8d-857f-44dd-949b-652450d1a5df"/>
    <xsd:element name="properties">
      <xsd:complexType>
        <xsd:sequence>
          <xsd:element name="documentManagement">
            <xsd:complexType>
              <xsd:all>
                <xsd:element ref="ns2:Operating_x0020_Company"/>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3:lcf76f155ced4ddcb4097134ff3c332f" minOccurs="0"/>
                <xsd:element ref="ns4:TaxCatchAll" minOccurs="0"/>
                <xsd:element ref="ns3:MediaServiceGenerationTime" minOccurs="0"/>
                <xsd:element ref="ns3:MediaServiceEventHashCode" minOccurs="0"/>
                <xsd:element ref="ns3:MediaServiceOCR" minOccurs="0"/>
                <xsd:element ref="ns3:MediaServiceObjectDetectorVersions" minOccurs="0"/>
                <xsd:element ref="ns3:_Flow_SignoffStatu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Unified Compliance Policy Properties" ma:hidden="true" ma:internalName="_ip_UnifiedCompliancePolicyProperties">
      <xsd:simpleType>
        <xsd:restriction base="dms:Note"/>
      </xsd:simpleType>
    </xsd:element>
    <xsd:element name="_ip_UnifiedCompliancePolicyUIAction" ma:index="2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040523-5304-4b09-b6d4-64a124c994e2" elementFormDefault="qualified">
    <xsd:import namespace="http://schemas.microsoft.com/office/2006/documentManagement/types"/>
    <xsd:import namespace="http://schemas.microsoft.com/office/infopath/2007/PartnerControls"/>
    <xsd:element name="Operating_x0020_Company" ma:index="8" ma:displayName="Operating Company" ma:default="AEP Ohio" ma:format="Dropdown" ma:internalName="Operating_x0020_Company" ma:readOnly="false">
      <xsd:simpleType>
        <xsd:restriction base="dms:Choice">
          <xsd:enumeration value="AEP Ohio"/>
          <xsd:enumeration value="AEP Texas"/>
          <xsd:enumeration value="Appalachian Power - Tennessee"/>
          <xsd:enumeration value="Appalachian Power - Virginia"/>
          <xsd:enumeration value="Appalachian Power - West Virginia"/>
          <xsd:enumeration value="FERC"/>
          <xsd:enumeration value="Indiana &amp; Michigan Power - Indiana"/>
          <xsd:enumeration value="Indiana &amp; Michigan Power - Michigan"/>
          <xsd:enumeration value="Kentucky Power"/>
          <xsd:enumeration value="PSO"/>
          <xsd:enumeration value="SWEPCO - Arkansas"/>
          <xsd:enumeration value="SWEPCO - Louisiana"/>
          <xsd:enumeration value="SWEPCO - TEXAS"/>
          <xsd:enumeration value="SWEPCO - Peine"/>
          <xsd:enumeration value="ETT"/>
        </xsd:restriction>
      </xsd:simpleType>
    </xsd:element>
  </xsd:schema>
  <xsd:schema xmlns:xsd="http://www.w3.org/2001/XMLSchema" xmlns:xs="http://www.w3.org/2001/XMLSchema" xmlns:dms="http://schemas.microsoft.com/office/2006/documentManagement/types" xmlns:pc="http://schemas.microsoft.com/office/infopath/2007/PartnerControls" targetNamespace="5b640fb8-5a34-41c1-9307-1b790ff29a8b"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fefa54f2-5b03-49c6-9483-51c08a9736bb" ma:termSetId="09814cd3-568e-fe90-9814-8d621ff8fb84" ma:anchorId="fba54fb3-c3e1-fe81-a776-ca4b69148c4d" ma:open="true" ma:isKeyword="false">
      <xsd:complexType>
        <xsd:sequence>
          <xsd:element ref="pc:Terms" minOccurs="0" maxOccurs="1"/>
        </xsd:sequence>
      </xsd:complex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_Flow_SignoffStatus" ma:index="22"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831b8d-857f-44dd-949b-652450d1a5df"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3b4476ce-ac5c-42b1-bccc-28ba47756ae8}" ma:internalName="TaxCatchAll" ma:showField="CatchAllData" ma:web="51831b8d-857f-44dd-949b-652450d1a5d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xlbGVtZW50IHVpZD0iZDE0ZjVjMzYtZjQ0YS00MzE1LWI0MzgtMDA1Y2ZlOGYwNjlmIiB2YWx1ZT0iIiB4bWxucz0iaHR0cDovL3d3dy5ib2xkb25qYW1lcy5jb20vMjAwOC8wMS9zaWUvaW50ZXJuYWwvbGFiZWwiIC8+PC9zaXNsPjxVc2VyTmFtZT5DT1JQXHM3NjAxMTU8L1VzZXJOYW1lPjxEYXRlVGltZT42LzIvMjAyMyAxMjo1Mzo1OSBQTTwvRGF0ZVRpbWU+PExhYmVsU3RyaW5nPkFFUCBJbnRlcm5hbDwvTGFiZWxTdHJpbmc+PC9pdGVtPjwvbGFiZWxIaXN0b3J5Pg==</Value>
</WrappedLabelHistory>
</file>

<file path=customXml/item5.xml><?xml version="1.0" encoding="utf-8"?>
<sisl xmlns:xsd="http://www.w3.org/2001/XMLSchema" xmlns:xsi="http://www.w3.org/2001/XMLSchema-instance" xmlns="http://www.boldonjames.com/2008/01/sie/internal/label" sislVersion="0" policy="e9c0b8d7-bdb4-4fd3-b62a-f50327aaefce" origin="userSelected">
  <element uid="50c31824-0780-4910-87d1-eaaffd182d42" value=""/>
  <element uid="d14f5c36-f44a-4315-b438-005cfe8f069f" value=""/>
</sisl>
</file>

<file path=customXml/itemProps1.xml><?xml version="1.0" encoding="utf-8"?>
<ds:datastoreItem xmlns:ds="http://schemas.openxmlformats.org/officeDocument/2006/customXml" ds:itemID="{BD8CB967-581B-4A0E-93A4-22B0AC3A5A2E}">
  <ds:schemaRefs>
    <ds:schemaRef ds:uri="http://schemas.microsoft.com/sharepoint/v3"/>
    <ds:schemaRef ds:uri="5b640fb8-5a34-41c1-9307-1b790ff29a8b"/>
    <ds:schemaRef ds:uri="http://purl.org/dc/dcmitype/"/>
    <ds:schemaRef ds:uri="http://schemas.microsoft.com/office/2006/metadata/properties"/>
    <ds:schemaRef ds:uri="http://schemas.microsoft.com/office/infopath/2007/PartnerControls"/>
    <ds:schemaRef ds:uri="http://www.w3.org/XML/1998/namespace"/>
    <ds:schemaRef ds:uri="http://schemas.microsoft.com/office/2006/documentManagement/types"/>
    <ds:schemaRef ds:uri="http://purl.org/dc/terms/"/>
    <ds:schemaRef ds:uri="http://schemas.openxmlformats.org/package/2006/metadata/core-properties"/>
    <ds:schemaRef ds:uri="51831b8d-857f-44dd-949b-652450d1a5df"/>
    <ds:schemaRef ds:uri="a1040523-5304-4b09-b6d4-64a124c994e2"/>
    <ds:schemaRef ds:uri="http://purl.org/dc/elements/1.1/"/>
  </ds:schemaRefs>
</ds:datastoreItem>
</file>

<file path=customXml/itemProps2.xml><?xml version="1.0" encoding="utf-8"?>
<ds:datastoreItem xmlns:ds="http://schemas.openxmlformats.org/officeDocument/2006/customXml" ds:itemID="{FDC5D519-F87C-40A5-93C1-74417A630CE3}">
  <ds:schemaRefs>
    <ds:schemaRef ds:uri="http://schemas.microsoft.com/sharepoint/v3/contenttype/forms"/>
  </ds:schemaRefs>
</ds:datastoreItem>
</file>

<file path=customXml/itemProps3.xml><?xml version="1.0" encoding="utf-8"?>
<ds:datastoreItem xmlns:ds="http://schemas.openxmlformats.org/officeDocument/2006/customXml" ds:itemID="{31240F65-3E4F-46C0-AA3A-B16EA5277D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1040523-5304-4b09-b6d4-64a124c994e2"/>
    <ds:schemaRef ds:uri="5b640fb8-5a34-41c1-9307-1b790ff29a8b"/>
    <ds:schemaRef ds:uri="51831b8d-857f-44dd-949b-652450d1a5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8556970-4807-48F2-A319-B0914D704F11}">
  <ds:schemaRefs>
    <ds:schemaRef ds:uri="http://www.w3.org/2001/XMLSchema"/>
    <ds:schemaRef ds:uri="http://www.boldonjames.com/2016/02/Classifier/internal/wrappedLabelHistory"/>
  </ds:schemaRefs>
</ds:datastoreItem>
</file>

<file path=customXml/itemProps5.xml><?xml version="1.0" encoding="utf-8"?>
<ds:datastoreItem xmlns:ds="http://schemas.openxmlformats.org/officeDocument/2006/customXml" ds:itemID="{AA439D46-9674-4724-B73C-11B4C33276E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ADIT Offset -WACC</vt:lpstr>
      <vt:lpstr>ADIT Offset -WACC (2)</vt:lpstr>
      <vt:lpstr>ADIT Offset -Secur</vt:lpstr>
      <vt:lpstr>Pre-Tax WACC</vt:lpstr>
      <vt:lpstr>Summary</vt:lpstr>
    </vt:vector>
  </TitlesOfParts>
  <Company>American Electric Power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s213167</dc:creator>
  <cp:lastModifiedBy>Michelle Caldwell</cp:lastModifiedBy>
  <cp:lastPrinted>2023-06-02T12:54:43Z</cp:lastPrinted>
  <dcterms:created xsi:type="dcterms:W3CDTF">2023-06-02T11:50:35Z</dcterms:created>
  <dcterms:modified xsi:type="dcterms:W3CDTF">2023-08-28T14:33:55Z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43e1290d-4ef8-44ab-b305-8ea14f31b72a</vt:lpwstr>
  </property>
  <property fmtid="{D5CDD505-2E9C-101B-9397-08002B2CF9AE}" pid="3" name="bjSaver">
    <vt:lpwstr>NtRYNzRbVoi/ImmTLTGZCG70P5yPqyUx</vt:lpwstr>
  </property>
  <property fmtid="{D5CDD505-2E9C-101B-9397-08002B2CF9AE}" pid="4" name="bjDocumentLabelXML">
    <vt:lpwstr>&lt;?xml version="1.0" encoding="us-ascii"?&gt;&lt;sisl xmlns:xsd="http://www.w3.org/2001/XMLSchema" xmlns:xsi="http://www.w3.org/2001/XMLSchema-instance" sislVersion="0" policy="e9c0b8d7-bdb4-4fd3-b62a-f50327aaefce" origin="userSelected" xmlns="http://www.boldonj</vt:lpwstr>
  </property>
  <property fmtid="{D5CDD505-2E9C-101B-9397-08002B2CF9AE}" pid="5" name="bjDocumentLabelXML-0">
    <vt:lpwstr>ames.com/2008/01/sie/internal/label"&gt;&lt;element uid="50c31824-0780-4910-87d1-eaaffd182d42" value="" /&gt;&lt;element uid="d14f5c36-f44a-4315-b438-005cfe8f069f" value="" /&gt;&lt;/sisl&gt;</vt:lpwstr>
  </property>
  <property fmtid="{D5CDD505-2E9C-101B-9397-08002B2CF9AE}" pid="6" name="bjDocumentSecurityLabel">
    <vt:lpwstr>AEP Internal</vt:lpwstr>
  </property>
  <property fmtid="{D5CDD505-2E9C-101B-9397-08002B2CF9AE}" pid="7" name="MSIP_Label_69f43042-6bda-44b2-91eb-eca3d3d484f4_SiteId">
    <vt:lpwstr>15f3c881-6b03-4ff6-8559-77bf5177818f</vt:lpwstr>
  </property>
  <property fmtid="{D5CDD505-2E9C-101B-9397-08002B2CF9AE}" pid="8" name="MSIP_Label_69f43042-6bda-44b2-91eb-eca3d3d484f4_Name">
    <vt:lpwstr>AEP Internal</vt:lpwstr>
  </property>
  <property fmtid="{D5CDD505-2E9C-101B-9397-08002B2CF9AE}" pid="9" name="MSIP_Label_69f43042-6bda-44b2-91eb-eca3d3d484f4_Enabled">
    <vt:lpwstr>true</vt:lpwstr>
  </property>
  <property fmtid="{D5CDD505-2E9C-101B-9397-08002B2CF9AE}" pid="10" name="bjClsUserRVM">
    <vt:lpwstr>[]</vt:lpwstr>
  </property>
  <property fmtid="{D5CDD505-2E9C-101B-9397-08002B2CF9AE}" pid="11" name="bjLabelHistoryID">
    <vt:lpwstr>{08556970-4807-48F2-A319-B0914D704F11}</vt:lpwstr>
  </property>
  <property fmtid="{D5CDD505-2E9C-101B-9397-08002B2CF9AE}" pid="12" name="ContentTypeId">
    <vt:lpwstr>0x01010001136CE24ED5F449BD16740FFC7FAF6F</vt:lpwstr>
  </property>
  <property fmtid="{D5CDD505-2E9C-101B-9397-08002B2CF9AE}" pid="13" name="MediaServiceImageTags">
    <vt:lpwstr/>
  </property>
</Properties>
</file>