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icing\Rate Cases\KPCo\2023 Base Case\Testimony\Katy\Workpapers\"/>
    </mc:Choice>
  </mc:AlternateContent>
  <xr:revisionPtr revIDLastSave="0" documentId="13_ncr:1_{C3E01D65-9C7D-456B-B1BF-714A02781BAC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Total Depreciation Exp" sheetId="6" r:id="rId1"/>
    <sheet name="Pivot" sheetId="2" r:id="rId2"/>
    <sheet name="4031" sheetId="3" r:id="rId3"/>
    <sheet name="4030029" sheetId="7" r:id="rId4"/>
    <sheet name="Query Detail" sheetId="1" r:id="rId5"/>
  </sheets>
  <definedNames>
    <definedName name="_xlnm._FilterDatabase" localSheetId="4" hidden="1">'Query Detail'!$A$1:$M$182</definedName>
  </definedNames>
  <calcPr calcId="191029" iterate="1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3" l="1"/>
  <c r="G32" i="2"/>
  <c r="C17" i="6" l="1"/>
  <c r="C20" i="6" s="1"/>
  <c r="G25" i="3"/>
  <c r="G24" i="3"/>
  <c r="F37" i="2"/>
  <c r="H29" i="2"/>
  <c r="H27" i="2"/>
  <c r="H26" i="2"/>
  <c r="H25" i="2"/>
  <c r="H24" i="2"/>
  <c r="H23" i="2"/>
  <c r="C23" i="2"/>
  <c r="C25" i="2" s="1"/>
  <c r="C6" i="6" s="1"/>
  <c r="H10" i="3"/>
  <c r="H11" i="3"/>
  <c r="H12" i="3"/>
  <c r="H13" i="3"/>
  <c r="H15" i="3"/>
  <c r="H9" i="3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2" i="1"/>
  <c r="B20" i="3"/>
  <c r="C2" i="6"/>
  <c r="B14" i="2"/>
  <c r="C5" i="6"/>
  <c r="C14" i="2"/>
  <c r="C3" i="6"/>
  <c r="C7" i="6" l="1"/>
  <c r="C8" i="6" s="1"/>
  <c r="G26" i="3"/>
  <c r="C23" i="6" s="1"/>
  <c r="C25" i="6" s="1"/>
  <c r="H30" i="2"/>
  <c r="H16" i="3"/>
  <c r="B21" i="3"/>
  <c r="C10" i="6" l="1"/>
  <c r="C28" i="6"/>
  <c r="C31" i="6" s="1"/>
</calcChain>
</file>

<file path=xl/sharedStrings.xml><?xml version="1.0" encoding="utf-8"?>
<sst xmlns="http://schemas.openxmlformats.org/spreadsheetml/2006/main" count="1035" uniqueCount="289">
  <si>
    <t>company_id</t>
  </si>
  <si>
    <t>depr_group_id</t>
  </si>
  <si>
    <t>external_depr_code</t>
  </si>
  <si>
    <t>expense_acct_id</t>
  </si>
  <si>
    <t>factor_id</t>
  </si>
  <si>
    <t>func_class_id</t>
  </si>
  <si>
    <t>depr_exp_adjust</t>
  </si>
  <si>
    <t>depr_exp_alloc_adjust</t>
  </si>
  <si>
    <t>depreciation_expense</t>
  </si>
  <si>
    <t>cor_exp_adjust</t>
  </si>
  <si>
    <t>cor_exp_alloc_adjust</t>
  </si>
  <si>
    <t>cor_expense</t>
  </si>
  <si>
    <t>Kentucky Power - Distr</t>
  </si>
  <si>
    <t>KEPCo 101/6 390 Hazard Bldg Lease</t>
  </si>
  <si>
    <t>39000</t>
  </si>
  <si>
    <t>4040001 Amortization of Plant</t>
  </si>
  <si>
    <t>General Plant</t>
  </si>
  <si>
    <t>KEPCo 101/6 302 Wheelwright</t>
  </si>
  <si>
    <t>30200</t>
  </si>
  <si>
    <t>Intangible Plant</t>
  </si>
  <si>
    <t>KEPCo 101/6 303 Cap Soft EAS Distr</t>
  </si>
  <si>
    <t>30300</t>
  </si>
  <si>
    <t>KEPCo 101/6 370 - KY Dist</t>
  </si>
  <si>
    <t>37000</t>
  </si>
  <si>
    <t>4030001 Depreciation Expense</t>
  </si>
  <si>
    <t>Distribution Plant - Electric</t>
  </si>
  <si>
    <t>KEPCo 101/6 373 - KY Dist</t>
  </si>
  <si>
    <t>37300</t>
  </si>
  <si>
    <t>KEPCo 101/6 302 Hindman</t>
  </si>
  <si>
    <t>KEPCo 101/6 302 Hazard</t>
  </si>
  <si>
    <t>KEPCo 101/6 302 Greenup</t>
  </si>
  <si>
    <t>KEPCo 101/6 302 Fleming-Neon</t>
  </si>
  <si>
    <t>KEPCo 101/6 303 Cap Software-Distr</t>
  </si>
  <si>
    <t>KEPCo 101/6 390 Jackson Bldg Lease</t>
  </si>
  <si>
    <t>KEPCo 101/6 303 Oracle Software-D</t>
  </si>
  <si>
    <t>KEPCo 101/6 303 Groveport DC 2 - D</t>
  </si>
  <si>
    <t>Kentucky Power - Gen</t>
  </si>
  <si>
    <t>KEPCo 101/6 315 Mitchell Plant</t>
  </si>
  <si>
    <t>31500</t>
  </si>
  <si>
    <t>Steam Generation Plant</t>
  </si>
  <si>
    <t>KEPCo 101/6 389.1 - KY Prod</t>
  </si>
  <si>
    <t>38910</t>
  </si>
  <si>
    <t>KEPCo 101/6 315 Big Sandy Plant</t>
  </si>
  <si>
    <t>KEPCo 101/6 316 Big Sandy Plant</t>
  </si>
  <si>
    <t>31600</t>
  </si>
  <si>
    <t>KEPCo 101/6 39900 - KY Prod</t>
  </si>
  <si>
    <t>39900</t>
  </si>
  <si>
    <t>KEPCo 105 310 Non-Depr</t>
  </si>
  <si>
    <t>31000</t>
  </si>
  <si>
    <t>KEPCo 101/6 311 Mitchell Plant</t>
  </si>
  <si>
    <t>31100</t>
  </si>
  <si>
    <t>KEPCo 101/6 303 Cap Soft-G Maximo</t>
  </si>
  <si>
    <t xml:space="preserve">KEPCo 101/6 317 ASH3 Mitchell Ldfl </t>
  </si>
  <si>
    <t>31700</t>
  </si>
  <si>
    <t>4031001 Depreciation Expense - ARO</t>
  </si>
  <si>
    <t>Kentucky Power - Transm</t>
  </si>
  <si>
    <t>KEPCo 101/6 350 Non-Depr</t>
  </si>
  <si>
    <t>35000</t>
  </si>
  <si>
    <t>Transmission Plant - Electric</t>
  </si>
  <si>
    <t>KEPCo 101/6 350.1 - KY</t>
  </si>
  <si>
    <t>35010</t>
  </si>
  <si>
    <t>KEPCo 101/6 303 High Avail DataCtr</t>
  </si>
  <si>
    <t>KEPCo 101/6 303 Cap Soft-T Maximo</t>
  </si>
  <si>
    <t>KEPCo 101/6 35616 - KY</t>
  </si>
  <si>
    <t>35616</t>
  </si>
  <si>
    <t>KEPCo 101/6 303 TOps SA Cap Soft</t>
  </si>
  <si>
    <t>KEPCo 101/6 39111 - KY Distr</t>
  </si>
  <si>
    <t>39111</t>
  </si>
  <si>
    <t>KEPCo 101/6 394 - KY Distr</t>
  </si>
  <si>
    <t>39400</t>
  </si>
  <si>
    <t>KEPCo 101/6 395 - KY Distr</t>
  </si>
  <si>
    <t>39500</t>
  </si>
  <si>
    <t>KEPCo 101/6 390 Julius Branch</t>
  </si>
  <si>
    <t>KEPCo 101/6 302 Worthington</t>
  </si>
  <si>
    <t>KEPCo 101/6 302 Warfield</t>
  </si>
  <si>
    <t>ZKEPCo 101/6 350-359 - KY Dist</t>
  </si>
  <si>
    <t>35300</t>
  </si>
  <si>
    <t>KEPCo 101/6 36010 - KY Dist</t>
  </si>
  <si>
    <t>36010</t>
  </si>
  <si>
    <t>KEPCo 101/6 366 - KY Dist</t>
  </si>
  <si>
    <t>36600</t>
  </si>
  <si>
    <t>KEPCo 101/6 371 - KY Dist</t>
  </si>
  <si>
    <t>37100</t>
  </si>
  <si>
    <t>KEPCo 101/6 389.1 - KY Distr</t>
  </si>
  <si>
    <t>KEPCo 101/6 302 Inez</t>
  </si>
  <si>
    <t>KEPCo 101/6 36216 - KY Dist</t>
  </si>
  <si>
    <t>36200</t>
  </si>
  <si>
    <t>KEPCo 101/6 303 Cap Soft-D Cloud</t>
  </si>
  <si>
    <t>4040007 Amrt of Plant-Cloud Compute</t>
  </si>
  <si>
    <t>KEPCo 101/6 353 Mitchell Plant</t>
  </si>
  <si>
    <t>KEPCo 101/6 310 Mitchell Non-Depr</t>
  </si>
  <si>
    <t>KEPCo 101/6 391 - KY Prod</t>
  </si>
  <si>
    <t>39100</t>
  </si>
  <si>
    <t>KEPCo 101/6 394 - KY Prod</t>
  </si>
  <si>
    <t>KEPCo 101/6 312 Big Sandy Plant</t>
  </si>
  <si>
    <t>31200</t>
  </si>
  <si>
    <t>KEPCo 101/6 314 Big Sandy Plant</t>
  </si>
  <si>
    <t>31400</t>
  </si>
  <si>
    <t>KEPCo 101/6 310 Big Sandy Non-Depr</t>
  </si>
  <si>
    <t xml:space="preserve">KEPCo 101/6 317 ASH2 Mitchell Ldfl </t>
  </si>
  <si>
    <t>KEPCo 101/6 303 Dell Lease Gen</t>
  </si>
  <si>
    <t>KEPCo 101/6 303 Cap Soft-G Cloud</t>
  </si>
  <si>
    <t>KEPCo None Transm</t>
  </si>
  <si>
    <t>KEPCo 101/6 389 Non-Depr Transm</t>
  </si>
  <si>
    <t>38900</t>
  </si>
  <si>
    <t>KEPCo 101/6 389.1 - KY Transm</t>
  </si>
  <si>
    <t>KEPCo 101/6 398 - KY Transm</t>
  </si>
  <si>
    <t>39800</t>
  </si>
  <si>
    <t>KEPCo 101/6 39111 - KY Prod</t>
  </si>
  <si>
    <t>KEPCo 101/6 396 - KY Distr</t>
  </si>
  <si>
    <t>39600</t>
  </si>
  <si>
    <t>KEPCo 101/6 363 - KY</t>
  </si>
  <si>
    <t>36300</t>
  </si>
  <si>
    <t>KEPCo 101/6 361 - KY Dist</t>
  </si>
  <si>
    <t>36100</t>
  </si>
  <si>
    <t>KEPCo 101/6 302 South Shore</t>
  </si>
  <si>
    <t>KEPCo 101/6 302 Russell</t>
  </si>
  <si>
    <t>KEPCo 101/6 302 Paintsville</t>
  </si>
  <si>
    <t>KEPCo 101/6 303 Cap Soft-D FullDepr</t>
  </si>
  <si>
    <t>KEPCo 101/6 390 Paintsville Trn Lea</t>
  </si>
  <si>
    <t>KEPCo 101/6 317 ASH1 Conner Ash Pd</t>
  </si>
  <si>
    <t xml:space="preserve">KEPCo 101/6 317 ASH1 Mitchell Ash </t>
  </si>
  <si>
    <t>KEPCo 101/6 398 - KY Prod</t>
  </si>
  <si>
    <t>KEPCo 101/6 352 Big Sandy Plant</t>
  </si>
  <si>
    <t>35200</t>
  </si>
  <si>
    <t>KEPCo 101/6 312 SCR Catalyst Lyr 1</t>
  </si>
  <si>
    <t>KEPCo 101/6 303 Cap Soft EAS Prod</t>
  </si>
  <si>
    <t>KEPCo 102 Property</t>
  </si>
  <si>
    <t>KEPCo 101/6 391 - KY Transm</t>
  </si>
  <si>
    <t>KEPCo 101/6 35316 - KY</t>
  </si>
  <si>
    <t>35316</t>
  </si>
  <si>
    <t>KEPCo 101/6 392 - KY Distr</t>
  </si>
  <si>
    <t>39200</t>
  </si>
  <si>
    <t>KEPCo 101/6 39716 KY Distr</t>
  </si>
  <si>
    <t>39716</t>
  </si>
  <si>
    <t>KEPCo 101/6 367 - KY Dist</t>
  </si>
  <si>
    <t>36700</t>
  </si>
  <si>
    <t>KEPCo 101/6 369 - KY Dist</t>
  </si>
  <si>
    <t>36900</t>
  </si>
  <si>
    <t>KEPCo 101/6 302 Hyden</t>
  </si>
  <si>
    <t>KEPCo 101/6 303 High Avail Data Ctr</t>
  </si>
  <si>
    <t>KEPCo 101/6 353 Big Sandy Plant</t>
  </si>
  <si>
    <t>KEPCo None Prod</t>
  </si>
  <si>
    <t>KEPCo 101/6 312 Mitchell Plant SCR</t>
  </si>
  <si>
    <t>KEPCo 101/6 350-359 - KY</t>
  </si>
  <si>
    <t>KEPCo 101/6 354 - KY</t>
  </si>
  <si>
    <t>35400</t>
  </si>
  <si>
    <t>KEPCo 101/6 392 - KY Transm</t>
  </si>
  <si>
    <t>KEPCo 101/6 397 - KY Distr</t>
  </si>
  <si>
    <t>39700</t>
  </si>
  <si>
    <t>KEPCo 101/6 302 Whitesburg</t>
  </si>
  <si>
    <t>KEPCo 101/6 303 Cap Soft RTP</t>
  </si>
  <si>
    <t>KEPCo 101/6 365 - KY Dist</t>
  </si>
  <si>
    <t>36500</t>
  </si>
  <si>
    <t>KEPCo 101/6 302 Raceland</t>
  </si>
  <si>
    <t>KEPCo 101/6 302 Prestonsburg</t>
  </si>
  <si>
    <t>KEPCo 101/6 302 Jenkins</t>
  </si>
  <si>
    <t>ZKEPCo 101/6 389-399 - KY Distr</t>
  </si>
  <si>
    <t>KEPCo 101/6 317 ASH2 Big Sandy</t>
  </si>
  <si>
    <t>KEPCo 101/6 393 - KY Prod</t>
  </si>
  <si>
    <t>39300</t>
  </si>
  <si>
    <t>KEPCo 101/6 303 Cap Software-Prod</t>
  </si>
  <si>
    <t>KEPCo 101/6 312 SCR Catalyst Lyr 2</t>
  </si>
  <si>
    <t>KEPCo 101/6 312 SCR Catalyst Lyr 3</t>
  </si>
  <si>
    <t>KEPCo 101/6 312 Mitchell Plant</t>
  </si>
  <si>
    <t>KEPCo 101/6 314 Mitchell Plant</t>
  </si>
  <si>
    <t>KEPCo 105 350 Non-Depr</t>
  </si>
  <si>
    <t>KEPCo 101/6 353 - KY</t>
  </si>
  <si>
    <t>KEPCo 101/6 395 - KY Transm</t>
  </si>
  <si>
    <t>KEPCo 101/6 303 Oracle Software-T</t>
  </si>
  <si>
    <t>KEPCo 101/6 35816 - KY</t>
  </si>
  <si>
    <t>35816</t>
  </si>
  <si>
    <t>KEPCo 121 310 Non-Depr</t>
  </si>
  <si>
    <t>KEPCo 101/6 398 - KY Distr</t>
  </si>
  <si>
    <t>KEPCo 101/6 390 Grayson Bldg Lease</t>
  </si>
  <si>
    <t>KEPCo 101/6 303 Non-Depr</t>
  </si>
  <si>
    <t>KEPCo 101/6 302 Wayland</t>
  </si>
  <si>
    <t>KEPCo 105 360 Non-Depr</t>
  </si>
  <si>
    <t>36000</t>
  </si>
  <si>
    <t>KEPCo 101/6 302 Louisa</t>
  </si>
  <si>
    <t>KEPCo None Distr</t>
  </si>
  <si>
    <t>KEPCo 101/6 352 Mitchell Plant</t>
  </si>
  <si>
    <t>KEPCo 101/6 311 Gypsum Unloader</t>
  </si>
  <si>
    <t>KEPCo 101/6 312 Gypsum Unloader</t>
  </si>
  <si>
    <t>KEPCo 101/6 317 ASH1 Big Sandy</t>
  </si>
  <si>
    <t>KEPCo 101/6 311 Big Sandy Plant</t>
  </si>
  <si>
    <t>ZKEPCo 101/6 350-359 - GSU - KY</t>
  </si>
  <si>
    <t>KEPCo 101/6 317 Big Sandy Asbestos</t>
  </si>
  <si>
    <t>KEPCo 101/6 303 Groveport DC 2 - G</t>
  </si>
  <si>
    <t>KEPCo 101/6 303 Cap Software-Transm</t>
  </si>
  <si>
    <t>ZKEPCo 101/6 389-399 - KY Transm</t>
  </si>
  <si>
    <t>KEPCo 101/6 356 - KY</t>
  </si>
  <si>
    <t>35600</t>
  </si>
  <si>
    <t>KEPCo 101/6 394 - KY Transm</t>
  </si>
  <si>
    <t>KEPCo 101/6 397 - KY Transm</t>
  </si>
  <si>
    <t>KEPCo 101/6 303 Groveport DC 2 - T</t>
  </si>
  <si>
    <t>KEPCo 101/6 303 Cap Soft-T Cloud</t>
  </si>
  <si>
    <t>KEPCo 101/6 311 Mitchell CCR/ELG</t>
  </si>
  <si>
    <t>KEPCo 101/6 360 Non-Depr</t>
  </si>
  <si>
    <t>KEPCo 101/6 303 gridSMART Cap Softw</t>
  </si>
  <si>
    <t>KEPCo 101/6 39919 ARO Asbestos</t>
  </si>
  <si>
    <t>39919</t>
  </si>
  <si>
    <t>KEPCo 101/6 302 Jackson</t>
  </si>
  <si>
    <t>KEPCo 101/6 302 Grayson</t>
  </si>
  <si>
    <t>KEPCo 101/6 302 Elkhorn City</t>
  </si>
  <si>
    <t>KEPCo 101/6 303 Cap Soft Maximo</t>
  </si>
  <si>
    <t>KEPCo 101/6 303 Cap Soft MACCS Upgr</t>
  </si>
  <si>
    <t>KEPCo 101/6 316 Mitchell Plant</t>
  </si>
  <si>
    <t>KEPCo 101/6 390 - KY Prod</t>
  </si>
  <si>
    <t>ZKEPCo 101/6 Invalid</t>
  </si>
  <si>
    <t>KEPCo 101/6 303 High Avl Data Ctr</t>
  </si>
  <si>
    <t>KEPCo 101/6 303 Oracle Software-G</t>
  </si>
  <si>
    <t>KEPCo 101/6 303 Cap Soft EAS Transm</t>
  </si>
  <si>
    <t>KEPCo 101/6 358 - KY</t>
  </si>
  <si>
    <t>35800</t>
  </si>
  <si>
    <t>KEPCo 101/6 390 - KY Transm</t>
  </si>
  <si>
    <t>KEPCo 101/6 393 - KY Transm</t>
  </si>
  <si>
    <t>KEPCo 101/6 396 - KY Transm</t>
  </si>
  <si>
    <t>KEPCo 101/6 303 HCP Bat Strategy</t>
  </si>
  <si>
    <t>KEPCo 101/6 303 Cap Soft-T FullDepr</t>
  </si>
  <si>
    <t>KEPCo 101/6 391 - KY Distr</t>
  </si>
  <si>
    <t>KEPCo 101/6 393 - KY Distr</t>
  </si>
  <si>
    <t>KEPCo 101/6 389 Non-Depr Distr</t>
  </si>
  <si>
    <t>KEPCo 101/6 302 West Liberty</t>
  </si>
  <si>
    <t>KEPCo 101/6 362 - KY Dist</t>
  </si>
  <si>
    <t>KEPCo 101/6 364 - KY Dist</t>
  </si>
  <si>
    <t>36400</t>
  </si>
  <si>
    <t>KEPCo 101/6 368 - KY Dist</t>
  </si>
  <si>
    <t>36800</t>
  </si>
  <si>
    <t>KEPCo 101/6 390 - KY Distr</t>
  </si>
  <si>
    <t>KEPCo 101/6 302 Vicco</t>
  </si>
  <si>
    <t>KEPCo 101/6 302 Van Lear</t>
  </si>
  <si>
    <t>KEPCo 101/6 302 Martin</t>
  </si>
  <si>
    <t>KEPCo 101/6 302 Flatwoods</t>
  </si>
  <si>
    <t>KEPCo 101/6 302 Coal Run Village</t>
  </si>
  <si>
    <t>KEPCo 101/6 302 Bellefonte</t>
  </si>
  <si>
    <t>KEPCo 101/6 302 Allen</t>
  </si>
  <si>
    <t>KEPCo 101/6 390 Jackson Fence Lot</t>
  </si>
  <si>
    <t>ZKEPCo 101/6 360-373 - KY</t>
  </si>
  <si>
    <t>KEPCo 101/6 303 Dell Lease Distr</t>
  </si>
  <si>
    <t>KEPCo 101/6 303 CS MACCS Upg Cloud</t>
  </si>
  <si>
    <t>KEPCo 101/6 317 Mitchell Asbestos</t>
  </si>
  <si>
    <t>KEPCo 101/6 392 - KY Prod</t>
  </si>
  <si>
    <t>KEPCo 101/6 395 - KY Prod</t>
  </si>
  <si>
    <t>KEPCo 101/6 397 - KY Prod</t>
  </si>
  <si>
    <t>ZKEPCo 101/6 310-316 Big Sandy Plnt</t>
  </si>
  <si>
    <t>ZKEPCo 101/6 389-399 - KY Prod</t>
  </si>
  <si>
    <t>KEPCo 101/6 303 Cap Soft-G FullDepr</t>
  </si>
  <si>
    <t>ZKEPCo 101/6 360-373 - KY Transm</t>
  </si>
  <si>
    <t>KEPCo 101/6 352 - KY</t>
  </si>
  <si>
    <t>KEPCo 101/6 355 - KY</t>
  </si>
  <si>
    <t>35500</t>
  </si>
  <si>
    <t>KEPCo 101/6 357 - KY</t>
  </si>
  <si>
    <t>35700</t>
  </si>
  <si>
    <t>KEPCo 101/6 303 Dell Lease Transm</t>
  </si>
  <si>
    <t>Total</t>
  </si>
  <si>
    <t>Row Labels</t>
  </si>
  <si>
    <t>(blank)</t>
  </si>
  <si>
    <t>Grand Total</t>
  </si>
  <si>
    <t>Column Labels</t>
  </si>
  <si>
    <t>Sum of Total</t>
  </si>
  <si>
    <t>Inc Stmt</t>
  </si>
  <si>
    <t>4031001 and 4040001 do not tie</t>
  </si>
  <si>
    <t>less Big Sandy</t>
  </si>
  <si>
    <t>Transmission GSU</t>
  </si>
  <si>
    <t>Trans Excl GSU</t>
  </si>
  <si>
    <t>Total Trans</t>
  </si>
  <si>
    <t>Total Steam</t>
  </si>
  <si>
    <t>4030029</t>
  </si>
  <si>
    <t>Over/Undr Depr Exp Var Riders</t>
  </si>
  <si>
    <t>Monthly KPCo Environmental Surcharge over/under 
recovery calculations based on updated rates effective 
January 18, 2018 as approval in Case No. 2017-00179 - 
prior month's acutals</t>
  </si>
  <si>
    <t>Monthly KPCo Environmental Surcharge over/under recovery calculations based on updated rates effective January 18, 2018 as  approval in Case No. 2017-00179 - prior month's acutals</t>
  </si>
  <si>
    <t>Monthly KPCo Environmental Surcharge over/under recovery calculations based on updated rates effective January 18, 2018 as  approval in Case No. 2017-00179. ESTIMATE</t>
  </si>
  <si>
    <t>Monthly KPCo Environmental Surcharge over/under recovery calculations based on updated rates effective January 18, 2018 as  approval in Case No. 2017-00179. This is the true-up piece</t>
  </si>
  <si>
    <t>IS</t>
  </si>
  <si>
    <t>Query</t>
  </si>
  <si>
    <t>s/b 0.00</t>
  </si>
  <si>
    <t>4031001</t>
  </si>
  <si>
    <t>Depr - Asset Retirement Oblig</t>
  </si>
  <si>
    <t>4030001</t>
  </si>
  <si>
    <t>Depreciation Exp</t>
  </si>
  <si>
    <t>Transmission Plant - Excl GSU</t>
  </si>
  <si>
    <t>Trans Plant GSU</t>
  </si>
  <si>
    <t>Account</t>
  </si>
  <si>
    <t>(All)</t>
  </si>
  <si>
    <t>Sum of Sum Amount</t>
  </si>
  <si>
    <t>117</t>
  </si>
  <si>
    <t>Grand Total- Generation</t>
  </si>
  <si>
    <t>see 4031 tab and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</si>
</sst>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</font>
    <font>
      <b/>
      <sz val="10"/>
      <name val="MS Sans Serif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mediumGray">
        <fgColor indexed="2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6">
      <alignment horizontal="center"/>
    </xf>
    <xf numFmtId="3" fontId="4" fillId="0" borderId="0" applyFont="0" applyFill="0" applyBorder="0" applyAlignment="0" applyProtection="0"/>
    <xf numFmtId="0" fontId="4" fillId="6" borderId="0" applyNumberFormat="0" applyFont="0" applyBorder="0" applyAlignment="0" applyProtection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43" fontId="0" fillId="0" borderId="0" xfId="1" applyFont="1"/>
    <xf numFmtId="43" fontId="0" fillId="2" borderId="0" xfId="0" applyNumberFormat="1" applyFill="1"/>
    <xf numFmtId="0" fontId="2" fillId="3" borderId="0" xfId="0" applyFont="1" applyFill="1"/>
    <xf numFmtId="0" fontId="2" fillId="3" borderId="3" xfId="0" applyFont="1" applyFill="1" applyBorder="1"/>
    <xf numFmtId="43" fontId="0" fillId="0" borderId="0" xfId="0" applyNumberFormat="1" applyFill="1"/>
    <xf numFmtId="43" fontId="0" fillId="0" borderId="0" xfId="1" applyFont="1" applyFill="1"/>
    <xf numFmtId="0" fontId="0" fillId="0" borderId="0" xfId="0" applyFill="1"/>
    <xf numFmtId="0" fontId="0" fillId="0" borderId="0" xfId="0" applyAlignment="1">
      <alignment horizontal="left" indent="1"/>
    </xf>
    <xf numFmtId="0" fontId="2" fillId="0" borderId="3" xfId="0" applyFont="1" applyBorder="1" applyAlignment="1">
      <alignment horizontal="left"/>
    </xf>
    <xf numFmtId="43" fontId="2" fillId="0" borderId="3" xfId="0" applyNumberFormat="1" applyFont="1" applyBorder="1"/>
    <xf numFmtId="0" fontId="2" fillId="3" borderId="4" xfId="0" applyFont="1" applyFill="1" applyBorder="1" applyAlignment="1">
      <alignment horizontal="left"/>
    </xf>
    <xf numFmtId="43" fontId="2" fillId="3" borderId="4" xfId="0" applyNumberFormat="1" applyFont="1" applyFill="1" applyBorder="1"/>
    <xf numFmtId="43" fontId="2" fillId="2" borderId="3" xfId="0" applyNumberFormat="1" applyFont="1" applyFill="1" applyBorder="1"/>
    <xf numFmtId="43" fontId="0" fillId="4" borderId="0" xfId="0" applyNumberFormat="1" applyFill="1"/>
    <xf numFmtId="43" fontId="0" fillId="0" borderId="5" xfId="1" applyFont="1" applyBorder="1"/>
    <xf numFmtId="43" fontId="0" fillId="4" borderId="0" xfId="1" applyFont="1" applyFill="1"/>
    <xf numFmtId="40" fontId="3" fillId="5" borderId="0" xfId="0" applyNumberFormat="1" applyFont="1" applyFill="1" applyAlignment="1">
      <alignment horizontal="left" indent="1"/>
    </xf>
    <xf numFmtId="40" fontId="3" fillId="5" borderId="0" xfId="0" applyNumberFormat="1" applyFont="1" applyFill="1" applyAlignment="1">
      <alignment horizontal="left" indent="6"/>
    </xf>
    <xf numFmtId="43" fontId="4" fillId="0" borderId="0" xfId="9" applyFont="1"/>
    <xf numFmtId="43" fontId="4" fillId="0" borderId="0" xfId="9" applyFont="1" applyAlignment="1">
      <alignment horizontal="left" indent="1"/>
    </xf>
    <xf numFmtId="43" fontId="4" fillId="0" borderId="5" xfId="9" applyFont="1" applyBorder="1"/>
    <xf numFmtId="43" fontId="0" fillId="0" borderId="5" xfId="0" applyNumberFormat="1" applyBorder="1"/>
    <xf numFmtId="0" fontId="2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43" fontId="4" fillId="4" borderId="0" xfId="9" applyFont="1" applyFill="1"/>
    <xf numFmtId="43" fontId="3" fillId="0" borderId="0" xfId="1" applyFont="1" applyFill="1"/>
    <xf numFmtId="43" fontId="4" fillId="0" borderId="0" xfId="9" pivotButton="1" applyFont="1"/>
    <xf numFmtId="43" fontId="4" fillId="0" borderId="0" xfId="9" applyFont="1"/>
    <xf numFmtId="43" fontId="4" fillId="0" borderId="0" xfId="9" applyFont="1" applyAlignment="1">
      <alignment horizontal="left"/>
    </xf>
    <xf numFmtId="43" fontId="4" fillId="0" borderId="0" xfId="9" applyFont="1" applyAlignment="1">
      <alignment horizontal="left" indent="1"/>
    </xf>
  </cellXfs>
  <cellStyles count="10">
    <cellStyle name="Comma" xfId="1" builtinId="3"/>
    <cellStyle name="Comma 2" xfId="9" xr:uid="{74EB4AB2-2D53-474E-B048-C7ECBF8FDF3D}"/>
    <cellStyle name="Normal" xfId="0" builtinId="0"/>
    <cellStyle name="Normal 2" xfId="2" xr:uid="{EF5EA84F-588D-4B75-9CB1-4D28F7A2422D}"/>
    <cellStyle name="PSChar" xfId="3" xr:uid="{D573FCE5-F185-45E3-B7FC-6AEAD259A903}"/>
    <cellStyle name="PSDate" xfId="4" xr:uid="{7E05CC88-F730-46EE-9794-B5B12A70A9F6}"/>
    <cellStyle name="PSDec" xfId="5" xr:uid="{6C9111A3-AD88-4905-9B9B-E5AE13E4CE98}"/>
    <cellStyle name="PSHeading" xfId="6" xr:uid="{CEC0300B-1526-4804-91CF-9F13DA0A4BAF}"/>
    <cellStyle name="PSInt" xfId="7" xr:uid="{83B51AB5-5E09-4ECB-AFCD-85C600C71126}"/>
    <cellStyle name="PSSpacer" xfId="8" xr:uid="{DB74B4C8-9C64-4870-A5B4-64A58E523E8B}"/>
  </cellStyles>
  <dxfs count="2"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4657725</xdr:colOff>
      <xdr:row>25</xdr:row>
      <xdr:rowOff>76200</xdr:rowOff>
    </xdr:from>
    <xdr:to>
      <xdr:col>1</xdr:col>
      <xdr:colOff>10802207</xdr:colOff>
      <xdr:row>31</xdr:row>
      <xdr:rowOff>47781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0E1524-EED7-3C8F-99B4-2186B158C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7325" y="4838700"/>
          <a:ext cx="6144482" cy="11145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18</xdr:col>
      <xdr:colOff>551771</xdr:colOff>
      <xdr:row>12</xdr:row>
      <xdr:rowOff>114037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FD3749-9AD2-9A66-3C4A-85BC56D61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06450" y="180975"/>
          <a:ext cx="5428571" cy="2104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18</xdr:col>
      <xdr:colOff>551771</xdr:colOff>
      <xdr:row>12</xdr:row>
      <xdr:rowOff>114037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A11BC0-CB6F-46F3-92C7-502F8F287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96950" y="180975"/>
          <a:ext cx="5428571" cy="210476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203707" refreshedDate="45035.488316087962" createdVersion="8" refreshedVersion="8" minRefreshableVersion="3" recordCount="182" xr:uid="{3EF138EA-8243-4EE8-B443-02792AA4B4C2}">
  <cacheSource type="worksheet">
    <worksheetSource ref="A1:M1048576" sheet="Query Detail"/>
  </cacheSource>
  <cacheFields count="13">
    <cacheField name="company_id" numFmtId="0">
      <sharedItems containsBlank="1"/>
    </cacheField>
    <cacheField name="depr_group_id" numFmtId="0">
      <sharedItems containsBlank="1" count="182">
        <s v="KEPCo 101/6 390 Hazard Bldg Lease"/>
        <s v="KEPCo 101/6 302 Wheelwright"/>
        <s v="KEPCo 101/6 303 Cap Soft EAS Distr"/>
        <s v="KEPCo 101/6 370 - KY Dist"/>
        <s v="KEPCo 101/6 373 - KY Dist"/>
        <s v="KEPCo 101/6 302 Hindman"/>
        <s v="KEPCo 101/6 302 Hazard"/>
        <s v="KEPCo 101/6 302 Greenup"/>
        <s v="KEPCo 101/6 302 Fleming-Neon"/>
        <s v="KEPCo 101/6 303 Cap Software-Distr"/>
        <s v="KEPCo 101/6 390 Jackson Bldg Lease"/>
        <s v="KEPCo 101/6 303 Oracle Software-D"/>
        <s v="KEPCo 101/6 303 Groveport DC 2 - D"/>
        <s v="KEPCo 101/6 315 Mitchell Plant"/>
        <s v="KEPCo 101/6 389.1 - KY Prod"/>
        <s v="KEPCo 101/6 315 Big Sandy Plant"/>
        <s v="KEPCo 101/6 316 Big Sandy Plant"/>
        <s v="KEPCo 101/6 39900 - KY Prod"/>
        <s v="KEPCo 105 310 Non-Depr"/>
        <s v="KEPCo 101/6 311 Mitchell Plant"/>
        <s v="KEPCo 101/6 303 Cap Soft-G Maximo"/>
        <s v="KEPCo 101/6 317 ASH3 Mitchell Ldfl "/>
        <s v="KEPCo 101/6 350 Non-Depr"/>
        <s v="KEPCo 101/6 350.1 - KY"/>
        <s v="KEPCo 101/6 303 High Avail DataCtr"/>
        <s v="KEPCo 101/6 303 Cap Soft-T Maximo"/>
        <s v="KEPCo 101/6 35616 - KY"/>
        <s v="KEPCo 101/6 303 TOps SA Cap Soft"/>
        <s v="KEPCo 101/6 39111 - KY Distr"/>
        <s v="KEPCo 101/6 394 - KY Distr"/>
        <s v="KEPCo 101/6 395 - KY Distr"/>
        <s v="KEPCo 101/6 390 Julius Branch"/>
        <s v="KEPCo 101/6 302 Worthington"/>
        <s v="KEPCo 101/6 302 Warfield"/>
        <s v="ZKEPCo 101/6 350-359 - KY Dist"/>
        <s v="KEPCo 101/6 36010 - KY Dist"/>
        <s v="KEPCo 101/6 366 - KY Dist"/>
        <s v="KEPCo 101/6 371 - KY Dist"/>
        <s v="KEPCo 101/6 389.1 - KY Distr"/>
        <s v="KEPCo 101/6 302 Inez"/>
        <s v="KEPCo 101/6 36216 - KY Dist"/>
        <s v="KEPCo 101/6 303 Cap Soft-D Cloud"/>
        <s v="KEPCo 101/6 353 Mitchell Plant"/>
        <s v="KEPCo 101/6 310 Mitchell Non-Depr"/>
        <s v="KEPCo 101/6 391 - KY Prod"/>
        <s v="KEPCo 101/6 394 - KY Prod"/>
        <s v="KEPCo 101/6 312 Big Sandy Plant"/>
        <s v="KEPCo 101/6 314 Big Sandy Plant"/>
        <s v="KEPCo 101/6 310 Big Sandy Non-Depr"/>
        <s v="KEPCo 101/6 317 ASH2 Mitchell Ldfl "/>
        <s v="KEPCo 101/6 303 Dell Lease Gen"/>
        <s v="KEPCo 101/6 303 Cap Soft-G Cloud"/>
        <s v="KEPCo None Transm"/>
        <s v="KEPCo 101/6 389 Non-Depr Transm"/>
        <s v="KEPCo 101/6 389.1 - KY Transm"/>
        <s v="KEPCo 101/6 398 - KY Transm"/>
        <s v="KEPCo 101/6 39111 - KY Prod"/>
        <s v="KEPCo 101/6 396 - KY Distr"/>
        <s v="KEPCo 101/6 363 - KY"/>
        <s v="KEPCo 101/6 361 - KY Dist"/>
        <s v="KEPCo 101/6 302 South Shore"/>
        <s v="KEPCo 101/6 302 Russell"/>
        <s v="KEPCo 101/6 302 Paintsville"/>
        <s v="KEPCo 101/6 303 Cap Soft-D FullDepr"/>
        <s v="KEPCo 101/6 390 Paintsville Trn Lea"/>
        <s v="KEPCo 101/6 317 ASH1 Conner Ash Pd"/>
        <s v="KEPCo 101/6 317 ASH1 Mitchell Ash "/>
        <s v="KEPCo 101/6 398 - KY Prod"/>
        <s v="KEPCo 101/6 352 Big Sandy Plant"/>
        <s v="KEPCo 101/6 312 SCR Catalyst Lyr 1"/>
        <s v="KEPCo 101/6 303 Cap Soft EAS Prod"/>
        <s v="KEPCo 102 Property"/>
        <s v="KEPCo 101/6 391 - KY Transm"/>
        <s v="KEPCo 101/6 35316 - KY"/>
        <s v="KEPCo 101/6 392 - KY Distr"/>
        <s v="KEPCo 101/6 39716 KY Distr"/>
        <s v="KEPCo 101/6 367 - KY Dist"/>
        <s v="KEPCo 101/6 369 - KY Dist"/>
        <s v="KEPCo 101/6 302 Hyden"/>
        <s v="KEPCo 101/6 303 High Avail Data Ctr"/>
        <s v="KEPCo 101/6 353 Big Sandy Plant"/>
        <s v="KEPCo None Prod"/>
        <s v="KEPCo 101/6 312 Mitchell Plant SCR"/>
        <s v="KEPCo 101/6 350-359 - KY"/>
        <s v="KEPCo 101/6 354 - KY"/>
        <s v="KEPCo 101/6 392 - KY Transm"/>
        <s v="KEPCo 101/6 397 - KY Distr"/>
        <s v="KEPCo 101/6 302 Whitesburg"/>
        <s v="KEPCo 101/6 303 Cap Soft RTP"/>
        <s v="KEPCo 101/6 365 - KY Dist"/>
        <s v="KEPCo 101/6 302 Raceland"/>
        <s v="KEPCo 101/6 302 Prestonsburg"/>
        <s v="KEPCo 101/6 302 Jenkins"/>
        <s v="ZKEPCo 101/6 389-399 - KY Distr"/>
        <s v="KEPCo 101/6 317 ASH2 Big Sandy"/>
        <s v="KEPCo 101/6 393 - KY Prod"/>
        <s v="KEPCo 101/6 303 Cap Software-Prod"/>
        <s v="KEPCo 101/6 312 SCR Catalyst Lyr 2"/>
        <s v="KEPCo 101/6 312 SCR Catalyst Lyr 3"/>
        <s v="KEPCo 101/6 312 Mitchell Plant"/>
        <s v="KEPCo 101/6 314 Mitchell Plant"/>
        <s v="KEPCo 105 350 Non-Depr"/>
        <s v="KEPCo 101/6 353 - KY"/>
        <s v="KEPCo 101/6 395 - KY Transm"/>
        <s v="KEPCo 101/6 303 Oracle Software-T"/>
        <s v="KEPCo 101/6 35816 - KY"/>
        <s v="KEPCo 121 310 Non-Depr"/>
        <s v="KEPCo 101/6 398 - KY Distr"/>
        <s v="KEPCo 101/6 390 Grayson Bldg Lease"/>
        <s v="KEPCo 101/6 303 Non-Depr"/>
        <s v="KEPCo 101/6 302 Wayland"/>
        <s v="KEPCo 105 360 Non-Depr"/>
        <s v="KEPCo 101/6 302 Louisa"/>
        <s v="KEPCo None Distr"/>
        <s v="KEPCo 101/6 352 Mitchell Plant"/>
        <s v="KEPCo 101/6 311 Gypsum Unloader"/>
        <s v="KEPCo 101/6 312 Gypsum Unloader"/>
        <s v="KEPCo 101/6 317 ASH1 Big Sandy"/>
        <s v="KEPCo 101/6 311 Big Sandy Plant"/>
        <s v="ZKEPCo 101/6 350-359 - GSU - KY"/>
        <s v="KEPCo 101/6 317 Big Sandy Asbestos"/>
        <s v="KEPCo 101/6 303 Groveport DC 2 - G"/>
        <s v="KEPCo 101/6 303 Cap Software-Transm"/>
        <s v="ZKEPCo 101/6 389-399 - KY Transm"/>
        <s v="KEPCo 101/6 356 - KY"/>
        <s v="KEPCo 101/6 394 - KY Transm"/>
        <s v="KEPCo 101/6 397 - KY Transm"/>
        <s v="KEPCo 101/6 303 Groveport DC 2 - T"/>
        <s v="KEPCo 101/6 303 Cap Soft-T Cloud"/>
        <s v="KEPCo 101/6 311 Mitchell CCR/ELG"/>
        <s v="KEPCo 101/6 360 Non-Depr"/>
        <s v="KEPCo 101/6 303 gridSMART Cap Softw"/>
        <s v="KEPCo 101/6 39919 ARO Asbestos"/>
        <s v="KEPCo 101/6 302 Jackson"/>
        <s v="KEPCo 101/6 302 Grayson"/>
        <s v="KEPCo 101/6 302 Elkhorn City"/>
        <s v="KEPCo 101/6 303 Cap Soft Maximo"/>
        <s v="KEPCo 101/6 303 Cap Soft MACCS Upgr"/>
        <s v="KEPCo 101/6 316 Mitchell Plant"/>
        <s v="KEPCo 101/6 390 - KY Prod"/>
        <s v="ZKEPCo 101/6 Invalid"/>
        <s v="KEPCo 101/6 303 High Avl Data Ctr"/>
        <s v="KEPCo 101/6 303 Oracle Software-G"/>
        <s v="KEPCo 101/6 303 Cap Soft EAS Transm"/>
        <s v="KEPCo 101/6 358 - KY"/>
        <s v="KEPCo 101/6 390 - KY Transm"/>
        <s v="KEPCo 101/6 393 - KY Transm"/>
        <s v="KEPCo 101/6 396 - KY Transm"/>
        <s v="KEPCo 101/6 303 HCP Bat Strategy"/>
        <s v="KEPCo 101/6 303 Cap Soft-T FullDepr"/>
        <s v="KEPCo 101/6 391 - KY Distr"/>
        <s v="KEPCo 101/6 393 - KY Distr"/>
        <s v="KEPCo 101/6 389 Non-Depr Distr"/>
        <s v="KEPCo 101/6 302 West Liberty"/>
        <s v="KEPCo 101/6 362 - KY Dist"/>
        <s v="KEPCo 101/6 364 - KY Dist"/>
        <s v="KEPCo 101/6 368 - KY Dist"/>
        <s v="KEPCo 101/6 390 - KY Distr"/>
        <s v="KEPCo 101/6 302 Vicco"/>
        <s v="KEPCo 101/6 302 Van Lear"/>
        <s v="KEPCo 101/6 302 Martin"/>
        <s v="KEPCo 101/6 302 Flatwoods"/>
        <s v="KEPCo 101/6 302 Coal Run Village"/>
        <s v="KEPCo 101/6 302 Bellefonte"/>
        <s v="KEPCo 101/6 302 Allen"/>
        <s v="KEPCo 101/6 390 Jackson Fence Lot"/>
        <s v="ZKEPCo 101/6 360-373 - KY"/>
        <s v="KEPCo 101/6 303 Dell Lease Distr"/>
        <s v="KEPCo 101/6 303 CS MACCS Upg Cloud"/>
        <s v="KEPCo 101/6 317 Mitchell Asbestos"/>
        <s v="KEPCo 101/6 392 - KY Prod"/>
        <s v="KEPCo 101/6 395 - KY Prod"/>
        <s v="KEPCo 101/6 397 - KY Prod"/>
        <s v="ZKEPCo 101/6 310-316 Big Sandy Plnt"/>
        <s v="ZKEPCo 101/6 389-399 - KY Prod"/>
        <s v="KEPCo 101/6 303 Cap Soft-G FullDepr"/>
        <s v="ZKEPCo 101/6 360-373 - KY Transm"/>
        <s v="KEPCo 101/6 352 - KY"/>
        <s v="KEPCo 101/6 355 - KY"/>
        <s v="KEPCo 101/6 357 - KY"/>
        <s v="KEPCo 101/6 303 Dell Lease Transm"/>
        <m/>
      </sharedItems>
    </cacheField>
    <cacheField name="external_depr_code" numFmtId="0">
      <sharedItems containsBlank="1"/>
    </cacheField>
    <cacheField name="expense_acct_id" numFmtId="0">
      <sharedItems containsBlank="1" count="5">
        <s v="4040001 Amortization of Plant"/>
        <s v="4030001 Depreciation Expense"/>
        <s v="4031001 Depreciation Expense - ARO"/>
        <s v="4040007 Amrt of Plant-Cloud Compute"/>
        <m/>
      </sharedItems>
    </cacheField>
    <cacheField name="factor_id" numFmtId="0">
      <sharedItems containsNonDate="0" containsString="0" containsBlank="1"/>
    </cacheField>
    <cacheField name="func_class_id" numFmtId="0">
      <sharedItems containsBlank="1" count="6">
        <s v="General Plant"/>
        <s v="Intangible Plant"/>
        <s v="Distribution Plant - Electric"/>
        <s v="Steam Generation Plant"/>
        <s v="Transmission Plant - Electric"/>
        <m/>
      </sharedItems>
    </cacheField>
    <cacheField name="depr_exp_adjust" numFmtId="0">
      <sharedItems containsString="0" containsBlank="1" containsNumber="1" minValue="-27624.71" maxValue="130314.18000000001"/>
    </cacheField>
    <cacheField name="depr_exp_alloc_adjust" numFmtId="0">
      <sharedItems containsString="0" containsBlank="1" containsNumber="1" minValue="-396261.9" maxValue="0"/>
    </cacheField>
    <cacheField name="depreciation_expense" numFmtId="0">
      <sharedItems containsString="0" containsBlank="1" containsNumber="1" minValue="-131695.89000000001" maxValue="24771494.550000001"/>
    </cacheField>
    <cacheField name="cor_exp_adjust" numFmtId="0">
      <sharedItems containsString="0" containsBlank="1" containsNumber="1" minValue="-5397.93" maxValue="11085.76"/>
    </cacheField>
    <cacheField name="cor_exp_alloc_adjust" numFmtId="0">
      <sharedItems containsString="0" containsBlank="1" containsNumber="1" minValue="-33709.800000000003" maxValue="0"/>
    </cacheField>
    <cacheField name="cor_expense" numFmtId="0">
      <sharedItems containsString="0" containsBlank="1" containsNumber="1" minValue="0" maxValue="5838027.8399999999"/>
    </cacheField>
    <cacheField name="Total" numFmtId="0">
      <sharedItems containsString="0" containsBlank="1" containsNumber="1" minValue="-131695.89000000001" maxValue="26187462.24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2">
  <r>
    <s v="Kentucky Power - Distr"/>
    <x v="0"/>
    <s v="39000"/>
    <x v="0"/>
    <m/>
    <x v="0"/>
    <n v="0"/>
    <n v="0"/>
    <n v="0"/>
    <n v="0"/>
    <n v="0"/>
    <n v="0"/>
    <n v="0"/>
  </r>
  <r>
    <s v="Kentucky Power - Distr"/>
    <x v="1"/>
    <s v="30200"/>
    <x v="0"/>
    <m/>
    <x v="1"/>
    <n v="0"/>
    <n v="0"/>
    <n v="0"/>
    <n v="0"/>
    <n v="0"/>
    <n v="0"/>
    <n v="0"/>
  </r>
  <r>
    <s v="Kentucky Power - Distr"/>
    <x v="2"/>
    <s v="30300"/>
    <x v="0"/>
    <m/>
    <x v="1"/>
    <n v="0"/>
    <n v="0"/>
    <n v="0"/>
    <n v="0"/>
    <n v="0"/>
    <n v="0"/>
    <n v="0"/>
  </r>
  <r>
    <s v="Kentucky Power - Distr"/>
    <x v="3"/>
    <s v="37000"/>
    <x v="1"/>
    <m/>
    <x v="2"/>
    <n v="0"/>
    <n v="0"/>
    <n v="405644.84"/>
    <n v="0"/>
    <n v="0"/>
    <n v="486773.81"/>
    <n v="892418.65"/>
  </r>
  <r>
    <s v="Kentucky Power - Distr"/>
    <x v="4"/>
    <s v="37300"/>
    <x v="1"/>
    <m/>
    <x v="2"/>
    <n v="0.09"/>
    <n v="0"/>
    <n v="77774.98"/>
    <n v="0.11"/>
    <n v="0"/>
    <n v="93329.96"/>
    <n v="171105.14"/>
  </r>
  <r>
    <s v="Kentucky Power - Distr"/>
    <x v="5"/>
    <s v="30200"/>
    <x v="0"/>
    <m/>
    <x v="1"/>
    <n v="0"/>
    <n v="0"/>
    <n v="0"/>
    <n v="0"/>
    <n v="0"/>
    <n v="0"/>
    <n v="0"/>
  </r>
  <r>
    <s v="Kentucky Power - Distr"/>
    <x v="6"/>
    <s v="30200"/>
    <x v="0"/>
    <m/>
    <x v="1"/>
    <n v="0"/>
    <n v="0"/>
    <n v="0"/>
    <n v="0"/>
    <n v="0"/>
    <n v="0"/>
    <n v="0"/>
  </r>
  <r>
    <s v="Kentucky Power - Distr"/>
    <x v="7"/>
    <s v="30200"/>
    <x v="0"/>
    <m/>
    <x v="1"/>
    <n v="0"/>
    <n v="0"/>
    <n v="0"/>
    <n v="0"/>
    <n v="0"/>
    <n v="0"/>
    <n v="0"/>
  </r>
  <r>
    <s v="Kentucky Power - Distr"/>
    <x v="8"/>
    <s v="30200"/>
    <x v="0"/>
    <m/>
    <x v="1"/>
    <n v="0"/>
    <n v="0"/>
    <n v="0"/>
    <n v="0"/>
    <n v="0"/>
    <n v="0"/>
    <n v="0"/>
  </r>
  <r>
    <s v="Kentucky Power - Distr"/>
    <x v="9"/>
    <s v="30300"/>
    <x v="0"/>
    <m/>
    <x v="1"/>
    <n v="0"/>
    <n v="0"/>
    <n v="3948091.8"/>
    <n v="0"/>
    <n v="0"/>
    <n v="0"/>
    <n v="3948091.8"/>
  </r>
  <r>
    <s v="Kentucky Power - Distr"/>
    <x v="10"/>
    <s v="39000"/>
    <x v="0"/>
    <m/>
    <x v="0"/>
    <n v="0"/>
    <n v="0"/>
    <n v="0"/>
    <n v="0"/>
    <n v="0"/>
    <n v="0"/>
    <n v="0"/>
  </r>
  <r>
    <s v="Kentucky Power - Distr"/>
    <x v="11"/>
    <s v="30300"/>
    <x v="0"/>
    <m/>
    <x v="1"/>
    <n v="0"/>
    <n v="0"/>
    <n v="201777.36000000002"/>
    <n v="0"/>
    <n v="0"/>
    <n v="0"/>
    <n v="201777.36000000002"/>
  </r>
  <r>
    <s v="Kentucky Power - Distr"/>
    <x v="12"/>
    <s v="30300"/>
    <x v="0"/>
    <m/>
    <x v="1"/>
    <n v="0"/>
    <n v="0"/>
    <n v="263523.59999999998"/>
    <n v="0"/>
    <n v="0"/>
    <n v="0"/>
    <n v="263523.59999999998"/>
  </r>
  <r>
    <s v="Kentucky Power - Gen"/>
    <x v="13"/>
    <s v="31500"/>
    <x v="1"/>
    <m/>
    <x v="3"/>
    <n v="13.52"/>
    <n v="0"/>
    <n v="350017.5"/>
    <n v="1.51"/>
    <n v="0"/>
    <n v="39181.040000000001"/>
    <n v="389213.57"/>
  </r>
  <r>
    <s v="Kentucky Power - Gen"/>
    <x v="14"/>
    <s v="38910"/>
    <x v="1"/>
    <m/>
    <x v="0"/>
    <n v="0"/>
    <n v="0"/>
    <n v="0"/>
    <n v="0"/>
    <n v="0"/>
    <n v="0"/>
    <n v="0"/>
  </r>
  <r>
    <s v="Kentucky Power - Gen"/>
    <x v="15"/>
    <s v="31500"/>
    <x v="1"/>
    <m/>
    <x v="3"/>
    <n v="0"/>
    <n v="0"/>
    <n v="101678.71"/>
    <n v="0"/>
    <n v="0"/>
    <n v="9414.67"/>
    <n v="111093.38"/>
  </r>
  <r>
    <s v="Kentucky Power - Gen"/>
    <x v="16"/>
    <s v="31600"/>
    <x v="1"/>
    <m/>
    <x v="3"/>
    <n v="500.07"/>
    <n v="0"/>
    <n v="121853.97"/>
    <n v="28.1"/>
    <n v="0"/>
    <n v="6845.74"/>
    <n v="129227.88000000002"/>
  </r>
  <r>
    <s v="Kentucky Power - Gen"/>
    <x v="17"/>
    <s v="39900"/>
    <x v="1"/>
    <m/>
    <x v="0"/>
    <n v="0"/>
    <n v="0"/>
    <n v="0"/>
    <n v="0"/>
    <n v="0"/>
    <n v="0"/>
    <n v="0"/>
  </r>
  <r>
    <s v="Kentucky Power - Gen"/>
    <x v="18"/>
    <s v="31000"/>
    <x v="1"/>
    <m/>
    <x v="3"/>
    <n v="0"/>
    <n v="0"/>
    <n v="0"/>
    <n v="0"/>
    <n v="0"/>
    <n v="0"/>
    <n v="0"/>
  </r>
  <r>
    <s v="Kentucky Power - Gen"/>
    <x v="19"/>
    <s v="31100"/>
    <x v="1"/>
    <m/>
    <x v="3"/>
    <n v="772.53"/>
    <n v="0"/>
    <n v="1387383.24"/>
    <n v="51.06"/>
    <n v="0"/>
    <n v="91727.82"/>
    <n v="1479934.6500000001"/>
  </r>
  <r>
    <s v="Kentucky Power - Gen"/>
    <x v="20"/>
    <s v="30300"/>
    <x v="0"/>
    <m/>
    <x v="1"/>
    <n v="0"/>
    <n v="0"/>
    <n v="280584.36"/>
    <n v="0"/>
    <n v="0"/>
    <n v="0"/>
    <n v="280584.36"/>
  </r>
  <r>
    <s v="Kentucky Power - Gen"/>
    <x v="21"/>
    <s v="31700"/>
    <x v="2"/>
    <m/>
    <x v="3"/>
    <n v="0"/>
    <n v="0"/>
    <n v="-23740.34"/>
    <n v="0"/>
    <n v="0"/>
    <n v="0"/>
    <n v="-23740.34"/>
  </r>
  <r>
    <s v="Kentucky Power - Transm"/>
    <x v="22"/>
    <s v="35000"/>
    <x v="1"/>
    <m/>
    <x v="4"/>
    <n v="0"/>
    <n v="0"/>
    <n v="0"/>
    <n v="0"/>
    <n v="0"/>
    <n v="0"/>
    <n v="0"/>
  </r>
  <r>
    <s v="Kentucky Power - Transm"/>
    <x v="23"/>
    <s v="35010"/>
    <x v="1"/>
    <m/>
    <x v="4"/>
    <n v="1855.77"/>
    <n v="0"/>
    <n v="494651.75"/>
    <n v="0"/>
    <n v="0"/>
    <n v="0"/>
    <n v="496507.52"/>
  </r>
  <r>
    <s v="Kentucky Power - Transm"/>
    <x v="24"/>
    <s v="30300"/>
    <x v="0"/>
    <m/>
    <x v="1"/>
    <n v="0"/>
    <n v="0"/>
    <n v="0"/>
    <n v="0"/>
    <n v="0"/>
    <n v="0"/>
    <n v="0"/>
  </r>
  <r>
    <s v="Kentucky Power - Transm"/>
    <x v="25"/>
    <s v="30300"/>
    <x v="0"/>
    <m/>
    <x v="1"/>
    <n v="0"/>
    <n v="0"/>
    <n v="76826.040000000008"/>
    <n v="0"/>
    <n v="0"/>
    <n v="0"/>
    <n v="76826.040000000008"/>
  </r>
  <r>
    <s v="Kentucky Power - Transm"/>
    <x v="26"/>
    <s v="35616"/>
    <x v="1"/>
    <m/>
    <x v="4"/>
    <n v="0"/>
    <n v="0"/>
    <n v="75250.28"/>
    <n v="0"/>
    <n v="0"/>
    <n v="59092.26"/>
    <n v="134342.54"/>
  </r>
  <r>
    <s v="Kentucky Power - Transm"/>
    <x v="27"/>
    <s v="30300"/>
    <x v="0"/>
    <m/>
    <x v="1"/>
    <n v="0"/>
    <n v="0"/>
    <n v="0"/>
    <n v="0"/>
    <n v="0"/>
    <n v="0"/>
    <n v="0"/>
  </r>
  <r>
    <s v="Kentucky Power - Distr"/>
    <x v="28"/>
    <s v="39111"/>
    <x v="1"/>
    <m/>
    <x v="0"/>
    <n v="0"/>
    <n v="0"/>
    <n v="11158.800000000001"/>
    <n v="0"/>
    <n v="0"/>
    <n v="0"/>
    <n v="11158.800000000001"/>
  </r>
  <r>
    <s v="Kentucky Power - Distr"/>
    <x v="29"/>
    <s v="39400"/>
    <x v="1"/>
    <m/>
    <x v="0"/>
    <n v="94.06"/>
    <n v="0"/>
    <n v="104659.63"/>
    <n v="13"/>
    <n v="0"/>
    <n v="14465.14"/>
    <n v="119231.83"/>
  </r>
  <r>
    <s v="Kentucky Power - Distr"/>
    <x v="30"/>
    <s v="39500"/>
    <x v="1"/>
    <m/>
    <x v="0"/>
    <n v="0"/>
    <n v="0"/>
    <n v="7418.34"/>
    <n v="0"/>
    <n v="0"/>
    <n v="0"/>
    <n v="7418.34"/>
  </r>
  <r>
    <s v="Kentucky Power - Distr"/>
    <x v="31"/>
    <s v="39000"/>
    <x v="0"/>
    <m/>
    <x v="0"/>
    <n v="0"/>
    <n v="0"/>
    <n v="0"/>
    <n v="0"/>
    <n v="0"/>
    <n v="0"/>
    <n v="0"/>
  </r>
  <r>
    <s v="Kentucky Power - Distr"/>
    <x v="32"/>
    <s v="30200"/>
    <x v="0"/>
    <m/>
    <x v="1"/>
    <n v="0"/>
    <n v="0"/>
    <n v="0"/>
    <n v="0"/>
    <n v="0"/>
    <n v="0"/>
    <n v="0"/>
  </r>
  <r>
    <s v="Kentucky Power - Distr"/>
    <x v="33"/>
    <s v="30200"/>
    <x v="0"/>
    <m/>
    <x v="1"/>
    <n v="0"/>
    <n v="0"/>
    <n v="0"/>
    <n v="0"/>
    <n v="0"/>
    <n v="0"/>
    <n v="0"/>
  </r>
  <r>
    <s v="Kentucky Power - Distr"/>
    <x v="34"/>
    <s v="35300"/>
    <x v="1"/>
    <m/>
    <x v="4"/>
    <n v="0"/>
    <n v="0"/>
    <n v="0"/>
    <n v="0"/>
    <n v="0"/>
    <n v="0"/>
    <n v="0"/>
  </r>
  <r>
    <s v="Kentucky Power - Distr"/>
    <x v="35"/>
    <s v="36010"/>
    <x v="1"/>
    <m/>
    <x v="2"/>
    <n v="2879.25"/>
    <n v="0"/>
    <n v="93407"/>
    <n v="3455.09"/>
    <n v="0"/>
    <n v="112088.36"/>
    <n v="211829.7"/>
  </r>
  <r>
    <s v="Kentucky Power - Distr"/>
    <x v="36"/>
    <s v="36600"/>
    <x v="1"/>
    <m/>
    <x v="2"/>
    <n v="0"/>
    <n v="0"/>
    <n v="152171.46"/>
    <n v="0"/>
    <n v="0"/>
    <n v="182605.76"/>
    <n v="334777.21999999997"/>
  </r>
  <r>
    <s v="Kentucky Power - Distr"/>
    <x v="37"/>
    <s v="37100"/>
    <x v="1"/>
    <m/>
    <x v="2"/>
    <n v="0.55000000000000004"/>
    <n v="0"/>
    <n v="314453.85000000003"/>
    <n v="0.66"/>
    <n v="0"/>
    <n v="377344.64"/>
    <n v="691799.7"/>
  </r>
  <r>
    <s v="Kentucky Power - Distr"/>
    <x v="38"/>
    <s v="38910"/>
    <x v="1"/>
    <m/>
    <x v="0"/>
    <n v="0"/>
    <n v="0"/>
    <n v="568.32000000000005"/>
    <n v="0"/>
    <n v="0"/>
    <n v="0"/>
    <n v="568.32000000000005"/>
  </r>
  <r>
    <s v="Kentucky Power - Distr"/>
    <x v="39"/>
    <s v="30200"/>
    <x v="0"/>
    <m/>
    <x v="1"/>
    <n v="0"/>
    <n v="0"/>
    <n v="0"/>
    <n v="0"/>
    <n v="0"/>
    <n v="0"/>
    <n v="0"/>
  </r>
  <r>
    <s v="Kentucky Power - Distr"/>
    <x v="40"/>
    <s v="36200"/>
    <x v="1"/>
    <m/>
    <x v="2"/>
    <n v="1710.1200000000001"/>
    <n v="0"/>
    <n v="51493.46"/>
    <n v="2052.16"/>
    <n v="0"/>
    <n v="61792.160000000003"/>
    <n v="117047.90000000001"/>
  </r>
  <r>
    <s v="Kentucky Power - Distr"/>
    <x v="41"/>
    <s v="30300"/>
    <x v="3"/>
    <m/>
    <x v="1"/>
    <n v="0"/>
    <n v="0"/>
    <n v="119641.72"/>
    <n v="0"/>
    <n v="0"/>
    <n v="0"/>
    <n v="119641.72"/>
  </r>
  <r>
    <s v="Kentucky Power - Gen"/>
    <x v="42"/>
    <s v="35300"/>
    <x v="1"/>
    <m/>
    <x v="4"/>
    <n v="4840.83"/>
    <n v="0"/>
    <n v="227632.31"/>
    <n v="754.75"/>
    <n v="0"/>
    <n v="35491.03"/>
    <n v="268718.92"/>
  </r>
  <r>
    <s v="Kentucky Power - Gen"/>
    <x v="43"/>
    <s v="31000"/>
    <x v="1"/>
    <m/>
    <x v="3"/>
    <n v="0"/>
    <n v="0"/>
    <n v="0"/>
    <n v="0"/>
    <n v="0"/>
    <n v="0"/>
    <n v="0"/>
  </r>
  <r>
    <s v="Kentucky Power - Gen"/>
    <x v="44"/>
    <s v="39100"/>
    <x v="1"/>
    <m/>
    <x v="0"/>
    <n v="0"/>
    <n v="0"/>
    <n v="18478.650000000001"/>
    <n v="0"/>
    <n v="0"/>
    <n v="0"/>
    <n v="18478.650000000001"/>
  </r>
  <r>
    <s v="Kentucky Power - Gen"/>
    <x v="45"/>
    <s v="39400"/>
    <x v="1"/>
    <m/>
    <x v="0"/>
    <n v="0"/>
    <n v="-294.75"/>
    <n v="294.75"/>
    <n v="0"/>
    <n v="-40.78"/>
    <n v="40.78"/>
    <n v="0"/>
  </r>
  <r>
    <s v="Kentucky Power - Gen"/>
    <x v="46"/>
    <s v="31200"/>
    <x v="1"/>
    <m/>
    <x v="3"/>
    <n v="0"/>
    <n v="0"/>
    <n v="3344122.17"/>
    <n v="0"/>
    <n v="0"/>
    <n v="116655.43000000001"/>
    <n v="3460777.6"/>
  </r>
  <r>
    <s v="Kentucky Power - Gen"/>
    <x v="47"/>
    <s v="31400"/>
    <x v="1"/>
    <m/>
    <x v="3"/>
    <n v="0"/>
    <n v="0"/>
    <n v="1660210.8399999999"/>
    <n v="0"/>
    <n v="0"/>
    <n v="94688.85"/>
    <n v="1754899.69"/>
  </r>
  <r>
    <s v="Kentucky Power - Gen"/>
    <x v="48"/>
    <s v="31000"/>
    <x v="1"/>
    <m/>
    <x v="3"/>
    <n v="0"/>
    <n v="0"/>
    <n v="0"/>
    <n v="0"/>
    <n v="0"/>
    <n v="0"/>
    <n v="0"/>
  </r>
  <r>
    <s v="Kentucky Power - Gen"/>
    <x v="49"/>
    <s v="31700"/>
    <x v="2"/>
    <m/>
    <x v="3"/>
    <n v="0"/>
    <n v="0"/>
    <n v="153718.72"/>
    <n v="0"/>
    <n v="0"/>
    <n v="0"/>
    <n v="153718.72"/>
  </r>
  <r>
    <s v="Kentucky Power - Gen"/>
    <x v="50"/>
    <s v="30300"/>
    <x v="0"/>
    <m/>
    <x v="1"/>
    <n v="0"/>
    <n v="-22893.920000000002"/>
    <n v="91575.72"/>
    <n v="0"/>
    <n v="0"/>
    <n v="0"/>
    <n v="68681.8"/>
  </r>
  <r>
    <s v="Kentucky Power - Gen"/>
    <x v="51"/>
    <s v="30300"/>
    <x v="3"/>
    <m/>
    <x v="1"/>
    <n v="0"/>
    <n v="0"/>
    <n v="31668.530000000002"/>
    <n v="0"/>
    <n v="0"/>
    <n v="0"/>
    <n v="31668.530000000002"/>
  </r>
  <r>
    <s v="Kentucky Power - Transm"/>
    <x v="52"/>
    <s v="35000"/>
    <x v="1"/>
    <m/>
    <x v="4"/>
    <n v="0"/>
    <n v="0"/>
    <n v="0"/>
    <n v="0"/>
    <n v="0"/>
    <n v="0"/>
    <n v="0"/>
  </r>
  <r>
    <s v="Kentucky Power - Transm"/>
    <x v="53"/>
    <s v="38900"/>
    <x v="1"/>
    <m/>
    <x v="0"/>
    <n v="0"/>
    <n v="0"/>
    <n v="0"/>
    <n v="0"/>
    <n v="0"/>
    <n v="0"/>
    <n v="0"/>
  </r>
  <r>
    <s v="Kentucky Power - Transm"/>
    <x v="54"/>
    <s v="38910"/>
    <x v="1"/>
    <m/>
    <x v="0"/>
    <n v="0"/>
    <n v="0"/>
    <n v="0"/>
    <n v="0"/>
    <n v="0"/>
    <n v="0"/>
    <n v="0"/>
  </r>
  <r>
    <s v="Kentucky Power - Transm"/>
    <x v="55"/>
    <s v="39800"/>
    <x v="1"/>
    <m/>
    <x v="0"/>
    <n v="98818.53"/>
    <n v="0"/>
    <n v="38653.58"/>
    <n v="8620.66"/>
    <n v="0"/>
    <n v="3372.02"/>
    <n v="149464.78999999998"/>
  </r>
  <r>
    <s v="Kentucky Power - Gen"/>
    <x v="56"/>
    <s v="39111"/>
    <x v="1"/>
    <m/>
    <x v="0"/>
    <n v="0"/>
    <n v="0"/>
    <n v="614.70000000000005"/>
    <n v="0"/>
    <n v="0"/>
    <n v="0"/>
    <n v="614.70000000000005"/>
  </r>
  <r>
    <s v="Kentucky Power - Distr"/>
    <x v="57"/>
    <s v="39600"/>
    <x v="1"/>
    <m/>
    <x v="0"/>
    <n v="0"/>
    <n v="0"/>
    <n v="40096.69"/>
    <n v="0"/>
    <n v="0"/>
    <n v="0"/>
    <n v="40096.69"/>
  </r>
  <r>
    <s v="Kentucky Power - Distr"/>
    <x v="58"/>
    <s v="36300"/>
    <x v="1"/>
    <m/>
    <x v="2"/>
    <n v="0"/>
    <n v="0"/>
    <n v="0"/>
    <n v="0"/>
    <n v="0"/>
    <n v="0"/>
    <n v="0"/>
  </r>
  <r>
    <s v="Kentucky Power - Distr"/>
    <x v="59"/>
    <s v="36100"/>
    <x v="1"/>
    <m/>
    <x v="2"/>
    <n v="145.02000000000001"/>
    <n v="0"/>
    <n v="149856.46"/>
    <n v="174.02"/>
    <n v="0"/>
    <n v="179827.76"/>
    <n v="330003.26"/>
  </r>
  <r>
    <s v="Kentucky Power - Distr"/>
    <x v="60"/>
    <s v="30200"/>
    <x v="0"/>
    <m/>
    <x v="1"/>
    <n v="0"/>
    <n v="0"/>
    <n v="0"/>
    <n v="0"/>
    <n v="0"/>
    <n v="0"/>
    <n v="0"/>
  </r>
  <r>
    <s v="Kentucky Power - Distr"/>
    <x v="61"/>
    <s v="30200"/>
    <x v="0"/>
    <m/>
    <x v="1"/>
    <n v="0"/>
    <n v="0"/>
    <n v="0"/>
    <n v="0"/>
    <n v="0"/>
    <n v="0"/>
    <n v="0"/>
  </r>
  <r>
    <s v="Kentucky Power - Distr"/>
    <x v="62"/>
    <s v="30200"/>
    <x v="0"/>
    <m/>
    <x v="1"/>
    <n v="0"/>
    <n v="0"/>
    <n v="0"/>
    <n v="0"/>
    <n v="0"/>
    <n v="0"/>
    <n v="0"/>
  </r>
  <r>
    <s v="Kentucky Power - Distr"/>
    <x v="63"/>
    <s v="30300"/>
    <x v="0"/>
    <m/>
    <x v="1"/>
    <n v="0"/>
    <n v="-175822"/>
    <n v="175822"/>
    <n v="0"/>
    <n v="0"/>
    <n v="0"/>
    <n v="0"/>
  </r>
  <r>
    <s v="Kentucky Power - Distr"/>
    <x v="64"/>
    <s v="39000"/>
    <x v="0"/>
    <m/>
    <x v="0"/>
    <n v="0"/>
    <n v="0"/>
    <n v="0"/>
    <n v="0"/>
    <n v="0"/>
    <n v="0"/>
    <n v="0"/>
  </r>
  <r>
    <s v="Kentucky Power - Gen"/>
    <x v="65"/>
    <s v="31700"/>
    <x v="2"/>
    <m/>
    <x v="3"/>
    <n v="0"/>
    <n v="0"/>
    <n v="-131695.89000000001"/>
    <n v="0"/>
    <n v="0"/>
    <n v="0"/>
    <n v="-131695.89000000001"/>
  </r>
  <r>
    <s v="Kentucky Power - Gen"/>
    <x v="66"/>
    <s v="31700"/>
    <x v="2"/>
    <m/>
    <x v="3"/>
    <n v="0"/>
    <n v="0"/>
    <n v="-23920.68"/>
    <n v="0"/>
    <n v="0"/>
    <n v="0"/>
    <n v="-23920.68"/>
  </r>
  <r>
    <s v="Kentucky Power - Gen"/>
    <x v="67"/>
    <s v="39800"/>
    <x v="1"/>
    <m/>
    <x v="0"/>
    <n v="0"/>
    <n v="0"/>
    <n v="19646.28"/>
    <n v="0"/>
    <n v="0"/>
    <n v="1713.8400000000001"/>
    <n v="21360.12"/>
  </r>
  <r>
    <s v="Kentucky Power - Gen"/>
    <x v="68"/>
    <s v="35200"/>
    <x v="1"/>
    <m/>
    <x v="4"/>
    <n v="0"/>
    <n v="0"/>
    <n v="169.44"/>
    <n v="0"/>
    <n v="0"/>
    <n v="33.119999999999997"/>
    <n v="202.56"/>
  </r>
  <r>
    <s v="Kentucky Power - Gen"/>
    <x v="69"/>
    <s v="31200"/>
    <x v="0"/>
    <m/>
    <x v="3"/>
    <n v="0"/>
    <n v="0"/>
    <n v="0"/>
    <n v="0"/>
    <n v="0"/>
    <n v="0"/>
    <n v="0"/>
  </r>
  <r>
    <s v="Kentucky Power - Gen"/>
    <x v="70"/>
    <s v="30300"/>
    <x v="0"/>
    <m/>
    <x v="1"/>
    <n v="0"/>
    <n v="0"/>
    <n v="0"/>
    <n v="0"/>
    <n v="0"/>
    <n v="0"/>
    <n v="0"/>
  </r>
  <r>
    <s v="Kentucky Power - Transm"/>
    <x v="71"/>
    <s v="35000"/>
    <x v="1"/>
    <m/>
    <x v="4"/>
    <n v="0"/>
    <n v="0"/>
    <n v="0"/>
    <n v="0"/>
    <n v="0"/>
    <n v="0"/>
    <n v="0"/>
  </r>
  <r>
    <s v="Kentucky Power - Transm"/>
    <x v="72"/>
    <s v="39100"/>
    <x v="1"/>
    <m/>
    <x v="0"/>
    <n v="0"/>
    <n v="0"/>
    <n v="768.6"/>
    <n v="0"/>
    <n v="0"/>
    <n v="0"/>
    <n v="768.6"/>
  </r>
  <r>
    <s v="Kentucky Power - Transm"/>
    <x v="73"/>
    <s v="35316"/>
    <x v="1"/>
    <m/>
    <x v="4"/>
    <n v="27.47"/>
    <n v="0"/>
    <n v="113206.52"/>
    <n v="4.28"/>
    <n v="0"/>
    <n v="17650.48"/>
    <n v="130888.75"/>
  </r>
  <r>
    <s v="Kentucky Power - Distr"/>
    <x v="74"/>
    <s v="39200"/>
    <x v="1"/>
    <m/>
    <x v="0"/>
    <n v="7652.33"/>
    <n v="0"/>
    <n v="487917.81"/>
    <n v="0"/>
    <n v="0"/>
    <n v="0"/>
    <n v="495570.14"/>
  </r>
  <r>
    <s v="Kentucky Power - Distr"/>
    <x v="75"/>
    <s v="39716"/>
    <x v="1"/>
    <m/>
    <x v="0"/>
    <n v="0"/>
    <n v="0"/>
    <n v="77110.12"/>
    <n v="0"/>
    <n v="0"/>
    <n v="7471.9000000000005"/>
    <n v="84582.01999999999"/>
  </r>
  <r>
    <s v="Kentucky Power - Distr"/>
    <x v="76"/>
    <s v="36700"/>
    <x v="1"/>
    <m/>
    <x v="2"/>
    <n v="0"/>
    <n v="0"/>
    <n v="202331.46"/>
    <n v="0"/>
    <n v="0"/>
    <n v="242797.75"/>
    <n v="445129.20999999996"/>
  </r>
  <r>
    <s v="Kentucky Power - Distr"/>
    <x v="77"/>
    <s v="36900"/>
    <x v="1"/>
    <m/>
    <x v="2"/>
    <n v="96.52"/>
    <n v="0"/>
    <n v="1167507.04"/>
    <n v="115.82000000000001"/>
    <n v="0"/>
    <n v="1401008.47"/>
    <n v="2568727.85"/>
  </r>
  <r>
    <s v="Kentucky Power - Distr"/>
    <x v="78"/>
    <s v="30200"/>
    <x v="0"/>
    <m/>
    <x v="1"/>
    <n v="0"/>
    <n v="0"/>
    <n v="0"/>
    <n v="0"/>
    <n v="0"/>
    <n v="0"/>
    <n v="0"/>
  </r>
  <r>
    <s v="Kentucky Power - Distr"/>
    <x v="79"/>
    <s v="30300"/>
    <x v="0"/>
    <m/>
    <x v="1"/>
    <n v="0"/>
    <n v="0"/>
    <n v="0"/>
    <n v="0"/>
    <n v="0"/>
    <n v="0"/>
    <n v="0"/>
  </r>
  <r>
    <s v="Kentucky Power - Gen"/>
    <x v="80"/>
    <s v="35300"/>
    <x v="1"/>
    <m/>
    <x v="4"/>
    <n v="0"/>
    <n v="0"/>
    <n v="11223.6"/>
    <n v="0"/>
    <n v="0"/>
    <n v="1749.96"/>
    <n v="12973.560000000001"/>
  </r>
  <r>
    <s v="Kentucky Power - Gen"/>
    <x v="81"/>
    <s v="31000"/>
    <x v="1"/>
    <m/>
    <x v="3"/>
    <n v="0"/>
    <n v="0"/>
    <n v="0"/>
    <n v="0"/>
    <n v="0"/>
    <n v="0"/>
    <n v="0"/>
  </r>
  <r>
    <s v="Kentucky Power - Gen"/>
    <x v="82"/>
    <s v="31200"/>
    <x v="1"/>
    <m/>
    <x v="3"/>
    <n v="130314.18000000001"/>
    <n v="-396261.9"/>
    <n v="1014923.36"/>
    <n v="11085.76"/>
    <n v="-33709.800000000003"/>
    <n v="86338.98"/>
    <n v="812690.57999999984"/>
  </r>
  <r>
    <s v="Kentucky Power - Transm"/>
    <x v="83"/>
    <s v="35300"/>
    <x v="1"/>
    <m/>
    <x v="4"/>
    <n v="0"/>
    <n v="0"/>
    <n v="0"/>
    <n v="0"/>
    <n v="0"/>
    <n v="0"/>
    <n v="0"/>
  </r>
  <r>
    <s v="Kentucky Power - Transm"/>
    <x v="84"/>
    <s v="35400"/>
    <x v="1"/>
    <m/>
    <x v="4"/>
    <n v="509.02000000000004"/>
    <n v="0"/>
    <n v="1989527.46"/>
    <n v="165.37"/>
    <n v="0"/>
    <n v="646343.95000000007"/>
    <n v="2636545.8000000003"/>
  </r>
  <r>
    <s v="Kentucky Power - Transm"/>
    <x v="85"/>
    <s v="39200"/>
    <x v="1"/>
    <m/>
    <x v="0"/>
    <n v="1772.13"/>
    <n v="0"/>
    <n v="15634.44"/>
    <n v="0"/>
    <n v="0"/>
    <n v="0"/>
    <n v="17406.57"/>
  </r>
  <r>
    <s v="Kentucky Power - Distr"/>
    <x v="86"/>
    <s v="39700"/>
    <x v="1"/>
    <m/>
    <x v="0"/>
    <n v="110252.17"/>
    <n v="0"/>
    <n v="1653554.6"/>
    <n v="10683.36"/>
    <n v="0"/>
    <n v="160228.17000000001"/>
    <n v="1934718.3"/>
  </r>
  <r>
    <s v="Kentucky Power - Distr"/>
    <x v="87"/>
    <s v="30200"/>
    <x v="0"/>
    <m/>
    <x v="1"/>
    <n v="0"/>
    <n v="0"/>
    <n v="0"/>
    <n v="0"/>
    <n v="0"/>
    <n v="0"/>
    <n v="0"/>
  </r>
  <r>
    <s v="Kentucky Power - Distr"/>
    <x v="88"/>
    <s v="30300"/>
    <x v="0"/>
    <m/>
    <x v="1"/>
    <n v="0"/>
    <n v="0"/>
    <n v="0"/>
    <n v="0"/>
    <n v="0"/>
    <n v="0"/>
    <n v="0"/>
  </r>
  <r>
    <s v="Kentucky Power - Distr"/>
    <x v="89"/>
    <s v="36500"/>
    <x v="1"/>
    <m/>
    <x v="2"/>
    <n v="1818.67"/>
    <n v="0"/>
    <n v="4865023.1900000004"/>
    <n v="2182.4299999999998"/>
    <n v="0"/>
    <n v="5838027.8399999999"/>
    <n v="10707052.129999999"/>
  </r>
  <r>
    <s v="Kentucky Power - Distr"/>
    <x v="90"/>
    <s v="30200"/>
    <x v="0"/>
    <m/>
    <x v="1"/>
    <n v="0"/>
    <n v="0"/>
    <n v="0"/>
    <n v="0"/>
    <n v="0"/>
    <n v="0"/>
    <n v="0"/>
  </r>
  <r>
    <s v="Kentucky Power - Distr"/>
    <x v="91"/>
    <s v="30200"/>
    <x v="0"/>
    <m/>
    <x v="1"/>
    <n v="0"/>
    <n v="0"/>
    <n v="0"/>
    <n v="0"/>
    <n v="0"/>
    <n v="0"/>
    <n v="0"/>
  </r>
  <r>
    <s v="Kentucky Power - Distr"/>
    <x v="92"/>
    <s v="30200"/>
    <x v="0"/>
    <m/>
    <x v="1"/>
    <n v="0"/>
    <n v="0"/>
    <n v="0"/>
    <n v="0"/>
    <n v="0"/>
    <n v="0"/>
    <n v="0"/>
  </r>
  <r>
    <s v="Kentucky Power - Distr"/>
    <x v="93"/>
    <s v="39000"/>
    <x v="1"/>
    <m/>
    <x v="0"/>
    <n v="0"/>
    <n v="0"/>
    <n v="0"/>
    <n v="0"/>
    <n v="0"/>
    <n v="0"/>
    <n v="0"/>
  </r>
  <r>
    <s v="Kentucky Power - Gen"/>
    <x v="94"/>
    <s v="31700"/>
    <x v="2"/>
    <m/>
    <x v="3"/>
    <n v="0"/>
    <n v="0"/>
    <n v="0"/>
    <n v="0"/>
    <n v="0"/>
    <n v="0"/>
    <n v="0"/>
  </r>
  <r>
    <s v="Kentucky Power - Gen"/>
    <x v="95"/>
    <s v="39300"/>
    <x v="1"/>
    <m/>
    <x v="0"/>
    <n v="0"/>
    <n v="0"/>
    <n v="5335.72"/>
    <n v="0"/>
    <n v="0"/>
    <n v="0"/>
    <n v="5335.72"/>
  </r>
  <r>
    <s v="Kentucky Power - Gen"/>
    <x v="96"/>
    <s v="30300"/>
    <x v="0"/>
    <m/>
    <x v="1"/>
    <n v="0"/>
    <n v="0"/>
    <n v="3425357.63"/>
    <n v="0"/>
    <n v="0"/>
    <n v="0"/>
    <n v="3425357.63"/>
  </r>
  <r>
    <s v="Kentucky Power - Gen"/>
    <x v="97"/>
    <s v="31200"/>
    <x v="0"/>
    <m/>
    <x v="3"/>
    <n v="0"/>
    <n v="0"/>
    <n v="0"/>
    <n v="0"/>
    <n v="0"/>
    <n v="0"/>
    <n v="0"/>
  </r>
  <r>
    <s v="Kentucky Power - Gen"/>
    <x v="98"/>
    <s v="31200"/>
    <x v="0"/>
    <m/>
    <x v="3"/>
    <n v="0"/>
    <n v="0"/>
    <n v="0"/>
    <n v="0"/>
    <n v="0"/>
    <n v="0"/>
    <n v="0"/>
  </r>
  <r>
    <s v="Kentucky Power - Gen"/>
    <x v="99"/>
    <s v="31200"/>
    <x v="1"/>
    <m/>
    <x v="3"/>
    <n v="429.19"/>
    <n v="0"/>
    <n v="24771494.550000001"/>
    <n v="24.52"/>
    <n v="0"/>
    <n v="1415513.98"/>
    <n v="26187462.240000002"/>
  </r>
  <r>
    <s v="Kentucky Power - Gen"/>
    <x v="100"/>
    <s v="31400"/>
    <x v="1"/>
    <m/>
    <x v="3"/>
    <n v="0"/>
    <n v="0"/>
    <n v="839284.51"/>
    <n v="0"/>
    <n v="0"/>
    <n v="95118.900000000009"/>
    <n v="934403.41"/>
  </r>
  <r>
    <s v="Kentucky Power - Transm"/>
    <x v="101"/>
    <s v="35000"/>
    <x v="1"/>
    <m/>
    <x v="4"/>
    <n v="0"/>
    <n v="0"/>
    <n v="0"/>
    <n v="0"/>
    <n v="0"/>
    <n v="0"/>
    <n v="0"/>
  </r>
  <r>
    <s v="Kentucky Power - Transm"/>
    <x v="102"/>
    <s v="35300"/>
    <x v="1"/>
    <m/>
    <x v="4"/>
    <n v="11032.630000000001"/>
    <n v="0"/>
    <n v="4649811.33"/>
    <n v="1720.1200000000001"/>
    <n v="0"/>
    <n v="724970.58"/>
    <n v="5387534.6600000001"/>
  </r>
  <r>
    <s v="Kentucky Power - Transm"/>
    <x v="103"/>
    <s v="39500"/>
    <x v="1"/>
    <m/>
    <x v="0"/>
    <n v="0"/>
    <n v="0"/>
    <n v="3059.1"/>
    <n v="0"/>
    <n v="0"/>
    <n v="0"/>
    <n v="3059.1"/>
  </r>
  <r>
    <s v="Kentucky Power - Transm"/>
    <x v="104"/>
    <s v="30300"/>
    <x v="0"/>
    <m/>
    <x v="1"/>
    <n v="0"/>
    <n v="0"/>
    <n v="39345.360000000001"/>
    <n v="0"/>
    <n v="0"/>
    <n v="0"/>
    <n v="39345.360000000001"/>
  </r>
  <r>
    <s v="Kentucky Power - Transm"/>
    <x v="105"/>
    <s v="35816"/>
    <x v="1"/>
    <m/>
    <x v="4"/>
    <n v="0"/>
    <n v="0"/>
    <n v="7222.18"/>
    <n v="0"/>
    <n v="0"/>
    <n v="0"/>
    <n v="7222.18"/>
  </r>
  <r>
    <s v="Kentucky Power - Gen"/>
    <x v="106"/>
    <s v="31000"/>
    <x v="1"/>
    <m/>
    <x v="3"/>
    <n v="0"/>
    <n v="0"/>
    <n v="0"/>
    <n v="0"/>
    <n v="0"/>
    <n v="0"/>
    <n v="0"/>
  </r>
  <r>
    <s v="Kentucky Power - Distr"/>
    <x v="107"/>
    <s v="39800"/>
    <x v="1"/>
    <m/>
    <x v="0"/>
    <n v="853.29"/>
    <n v="0"/>
    <n v="96014.86"/>
    <n v="74.44"/>
    <n v="0"/>
    <n v="8376.1"/>
    <n v="105318.69"/>
  </r>
  <r>
    <s v="Kentucky Power - Distr"/>
    <x v="108"/>
    <s v="39000"/>
    <x v="0"/>
    <m/>
    <x v="0"/>
    <n v="0"/>
    <n v="0"/>
    <n v="0"/>
    <n v="0"/>
    <n v="0"/>
    <n v="0"/>
    <n v="0"/>
  </r>
  <r>
    <s v="Kentucky Power - Distr"/>
    <x v="109"/>
    <s v="30300"/>
    <x v="0"/>
    <m/>
    <x v="1"/>
    <n v="0"/>
    <n v="0"/>
    <n v="0"/>
    <n v="0"/>
    <n v="0"/>
    <n v="0"/>
    <n v="0"/>
  </r>
  <r>
    <s v="Kentucky Power - Distr"/>
    <x v="110"/>
    <s v="30200"/>
    <x v="0"/>
    <m/>
    <x v="1"/>
    <n v="0"/>
    <n v="0"/>
    <n v="0"/>
    <n v="0"/>
    <n v="0"/>
    <n v="0"/>
    <n v="0"/>
  </r>
  <r>
    <s v="Kentucky Power - Distr"/>
    <x v="111"/>
    <s v="36000"/>
    <x v="1"/>
    <m/>
    <x v="2"/>
    <n v="0"/>
    <n v="0"/>
    <n v="0"/>
    <n v="0"/>
    <n v="0"/>
    <n v="0"/>
    <n v="0"/>
  </r>
  <r>
    <s v="Kentucky Power - Distr"/>
    <x v="112"/>
    <s v="30200"/>
    <x v="0"/>
    <m/>
    <x v="1"/>
    <n v="0"/>
    <n v="0"/>
    <n v="0"/>
    <n v="0"/>
    <n v="0"/>
    <n v="0"/>
    <n v="0"/>
  </r>
  <r>
    <s v="Kentucky Power - Distr"/>
    <x v="113"/>
    <s v="36000"/>
    <x v="1"/>
    <m/>
    <x v="2"/>
    <n v="0"/>
    <n v="0"/>
    <n v="0"/>
    <n v="0"/>
    <n v="0"/>
    <n v="0"/>
    <n v="0"/>
  </r>
  <r>
    <s v="Kentucky Power - Gen"/>
    <x v="114"/>
    <s v="35200"/>
    <x v="1"/>
    <m/>
    <x v="4"/>
    <n v="0"/>
    <n v="0"/>
    <n v="1254.8399999999999"/>
    <n v="0"/>
    <n v="0"/>
    <n v="245.16"/>
    <n v="1500"/>
  </r>
  <r>
    <s v="Kentucky Power - Gen"/>
    <x v="115"/>
    <s v="31100"/>
    <x v="1"/>
    <m/>
    <x v="3"/>
    <n v="0"/>
    <n v="0"/>
    <n v="0"/>
    <n v="0"/>
    <n v="0"/>
    <n v="0"/>
    <n v="0"/>
  </r>
  <r>
    <s v="Kentucky Power - Gen"/>
    <x v="116"/>
    <s v="31200"/>
    <x v="1"/>
    <m/>
    <x v="3"/>
    <n v="0"/>
    <n v="0"/>
    <n v="0"/>
    <n v="0"/>
    <n v="0"/>
    <n v="0"/>
    <n v="0"/>
  </r>
  <r>
    <s v="Kentucky Power - Gen"/>
    <x v="117"/>
    <s v="31700"/>
    <x v="2"/>
    <m/>
    <x v="3"/>
    <n v="0"/>
    <n v="0"/>
    <n v="0"/>
    <n v="0"/>
    <n v="0"/>
    <n v="0"/>
    <n v="0"/>
  </r>
  <r>
    <s v="Kentucky Power - Gen"/>
    <x v="118"/>
    <s v="31100"/>
    <x v="1"/>
    <m/>
    <x v="3"/>
    <n v="10080.130000000001"/>
    <n v="0"/>
    <n v="704615.69000000006"/>
    <n v="519.59"/>
    <n v="0"/>
    <n v="36320.410000000003"/>
    <n v="751535.82000000007"/>
  </r>
  <r>
    <s v="Kentucky Power - Gen"/>
    <x v="119"/>
    <m/>
    <x v="1"/>
    <m/>
    <x v="4"/>
    <n v="0"/>
    <n v="0"/>
    <n v="0"/>
    <n v="0"/>
    <n v="0"/>
    <n v="0"/>
    <n v="0"/>
  </r>
  <r>
    <s v="Kentucky Power - Gen"/>
    <x v="120"/>
    <s v="31700"/>
    <x v="2"/>
    <m/>
    <x v="3"/>
    <n v="0"/>
    <n v="0"/>
    <n v="455555.87"/>
    <n v="0"/>
    <n v="0"/>
    <n v="0"/>
    <n v="455555.87"/>
  </r>
  <r>
    <s v="Kentucky Power - Gen"/>
    <x v="121"/>
    <s v="30300"/>
    <x v="0"/>
    <m/>
    <x v="1"/>
    <n v="0"/>
    <n v="0"/>
    <n v="255897.36000000002"/>
    <n v="0"/>
    <n v="0"/>
    <n v="0"/>
    <n v="255897.36000000002"/>
  </r>
  <r>
    <s v="Kentucky Power - Transm"/>
    <x v="122"/>
    <s v="30300"/>
    <x v="0"/>
    <m/>
    <x v="1"/>
    <n v="0"/>
    <n v="0"/>
    <n v="1236958.1000000001"/>
    <n v="0"/>
    <n v="0"/>
    <n v="0"/>
    <n v="1236958.1000000001"/>
  </r>
  <r>
    <s v="Kentucky Power - Transm"/>
    <x v="123"/>
    <s v="39000"/>
    <x v="1"/>
    <m/>
    <x v="0"/>
    <n v="0"/>
    <n v="0"/>
    <n v="0"/>
    <n v="0"/>
    <n v="0"/>
    <n v="0"/>
    <n v="0"/>
  </r>
  <r>
    <s v="Kentucky Power - Transm"/>
    <x v="124"/>
    <s v="35600"/>
    <x v="1"/>
    <m/>
    <x v="4"/>
    <n v="557.71"/>
    <n v="0"/>
    <n v="2647031.27"/>
    <n v="437.96000000000004"/>
    <n v="0"/>
    <n v="2078650.35"/>
    <n v="4726677.29"/>
  </r>
  <r>
    <s v="Kentucky Power - Transm"/>
    <x v="125"/>
    <s v="39400"/>
    <x v="1"/>
    <m/>
    <x v="0"/>
    <n v="291.09000000000003"/>
    <n v="0"/>
    <n v="146618.92000000001"/>
    <n v="40.230000000000004"/>
    <n v="0"/>
    <n v="20264.350000000002"/>
    <n v="167214.59000000003"/>
  </r>
  <r>
    <s v="Kentucky Power - Transm"/>
    <x v="126"/>
    <s v="39700"/>
    <x v="1"/>
    <m/>
    <x v="0"/>
    <n v="0"/>
    <n v="0"/>
    <n v="45210.31"/>
    <n v="0"/>
    <n v="0"/>
    <n v="4380.84"/>
    <n v="49591.149999999994"/>
  </r>
  <r>
    <s v="Kentucky Power - Transm"/>
    <x v="127"/>
    <s v="30300"/>
    <x v="0"/>
    <m/>
    <x v="1"/>
    <n v="0"/>
    <n v="0"/>
    <n v="62436.36"/>
    <n v="0"/>
    <n v="0"/>
    <n v="0"/>
    <n v="62436.36"/>
  </r>
  <r>
    <s v="Kentucky Power - Transm"/>
    <x v="128"/>
    <s v="30300"/>
    <x v="3"/>
    <m/>
    <x v="1"/>
    <n v="0"/>
    <n v="0"/>
    <n v="9702.39"/>
    <n v="0"/>
    <n v="0"/>
    <n v="0"/>
    <n v="9702.39"/>
  </r>
  <r>
    <s v="Kentucky Power - Gen"/>
    <x v="129"/>
    <s v="31100"/>
    <x v="1"/>
    <m/>
    <x v="3"/>
    <n v="0"/>
    <n v="0"/>
    <n v="0"/>
    <n v="0"/>
    <n v="0"/>
    <n v="0"/>
    <n v="0"/>
  </r>
  <r>
    <s v="Kentucky Power - Distr"/>
    <x v="130"/>
    <s v="36000"/>
    <x v="1"/>
    <m/>
    <x v="2"/>
    <n v="0"/>
    <n v="0"/>
    <n v="0"/>
    <n v="0"/>
    <n v="0"/>
    <n v="0"/>
    <n v="0"/>
  </r>
  <r>
    <s v="Kentucky Power - Distr"/>
    <x v="131"/>
    <s v="30300"/>
    <x v="0"/>
    <m/>
    <x v="1"/>
    <n v="0"/>
    <n v="0"/>
    <n v="0"/>
    <n v="0"/>
    <n v="0"/>
    <n v="0"/>
    <n v="0"/>
  </r>
  <r>
    <s v="Kentucky Power - Distr"/>
    <x v="132"/>
    <s v="39919"/>
    <x v="2"/>
    <m/>
    <x v="0"/>
    <n v="0"/>
    <n v="0"/>
    <n v="11519.12"/>
    <n v="0"/>
    <n v="0"/>
    <n v="0"/>
    <n v="11519.12"/>
  </r>
  <r>
    <s v="Kentucky Power - Distr"/>
    <x v="133"/>
    <s v="30200"/>
    <x v="0"/>
    <m/>
    <x v="1"/>
    <n v="0"/>
    <n v="0"/>
    <n v="0"/>
    <n v="0"/>
    <n v="0"/>
    <n v="0"/>
    <n v="0"/>
  </r>
  <r>
    <s v="Kentucky Power - Distr"/>
    <x v="134"/>
    <s v="30200"/>
    <x v="0"/>
    <m/>
    <x v="1"/>
    <n v="0"/>
    <n v="0"/>
    <n v="0"/>
    <n v="0"/>
    <n v="0"/>
    <n v="0"/>
    <n v="0"/>
  </r>
  <r>
    <s v="Kentucky Power - Distr"/>
    <x v="135"/>
    <s v="30200"/>
    <x v="0"/>
    <m/>
    <x v="1"/>
    <n v="0"/>
    <n v="0"/>
    <n v="0"/>
    <n v="0"/>
    <n v="0"/>
    <n v="0"/>
    <n v="0"/>
  </r>
  <r>
    <s v="Kentucky Power - Distr"/>
    <x v="136"/>
    <s v="30300"/>
    <x v="0"/>
    <m/>
    <x v="1"/>
    <n v="0"/>
    <n v="0"/>
    <n v="112056.72"/>
    <n v="0"/>
    <n v="0"/>
    <n v="0"/>
    <n v="112056.72"/>
  </r>
  <r>
    <s v="Kentucky Power - Distr"/>
    <x v="137"/>
    <s v="30300"/>
    <x v="0"/>
    <m/>
    <x v="1"/>
    <n v="0"/>
    <n v="0"/>
    <n v="0"/>
    <n v="0"/>
    <n v="0"/>
    <n v="0"/>
    <n v="0"/>
  </r>
  <r>
    <s v="Kentucky Power - Gen"/>
    <x v="138"/>
    <s v="31600"/>
    <x v="1"/>
    <m/>
    <x v="3"/>
    <n v="470.65000000000003"/>
    <n v="0"/>
    <n v="231143.61000000002"/>
    <n v="32.520000000000003"/>
    <n v="0"/>
    <n v="15973.35"/>
    <n v="247620.13"/>
  </r>
  <r>
    <s v="Kentucky Power - Gen"/>
    <x v="139"/>
    <s v="39000"/>
    <x v="1"/>
    <m/>
    <x v="0"/>
    <n v="0"/>
    <n v="0"/>
    <n v="991.2"/>
    <n v="0"/>
    <n v="0"/>
    <n v="81"/>
    <n v="1072.2"/>
  </r>
  <r>
    <s v="Kentucky Power - Gen"/>
    <x v="140"/>
    <s v="31000"/>
    <x v="1"/>
    <m/>
    <x v="3"/>
    <n v="0"/>
    <n v="0"/>
    <n v="0"/>
    <n v="0"/>
    <n v="0"/>
    <n v="0"/>
    <n v="0"/>
  </r>
  <r>
    <s v="Kentucky Power - Gen"/>
    <x v="141"/>
    <s v="30300"/>
    <x v="0"/>
    <m/>
    <x v="1"/>
    <n v="0"/>
    <n v="0"/>
    <n v="0"/>
    <n v="0"/>
    <n v="0"/>
    <n v="0"/>
    <n v="0"/>
  </r>
  <r>
    <s v="Kentucky Power - Gen"/>
    <x v="142"/>
    <s v="30300"/>
    <x v="0"/>
    <m/>
    <x v="1"/>
    <n v="0"/>
    <n v="0"/>
    <n v="214182.6"/>
    <n v="0"/>
    <n v="0"/>
    <n v="0"/>
    <n v="214182.6"/>
  </r>
  <r>
    <s v="Kentucky Power - Transm"/>
    <x v="143"/>
    <s v="30300"/>
    <x v="0"/>
    <m/>
    <x v="1"/>
    <n v="0"/>
    <n v="0"/>
    <n v="0"/>
    <n v="0"/>
    <n v="0"/>
    <n v="0"/>
    <n v="0"/>
  </r>
  <r>
    <s v="Kentucky Power - Transm"/>
    <x v="144"/>
    <s v="35800"/>
    <x v="1"/>
    <m/>
    <x v="4"/>
    <n v="0"/>
    <n v="0"/>
    <n v="2778.96"/>
    <n v="0"/>
    <n v="0"/>
    <n v="0"/>
    <n v="2778.96"/>
  </r>
  <r>
    <s v="Kentucky Power - Transm"/>
    <x v="145"/>
    <s v="39000"/>
    <x v="1"/>
    <m/>
    <x v="0"/>
    <n v="0"/>
    <n v="0"/>
    <n v="5147.04"/>
    <n v="0"/>
    <n v="0"/>
    <n v="420.72"/>
    <n v="5567.76"/>
  </r>
  <r>
    <s v="Kentucky Power - Transm"/>
    <x v="146"/>
    <s v="39300"/>
    <x v="1"/>
    <m/>
    <x v="0"/>
    <n v="0"/>
    <n v="0"/>
    <n v="234.83"/>
    <n v="0"/>
    <n v="0"/>
    <n v="0"/>
    <n v="234.83"/>
  </r>
  <r>
    <s v="Kentucky Power - Transm"/>
    <x v="147"/>
    <s v="39600"/>
    <x v="1"/>
    <m/>
    <x v="0"/>
    <n v="0"/>
    <n v="0"/>
    <n v="9304.35"/>
    <n v="0"/>
    <n v="0"/>
    <n v="0"/>
    <n v="9304.35"/>
  </r>
  <r>
    <s v="Kentucky Power - Transm"/>
    <x v="148"/>
    <s v="30300"/>
    <x v="0"/>
    <m/>
    <x v="1"/>
    <n v="0"/>
    <n v="0"/>
    <n v="0"/>
    <n v="0"/>
    <n v="0"/>
    <n v="0"/>
    <n v="0"/>
  </r>
  <r>
    <s v="Kentucky Power - Transm"/>
    <x v="149"/>
    <s v="30300"/>
    <x v="0"/>
    <m/>
    <x v="1"/>
    <n v="0"/>
    <n v="-28388.720000000001"/>
    <n v="28388.720000000001"/>
    <n v="0"/>
    <n v="0"/>
    <n v="0"/>
    <n v="0"/>
  </r>
  <r>
    <s v="Kentucky Power - Distr"/>
    <x v="150"/>
    <s v="39100"/>
    <x v="1"/>
    <m/>
    <x v="0"/>
    <n v="1575.3700000000001"/>
    <n v="0"/>
    <n v="67011.680000000008"/>
    <n v="0"/>
    <n v="0"/>
    <n v="0"/>
    <n v="68587.05"/>
  </r>
  <r>
    <s v="Kentucky Power - Distr"/>
    <x v="151"/>
    <s v="39300"/>
    <x v="1"/>
    <m/>
    <x v="0"/>
    <n v="0"/>
    <n v="0"/>
    <n v="7155.5"/>
    <n v="0"/>
    <n v="0"/>
    <n v="0"/>
    <n v="7155.5"/>
  </r>
  <r>
    <s v="Kentucky Power - Distr"/>
    <x v="152"/>
    <s v="38900"/>
    <x v="1"/>
    <m/>
    <x v="0"/>
    <n v="0"/>
    <n v="0"/>
    <n v="0"/>
    <n v="0"/>
    <n v="0"/>
    <n v="0"/>
    <n v="0"/>
  </r>
  <r>
    <s v="Kentucky Power - Distr"/>
    <x v="153"/>
    <s v="30200"/>
    <x v="0"/>
    <m/>
    <x v="1"/>
    <n v="0"/>
    <n v="0"/>
    <n v="0"/>
    <n v="0"/>
    <n v="0"/>
    <n v="0"/>
    <n v="0"/>
  </r>
  <r>
    <s v="Kentucky Power - Distr"/>
    <x v="154"/>
    <s v="36200"/>
    <x v="1"/>
    <m/>
    <x v="2"/>
    <n v="318.04000000000002"/>
    <n v="0"/>
    <n v="2237600.7999999998"/>
    <n v="381.66"/>
    <n v="0"/>
    <n v="2685120.95"/>
    <n v="4923421.45"/>
  </r>
  <r>
    <s v="Kentucky Power - Distr"/>
    <x v="155"/>
    <s v="36400"/>
    <x v="1"/>
    <m/>
    <x v="2"/>
    <n v="1295.6400000000001"/>
    <n v="0"/>
    <n v="4520183.3600000003"/>
    <n v="1554.75"/>
    <n v="0"/>
    <n v="5424220.04"/>
    <n v="9947253.7899999991"/>
  </r>
  <r>
    <s v="Kentucky Power - Distr"/>
    <x v="156"/>
    <s v="36800"/>
    <x v="1"/>
    <m/>
    <x v="2"/>
    <n v="439.79"/>
    <n v="0"/>
    <n v="2495209.87"/>
    <n v="527.74"/>
    <n v="0"/>
    <n v="2994251.86"/>
    <n v="5490429.2599999998"/>
  </r>
  <r>
    <s v="Kentucky Power - Distr"/>
    <x v="157"/>
    <s v="39000"/>
    <x v="1"/>
    <m/>
    <x v="0"/>
    <n v="1880.63"/>
    <n v="0"/>
    <n v="1015247.05"/>
    <n v="153.72999999999999"/>
    <n v="0"/>
    <n v="82990.259999999995"/>
    <n v="1100271.67"/>
  </r>
  <r>
    <s v="Kentucky Power - Distr"/>
    <x v="158"/>
    <s v="30200"/>
    <x v="0"/>
    <m/>
    <x v="1"/>
    <n v="0"/>
    <n v="0"/>
    <n v="0"/>
    <n v="0"/>
    <n v="0"/>
    <n v="0"/>
    <n v="0"/>
  </r>
  <r>
    <s v="Kentucky Power - Distr"/>
    <x v="159"/>
    <s v="30200"/>
    <x v="0"/>
    <m/>
    <x v="1"/>
    <n v="0"/>
    <n v="0"/>
    <n v="0"/>
    <n v="0"/>
    <n v="0"/>
    <n v="0"/>
    <n v="0"/>
  </r>
  <r>
    <s v="Kentucky Power - Distr"/>
    <x v="160"/>
    <s v="30200"/>
    <x v="0"/>
    <m/>
    <x v="1"/>
    <n v="0"/>
    <n v="0"/>
    <n v="0"/>
    <n v="0"/>
    <n v="0"/>
    <n v="0"/>
    <n v="0"/>
  </r>
  <r>
    <s v="Kentucky Power - Distr"/>
    <x v="161"/>
    <s v="30200"/>
    <x v="0"/>
    <m/>
    <x v="1"/>
    <n v="0"/>
    <n v="0"/>
    <n v="0"/>
    <n v="0"/>
    <n v="0"/>
    <n v="0"/>
    <n v="0"/>
  </r>
  <r>
    <s v="Kentucky Power - Distr"/>
    <x v="162"/>
    <s v="30200"/>
    <x v="0"/>
    <m/>
    <x v="1"/>
    <n v="0"/>
    <n v="0"/>
    <n v="0"/>
    <n v="0"/>
    <n v="0"/>
    <n v="0"/>
    <n v="0"/>
  </r>
  <r>
    <s v="Kentucky Power - Distr"/>
    <x v="163"/>
    <s v="30200"/>
    <x v="0"/>
    <m/>
    <x v="1"/>
    <n v="0"/>
    <n v="0"/>
    <n v="0"/>
    <n v="0"/>
    <n v="0"/>
    <n v="0"/>
    <n v="0"/>
  </r>
  <r>
    <s v="Kentucky Power - Distr"/>
    <x v="164"/>
    <s v="30200"/>
    <x v="0"/>
    <m/>
    <x v="1"/>
    <n v="0"/>
    <n v="0"/>
    <n v="0"/>
    <n v="0"/>
    <n v="0"/>
    <n v="0"/>
    <n v="0"/>
  </r>
  <r>
    <s v="Kentucky Power - Distr"/>
    <x v="165"/>
    <s v="39000"/>
    <x v="0"/>
    <m/>
    <x v="0"/>
    <n v="0"/>
    <n v="0"/>
    <n v="0"/>
    <n v="0"/>
    <n v="0"/>
    <n v="0"/>
    <n v="0"/>
  </r>
  <r>
    <s v="Kentucky Power - Distr"/>
    <x v="166"/>
    <s v="36400"/>
    <x v="1"/>
    <m/>
    <x v="2"/>
    <n v="0"/>
    <n v="0"/>
    <n v="0"/>
    <n v="0"/>
    <n v="0"/>
    <n v="0"/>
    <n v="0"/>
  </r>
  <r>
    <s v="Kentucky Power - Distr"/>
    <x v="167"/>
    <s v="30300"/>
    <x v="0"/>
    <m/>
    <x v="1"/>
    <n v="0"/>
    <n v="-21599.8"/>
    <n v="86398.2"/>
    <n v="0"/>
    <n v="0"/>
    <n v="0"/>
    <n v="64798.399999999994"/>
  </r>
  <r>
    <s v="Kentucky Power - Distr"/>
    <x v="168"/>
    <s v="30300"/>
    <x v="3"/>
    <m/>
    <x v="1"/>
    <n v="0"/>
    <n v="0"/>
    <n v="0"/>
    <n v="0"/>
    <n v="0"/>
    <n v="0"/>
    <n v="0"/>
  </r>
  <r>
    <s v="Kentucky Power - Gen"/>
    <x v="169"/>
    <s v="31700"/>
    <x v="2"/>
    <m/>
    <x v="3"/>
    <n v="0"/>
    <n v="0"/>
    <n v="88175.48"/>
    <n v="0"/>
    <n v="0"/>
    <n v="0"/>
    <n v="88175.48"/>
  </r>
  <r>
    <s v="Kentucky Power - Gen"/>
    <x v="170"/>
    <s v="39200"/>
    <x v="1"/>
    <m/>
    <x v="0"/>
    <n v="0"/>
    <n v="0"/>
    <n v="10889.75"/>
    <n v="0"/>
    <n v="0"/>
    <n v="0"/>
    <n v="10889.75"/>
  </r>
  <r>
    <s v="Kentucky Power - Gen"/>
    <x v="171"/>
    <s v="39500"/>
    <x v="1"/>
    <m/>
    <x v="0"/>
    <n v="0"/>
    <n v="0"/>
    <n v="2415.54"/>
    <n v="0"/>
    <n v="0"/>
    <n v="0"/>
    <n v="2415.54"/>
  </r>
  <r>
    <s v="Kentucky Power - Gen"/>
    <x v="172"/>
    <s v="39700"/>
    <x v="1"/>
    <m/>
    <x v="0"/>
    <n v="132.97999999999999"/>
    <n v="0"/>
    <n v="12890.970000000001"/>
    <n v="12.89"/>
    <n v="0"/>
    <n v="1249.1400000000001"/>
    <n v="14285.98"/>
  </r>
  <r>
    <s v="Kentucky Power - Gen"/>
    <x v="173"/>
    <s v="31200"/>
    <x v="1"/>
    <m/>
    <x v="3"/>
    <n v="0"/>
    <n v="0"/>
    <n v="0"/>
    <n v="0"/>
    <n v="0"/>
    <n v="0"/>
    <n v="0"/>
  </r>
  <r>
    <s v="Kentucky Power - Gen"/>
    <x v="174"/>
    <m/>
    <x v="1"/>
    <m/>
    <x v="0"/>
    <n v="0"/>
    <n v="0"/>
    <n v="0"/>
    <n v="0"/>
    <n v="0"/>
    <n v="0"/>
    <n v="0"/>
  </r>
  <r>
    <s v="Kentucky Power - Gen"/>
    <x v="175"/>
    <s v="30300"/>
    <x v="0"/>
    <m/>
    <x v="1"/>
    <n v="0"/>
    <n v="-84472.34"/>
    <n v="84472.34"/>
    <n v="0"/>
    <n v="0"/>
    <n v="0"/>
    <n v="0"/>
  </r>
  <r>
    <s v="Kentucky Power - Transm"/>
    <x v="176"/>
    <s v="36400"/>
    <x v="1"/>
    <m/>
    <x v="2"/>
    <n v="0"/>
    <n v="0"/>
    <n v="0"/>
    <n v="0"/>
    <n v="0"/>
    <n v="0"/>
    <n v="0"/>
  </r>
  <r>
    <s v="Kentucky Power - Transm"/>
    <x v="177"/>
    <s v="35200"/>
    <x v="1"/>
    <m/>
    <x v="4"/>
    <n v="-27624.71"/>
    <n v="0"/>
    <n v="258159"/>
    <n v="-5397.93"/>
    <n v="0"/>
    <n v="50444.89"/>
    <n v="275581.25"/>
  </r>
  <r>
    <s v="Kentucky Power - Transm"/>
    <x v="178"/>
    <s v="35500"/>
    <x v="1"/>
    <m/>
    <x v="4"/>
    <n v="10497.03"/>
    <n v="0"/>
    <n v="3859104.4699999997"/>
    <n v="10338.800000000001"/>
    <n v="0"/>
    <n v="3800927"/>
    <n v="7680867.2999999989"/>
  </r>
  <r>
    <s v="Kentucky Power - Transm"/>
    <x v="179"/>
    <s v="35700"/>
    <x v="1"/>
    <m/>
    <x v="4"/>
    <n v="0"/>
    <n v="0"/>
    <n v="47561.53"/>
    <n v="0"/>
    <n v="0"/>
    <n v="0"/>
    <n v="47561.53"/>
  </r>
  <r>
    <s v="Kentucky Power - Transm"/>
    <x v="180"/>
    <s v="30300"/>
    <x v="0"/>
    <m/>
    <x v="1"/>
    <n v="0"/>
    <n v="-4362.38"/>
    <n v="17448.599999999999"/>
    <n v="0"/>
    <n v="0"/>
    <n v="0"/>
    <n v="13086.219999999998"/>
  </r>
  <r>
    <m/>
    <x v="181"/>
    <m/>
    <x v="4"/>
    <m/>
    <x v="5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801FBB-683C-4866-8ACC-03EF41323589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E10" firstHeaderRow="1" firstDataRow="2" firstDataCol="1"/>
  <pivotFields count="13">
    <pivotField showAll="0"/>
    <pivotField showAll="0">
      <items count="183">
        <item x="164"/>
        <item x="163"/>
        <item x="162"/>
        <item x="135"/>
        <item x="161"/>
        <item x="8"/>
        <item x="134"/>
        <item x="7"/>
        <item x="6"/>
        <item x="5"/>
        <item x="78"/>
        <item x="39"/>
        <item x="133"/>
        <item x="92"/>
        <item x="112"/>
        <item x="160"/>
        <item x="62"/>
        <item x="91"/>
        <item x="90"/>
        <item x="61"/>
        <item x="60"/>
        <item x="159"/>
        <item x="158"/>
        <item x="33"/>
        <item x="110"/>
        <item x="153"/>
        <item x="1"/>
        <item x="87"/>
        <item x="32"/>
        <item x="2"/>
        <item x="70"/>
        <item x="143"/>
        <item x="137"/>
        <item x="136"/>
        <item x="88"/>
        <item x="41"/>
        <item x="63"/>
        <item x="51"/>
        <item x="175"/>
        <item x="20"/>
        <item x="128"/>
        <item x="149"/>
        <item x="25"/>
        <item x="9"/>
        <item x="96"/>
        <item x="122"/>
        <item x="168"/>
        <item x="167"/>
        <item x="50"/>
        <item x="180"/>
        <item x="131"/>
        <item x="12"/>
        <item x="121"/>
        <item x="127"/>
        <item x="148"/>
        <item x="79"/>
        <item x="24"/>
        <item x="141"/>
        <item x="109"/>
        <item x="11"/>
        <item x="142"/>
        <item x="104"/>
        <item x="27"/>
        <item x="48"/>
        <item x="43"/>
        <item x="118"/>
        <item x="115"/>
        <item x="129"/>
        <item x="19"/>
        <item x="46"/>
        <item x="116"/>
        <item x="99"/>
        <item x="82"/>
        <item x="69"/>
        <item x="97"/>
        <item x="98"/>
        <item x="47"/>
        <item x="100"/>
        <item x="15"/>
        <item x="13"/>
        <item x="16"/>
        <item x="138"/>
        <item x="117"/>
        <item x="65"/>
        <item x="66"/>
        <item x="94"/>
        <item x="49"/>
        <item x="21"/>
        <item x="120"/>
        <item x="169"/>
        <item x="22"/>
        <item x="23"/>
        <item x="83"/>
        <item x="177"/>
        <item x="68"/>
        <item x="114"/>
        <item x="102"/>
        <item x="80"/>
        <item x="42"/>
        <item x="73"/>
        <item x="84"/>
        <item x="178"/>
        <item x="124"/>
        <item x="26"/>
        <item x="179"/>
        <item x="144"/>
        <item x="105"/>
        <item x="130"/>
        <item x="35"/>
        <item x="59"/>
        <item x="154"/>
        <item x="40"/>
        <item x="58"/>
        <item x="155"/>
        <item x="89"/>
        <item x="36"/>
        <item x="76"/>
        <item x="156"/>
        <item x="77"/>
        <item x="3"/>
        <item x="37"/>
        <item x="4"/>
        <item x="152"/>
        <item x="53"/>
        <item x="38"/>
        <item x="14"/>
        <item x="54"/>
        <item x="157"/>
        <item x="139"/>
        <item x="145"/>
        <item x="108"/>
        <item x="0"/>
        <item x="10"/>
        <item x="165"/>
        <item x="31"/>
        <item x="64"/>
        <item x="150"/>
        <item x="44"/>
        <item x="72"/>
        <item x="28"/>
        <item x="56"/>
        <item x="74"/>
        <item x="170"/>
        <item x="85"/>
        <item x="151"/>
        <item x="95"/>
        <item x="146"/>
        <item x="29"/>
        <item x="45"/>
        <item x="125"/>
        <item x="30"/>
        <item x="171"/>
        <item x="103"/>
        <item x="57"/>
        <item x="147"/>
        <item x="86"/>
        <item x="172"/>
        <item x="126"/>
        <item x="75"/>
        <item x="107"/>
        <item x="67"/>
        <item x="55"/>
        <item x="17"/>
        <item x="132"/>
        <item x="71"/>
        <item x="18"/>
        <item x="101"/>
        <item x="111"/>
        <item x="106"/>
        <item x="113"/>
        <item x="81"/>
        <item x="52"/>
        <item x="173"/>
        <item x="119"/>
        <item x="34"/>
        <item x="166"/>
        <item x="176"/>
        <item x="93"/>
        <item x="174"/>
        <item x="123"/>
        <item x="140"/>
        <item x="181"/>
        <item t="default"/>
      </items>
    </pivotField>
    <pivotField showAll="0"/>
    <pivotField axis="axisCol" showAll="0">
      <items count="6">
        <item x="1"/>
        <item x="2"/>
        <item h="1" x="0"/>
        <item h="1" x="3"/>
        <item x="4"/>
        <item t="default"/>
      </items>
    </pivotField>
    <pivotField showAll="0"/>
    <pivotField axis="axisRow" showAll="0">
      <items count="7">
        <item x="2"/>
        <item x="0"/>
        <item x="1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5"/>
  </rowFields>
  <rowItems count="6">
    <i>
      <x/>
    </i>
    <i>
      <x v="1"/>
    </i>
    <i>
      <x v="3"/>
    </i>
    <i>
      <x v="4"/>
    </i>
    <i>
      <x v="5"/>
    </i>
    <i t="grand">
      <x/>
    </i>
  </rowItems>
  <colFields count="1">
    <field x="3"/>
  </colFields>
  <colItems count="4">
    <i>
      <x/>
    </i>
    <i>
      <x v="1"/>
    </i>
    <i>
      <x v="4"/>
    </i>
    <i t="grand">
      <x/>
    </i>
  </colItems>
  <dataFields count="1">
    <dataField name="Sum of Total" fld="12" baseField="0" baseItem="0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EF243F-78AA-4F2B-9898-194172480506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16" firstHeaderRow="1" firstDataRow="2" firstDataCol="1"/>
  <pivotFields count="13">
    <pivotField showAll="0"/>
    <pivotField axis="axisRow" showAll="0">
      <items count="183">
        <item x="164"/>
        <item x="163"/>
        <item x="162"/>
        <item x="135"/>
        <item x="161"/>
        <item x="8"/>
        <item x="134"/>
        <item x="7"/>
        <item x="6"/>
        <item x="5"/>
        <item x="78"/>
        <item x="39"/>
        <item x="133"/>
        <item x="92"/>
        <item x="112"/>
        <item x="160"/>
        <item x="62"/>
        <item x="91"/>
        <item x="90"/>
        <item x="61"/>
        <item x="60"/>
        <item x="159"/>
        <item x="158"/>
        <item x="33"/>
        <item x="110"/>
        <item x="153"/>
        <item x="1"/>
        <item x="87"/>
        <item x="32"/>
        <item x="2"/>
        <item x="70"/>
        <item x="143"/>
        <item x="137"/>
        <item x="136"/>
        <item x="88"/>
        <item x="41"/>
        <item x="63"/>
        <item x="51"/>
        <item x="175"/>
        <item x="20"/>
        <item x="128"/>
        <item x="149"/>
        <item x="25"/>
        <item x="9"/>
        <item x="96"/>
        <item x="122"/>
        <item x="168"/>
        <item x="167"/>
        <item x="50"/>
        <item x="180"/>
        <item x="131"/>
        <item x="12"/>
        <item x="121"/>
        <item x="127"/>
        <item x="148"/>
        <item x="79"/>
        <item x="24"/>
        <item x="141"/>
        <item x="109"/>
        <item x="11"/>
        <item x="142"/>
        <item x="104"/>
        <item x="27"/>
        <item x="48"/>
        <item x="43"/>
        <item x="118"/>
        <item x="115"/>
        <item x="129"/>
        <item x="19"/>
        <item x="46"/>
        <item x="116"/>
        <item x="99"/>
        <item x="82"/>
        <item x="69"/>
        <item x="97"/>
        <item x="98"/>
        <item x="47"/>
        <item x="100"/>
        <item x="15"/>
        <item x="13"/>
        <item x="16"/>
        <item x="138"/>
        <item x="117"/>
        <item x="65"/>
        <item x="66"/>
        <item x="94"/>
        <item x="49"/>
        <item x="21"/>
        <item x="120"/>
        <item x="169"/>
        <item x="22"/>
        <item x="23"/>
        <item x="83"/>
        <item x="177"/>
        <item x="68"/>
        <item x="114"/>
        <item x="102"/>
        <item x="80"/>
        <item x="42"/>
        <item x="73"/>
        <item x="84"/>
        <item x="178"/>
        <item x="124"/>
        <item x="26"/>
        <item x="179"/>
        <item x="144"/>
        <item x="105"/>
        <item x="130"/>
        <item x="35"/>
        <item x="59"/>
        <item x="154"/>
        <item x="40"/>
        <item x="58"/>
        <item x="155"/>
        <item x="89"/>
        <item x="36"/>
        <item x="76"/>
        <item x="156"/>
        <item x="77"/>
        <item x="3"/>
        <item x="37"/>
        <item x="4"/>
        <item x="152"/>
        <item x="53"/>
        <item x="38"/>
        <item x="14"/>
        <item x="54"/>
        <item x="157"/>
        <item x="139"/>
        <item x="145"/>
        <item x="108"/>
        <item x="0"/>
        <item x="10"/>
        <item x="165"/>
        <item x="31"/>
        <item x="64"/>
        <item x="150"/>
        <item x="44"/>
        <item x="72"/>
        <item x="28"/>
        <item x="56"/>
        <item x="74"/>
        <item x="170"/>
        <item x="85"/>
        <item x="151"/>
        <item x="95"/>
        <item x="146"/>
        <item x="29"/>
        <item x="45"/>
        <item x="125"/>
        <item x="30"/>
        <item x="171"/>
        <item x="103"/>
        <item x="57"/>
        <item x="147"/>
        <item x="86"/>
        <item x="172"/>
        <item x="126"/>
        <item x="75"/>
        <item x="107"/>
        <item x="67"/>
        <item x="55"/>
        <item x="17"/>
        <item x="132"/>
        <item x="71"/>
        <item x="18"/>
        <item x="101"/>
        <item x="111"/>
        <item x="106"/>
        <item x="113"/>
        <item x="81"/>
        <item x="52"/>
        <item x="173"/>
        <item x="119"/>
        <item x="34"/>
        <item x="166"/>
        <item x="176"/>
        <item x="93"/>
        <item x="174"/>
        <item x="123"/>
        <item x="140"/>
        <item x="181"/>
        <item t="default"/>
      </items>
    </pivotField>
    <pivotField showAll="0"/>
    <pivotField axis="axisCol" showAll="0">
      <items count="6">
        <item h="1" x="1"/>
        <item x="2"/>
        <item h="1" x="0"/>
        <item h="1" x="3"/>
        <item h="1" x="4"/>
        <item t="default"/>
      </items>
    </pivotField>
    <pivotField showAll="0"/>
    <pivotField axis="axisRow" showAll="0">
      <items count="7">
        <item x="2"/>
        <item x="0"/>
        <item x="1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2">
    <field x="5"/>
    <field x="1"/>
  </rowFields>
  <rowItems count="12">
    <i>
      <x v="1"/>
    </i>
    <i r="1">
      <x v="163"/>
    </i>
    <i>
      <x v="3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t="grand">
      <x/>
    </i>
  </rowItems>
  <colFields count="1">
    <field x="3"/>
  </colFields>
  <colItems count="2">
    <i>
      <x v="1"/>
    </i>
    <i t="grand">
      <x/>
    </i>
  </colItems>
  <dataFields count="1">
    <dataField name="Sum of Total" fld="12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4A4F1-58C1-471F-971C-DA1F4DA476D3}">
  <dimension ref="A1:D32"/>
  <sheetViews>
    <sheetView tabSelected="1" workbookViewId="0">
      <selection activeCell="B31" sqref="B31"/>
    </sheetView>
  </sheetViews>
  <sheetFormatPr defaultRowHeight="14.5" x14ac:dyDescent="0.35"/>
  <cols>
    <col min="2" max="2" width="180.7265625" customWidth="1"/>
    <col min="3" max="3" width="15.26953125" bestFit="1" customWidth="1"/>
  </cols>
  <sheetData>
    <row r="1" spans="1:4" x14ac:dyDescent="0.35">
      <c r="A1" s="23" t="s">
        <v>279</v>
      </c>
      <c r="B1" s="24" t="s">
        <v>280</v>
      </c>
    </row>
    <row r="2" spans="1:4" x14ac:dyDescent="0.35">
      <c r="B2" s="30" t="s">
        <v>25</v>
      </c>
      <c r="C2" s="7">
        <f>+GETPIVOTDATA("Total",Pivot!$A$3,"expense_acct_id","4030001 Depreciation Expense","func_class_id","Distribution Plant - Electric")</f>
        <v>36830995.259999998</v>
      </c>
    </row>
    <row r="3" spans="1:4" x14ac:dyDescent="0.35">
      <c r="B3" s="30" t="s">
        <v>16</v>
      </c>
      <c r="C3" s="7">
        <f>+GETPIVOTDATA("Total",Pivot!$A$3,"expense_acct_id","4030001 Depreciation Expense","func_class_id","General Plant")</f>
        <v>4451741.75</v>
      </c>
    </row>
    <row r="4" spans="1:4" x14ac:dyDescent="0.35">
      <c r="B4" s="30" t="s">
        <v>19</v>
      </c>
      <c r="C4" s="7"/>
    </row>
    <row r="5" spans="1:4" x14ac:dyDescent="0.35">
      <c r="B5" s="30" t="s">
        <v>39</v>
      </c>
      <c r="C5" s="7">
        <f>+GETPIVOTDATA("Total",Pivot!$A$3,"expense_acct_id","4030001 Depreciation Expense","func_class_id","Steam Generation Plant")</f>
        <v>36258858.949999996</v>
      </c>
    </row>
    <row r="6" spans="1:4" x14ac:dyDescent="0.35">
      <c r="B6" s="30" t="s">
        <v>281</v>
      </c>
      <c r="C6" s="7">
        <f>+Pivot!C25</f>
        <v>21526507.780000001</v>
      </c>
    </row>
    <row r="7" spans="1:4" x14ac:dyDescent="0.35">
      <c r="B7" s="30" t="s">
        <v>282</v>
      </c>
      <c r="C7" s="7">
        <f>+Pivot!C23</f>
        <v>283395.03999999998</v>
      </c>
    </row>
    <row r="8" spans="1:4" x14ac:dyDescent="0.35">
      <c r="C8" s="22">
        <f>+SUM(C2:C7)</f>
        <v>99351498.780000001</v>
      </c>
    </row>
    <row r="9" spans="1:4" x14ac:dyDescent="0.35">
      <c r="C9" s="7">
        <v>99351498.780000001</v>
      </c>
      <c r="D9" t="s">
        <v>274</v>
      </c>
    </row>
    <row r="10" spans="1:4" x14ac:dyDescent="0.35">
      <c r="C10" s="7">
        <f>+C8-C9</f>
        <v>0</v>
      </c>
      <c r="D10" t="s">
        <v>276</v>
      </c>
    </row>
    <row r="12" spans="1:4" x14ac:dyDescent="0.35">
      <c r="A12" s="23" t="s">
        <v>268</v>
      </c>
      <c r="B12" s="24" t="s">
        <v>269</v>
      </c>
    </row>
    <row r="13" spans="1:4" x14ac:dyDescent="0.35">
      <c r="B13" s="26" t="s">
        <v>270</v>
      </c>
      <c r="C13" s="25">
        <v>-593033</v>
      </c>
    </row>
    <row r="14" spans="1:4" x14ac:dyDescent="0.35">
      <c r="B14" s="26" t="s">
        <v>271</v>
      </c>
      <c r="C14" s="25">
        <v>2640256</v>
      </c>
    </row>
    <row r="15" spans="1:4" x14ac:dyDescent="0.35">
      <c r="B15" s="26" t="s">
        <v>272</v>
      </c>
      <c r="C15" s="25">
        <v>2330655</v>
      </c>
    </row>
    <row r="16" spans="1:4" x14ac:dyDescent="0.35">
      <c r="B16" s="26" t="s">
        <v>273</v>
      </c>
      <c r="C16" s="27">
        <v>-750193</v>
      </c>
    </row>
    <row r="17" spans="1:4" x14ac:dyDescent="0.35">
      <c r="B17" s="29" t="s">
        <v>287</v>
      </c>
      <c r="C17" s="31">
        <f>+SUM(C13:C16)</f>
        <v>3627685</v>
      </c>
      <c r="D17" t="s">
        <v>275</v>
      </c>
    </row>
    <row r="19" spans="1:4" x14ac:dyDescent="0.35">
      <c r="C19" s="32">
        <v>3627685</v>
      </c>
      <c r="D19" t="s">
        <v>274</v>
      </c>
    </row>
    <row r="20" spans="1:4" x14ac:dyDescent="0.35">
      <c r="C20" s="6">
        <f>+C17-C19</f>
        <v>0</v>
      </c>
      <c r="D20" t="s">
        <v>276</v>
      </c>
    </row>
    <row r="22" spans="1:4" x14ac:dyDescent="0.35">
      <c r="A22" s="23" t="s">
        <v>277</v>
      </c>
      <c r="B22" s="24" t="s">
        <v>278</v>
      </c>
    </row>
    <row r="23" spans="1:4" x14ac:dyDescent="0.35">
      <c r="B23" s="29" t="s">
        <v>39</v>
      </c>
      <c r="C23" s="22">
        <f>+'4031'!G26</f>
        <v>62537.29000000003</v>
      </c>
    </row>
    <row r="24" spans="1:4" x14ac:dyDescent="0.35">
      <c r="C24" s="7">
        <v>62537.290000000008</v>
      </c>
      <c r="D24" t="s">
        <v>274</v>
      </c>
    </row>
    <row r="25" spans="1:4" x14ac:dyDescent="0.35">
      <c r="C25" s="7">
        <f>+C23-C24</f>
        <v>0</v>
      </c>
      <c r="D25" t="s">
        <v>276</v>
      </c>
    </row>
    <row r="28" spans="1:4" x14ac:dyDescent="0.35">
      <c r="C28" s="22">
        <f>+C8+C17+C23</f>
        <v>103041721.07000001</v>
      </c>
    </row>
    <row r="29" spans="1:4" x14ac:dyDescent="0.35">
      <c r="C29" s="7">
        <v>102979183.78</v>
      </c>
    </row>
    <row r="30" spans="1:4" x14ac:dyDescent="0.35">
      <c r="C30" s="7">
        <v>62537.290000000008</v>
      </c>
    </row>
    <row r="31" spans="1:4" x14ac:dyDescent="0.35">
      <c r="C31" s="7">
        <f>+C28-C29-C30</f>
        <v>6.5483618527650833E-9</v>
      </c>
      <c r="D31" t="s">
        <v>276</v>
      </c>
    </row>
    <row r="32" spans="1:4" x14ac:dyDescent="0.35">
      <c r="C32" s="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047FD-3BB7-4BD9-9C1D-8494BB0069A5}">
  <dimension ref="A3:H37"/>
  <sheetViews>
    <sheetView workbookViewId="0">
      <selection activeCell="C51" sqref="C51"/>
    </sheetView>
  </sheetViews>
  <sheetFormatPr defaultRowHeight="14.5" x14ac:dyDescent="0.35"/>
  <cols>
    <col min="1" max="1" width="24.90625" bestFit="1" customWidth="1"/>
    <col min="2" max="2" width="27" bestFit="1" customWidth="1"/>
    <col min="3" max="3" width="32.453125" bestFit="1" customWidth="1"/>
    <col min="4" max="4" width="6.90625" bestFit="1" customWidth="1"/>
    <col min="5" max="5" width="13.81640625" bestFit="1" customWidth="1"/>
    <col min="6" max="6" width="34" bestFit="1" customWidth="1"/>
    <col min="7" max="7" width="15.26953125" bestFit="1" customWidth="1"/>
    <col min="8" max="8" width="12.26953125" bestFit="1" customWidth="1"/>
  </cols>
  <sheetData>
    <row r="3" spans="1:7" x14ac:dyDescent="0.35">
      <c r="A3" s="4" t="s">
        <v>260</v>
      </c>
      <c r="B3" s="4" t="s">
        <v>259</v>
      </c>
    </row>
    <row r="4" spans="1:7" x14ac:dyDescent="0.35">
      <c r="A4" s="4" t="s">
        <v>256</v>
      </c>
      <c r="B4" t="s">
        <v>24</v>
      </c>
      <c r="C4" t="s">
        <v>54</v>
      </c>
      <c r="D4" t="s">
        <v>257</v>
      </c>
      <c r="E4" t="s">
        <v>258</v>
      </c>
    </row>
    <row r="5" spans="1:7" x14ac:dyDescent="0.35">
      <c r="A5" s="5" t="s">
        <v>25</v>
      </c>
      <c r="B5" s="6">
        <v>36830995.259999998</v>
      </c>
      <c r="C5" s="6"/>
      <c r="D5" s="6"/>
      <c r="E5" s="6">
        <v>36830995.259999998</v>
      </c>
    </row>
    <row r="6" spans="1:7" x14ac:dyDescent="0.35">
      <c r="A6" s="5" t="s">
        <v>16</v>
      </c>
      <c r="B6" s="6">
        <v>4451741.75</v>
      </c>
      <c r="C6" s="6">
        <v>11519.12</v>
      </c>
      <c r="D6" s="6"/>
      <c r="E6" s="6">
        <v>4463260.87</v>
      </c>
    </row>
    <row r="7" spans="1:7" x14ac:dyDescent="0.35">
      <c r="A7" s="5" t="s">
        <v>39</v>
      </c>
      <c r="B7" s="6">
        <v>36258858.949999996</v>
      </c>
      <c r="C7" s="6">
        <v>518093.16</v>
      </c>
      <c r="D7" s="6"/>
      <c r="E7" s="6">
        <v>36776952.109999992</v>
      </c>
    </row>
    <row r="8" spans="1:7" x14ac:dyDescent="0.35">
      <c r="A8" s="5" t="s">
        <v>58</v>
      </c>
      <c r="B8" s="6">
        <v>21809902.82</v>
      </c>
      <c r="C8" s="6"/>
      <c r="D8" s="6"/>
      <c r="E8" s="6">
        <v>21809902.82</v>
      </c>
    </row>
    <row r="9" spans="1:7" x14ac:dyDescent="0.35">
      <c r="A9" s="5" t="s">
        <v>257</v>
      </c>
      <c r="B9" s="6"/>
      <c r="C9" s="6"/>
      <c r="D9" s="6"/>
      <c r="E9" s="6"/>
    </row>
    <row r="10" spans="1:7" x14ac:dyDescent="0.35">
      <c r="A10" s="5" t="s">
        <v>258</v>
      </c>
      <c r="B10" s="6">
        <v>99351498.780000001</v>
      </c>
      <c r="C10" s="6">
        <v>529612.28</v>
      </c>
      <c r="D10" s="6"/>
      <c r="E10" s="6">
        <v>99881111.059999973</v>
      </c>
    </row>
    <row r="13" spans="1:7" x14ac:dyDescent="0.35">
      <c r="A13" s="5" t="s">
        <v>261</v>
      </c>
      <c r="B13" s="6">
        <v>99351498.780000001</v>
      </c>
      <c r="C13" s="7">
        <v>62537.290000000008</v>
      </c>
      <c r="D13" s="7"/>
      <c r="E13" s="7"/>
    </row>
    <row r="14" spans="1:7" x14ac:dyDescent="0.35">
      <c r="A14" s="5" t="s">
        <v>262</v>
      </c>
      <c r="B14" s="6">
        <f>GETPIVOTDATA("Total",$A$3,"expense_acct_id","4030001 Depreciation Expense")-B13</f>
        <v>0</v>
      </c>
      <c r="C14" s="11">
        <f>GETPIVOTDATA("Total",$A$3,"expense_acct_id","4031001 Depreciation Expense - ARO")-C13</f>
        <v>467074.99</v>
      </c>
      <c r="D14" s="12"/>
      <c r="E14" s="6"/>
      <c r="F14" s="6"/>
      <c r="G14" s="6"/>
    </row>
    <row r="15" spans="1:7" x14ac:dyDescent="0.35">
      <c r="C15" t="s">
        <v>288</v>
      </c>
    </row>
    <row r="17" spans="1:8" x14ac:dyDescent="0.35">
      <c r="A17" s="5" t="s">
        <v>58</v>
      </c>
      <c r="C17" s="22">
        <v>21809902.82</v>
      </c>
      <c r="D17" t="s">
        <v>266</v>
      </c>
      <c r="E17" s="9" t="s">
        <v>260</v>
      </c>
      <c r="F17" s="9" t="s">
        <v>259</v>
      </c>
      <c r="G17" s="9"/>
    </row>
    <row r="18" spans="1:8" x14ac:dyDescent="0.35">
      <c r="C18" s="7"/>
      <c r="E18" s="10" t="s">
        <v>256</v>
      </c>
      <c r="F18" s="10" t="s">
        <v>54</v>
      </c>
      <c r="G18" s="10" t="s">
        <v>258</v>
      </c>
    </row>
    <row r="19" spans="1:8" x14ac:dyDescent="0.35">
      <c r="A19" s="2" t="s">
        <v>58</v>
      </c>
      <c r="B19" s="2" t="s">
        <v>123</v>
      </c>
      <c r="C19" s="7">
        <v>202.56</v>
      </c>
      <c r="E19" s="15" t="s">
        <v>16</v>
      </c>
      <c r="F19" s="16">
        <v>11519.12</v>
      </c>
      <c r="G19" s="19">
        <v>11519.12</v>
      </c>
    </row>
    <row r="20" spans="1:8" x14ac:dyDescent="0.35">
      <c r="A20" s="2" t="s">
        <v>58</v>
      </c>
      <c r="B20" s="2" t="s">
        <v>181</v>
      </c>
      <c r="C20" s="7">
        <v>1500</v>
      </c>
      <c r="E20" s="14" t="s">
        <v>200</v>
      </c>
      <c r="F20" s="6">
        <v>11519.12</v>
      </c>
      <c r="G20" s="6">
        <v>11519.12</v>
      </c>
    </row>
    <row r="21" spans="1:8" x14ac:dyDescent="0.35">
      <c r="A21" s="2" t="s">
        <v>58</v>
      </c>
      <c r="B21" s="2" t="s">
        <v>89</v>
      </c>
      <c r="C21" s="7">
        <v>268718.92</v>
      </c>
      <c r="E21" s="15" t="s">
        <v>39</v>
      </c>
      <c r="F21" s="16">
        <v>518093.16</v>
      </c>
      <c r="G21" s="16">
        <v>518093.16</v>
      </c>
    </row>
    <row r="22" spans="1:8" x14ac:dyDescent="0.35">
      <c r="A22" s="2" t="s">
        <v>58</v>
      </c>
      <c r="B22" s="2" t="s">
        <v>141</v>
      </c>
      <c r="C22" s="21">
        <v>12973.560000000001</v>
      </c>
      <c r="E22" s="14" t="s">
        <v>184</v>
      </c>
      <c r="F22" s="6">
        <v>0</v>
      </c>
      <c r="G22" s="6">
        <v>0</v>
      </c>
    </row>
    <row r="23" spans="1:8" x14ac:dyDescent="0.35">
      <c r="C23" s="22">
        <f>+SUM(C19:C22)</f>
        <v>283395.03999999998</v>
      </c>
      <c r="D23" t="s">
        <v>264</v>
      </c>
      <c r="E23" s="14" t="s">
        <v>120</v>
      </c>
      <c r="F23" s="6">
        <v>-131695.89000000001</v>
      </c>
      <c r="G23" s="6">
        <v>-131695.89000000001</v>
      </c>
      <c r="H23" s="6">
        <f>G23</f>
        <v>-131695.89000000001</v>
      </c>
    </row>
    <row r="24" spans="1:8" x14ac:dyDescent="0.35">
      <c r="C24" s="7"/>
      <c r="E24" s="14" t="s">
        <v>121</v>
      </c>
      <c r="F24" s="6">
        <v>-23920.68</v>
      </c>
      <c r="G24" s="6">
        <v>-23920.68</v>
      </c>
      <c r="H24" s="6">
        <f t="shared" ref="H24:H29" si="0">G24</f>
        <v>-23920.68</v>
      </c>
    </row>
    <row r="25" spans="1:8" x14ac:dyDescent="0.35">
      <c r="C25" s="22">
        <f>+C17-C23</f>
        <v>21526507.780000001</v>
      </c>
      <c r="D25" t="s">
        <v>265</v>
      </c>
      <c r="E25" s="14" t="s">
        <v>158</v>
      </c>
      <c r="F25" s="6">
        <v>0</v>
      </c>
      <c r="G25" s="6">
        <v>0</v>
      </c>
      <c r="H25" s="6">
        <f t="shared" si="0"/>
        <v>0</v>
      </c>
    </row>
    <row r="26" spans="1:8" x14ac:dyDescent="0.35">
      <c r="C26" s="7"/>
      <c r="E26" s="14" t="s">
        <v>99</v>
      </c>
      <c r="F26" s="6">
        <v>153718.72</v>
      </c>
      <c r="G26" s="6">
        <v>153718.72</v>
      </c>
      <c r="H26" s="6">
        <f t="shared" si="0"/>
        <v>153718.72</v>
      </c>
    </row>
    <row r="27" spans="1:8" x14ac:dyDescent="0.35">
      <c r="E27" s="14" t="s">
        <v>52</v>
      </c>
      <c r="F27" s="6">
        <v>-23740.34</v>
      </c>
      <c r="G27" s="6">
        <v>-23740.34</v>
      </c>
      <c r="H27" s="6">
        <f t="shared" si="0"/>
        <v>-23740.34</v>
      </c>
    </row>
    <row r="28" spans="1:8" x14ac:dyDescent="0.35">
      <c r="E28" s="14" t="s">
        <v>187</v>
      </c>
      <c r="F28" s="6">
        <v>455555.87</v>
      </c>
      <c r="G28" s="8">
        <v>455555.87</v>
      </c>
      <c r="H28" s="6"/>
    </row>
    <row r="29" spans="1:8" x14ac:dyDescent="0.35">
      <c r="E29" s="14" t="s">
        <v>241</v>
      </c>
      <c r="F29" s="6">
        <v>88175.48</v>
      </c>
      <c r="G29" s="6">
        <v>88175.48</v>
      </c>
      <c r="H29" s="6">
        <f t="shared" si="0"/>
        <v>88175.48</v>
      </c>
    </row>
    <row r="30" spans="1:8" x14ac:dyDescent="0.35">
      <c r="E30" s="17" t="s">
        <v>258</v>
      </c>
      <c r="F30" s="18">
        <v>529612.28</v>
      </c>
      <c r="G30" s="18">
        <v>529612.28</v>
      </c>
      <c r="H30" s="20">
        <f>SUM(H22:H29)</f>
        <v>62537.289999999994</v>
      </c>
    </row>
    <row r="31" spans="1:8" x14ac:dyDescent="0.35">
      <c r="C31">
        <v>518093.16</v>
      </c>
      <c r="E31" s="13"/>
    </row>
    <row r="32" spans="1:8" x14ac:dyDescent="0.35">
      <c r="C32">
        <v>62537.29</v>
      </c>
      <c r="E32" s="14" t="s">
        <v>263</v>
      </c>
      <c r="G32" s="20">
        <f>G30-G20-G28</f>
        <v>62537.290000000037</v>
      </c>
    </row>
    <row r="35" spans="5:7" x14ac:dyDescent="0.35">
      <c r="E35" s="5" t="s">
        <v>39</v>
      </c>
      <c r="F35" s="20">
        <v>36258858.950000003</v>
      </c>
    </row>
    <row r="36" spans="5:7" x14ac:dyDescent="0.35">
      <c r="F36" s="20">
        <v>62537.289999999994</v>
      </c>
    </row>
    <row r="37" spans="5:7" x14ac:dyDescent="0.35">
      <c r="F37" s="6">
        <f>+F35+F36</f>
        <v>36321396.240000002</v>
      </c>
      <c r="G37" t="s">
        <v>267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E9759-A783-490C-827E-9957911A3CAC}">
  <dimension ref="A3:H26"/>
  <sheetViews>
    <sheetView workbookViewId="0">
      <selection activeCell="F26" sqref="F26"/>
    </sheetView>
  </sheetViews>
  <sheetFormatPr defaultRowHeight="14.5" x14ac:dyDescent="0.35"/>
  <cols>
    <col min="1" max="1" width="37.1796875" bestFit="1" customWidth="1"/>
    <col min="2" max="2" width="32.453125" bestFit="1" customWidth="1"/>
    <col min="3" max="3" width="11.7265625" bestFit="1" customWidth="1"/>
    <col min="4" max="4" width="26.7265625" bestFit="1" customWidth="1"/>
    <col min="5" max="5" width="33.81640625" bestFit="1" customWidth="1"/>
    <col min="6" max="6" width="32.453125" bestFit="1" customWidth="1"/>
    <col min="7" max="7" width="14.81640625" bestFit="1" customWidth="1"/>
    <col min="8" max="8" width="14.7265625" customWidth="1"/>
  </cols>
  <sheetData>
    <row r="3" spans="1:8" x14ac:dyDescent="0.35">
      <c r="A3" s="4" t="s">
        <v>260</v>
      </c>
      <c r="B3" s="4" t="s">
        <v>259</v>
      </c>
      <c r="E3" s="9" t="s">
        <v>260</v>
      </c>
      <c r="F3" s="9" t="s">
        <v>259</v>
      </c>
      <c r="G3" s="9"/>
    </row>
    <row r="4" spans="1:8" x14ac:dyDescent="0.35">
      <c r="A4" s="4" t="s">
        <v>256</v>
      </c>
      <c r="B4" t="s">
        <v>54</v>
      </c>
      <c r="C4" t="s">
        <v>258</v>
      </c>
      <c r="E4" s="10" t="s">
        <v>256</v>
      </c>
      <c r="F4" s="10" t="s">
        <v>54</v>
      </c>
      <c r="G4" s="10" t="s">
        <v>258</v>
      </c>
    </row>
    <row r="5" spans="1:8" x14ac:dyDescent="0.35">
      <c r="A5" s="5" t="s">
        <v>16</v>
      </c>
      <c r="B5" s="6">
        <v>11519.12</v>
      </c>
      <c r="C5" s="6">
        <v>11519.12</v>
      </c>
      <c r="E5" s="15" t="s">
        <v>16</v>
      </c>
      <c r="F5" s="16">
        <v>11519.12</v>
      </c>
      <c r="G5" s="19">
        <v>11519.12</v>
      </c>
    </row>
    <row r="6" spans="1:8" x14ac:dyDescent="0.35">
      <c r="A6" s="14" t="s">
        <v>200</v>
      </c>
      <c r="B6" s="6">
        <v>11519.12</v>
      </c>
      <c r="C6" s="6">
        <v>11519.12</v>
      </c>
      <c r="E6" s="14" t="s">
        <v>200</v>
      </c>
      <c r="F6" s="6">
        <v>11519.12</v>
      </c>
      <c r="G6" s="6">
        <v>11519.12</v>
      </c>
    </row>
    <row r="7" spans="1:8" x14ac:dyDescent="0.35">
      <c r="A7" s="5" t="s">
        <v>39</v>
      </c>
      <c r="B7" s="6">
        <v>518093.16</v>
      </c>
      <c r="C7" s="6">
        <v>518093.16</v>
      </c>
      <c r="E7" s="15" t="s">
        <v>39</v>
      </c>
      <c r="F7" s="16">
        <v>518093.16</v>
      </c>
      <c r="G7" s="16">
        <v>518093.16</v>
      </c>
    </row>
    <row r="8" spans="1:8" x14ac:dyDescent="0.35">
      <c r="A8" s="14" t="s">
        <v>184</v>
      </c>
      <c r="B8" s="6">
        <v>0</v>
      </c>
      <c r="C8" s="6">
        <v>0</v>
      </c>
      <c r="E8" s="14" t="s">
        <v>184</v>
      </c>
      <c r="F8" s="6">
        <v>0</v>
      </c>
      <c r="G8" s="6">
        <v>0</v>
      </c>
    </row>
    <row r="9" spans="1:8" x14ac:dyDescent="0.35">
      <c r="A9" s="14" t="s">
        <v>120</v>
      </c>
      <c r="B9" s="6">
        <v>-131695.89000000001</v>
      </c>
      <c r="C9" s="6">
        <v>-131695.89000000001</v>
      </c>
      <c r="E9" s="14" t="s">
        <v>120</v>
      </c>
      <c r="F9" s="6">
        <v>-131695.89000000001</v>
      </c>
      <c r="G9" s="6">
        <v>-131695.89000000001</v>
      </c>
      <c r="H9" s="6">
        <f>G9</f>
        <v>-131695.89000000001</v>
      </c>
    </row>
    <row r="10" spans="1:8" x14ac:dyDescent="0.35">
      <c r="A10" s="14" t="s">
        <v>121</v>
      </c>
      <c r="B10" s="6">
        <v>-23920.68</v>
      </c>
      <c r="C10" s="6">
        <v>-23920.68</v>
      </c>
      <c r="E10" s="14" t="s">
        <v>121</v>
      </c>
      <c r="F10" s="6">
        <v>-23920.68</v>
      </c>
      <c r="G10" s="6">
        <v>-23920.68</v>
      </c>
      <c r="H10" s="6">
        <f t="shared" ref="H10:H15" si="0">G10</f>
        <v>-23920.68</v>
      </c>
    </row>
    <row r="11" spans="1:8" x14ac:dyDescent="0.35">
      <c r="A11" s="14" t="s">
        <v>158</v>
      </c>
      <c r="B11" s="6">
        <v>0</v>
      </c>
      <c r="C11" s="6">
        <v>0</v>
      </c>
      <c r="E11" s="14" t="s">
        <v>158</v>
      </c>
      <c r="F11" s="6">
        <v>0</v>
      </c>
      <c r="G11" s="6">
        <v>0</v>
      </c>
      <c r="H11" s="6">
        <f t="shared" si="0"/>
        <v>0</v>
      </c>
    </row>
    <row r="12" spans="1:8" x14ac:dyDescent="0.35">
      <c r="A12" s="14" t="s">
        <v>99</v>
      </c>
      <c r="B12" s="6">
        <v>153718.72</v>
      </c>
      <c r="C12" s="6">
        <v>153718.72</v>
      </c>
      <c r="E12" s="14" t="s">
        <v>99</v>
      </c>
      <c r="F12" s="6">
        <v>153718.72</v>
      </c>
      <c r="G12" s="6">
        <v>153718.72</v>
      </c>
      <c r="H12" s="6">
        <f t="shared" si="0"/>
        <v>153718.72</v>
      </c>
    </row>
    <row r="13" spans="1:8" x14ac:dyDescent="0.35">
      <c r="A13" s="14" t="s">
        <v>52</v>
      </c>
      <c r="B13" s="6">
        <v>-23740.34</v>
      </c>
      <c r="C13" s="6">
        <v>-23740.34</v>
      </c>
      <c r="D13" s="12"/>
      <c r="E13" s="14" t="s">
        <v>52</v>
      </c>
      <c r="F13" s="6">
        <v>-23740.34</v>
      </c>
      <c r="G13" s="6">
        <v>-23740.34</v>
      </c>
      <c r="H13" s="6">
        <f t="shared" si="0"/>
        <v>-23740.34</v>
      </c>
    </row>
    <row r="14" spans="1:8" x14ac:dyDescent="0.35">
      <c r="A14" s="14" t="s">
        <v>187</v>
      </c>
      <c r="B14" s="6">
        <v>455555.87</v>
      </c>
      <c r="C14" s="6">
        <v>455555.87</v>
      </c>
      <c r="D14" s="12"/>
      <c r="E14" s="14" t="s">
        <v>187</v>
      </c>
      <c r="F14" s="6">
        <v>455555.87</v>
      </c>
      <c r="G14" s="8">
        <v>455555.87</v>
      </c>
      <c r="H14" s="6"/>
    </row>
    <row r="15" spans="1:8" x14ac:dyDescent="0.35">
      <c r="A15" s="14" t="s">
        <v>241</v>
      </c>
      <c r="B15" s="6">
        <v>88175.48</v>
      </c>
      <c r="C15" s="6">
        <v>88175.48</v>
      </c>
      <c r="D15" s="13"/>
      <c r="E15" s="14" t="s">
        <v>241</v>
      </c>
      <c r="F15" s="6">
        <v>88175.48</v>
      </c>
      <c r="G15" s="6">
        <v>88175.48</v>
      </c>
      <c r="H15" s="6">
        <f t="shared" si="0"/>
        <v>88175.48</v>
      </c>
    </row>
    <row r="16" spans="1:8" x14ac:dyDescent="0.35">
      <c r="A16" s="5" t="s">
        <v>258</v>
      </c>
      <c r="B16" s="6">
        <v>529612.28</v>
      </c>
      <c r="C16" s="6">
        <v>529612.28</v>
      </c>
      <c r="D16" s="13"/>
      <c r="E16" s="17" t="s">
        <v>258</v>
      </c>
      <c r="F16" s="18">
        <v>529612.28</v>
      </c>
      <c r="G16" s="18">
        <v>529612.28</v>
      </c>
      <c r="H16" s="20">
        <f>SUM(H8:H15)</f>
        <v>62537.289999999994</v>
      </c>
    </row>
    <row r="17" spans="1:7" x14ac:dyDescent="0.35">
      <c r="A17" s="13"/>
      <c r="B17" s="13"/>
      <c r="C17" s="13"/>
      <c r="D17" s="13"/>
      <c r="E17" s="13"/>
    </row>
    <row r="18" spans="1:7" x14ac:dyDescent="0.35">
      <c r="E18" s="14" t="s">
        <v>263</v>
      </c>
      <c r="G18" s="20">
        <f>G16-G6-G14</f>
        <v>62537.290000000037</v>
      </c>
    </row>
    <row r="20" spans="1:7" x14ac:dyDescent="0.35">
      <c r="B20">
        <f>GETPIVOTDATA("Total",$A$3,"expense_acct_id","4031001 Depreciation Expense - ARO")-GETPIVOTDATA("Total",$A$3,"depr_group_id","KEPCo 101/6 317 Big Sandy Asbestos","expense_acct_id","4031001 Depreciation Expense - ARO","func_class_id","Steam Generation Plant")</f>
        <v>74056.410000000033</v>
      </c>
    </row>
    <row r="21" spans="1:7" x14ac:dyDescent="0.35">
      <c r="B21">
        <f>B20-GETPIVOTDATA("Total",$A$3,"expense_acct_id","4031001 Depreciation Expense - ARO","func_class_id","General Plant")</f>
        <v>62537.29000000003</v>
      </c>
    </row>
    <row r="23" spans="1:7" x14ac:dyDescent="0.35">
      <c r="G23">
        <v>529612.28</v>
      </c>
    </row>
    <row r="24" spans="1:7" x14ac:dyDescent="0.35">
      <c r="G24" s="6">
        <f>+G14</f>
        <v>455555.87</v>
      </c>
    </row>
    <row r="25" spans="1:7" x14ac:dyDescent="0.35">
      <c r="G25" s="28">
        <f>+G5</f>
        <v>11519.12</v>
      </c>
    </row>
    <row r="26" spans="1:7" x14ac:dyDescent="0.35">
      <c r="G26" s="6">
        <f>+G23-G24-G25</f>
        <v>62537.29000000003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6A991-4554-409D-8A77-B0ECAFB78C1C}">
  <dimension ref="A1:B9"/>
  <sheetViews>
    <sheetView workbookViewId="0">
      <selection activeCell="A4" sqref="A4"/>
    </sheetView>
  </sheetViews>
  <sheetFormatPr defaultRowHeight="14.5" x14ac:dyDescent="0.35"/>
  <cols>
    <col min="1" max="1" width="166.1796875" bestFit="1" customWidth="1"/>
    <col min="2" max="2" width="19.453125" bestFit="1" customWidth="1"/>
  </cols>
  <sheetData>
    <row r="1" spans="1:2" x14ac:dyDescent="0.35">
      <c r="A1" s="33" t="s">
        <v>283</v>
      </c>
      <c r="B1" s="34" t="s">
        <v>284</v>
      </c>
    </row>
    <row r="3" spans="1:2" x14ac:dyDescent="0.35">
      <c r="A3" s="33" t="s">
        <v>256</v>
      </c>
      <c r="B3" s="34" t="s">
        <v>285</v>
      </c>
    </row>
    <row r="4" spans="1:2" x14ac:dyDescent="0.35">
      <c r="A4" s="35" t="s">
        <v>286</v>
      </c>
      <c r="B4" s="34">
        <v>3627685</v>
      </c>
    </row>
    <row r="5" spans="1:2" x14ac:dyDescent="0.35">
      <c r="A5" s="36" t="s">
        <v>270</v>
      </c>
      <c r="B5" s="34">
        <v>-593033</v>
      </c>
    </row>
    <row r="6" spans="1:2" x14ac:dyDescent="0.35">
      <c r="A6" s="36" t="s">
        <v>271</v>
      </c>
      <c r="B6" s="34">
        <v>2640256</v>
      </c>
    </row>
    <row r="7" spans="1:2" x14ac:dyDescent="0.35">
      <c r="A7" s="36" t="s">
        <v>272</v>
      </c>
      <c r="B7" s="34">
        <v>2330655</v>
      </c>
    </row>
    <row r="8" spans="1:2" x14ac:dyDescent="0.35">
      <c r="A8" s="36" t="s">
        <v>273</v>
      </c>
      <c r="B8" s="27">
        <v>-750193</v>
      </c>
    </row>
    <row r="9" spans="1:2" x14ac:dyDescent="0.35">
      <c r="A9" s="35" t="s">
        <v>258</v>
      </c>
      <c r="B9" s="34">
        <v>3627685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2"/>
  <sheetViews>
    <sheetView workbookViewId="0">
      <selection activeCell="D23" sqref="D23"/>
    </sheetView>
  </sheetViews>
  <sheetFormatPr defaultRowHeight="14.5" x14ac:dyDescent="0.35"/>
  <cols>
    <col min="1" max="1" width="32.7265625" customWidth="1"/>
    <col min="2" max="2" width="33.81640625" bestFit="1" customWidth="1"/>
    <col min="3" max="3" width="18.26953125" bestFit="1" customWidth="1"/>
    <col min="4" max="4" width="33.81640625" bestFit="1" customWidth="1"/>
    <col min="5" max="5" width="8.453125" bestFit="1" customWidth="1"/>
    <col min="6" max="6" width="35.81640625" customWidth="1"/>
    <col min="7" max="7" width="15.26953125" bestFit="1" customWidth="1"/>
    <col min="8" max="8" width="20.453125" bestFit="1" customWidth="1"/>
    <col min="9" max="9" width="20.1796875" bestFit="1" customWidth="1"/>
    <col min="10" max="10" width="13.81640625" bestFit="1" customWidth="1"/>
    <col min="11" max="11" width="18.81640625" bestFit="1" customWidth="1"/>
    <col min="12" max="12" width="11.7265625" bestFit="1" customWidth="1"/>
    <col min="13" max="13" width="11.81640625" bestFit="1" customWidth="1"/>
  </cols>
  <sheetData>
    <row r="1" spans="1:13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255</v>
      </c>
    </row>
    <row r="2" spans="1:13" x14ac:dyDescent="0.35">
      <c r="A2" s="2" t="s">
        <v>12</v>
      </c>
      <c r="B2" s="2" t="s">
        <v>13</v>
      </c>
      <c r="C2" s="2" t="s">
        <v>14</v>
      </c>
      <c r="D2" s="2" t="s">
        <v>15</v>
      </c>
      <c r="F2" s="2" t="s">
        <v>16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>
        <f>SUM(G2:L2)</f>
        <v>0</v>
      </c>
    </row>
    <row r="3" spans="1:13" x14ac:dyDescent="0.35">
      <c r="A3" s="2" t="s">
        <v>12</v>
      </c>
      <c r="B3" s="2" t="s">
        <v>17</v>
      </c>
      <c r="C3" s="2" t="s">
        <v>18</v>
      </c>
      <c r="D3" s="2" t="s">
        <v>15</v>
      </c>
      <c r="F3" s="2" t="s">
        <v>19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>
        <f t="shared" ref="M3:M66" si="0">SUM(G3:L3)</f>
        <v>0</v>
      </c>
    </row>
    <row r="4" spans="1:13" x14ac:dyDescent="0.35">
      <c r="A4" s="2" t="s">
        <v>12</v>
      </c>
      <c r="B4" s="2" t="s">
        <v>20</v>
      </c>
      <c r="C4" s="2" t="s">
        <v>21</v>
      </c>
      <c r="D4" s="2" t="s">
        <v>15</v>
      </c>
      <c r="F4" s="2" t="s">
        <v>19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>
        <f t="shared" si="0"/>
        <v>0</v>
      </c>
    </row>
    <row r="5" spans="1:13" x14ac:dyDescent="0.35">
      <c r="A5" s="2" t="s">
        <v>12</v>
      </c>
      <c r="B5" s="2" t="s">
        <v>22</v>
      </c>
      <c r="C5" s="2" t="s">
        <v>23</v>
      </c>
      <c r="D5" s="2" t="s">
        <v>24</v>
      </c>
      <c r="F5" s="2" t="s">
        <v>25</v>
      </c>
      <c r="G5" s="2">
        <v>0</v>
      </c>
      <c r="H5" s="2">
        <v>0</v>
      </c>
      <c r="I5" s="2">
        <v>405644.84</v>
      </c>
      <c r="J5" s="2">
        <v>0</v>
      </c>
      <c r="K5" s="2">
        <v>0</v>
      </c>
      <c r="L5" s="2">
        <v>486773.81</v>
      </c>
      <c r="M5">
        <f t="shared" si="0"/>
        <v>892418.65</v>
      </c>
    </row>
    <row r="6" spans="1:13" x14ac:dyDescent="0.35">
      <c r="A6" s="2" t="s">
        <v>12</v>
      </c>
      <c r="B6" s="2" t="s">
        <v>26</v>
      </c>
      <c r="C6" s="2" t="s">
        <v>27</v>
      </c>
      <c r="D6" s="2" t="s">
        <v>24</v>
      </c>
      <c r="F6" s="2" t="s">
        <v>25</v>
      </c>
      <c r="G6" s="2">
        <v>0.09</v>
      </c>
      <c r="H6" s="2">
        <v>0</v>
      </c>
      <c r="I6" s="2">
        <v>77774.98</v>
      </c>
      <c r="J6" s="2">
        <v>0.11</v>
      </c>
      <c r="K6" s="2">
        <v>0</v>
      </c>
      <c r="L6" s="2">
        <v>93329.96</v>
      </c>
      <c r="M6">
        <f t="shared" si="0"/>
        <v>171105.14</v>
      </c>
    </row>
    <row r="7" spans="1:13" x14ac:dyDescent="0.35">
      <c r="A7" s="2" t="s">
        <v>12</v>
      </c>
      <c r="B7" s="2" t="s">
        <v>28</v>
      </c>
      <c r="C7" s="2" t="s">
        <v>18</v>
      </c>
      <c r="D7" s="2" t="s">
        <v>15</v>
      </c>
      <c r="F7" s="2" t="s">
        <v>19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>
        <f t="shared" si="0"/>
        <v>0</v>
      </c>
    </row>
    <row r="8" spans="1:13" x14ac:dyDescent="0.35">
      <c r="A8" s="2" t="s">
        <v>12</v>
      </c>
      <c r="B8" s="2" t="s">
        <v>29</v>
      </c>
      <c r="C8" s="2" t="s">
        <v>18</v>
      </c>
      <c r="D8" s="2" t="s">
        <v>15</v>
      </c>
      <c r="F8" s="2" t="s">
        <v>19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>
        <f t="shared" si="0"/>
        <v>0</v>
      </c>
    </row>
    <row r="9" spans="1:13" x14ac:dyDescent="0.35">
      <c r="A9" s="2" t="s">
        <v>12</v>
      </c>
      <c r="B9" s="2" t="s">
        <v>30</v>
      </c>
      <c r="C9" s="2" t="s">
        <v>18</v>
      </c>
      <c r="D9" s="2" t="s">
        <v>15</v>
      </c>
      <c r="F9" s="2" t="s">
        <v>19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>
        <f t="shared" si="0"/>
        <v>0</v>
      </c>
    </row>
    <row r="10" spans="1:13" x14ac:dyDescent="0.35">
      <c r="A10" s="2" t="s">
        <v>12</v>
      </c>
      <c r="B10" s="2" t="s">
        <v>31</v>
      </c>
      <c r="C10" s="2" t="s">
        <v>18</v>
      </c>
      <c r="D10" s="2" t="s">
        <v>15</v>
      </c>
      <c r="F10" s="2" t="s">
        <v>19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>
        <f t="shared" si="0"/>
        <v>0</v>
      </c>
    </row>
    <row r="11" spans="1:13" x14ac:dyDescent="0.35">
      <c r="A11" s="2" t="s">
        <v>12</v>
      </c>
      <c r="B11" s="2" t="s">
        <v>32</v>
      </c>
      <c r="C11" s="2" t="s">
        <v>21</v>
      </c>
      <c r="D11" s="2" t="s">
        <v>15</v>
      </c>
      <c r="F11" s="2" t="s">
        <v>19</v>
      </c>
      <c r="G11" s="2">
        <v>0</v>
      </c>
      <c r="H11" s="2">
        <v>0</v>
      </c>
      <c r="I11" s="2">
        <v>3948091.8</v>
      </c>
      <c r="J11" s="2">
        <v>0</v>
      </c>
      <c r="K11" s="2">
        <v>0</v>
      </c>
      <c r="L11" s="2">
        <v>0</v>
      </c>
      <c r="M11">
        <f t="shared" si="0"/>
        <v>3948091.8</v>
      </c>
    </row>
    <row r="12" spans="1:13" x14ac:dyDescent="0.35">
      <c r="A12" s="2" t="s">
        <v>12</v>
      </c>
      <c r="B12" s="2" t="s">
        <v>33</v>
      </c>
      <c r="C12" s="2" t="s">
        <v>14</v>
      </c>
      <c r="D12" s="2" t="s">
        <v>15</v>
      </c>
      <c r="F12" s="2" t="s">
        <v>16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>
        <f t="shared" si="0"/>
        <v>0</v>
      </c>
    </row>
    <row r="13" spans="1:13" x14ac:dyDescent="0.35">
      <c r="A13" s="2" t="s">
        <v>12</v>
      </c>
      <c r="B13" s="2" t="s">
        <v>34</v>
      </c>
      <c r="C13" s="2" t="s">
        <v>21</v>
      </c>
      <c r="D13" s="2" t="s">
        <v>15</v>
      </c>
      <c r="F13" s="2" t="s">
        <v>19</v>
      </c>
      <c r="G13" s="2">
        <v>0</v>
      </c>
      <c r="H13" s="2">
        <v>0</v>
      </c>
      <c r="I13" s="2">
        <v>201777.36000000002</v>
      </c>
      <c r="J13" s="2">
        <v>0</v>
      </c>
      <c r="K13" s="2">
        <v>0</v>
      </c>
      <c r="L13" s="2">
        <v>0</v>
      </c>
      <c r="M13">
        <f t="shared" si="0"/>
        <v>201777.36000000002</v>
      </c>
    </row>
    <row r="14" spans="1:13" x14ac:dyDescent="0.35">
      <c r="A14" s="2" t="s">
        <v>12</v>
      </c>
      <c r="B14" s="2" t="s">
        <v>35</v>
      </c>
      <c r="C14" s="2" t="s">
        <v>21</v>
      </c>
      <c r="D14" s="2" t="s">
        <v>15</v>
      </c>
      <c r="F14" s="2" t="s">
        <v>19</v>
      </c>
      <c r="G14" s="2">
        <v>0</v>
      </c>
      <c r="H14" s="2">
        <v>0</v>
      </c>
      <c r="I14" s="2">
        <v>263523.59999999998</v>
      </c>
      <c r="J14" s="2">
        <v>0</v>
      </c>
      <c r="K14" s="2">
        <v>0</v>
      </c>
      <c r="L14" s="2">
        <v>0</v>
      </c>
      <c r="M14">
        <f t="shared" si="0"/>
        <v>263523.59999999998</v>
      </c>
    </row>
    <row r="15" spans="1:13" x14ac:dyDescent="0.35">
      <c r="A15" s="2" t="s">
        <v>36</v>
      </c>
      <c r="B15" s="2" t="s">
        <v>37</v>
      </c>
      <c r="C15" s="2" t="s">
        <v>38</v>
      </c>
      <c r="D15" s="2" t="s">
        <v>24</v>
      </c>
      <c r="F15" s="2" t="s">
        <v>39</v>
      </c>
      <c r="G15" s="2">
        <v>13.52</v>
      </c>
      <c r="H15" s="2">
        <v>0</v>
      </c>
      <c r="I15" s="2">
        <v>350017.5</v>
      </c>
      <c r="J15" s="2">
        <v>1.51</v>
      </c>
      <c r="K15" s="2">
        <v>0</v>
      </c>
      <c r="L15" s="2">
        <v>39181.040000000001</v>
      </c>
      <c r="M15">
        <f t="shared" si="0"/>
        <v>389213.57</v>
      </c>
    </row>
    <row r="16" spans="1:13" x14ac:dyDescent="0.35">
      <c r="A16" s="2" t="s">
        <v>36</v>
      </c>
      <c r="B16" s="2" t="s">
        <v>40</v>
      </c>
      <c r="C16" s="2" t="s">
        <v>41</v>
      </c>
      <c r="D16" s="2" t="s">
        <v>24</v>
      </c>
      <c r="F16" s="2" t="s">
        <v>16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>
        <f t="shared" si="0"/>
        <v>0</v>
      </c>
    </row>
    <row r="17" spans="1:13" x14ac:dyDescent="0.35">
      <c r="A17" s="2" t="s">
        <v>36</v>
      </c>
      <c r="B17" s="2" t="s">
        <v>42</v>
      </c>
      <c r="C17" s="2" t="s">
        <v>38</v>
      </c>
      <c r="D17" s="2" t="s">
        <v>24</v>
      </c>
      <c r="F17" s="2" t="s">
        <v>39</v>
      </c>
      <c r="G17" s="2">
        <v>0</v>
      </c>
      <c r="H17" s="2">
        <v>0</v>
      </c>
      <c r="I17" s="2">
        <v>101678.71</v>
      </c>
      <c r="J17" s="2">
        <v>0</v>
      </c>
      <c r="K17" s="2">
        <v>0</v>
      </c>
      <c r="L17" s="2">
        <v>9414.67</v>
      </c>
      <c r="M17">
        <f t="shared" si="0"/>
        <v>111093.38</v>
      </c>
    </row>
    <row r="18" spans="1:13" x14ac:dyDescent="0.35">
      <c r="A18" s="2" t="s">
        <v>36</v>
      </c>
      <c r="B18" s="2" t="s">
        <v>43</v>
      </c>
      <c r="C18" s="2" t="s">
        <v>44</v>
      </c>
      <c r="D18" s="2" t="s">
        <v>24</v>
      </c>
      <c r="F18" s="2" t="s">
        <v>39</v>
      </c>
      <c r="G18" s="2">
        <v>500.07</v>
      </c>
      <c r="H18" s="2">
        <v>0</v>
      </c>
      <c r="I18" s="2">
        <v>121853.97</v>
      </c>
      <c r="J18" s="2">
        <v>28.1</v>
      </c>
      <c r="K18" s="2">
        <v>0</v>
      </c>
      <c r="L18" s="2">
        <v>6845.74</v>
      </c>
      <c r="M18">
        <f t="shared" si="0"/>
        <v>129227.88000000002</v>
      </c>
    </row>
    <row r="19" spans="1:13" x14ac:dyDescent="0.35">
      <c r="A19" s="2" t="s">
        <v>36</v>
      </c>
      <c r="B19" s="2" t="s">
        <v>45</v>
      </c>
      <c r="C19" s="2" t="s">
        <v>46</v>
      </c>
      <c r="D19" s="2" t="s">
        <v>24</v>
      </c>
      <c r="F19" s="2" t="s">
        <v>16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>
        <f t="shared" si="0"/>
        <v>0</v>
      </c>
    </row>
    <row r="20" spans="1:13" x14ac:dyDescent="0.35">
      <c r="A20" s="2" t="s">
        <v>36</v>
      </c>
      <c r="B20" s="2" t="s">
        <v>47</v>
      </c>
      <c r="C20" s="2" t="s">
        <v>48</v>
      </c>
      <c r="D20" s="2" t="s">
        <v>24</v>
      </c>
      <c r="F20" s="2" t="s">
        <v>39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>
        <f t="shared" si="0"/>
        <v>0</v>
      </c>
    </row>
    <row r="21" spans="1:13" x14ac:dyDescent="0.35">
      <c r="A21" s="2" t="s">
        <v>36</v>
      </c>
      <c r="B21" s="2" t="s">
        <v>49</v>
      </c>
      <c r="C21" s="2" t="s">
        <v>50</v>
      </c>
      <c r="D21" s="2" t="s">
        <v>24</v>
      </c>
      <c r="F21" s="2" t="s">
        <v>39</v>
      </c>
      <c r="G21" s="2">
        <v>772.53</v>
      </c>
      <c r="H21" s="2">
        <v>0</v>
      </c>
      <c r="I21" s="2">
        <v>1387383.24</v>
      </c>
      <c r="J21" s="2">
        <v>51.06</v>
      </c>
      <c r="K21" s="2">
        <v>0</v>
      </c>
      <c r="L21" s="2">
        <v>91727.82</v>
      </c>
      <c r="M21">
        <f t="shared" si="0"/>
        <v>1479934.6500000001</v>
      </c>
    </row>
    <row r="22" spans="1:13" x14ac:dyDescent="0.35">
      <c r="A22" s="2" t="s">
        <v>36</v>
      </c>
      <c r="B22" s="2" t="s">
        <v>51</v>
      </c>
      <c r="C22" s="2" t="s">
        <v>21</v>
      </c>
      <c r="D22" s="2" t="s">
        <v>15</v>
      </c>
      <c r="F22" s="2" t="s">
        <v>19</v>
      </c>
      <c r="G22" s="2">
        <v>0</v>
      </c>
      <c r="H22" s="2">
        <v>0</v>
      </c>
      <c r="I22" s="2">
        <v>280584.36</v>
      </c>
      <c r="J22" s="2">
        <v>0</v>
      </c>
      <c r="K22" s="2">
        <v>0</v>
      </c>
      <c r="L22" s="2">
        <v>0</v>
      </c>
      <c r="M22">
        <f t="shared" si="0"/>
        <v>280584.36</v>
      </c>
    </row>
    <row r="23" spans="1:13" x14ac:dyDescent="0.35">
      <c r="A23" s="2" t="s">
        <v>36</v>
      </c>
      <c r="B23" s="2" t="s">
        <v>52</v>
      </c>
      <c r="C23" s="2" t="s">
        <v>53</v>
      </c>
      <c r="D23" s="2" t="s">
        <v>54</v>
      </c>
      <c r="F23" s="2" t="s">
        <v>39</v>
      </c>
      <c r="G23" s="2">
        <v>0</v>
      </c>
      <c r="H23" s="2">
        <v>0</v>
      </c>
      <c r="I23" s="2">
        <v>-23740.34</v>
      </c>
      <c r="J23" s="2">
        <v>0</v>
      </c>
      <c r="K23" s="2">
        <v>0</v>
      </c>
      <c r="L23" s="2">
        <v>0</v>
      </c>
      <c r="M23">
        <f t="shared" si="0"/>
        <v>-23740.34</v>
      </c>
    </row>
    <row r="24" spans="1:13" x14ac:dyDescent="0.35">
      <c r="A24" s="2" t="s">
        <v>55</v>
      </c>
      <c r="B24" s="2" t="s">
        <v>56</v>
      </c>
      <c r="C24" s="2" t="s">
        <v>57</v>
      </c>
      <c r="D24" s="2" t="s">
        <v>24</v>
      </c>
      <c r="F24" s="2" t="s">
        <v>58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>
        <f t="shared" si="0"/>
        <v>0</v>
      </c>
    </row>
    <row r="25" spans="1:13" x14ac:dyDescent="0.35">
      <c r="A25" s="2" t="s">
        <v>55</v>
      </c>
      <c r="B25" s="2" t="s">
        <v>59</v>
      </c>
      <c r="C25" s="2" t="s">
        <v>60</v>
      </c>
      <c r="D25" s="2" t="s">
        <v>24</v>
      </c>
      <c r="F25" s="2" t="s">
        <v>58</v>
      </c>
      <c r="G25" s="2">
        <v>1855.77</v>
      </c>
      <c r="H25" s="2">
        <v>0</v>
      </c>
      <c r="I25" s="2">
        <v>494651.75</v>
      </c>
      <c r="J25" s="2">
        <v>0</v>
      </c>
      <c r="K25" s="2">
        <v>0</v>
      </c>
      <c r="L25" s="2">
        <v>0</v>
      </c>
      <c r="M25">
        <f t="shared" si="0"/>
        <v>496507.52</v>
      </c>
    </row>
    <row r="26" spans="1:13" x14ac:dyDescent="0.35">
      <c r="A26" s="2" t="s">
        <v>55</v>
      </c>
      <c r="B26" s="2" t="s">
        <v>61</v>
      </c>
      <c r="C26" s="2" t="s">
        <v>21</v>
      </c>
      <c r="D26" s="2" t="s">
        <v>15</v>
      </c>
      <c r="F26" s="2" t="s">
        <v>19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>
        <f t="shared" si="0"/>
        <v>0</v>
      </c>
    </row>
    <row r="27" spans="1:13" x14ac:dyDescent="0.35">
      <c r="A27" s="2" t="s">
        <v>55</v>
      </c>
      <c r="B27" s="2" t="s">
        <v>62</v>
      </c>
      <c r="C27" s="2" t="s">
        <v>21</v>
      </c>
      <c r="D27" s="2" t="s">
        <v>15</v>
      </c>
      <c r="F27" s="2" t="s">
        <v>19</v>
      </c>
      <c r="G27" s="2">
        <v>0</v>
      </c>
      <c r="H27" s="2">
        <v>0</v>
      </c>
      <c r="I27" s="2">
        <v>76826.040000000008</v>
      </c>
      <c r="J27" s="2">
        <v>0</v>
      </c>
      <c r="K27" s="2">
        <v>0</v>
      </c>
      <c r="L27" s="2">
        <v>0</v>
      </c>
      <c r="M27">
        <f t="shared" si="0"/>
        <v>76826.040000000008</v>
      </c>
    </row>
    <row r="28" spans="1:13" x14ac:dyDescent="0.35">
      <c r="A28" s="2" t="s">
        <v>55</v>
      </c>
      <c r="B28" s="2" t="s">
        <v>63</v>
      </c>
      <c r="C28" s="2" t="s">
        <v>64</v>
      </c>
      <c r="D28" s="2" t="s">
        <v>24</v>
      </c>
      <c r="F28" s="2" t="s">
        <v>58</v>
      </c>
      <c r="G28" s="2">
        <v>0</v>
      </c>
      <c r="H28" s="2">
        <v>0</v>
      </c>
      <c r="I28" s="2">
        <v>75250.28</v>
      </c>
      <c r="J28" s="2">
        <v>0</v>
      </c>
      <c r="K28" s="2">
        <v>0</v>
      </c>
      <c r="L28" s="2">
        <v>59092.26</v>
      </c>
      <c r="M28">
        <f t="shared" si="0"/>
        <v>134342.54</v>
      </c>
    </row>
    <row r="29" spans="1:13" x14ac:dyDescent="0.35">
      <c r="A29" s="2" t="s">
        <v>55</v>
      </c>
      <c r="B29" s="2" t="s">
        <v>65</v>
      </c>
      <c r="C29" s="2" t="s">
        <v>21</v>
      </c>
      <c r="D29" s="2" t="s">
        <v>15</v>
      </c>
      <c r="F29" s="2" t="s">
        <v>19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>
        <f t="shared" si="0"/>
        <v>0</v>
      </c>
    </row>
    <row r="30" spans="1:13" x14ac:dyDescent="0.35">
      <c r="A30" s="2" t="s">
        <v>12</v>
      </c>
      <c r="B30" s="2" t="s">
        <v>66</v>
      </c>
      <c r="C30" s="2" t="s">
        <v>67</v>
      </c>
      <c r="D30" s="2" t="s">
        <v>24</v>
      </c>
      <c r="F30" s="2" t="s">
        <v>16</v>
      </c>
      <c r="G30" s="2">
        <v>0</v>
      </c>
      <c r="H30" s="2">
        <v>0</v>
      </c>
      <c r="I30" s="2">
        <v>11158.800000000001</v>
      </c>
      <c r="J30" s="2">
        <v>0</v>
      </c>
      <c r="K30" s="2">
        <v>0</v>
      </c>
      <c r="L30" s="2">
        <v>0</v>
      </c>
      <c r="M30">
        <f t="shared" si="0"/>
        <v>11158.800000000001</v>
      </c>
    </row>
    <row r="31" spans="1:13" x14ac:dyDescent="0.35">
      <c r="A31" s="2" t="s">
        <v>12</v>
      </c>
      <c r="B31" s="2" t="s">
        <v>68</v>
      </c>
      <c r="C31" s="2" t="s">
        <v>69</v>
      </c>
      <c r="D31" s="2" t="s">
        <v>24</v>
      </c>
      <c r="F31" s="2" t="s">
        <v>16</v>
      </c>
      <c r="G31" s="2">
        <v>94.06</v>
      </c>
      <c r="H31" s="2">
        <v>0</v>
      </c>
      <c r="I31" s="2">
        <v>104659.63</v>
      </c>
      <c r="J31" s="2">
        <v>13</v>
      </c>
      <c r="K31" s="2">
        <v>0</v>
      </c>
      <c r="L31" s="2">
        <v>14465.14</v>
      </c>
      <c r="M31">
        <f t="shared" si="0"/>
        <v>119231.83</v>
      </c>
    </row>
    <row r="32" spans="1:13" x14ac:dyDescent="0.35">
      <c r="A32" s="2" t="s">
        <v>12</v>
      </c>
      <c r="B32" s="2" t="s">
        <v>70</v>
      </c>
      <c r="C32" s="2" t="s">
        <v>71</v>
      </c>
      <c r="D32" s="2" t="s">
        <v>24</v>
      </c>
      <c r="F32" s="2" t="s">
        <v>16</v>
      </c>
      <c r="G32" s="2">
        <v>0</v>
      </c>
      <c r="H32" s="2">
        <v>0</v>
      </c>
      <c r="I32" s="2">
        <v>7418.34</v>
      </c>
      <c r="J32" s="2">
        <v>0</v>
      </c>
      <c r="K32" s="2">
        <v>0</v>
      </c>
      <c r="L32" s="2">
        <v>0</v>
      </c>
      <c r="M32">
        <f t="shared" si="0"/>
        <v>7418.34</v>
      </c>
    </row>
    <row r="33" spans="1:13" x14ac:dyDescent="0.35">
      <c r="A33" s="2" t="s">
        <v>12</v>
      </c>
      <c r="B33" s="2" t="s">
        <v>72</v>
      </c>
      <c r="C33" s="2" t="s">
        <v>14</v>
      </c>
      <c r="D33" s="2" t="s">
        <v>15</v>
      </c>
      <c r="F33" s="2" t="s">
        <v>16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>
        <f t="shared" si="0"/>
        <v>0</v>
      </c>
    </row>
    <row r="34" spans="1:13" x14ac:dyDescent="0.35">
      <c r="A34" s="2" t="s">
        <v>12</v>
      </c>
      <c r="B34" s="2" t="s">
        <v>73</v>
      </c>
      <c r="C34" s="2" t="s">
        <v>18</v>
      </c>
      <c r="D34" s="2" t="s">
        <v>15</v>
      </c>
      <c r="F34" s="2" t="s">
        <v>19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>
        <f t="shared" si="0"/>
        <v>0</v>
      </c>
    </row>
    <row r="35" spans="1:13" x14ac:dyDescent="0.35">
      <c r="A35" s="2" t="s">
        <v>12</v>
      </c>
      <c r="B35" s="2" t="s">
        <v>74</v>
      </c>
      <c r="C35" s="2" t="s">
        <v>18</v>
      </c>
      <c r="D35" s="2" t="s">
        <v>15</v>
      </c>
      <c r="F35" s="2" t="s">
        <v>19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>
        <f t="shared" si="0"/>
        <v>0</v>
      </c>
    </row>
    <row r="36" spans="1:13" x14ac:dyDescent="0.35">
      <c r="A36" s="2" t="s">
        <v>12</v>
      </c>
      <c r="B36" s="2" t="s">
        <v>75</v>
      </c>
      <c r="C36" s="2" t="s">
        <v>76</v>
      </c>
      <c r="D36" s="2" t="s">
        <v>24</v>
      </c>
      <c r="F36" s="2" t="s">
        <v>58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>
        <f t="shared" si="0"/>
        <v>0</v>
      </c>
    </row>
    <row r="37" spans="1:13" x14ac:dyDescent="0.35">
      <c r="A37" s="2" t="s">
        <v>12</v>
      </c>
      <c r="B37" s="2" t="s">
        <v>77</v>
      </c>
      <c r="C37" s="2" t="s">
        <v>78</v>
      </c>
      <c r="D37" s="2" t="s">
        <v>24</v>
      </c>
      <c r="F37" s="2" t="s">
        <v>25</v>
      </c>
      <c r="G37" s="2">
        <v>2879.25</v>
      </c>
      <c r="H37" s="2">
        <v>0</v>
      </c>
      <c r="I37" s="2">
        <v>93407</v>
      </c>
      <c r="J37" s="2">
        <v>3455.09</v>
      </c>
      <c r="K37" s="2">
        <v>0</v>
      </c>
      <c r="L37" s="2">
        <v>112088.36</v>
      </c>
      <c r="M37">
        <f t="shared" si="0"/>
        <v>211829.7</v>
      </c>
    </row>
    <row r="38" spans="1:13" x14ac:dyDescent="0.35">
      <c r="A38" s="2" t="s">
        <v>12</v>
      </c>
      <c r="B38" s="2" t="s">
        <v>79</v>
      </c>
      <c r="C38" s="2" t="s">
        <v>80</v>
      </c>
      <c r="D38" s="2" t="s">
        <v>24</v>
      </c>
      <c r="F38" s="2" t="s">
        <v>25</v>
      </c>
      <c r="G38" s="2">
        <v>0</v>
      </c>
      <c r="H38" s="2">
        <v>0</v>
      </c>
      <c r="I38" s="2">
        <v>152171.46</v>
      </c>
      <c r="J38" s="2">
        <v>0</v>
      </c>
      <c r="K38" s="2">
        <v>0</v>
      </c>
      <c r="L38" s="2">
        <v>182605.76</v>
      </c>
      <c r="M38">
        <f t="shared" si="0"/>
        <v>334777.21999999997</v>
      </c>
    </row>
    <row r="39" spans="1:13" x14ac:dyDescent="0.35">
      <c r="A39" s="2" t="s">
        <v>12</v>
      </c>
      <c r="B39" s="2" t="s">
        <v>81</v>
      </c>
      <c r="C39" s="2" t="s">
        <v>82</v>
      </c>
      <c r="D39" s="2" t="s">
        <v>24</v>
      </c>
      <c r="F39" s="2" t="s">
        <v>25</v>
      </c>
      <c r="G39" s="2">
        <v>0.55000000000000004</v>
      </c>
      <c r="H39" s="2">
        <v>0</v>
      </c>
      <c r="I39" s="2">
        <v>314453.85000000003</v>
      </c>
      <c r="J39" s="2">
        <v>0.66</v>
      </c>
      <c r="K39" s="2">
        <v>0</v>
      </c>
      <c r="L39" s="2">
        <v>377344.64</v>
      </c>
      <c r="M39">
        <f t="shared" si="0"/>
        <v>691799.7</v>
      </c>
    </row>
    <row r="40" spans="1:13" x14ac:dyDescent="0.35">
      <c r="A40" s="2" t="s">
        <v>12</v>
      </c>
      <c r="B40" s="2" t="s">
        <v>83</v>
      </c>
      <c r="C40" s="2" t="s">
        <v>41</v>
      </c>
      <c r="D40" s="2" t="s">
        <v>24</v>
      </c>
      <c r="F40" s="2" t="s">
        <v>16</v>
      </c>
      <c r="G40" s="2">
        <v>0</v>
      </c>
      <c r="H40" s="2">
        <v>0</v>
      </c>
      <c r="I40" s="2">
        <v>568.32000000000005</v>
      </c>
      <c r="J40" s="2">
        <v>0</v>
      </c>
      <c r="K40" s="2">
        <v>0</v>
      </c>
      <c r="L40" s="2">
        <v>0</v>
      </c>
      <c r="M40">
        <f t="shared" si="0"/>
        <v>568.32000000000005</v>
      </c>
    </row>
    <row r="41" spans="1:13" x14ac:dyDescent="0.35">
      <c r="A41" s="2" t="s">
        <v>12</v>
      </c>
      <c r="B41" s="2" t="s">
        <v>84</v>
      </c>
      <c r="C41" s="2" t="s">
        <v>18</v>
      </c>
      <c r="D41" s="2" t="s">
        <v>15</v>
      </c>
      <c r="F41" s="2" t="s">
        <v>19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>
        <f t="shared" si="0"/>
        <v>0</v>
      </c>
    </row>
    <row r="42" spans="1:13" x14ac:dyDescent="0.35">
      <c r="A42" s="2" t="s">
        <v>12</v>
      </c>
      <c r="B42" s="2" t="s">
        <v>85</v>
      </c>
      <c r="C42" s="2" t="s">
        <v>86</v>
      </c>
      <c r="D42" s="2" t="s">
        <v>24</v>
      </c>
      <c r="F42" s="2" t="s">
        <v>25</v>
      </c>
      <c r="G42" s="2">
        <v>1710.1200000000001</v>
      </c>
      <c r="H42" s="2">
        <v>0</v>
      </c>
      <c r="I42" s="2">
        <v>51493.46</v>
      </c>
      <c r="J42" s="2">
        <v>2052.16</v>
      </c>
      <c r="K42" s="2">
        <v>0</v>
      </c>
      <c r="L42" s="2">
        <v>61792.160000000003</v>
      </c>
      <c r="M42">
        <f t="shared" si="0"/>
        <v>117047.90000000001</v>
      </c>
    </row>
    <row r="43" spans="1:13" x14ac:dyDescent="0.35">
      <c r="A43" s="2" t="s">
        <v>12</v>
      </c>
      <c r="B43" s="2" t="s">
        <v>87</v>
      </c>
      <c r="C43" s="2" t="s">
        <v>21</v>
      </c>
      <c r="D43" s="2" t="s">
        <v>88</v>
      </c>
      <c r="F43" s="2" t="s">
        <v>19</v>
      </c>
      <c r="G43" s="2">
        <v>0</v>
      </c>
      <c r="H43" s="2">
        <v>0</v>
      </c>
      <c r="I43" s="2">
        <v>119641.72</v>
      </c>
      <c r="J43" s="2">
        <v>0</v>
      </c>
      <c r="K43" s="2">
        <v>0</v>
      </c>
      <c r="L43" s="2">
        <v>0</v>
      </c>
      <c r="M43">
        <f t="shared" si="0"/>
        <v>119641.72</v>
      </c>
    </row>
    <row r="44" spans="1:13" x14ac:dyDescent="0.35">
      <c r="A44" s="2" t="s">
        <v>36</v>
      </c>
      <c r="B44" s="2" t="s">
        <v>89</v>
      </c>
      <c r="C44" s="2" t="s">
        <v>76</v>
      </c>
      <c r="D44" s="2" t="s">
        <v>24</v>
      </c>
      <c r="F44" s="2" t="s">
        <v>58</v>
      </c>
      <c r="G44" s="2">
        <v>4840.83</v>
      </c>
      <c r="H44" s="2">
        <v>0</v>
      </c>
      <c r="I44" s="2">
        <v>227632.31</v>
      </c>
      <c r="J44" s="2">
        <v>754.75</v>
      </c>
      <c r="K44" s="2">
        <v>0</v>
      </c>
      <c r="L44" s="2">
        <v>35491.03</v>
      </c>
      <c r="M44">
        <f t="shared" si="0"/>
        <v>268718.92</v>
      </c>
    </row>
    <row r="45" spans="1:13" x14ac:dyDescent="0.35">
      <c r="A45" s="2" t="s">
        <v>36</v>
      </c>
      <c r="B45" s="2" t="s">
        <v>90</v>
      </c>
      <c r="C45" s="2" t="s">
        <v>48</v>
      </c>
      <c r="D45" s="2" t="s">
        <v>24</v>
      </c>
      <c r="F45" s="2" t="s">
        <v>39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>
        <f t="shared" si="0"/>
        <v>0</v>
      </c>
    </row>
    <row r="46" spans="1:13" x14ac:dyDescent="0.35">
      <c r="A46" s="2" t="s">
        <v>36</v>
      </c>
      <c r="B46" s="2" t="s">
        <v>91</v>
      </c>
      <c r="C46" s="2" t="s">
        <v>92</v>
      </c>
      <c r="D46" s="2" t="s">
        <v>24</v>
      </c>
      <c r="F46" s="2" t="s">
        <v>16</v>
      </c>
      <c r="G46" s="2">
        <v>0</v>
      </c>
      <c r="H46" s="2">
        <v>0</v>
      </c>
      <c r="I46" s="2">
        <v>18478.650000000001</v>
      </c>
      <c r="J46" s="2">
        <v>0</v>
      </c>
      <c r="K46" s="2">
        <v>0</v>
      </c>
      <c r="L46" s="2">
        <v>0</v>
      </c>
      <c r="M46">
        <f t="shared" si="0"/>
        <v>18478.650000000001</v>
      </c>
    </row>
    <row r="47" spans="1:13" x14ac:dyDescent="0.35">
      <c r="A47" s="2" t="s">
        <v>36</v>
      </c>
      <c r="B47" s="2" t="s">
        <v>93</v>
      </c>
      <c r="C47" s="2" t="s">
        <v>69</v>
      </c>
      <c r="D47" s="2" t="s">
        <v>24</v>
      </c>
      <c r="F47" s="2" t="s">
        <v>16</v>
      </c>
      <c r="G47" s="2">
        <v>0</v>
      </c>
      <c r="H47" s="2">
        <v>-294.75</v>
      </c>
      <c r="I47" s="2">
        <v>294.75</v>
      </c>
      <c r="J47" s="2">
        <v>0</v>
      </c>
      <c r="K47" s="2">
        <v>-40.78</v>
      </c>
      <c r="L47" s="2">
        <v>40.78</v>
      </c>
      <c r="M47">
        <f t="shared" si="0"/>
        <v>0</v>
      </c>
    </row>
    <row r="48" spans="1:13" x14ac:dyDescent="0.35">
      <c r="A48" s="2" t="s">
        <v>36</v>
      </c>
      <c r="B48" s="2" t="s">
        <v>94</v>
      </c>
      <c r="C48" s="2" t="s">
        <v>95</v>
      </c>
      <c r="D48" s="2" t="s">
        <v>24</v>
      </c>
      <c r="F48" s="2" t="s">
        <v>39</v>
      </c>
      <c r="G48" s="2">
        <v>0</v>
      </c>
      <c r="H48" s="2">
        <v>0</v>
      </c>
      <c r="I48" s="2">
        <v>3344122.17</v>
      </c>
      <c r="J48" s="2">
        <v>0</v>
      </c>
      <c r="K48" s="2">
        <v>0</v>
      </c>
      <c r="L48" s="2">
        <v>116655.43000000001</v>
      </c>
      <c r="M48">
        <f t="shared" si="0"/>
        <v>3460777.6</v>
      </c>
    </row>
    <row r="49" spans="1:13" x14ac:dyDescent="0.35">
      <c r="A49" s="2" t="s">
        <v>36</v>
      </c>
      <c r="B49" s="2" t="s">
        <v>96</v>
      </c>
      <c r="C49" s="2" t="s">
        <v>97</v>
      </c>
      <c r="D49" s="2" t="s">
        <v>24</v>
      </c>
      <c r="F49" s="2" t="s">
        <v>39</v>
      </c>
      <c r="G49" s="2">
        <v>0</v>
      </c>
      <c r="H49" s="2">
        <v>0</v>
      </c>
      <c r="I49" s="2">
        <v>1660210.8399999999</v>
      </c>
      <c r="J49" s="2">
        <v>0</v>
      </c>
      <c r="K49" s="2">
        <v>0</v>
      </c>
      <c r="L49" s="2">
        <v>94688.85</v>
      </c>
      <c r="M49">
        <f t="shared" si="0"/>
        <v>1754899.69</v>
      </c>
    </row>
    <row r="50" spans="1:13" x14ac:dyDescent="0.35">
      <c r="A50" s="2" t="s">
        <v>36</v>
      </c>
      <c r="B50" s="2" t="s">
        <v>98</v>
      </c>
      <c r="C50" s="2" t="s">
        <v>48</v>
      </c>
      <c r="D50" s="2" t="s">
        <v>24</v>
      </c>
      <c r="F50" s="2" t="s">
        <v>39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>
        <f t="shared" si="0"/>
        <v>0</v>
      </c>
    </row>
    <row r="51" spans="1:13" x14ac:dyDescent="0.35">
      <c r="A51" s="2" t="s">
        <v>36</v>
      </c>
      <c r="B51" s="2" t="s">
        <v>99</v>
      </c>
      <c r="C51" s="2" t="s">
        <v>53</v>
      </c>
      <c r="D51" s="2" t="s">
        <v>54</v>
      </c>
      <c r="F51" s="2" t="s">
        <v>39</v>
      </c>
      <c r="G51" s="2">
        <v>0</v>
      </c>
      <c r="H51" s="2">
        <v>0</v>
      </c>
      <c r="I51" s="2">
        <v>153718.72</v>
      </c>
      <c r="J51" s="2">
        <v>0</v>
      </c>
      <c r="K51" s="2">
        <v>0</v>
      </c>
      <c r="L51" s="2">
        <v>0</v>
      </c>
      <c r="M51">
        <f t="shared" si="0"/>
        <v>153718.72</v>
      </c>
    </row>
    <row r="52" spans="1:13" x14ac:dyDescent="0.35">
      <c r="A52" s="2" t="s">
        <v>36</v>
      </c>
      <c r="B52" s="2" t="s">
        <v>100</v>
      </c>
      <c r="C52" s="2" t="s">
        <v>21</v>
      </c>
      <c r="D52" s="2" t="s">
        <v>15</v>
      </c>
      <c r="F52" s="2" t="s">
        <v>19</v>
      </c>
      <c r="G52" s="2">
        <v>0</v>
      </c>
      <c r="H52" s="2">
        <v>-22893.920000000002</v>
      </c>
      <c r="I52" s="2">
        <v>91575.72</v>
      </c>
      <c r="J52" s="2">
        <v>0</v>
      </c>
      <c r="K52" s="2">
        <v>0</v>
      </c>
      <c r="L52" s="2">
        <v>0</v>
      </c>
      <c r="M52">
        <f t="shared" si="0"/>
        <v>68681.8</v>
      </c>
    </row>
    <row r="53" spans="1:13" x14ac:dyDescent="0.35">
      <c r="A53" s="2" t="s">
        <v>36</v>
      </c>
      <c r="B53" s="2" t="s">
        <v>101</v>
      </c>
      <c r="C53" s="2" t="s">
        <v>21</v>
      </c>
      <c r="D53" s="2" t="s">
        <v>88</v>
      </c>
      <c r="F53" s="2" t="s">
        <v>19</v>
      </c>
      <c r="G53" s="2">
        <v>0</v>
      </c>
      <c r="H53" s="2">
        <v>0</v>
      </c>
      <c r="I53" s="2">
        <v>31668.530000000002</v>
      </c>
      <c r="J53" s="2">
        <v>0</v>
      </c>
      <c r="K53" s="2">
        <v>0</v>
      </c>
      <c r="L53" s="2">
        <v>0</v>
      </c>
      <c r="M53">
        <f t="shared" si="0"/>
        <v>31668.530000000002</v>
      </c>
    </row>
    <row r="54" spans="1:13" x14ac:dyDescent="0.35">
      <c r="A54" s="2" t="s">
        <v>55</v>
      </c>
      <c r="B54" s="2" t="s">
        <v>102</v>
      </c>
      <c r="C54" s="2" t="s">
        <v>57</v>
      </c>
      <c r="D54" s="2" t="s">
        <v>24</v>
      </c>
      <c r="F54" s="2" t="s">
        <v>58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>
        <f t="shared" si="0"/>
        <v>0</v>
      </c>
    </row>
    <row r="55" spans="1:13" x14ac:dyDescent="0.35">
      <c r="A55" s="2" t="s">
        <v>55</v>
      </c>
      <c r="B55" s="2" t="s">
        <v>103</v>
      </c>
      <c r="C55" s="2" t="s">
        <v>104</v>
      </c>
      <c r="D55" s="2" t="s">
        <v>24</v>
      </c>
      <c r="F55" s="2" t="s">
        <v>16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>
        <f t="shared" si="0"/>
        <v>0</v>
      </c>
    </row>
    <row r="56" spans="1:13" x14ac:dyDescent="0.35">
      <c r="A56" s="2" t="s">
        <v>55</v>
      </c>
      <c r="B56" s="2" t="s">
        <v>105</v>
      </c>
      <c r="C56" s="2" t="s">
        <v>41</v>
      </c>
      <c r="D56" s="2" t="s">
        <v>24</v>
      </c>
      <c r="F56" s="2" t="s">
        <v>16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>
        <f t="shared" si="0"/>
        <v>0</v>
      </c>
    </row>
    <row r="57" spans="1:13" x14ac:dyDescent="0.35">
      <c r="A57" s="2" t="s">
        <v>55</v>
      </c>
      <c r="B57" s="2" t="s">
        <v>106</v>
      </c>
      <c r="C57" s="2" t="s">
        <v>107</v>
      </c>
      <c r="D57" s="2" t="s">
        <v>24</v>
      </c>
      <c r="F57" s="2" t="s">
        <v>16</v>
      </c>
      <c r="G57" s="2">
        <v>98818.53</v>
      </c>
      <c r="H57" s="2">
        <v>0</v>
      </c>
      <c r="I57" s="2">
        <v>38653.58</v>
      </c>
      <c r="J57" s="2">
        <v>8620.66</v>
      </c>
      <c r="K57" s="2">
        <v>0</v>
      </c>
      <c r="L57" s="2">
        <v>3372.02</v>
      </c>
      <c r="M57">
        <f t="shared" si="0"/>
        <v>149464.78999999998</v>
      </c>
    </row>
    <row r="58" spans="1:13" x14ac:dyDescent="0.35">
      <c r="A58" s="2" t="s">
        <v>36</v>
      </c>
      <c r="B58" s="2" t="s">
        <v>108</v>
      </c>
      <c r="C58" s="2" t="s">
        <v>67</v>
      </c>
      <c r="D58" s="2" t="s">
        <v>24</v>
      </c>
      <c r="F58" s="2" t="s">
        <v>16</v>
      </c>
      <c r="G58" s="2">
        <v>0</v>
      </c>
      <c r="H58" s="2">
        <v>0</v>
      </c>
      <c r="I58" s="2">
        <v>614.70000000000005</v>
      </c>
      <c r="J58" s="2">
        <v>0</v>
      </c>
      <c r="K58" s="2">
        <v>0</v>
      </c>
      <c r="L58" s="2">
        <v>0</v>
      </c>
      <c r="M58">
        <f t="shared" si="0"/>
        <v>614.70000000000005</v>
      </c>
    </row>
    <row r="59" spans="1:13" x14ac:dyDescent="0.35">
      <c r="A59" s="2" t="s">
        <v>12</v>
      </c>
      <c r="B59" s="2" t="s">
        <v>109</v>
      </c>
      <c r="C59" s="2" t="s">
        <v>110</v>
      </c>
      <c r="D59" s="2" t="s">
        <v>24</v>
      </c>
      <c r="F59" s="2" t="s">
        <v>16</v>
      </c>
      <c r="G59" s="2">
        <v>0</v>
      </c>
      <c r="H59" s="2">
        <v>0</v>
      </c>
      <c r="I59" s="2">
        <v>40096.69</v>
      </c>
      <c r="J59" s="2">
        <v>0</v>
      </c>
      <c r="K59" s="2">
        <v>0</v>
      </c>
      <c r="L59" s="2">
        <v>0</v>
      </c>
      <c r="M59">
        <f t="shared" si="0"/>
        <v>40096.69</v>
      </c>
    </row>
    <row r="60" spans="1:13" x14ac:dyDescent="0.35">
      <c r="A60" s="2" t="s">
        <v>12</v>
      </c>
      <c r="B60" s="2" t="s">
        <v>111</v>
      </c>
      <c r="C60" s="2" t="s">
        <v>112</v>
      </c>
      <c r="D60" s="2" t="s">
        <v>24</v>
      </c>
      <c r="F60" s="2" t="s">
        <v>25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>
        <f t="shared" si="0"/>
        <v>0</v>
      </c>
    </row>
    <row r="61" spans="1:13" x14ac:dyDescent="0.35">
      <c r="A61" s="2" t="s">
        <v>12</v>
      </c>
      <c r="B61" s="2" t="s">
        <v>113</v>
      </c>
      <c r="C61" s="2" t="s">
        <v>114</v>
      </c>
      <c r="D61" s="2" t="s">
        <v>24</v>
      </c>
      <c r="F61" s="2" t="s">
        <v>25</v>
      </c>
      <c r="G61" s="2">
        <v>145.02000000000001</v>
      </c>
      <c r="H61" s="2">
        <v>0</v>
      </c>
      <c r="I61" s="2">
        <v>149856.46</v>
      </c>
      <c r="J61" s="2">
        <v>174.02</v>
      </c>
      <c r="K61" s="2">
        <v>0</v>
      </c>
      <c r="L61" s="2">
        <v>179827.76</v>
      </c>
      <c r="M61">
        <f t="shared" si="0"/>
        <v>330003.26</v>
      </c>
    </row>
    <row r="62" spans="1:13" x14ac:dyDescent="0.35">
      <c r="A62" s="2" t="s">
        <v>12</v>
      </c>
      <c r="B62" s="2" t="s">
        <v>115</v>
      </c>
      <c r="C62" s="2" t="s">
        <v>18</v>
      </c>
      <c r="D62" s="2" t="s">
        <v>15</v>
      </c>
      <c r="F62" s="2" t="s">
        <v>19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>
        <f t="shared" si="0"/>
        <v>0</v>
      </c>
    </row>
    <row r="63" spans="1:13" x14ac:dyDescent="0.35">
      <c r="A63" s="2" t="s">
        <v>12</v>
      </c>
      <c r="B63" s="2" t="s">
        <v>116</v>
      </c>
      <c r="C63" s="2" t="s">
        <v>18</v>
      </c>
      <c r="D63" s="2" t="s">
        <v>15</v>
      </c>
      <c r="F63" s="2" t="s">
        <v>19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>
        <f t="shared" si="0"/>
        <v>0</v>
      </c>
    </row>
    <row r="64" spans="1:13" x14ac:dyDescent="0.35">
      <c r="A64" s="2" t="s">
        <v>12</v>
      </c>
      <c r="B64" s="2" t="s">
        <v>117</v>
      </c>
      <c r="C64" s="2" t="s">
        <v>18</v>
      </c>
      <c r="D64" s="2" t="s">
        <v>15</v>
      </c>
      <c r="F64" s="2" t="s">
        <v>19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>
        <f t="shared" si="0"/>
        <v>0</v>
      </c>
    </row>
    <row r="65" spans="1:13" x14ac:dyDescent="0.35">
      <c r="A65" s="2" t="s">
        <v>12</v>
      </c>
      <c r="B65" s="2" t="s">
        <v>118</v>
      </c>
      <c r="C65" s="2" t="s">
        <v>21</v>
      </c>
      <c r="D65" s="2" t="s">
        <v>15</v>
      </c>
      <c r="F65" s="2" t="s">
        <v>19</v>
      </c>
      <c r="G65" s="2">
        <v>0</v>
      </c>
      <c r="H65" s="2">
        <v>-175822</v>
      </c>
      <c r="I65" s="2">
        <v>175822</v>
      </c>
      <c r="J65" s="2">
        <v>0</v>
      </c>
      <c r="K65" s="2">
        <v>0</v>
      </c>
      <c r="L65" s="2">
        <v>0</v>
      </c>
      <c r="M65">
        <f t="shared" si="0"/>
        <v>0</v>
      </c>
    </row>
    <row r="66" spans="1:13" x14ac:dyDescent="0.35">
      <c r="A66" s="2" t="s">
        <v>12</v>
      </c>
      <c r="B66" s="2" t="s">
        <v>119</v>
      </c>
      <c r="C66" s="2" t="s">
        <v>14</v>
      </c>
      <c r="D66" s="2" t="s">
        <v>15</v>
      </c>
      <c r="F66" s="2" t="s">
        <v>16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>
        <f t="shared" si="0"/>
        <v>0</v>
      </c>
    </row>
    <row r="67" spans="1:13" x14ac:dyDescent="0.35">
      <c r="A67" s="2" t="s">
        <v>36</v>
      </c>
      <c r="B67" s="2" t="s">
        <v>120</v>
      </c>
      <c r="C67" s="2" t="s">
        <v>53</v>
      </c>
      <c r="D67" s="2" t="s">
        <v>54</v>
      </c>
      <c r="F67" s="2" t="s">
        <v>39</v>
      </c>
      <c r="G67" s="2">
        <v>0</v>
      </c>
      <c r="H67" s="2">
        <v>0</v>
      </c>
      <c r="I67" s="2">
        <v>-131695.89000000001</v>
      </c>
      <c r="J67" s="2">
        <v>0</v>
      </c>
      <c r="K67" s="2">
        <v>0</v>
      </c>
      <c r="L67" s="2">
        <v>0</v>
      </c>
      <c r="M67">
        <f t="shared" ref="M67:M130" si="1">SUM(G67:L67)</f>
        <v>-131695.89000000001</v>
      </c>
    </row>
    <row r="68" spans="1:13" x14ac:dyDescent="0.35">
      <c r="A68" s="2" t="s">
        <v>36</v>
      </c>
      <c r="B68" s="2" t="s">
        <v>121</v>
      </c>
      <c r="C68" s="2" t="s">
        <v>53</v>
      </c>
      <c r="D68" s="2" t="s">
        <v>54</v>
      </c>
      <c r="F68" s="2" t="s">
        <v>39</v>
      </c>
      <c r="G68" s="2">
        <v>0</v>
      </c>
      <c r="H68" s="2">
        <v>0</v>
      </c>
      <c r="I68" s="2">
        <v>-23920.68</v>
      </c>
      <c r="J68" s="2">
        <v>0</v>
      </c>
      <c r="K68" s="2">
        <v>0</v>
      </c>
      <c r="L68" s="2">
        <v>0</v>
      </c>
      <c r="M68">
        <f t="shared" si="1"/>
        <v>-23920.68</v>
      </c>
    </row>
    <row r="69" spans="1:13" x14ac:dyDescent="0.35">
      <c r="A69" s="2" t="s">
        <v>36</v>
      </c>
      <c r="B69" s="2" t="s">
        <v>122</v>
      </c>
      <c r="C69" s="2" t="s">
        <v>107</v>
      </c>
      <c r="D69" s="2" t="s">
        <v>24</v>
      </c>
      <c r="F69" s="2" t="s">
        <v>16</v>
      </c>
      <c r="G69" s="2">
        <v>0</v>
      </c>
      <c r="H69" s="2">
        <v>0</v>
      </c>
      <c r="I69" s="2">
        <v>19646.28</v>
      </c>
      <c r="J69" s="2">
        <v>0</v>
      </c>
      <c r="K69" s="2">
        <v>0</v>
      </c>
      <c r="L69" s="2">
        <v>1713.8400000000001</v>
      </c>
      <c r="M69">
        <f t="shared" si="1"/>
        <v>21360.12</v>
      </c>
    </row>
    <row r="70" spans="1:13" x14ac:dyDescent="0.35">
      <c r="A70" s="2" t="s">
        <v>36</v>
      </c>
      <c r="B70" s="2" t="s">
        <v>123</v>
      </c>
      <c r="C70" s="2" t="s">
        <v>124</v>
      </c>
      <c r="D70" s="2" t="s">
        <v>24</v>
      </c>
      <c r="F70" s="2" t="s">
        <v>58</v>
      </c>
      <c r="G70" s="2">
        <v>0</v>
      </c>
      <c r="H70" s="2">
        <v>0</v>
      </c>
      <c r="I70" s="2">
        <v>169.44</v>
      </c>
      <c r="J70" s="2">
        <v>0</v>
      </c>
      <c r="K70" s="2">
        <v>0</v>
      </c>
      <c r="L70" s="2">
        <v>33.119999999999997</v>
      </c>
      <c r="M70">
        <f t="shared" si="1"/>
        <v>202.56</v>
      </c>
    </row>
    <row r="71" spans="1:13" x14ac:dyDescent="0.35">
      <c r="A71" s="2" t="s">
        <v>36</v>
      </c>
      <c r="B71" s="2" t="s">
        <v>125</v>
      </c>
      <c r="C71" s="2" t="s">
        <v>95</v>
      </c>
      <c r="D71" s="2" t="s">
        <v>15</v>
      </c>
      <c r="F71" s="2" t="s">
        <v>39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>
        <f t="shared" si="1"/>
        <v>0</v>
      </c>
    </row>
    <row r="72" spans="1:13" x14ac:dyDescent="0.35">
      <c r="A72" s="2" t="s">
        <v>36</v>
      </c>
      <c r="B72" s="2" t="s">
        <v>126</v>
      </c>
      <c r="C72" s="2" t="s">
        <v>21</v>
      </c>
      <c r="D72" s="2" t="s">
        <v>15</v>
      </c>
      <c r="F72" s="2" t="s">
        <v>19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>
        <f t="shared" si="1"/>
        <v>0</v>
      </c>
    </row>
    <row r="73" spans="1:13" x14ac:dyDescent="0.35">
      <c r="A73" s="2" t="s">
        <v>55</v>
      </c>
      <c r="B73" s="2" t="s">
        <v>127</v>
      </c>
      <c r="C73" s="2" t="s">
        <v>57</v>
      </c>
      <c r="D73" s="2" t="s">
        <v>24</v>
      </c>
      <c r="F73" s="2" t="s">
        <v>58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>
        <f t="shared" si="1"/>
        <v>0</v>
      </c>
    </row>
    <row r="74" spans="1:13" x14ac:dyDescent="0.35">
      <c r="A74" s="2" t="s">
        <v>55</v>
      </c>
      <c r="B74" s="2" t="s">
        <v>128</v>
      </c>
      <c r="C74" s="2" t="s">
        <v>92</v>
      </c>
      <c r="D74" s="2" t="s">
        <v>24</v>
      </c>
      <c r="F74" s="2" t="s">
        <v>16</v>
      </c>
      <c r="G74" s="2">
        <v>0</v>
      </c>
      <c r="H74" s="2">
        <v>0</v>
      </c>
      <c r="I74" s="2">
        <v>768.6</v>
      </c>
      <c r="J74" s="2">
        <v>0</v>
      </c>
      <c r="K74" s="2">
        <v>0</v>
      </c>
      <c r="L74" s="2">
        <v>0</v>
      </c>
      <c r="M74">
        <f t="shared" si="1"/>
        <v>768.6</v>
      </c>
    </row>
    <row r="75" spans="1:13" x14ac:dyDescent="0.35">
      <c r="A75" s="2" t="s">
        <v>55</v>
      </c>
      <c r="B75" s="2" t="s">
        <v>129</v>
      </c>
      <c r="C75" s="2" t="s">
        <v>130</v>
      </c>
      <c r="D75" s="2" t="s">
        <v>24</v>
      </c>
      <c r="F75" s="2" t="s">
        <v>58</v>
      </c>
      <c r="G75" s="2">
        <v>27.47</v>
      </c>
      <c r="H75" s="2">
        <v>0</v>
      </c>
      <c r="I75" s="2">
        <v>113206.52</v>
      </c>
      <c r="J75" s="2">
        <v>4.28</v>
      </c>
      <c r="K75" s="2">
        <v>0</v>
      </c>
      <c r="L75" s="2">
        <v>17650.48</v>
      </c>
      <c r="M75">
        <f t="shared" si="1"/>
        <v>130888.75</v>
      </c>
    </row>
    <row r="76" spans="1:13" x14ac:dyDescent="0.35">
      <c r="A76" s="2" t="s">
        <v>12</v>
      </c>
      <c r="B76" s="2" t="s">
        <v>131</v>
      </c>
      <c r="C76" s="2" t="s">
        <v>132</v>
      </c>
      <c r="D76" s="2" t="s">
        <v>24</v>
      </c>
      <c r="F76" s="2" t="s">
        <v>16</v>
      </c>
      <c r="G76" s="2">
        <v>7652.33</v>
      </c>
      <c r="H76" s="2">
        <v>0</v>
      </c>
      <c r="I76" s="2">
        <v>487917.81</v>
      </c>
      <c r="J76" s="2">
        <v>0</v>
      </c>
      <c r="K76" s="2">
        <v>0</v>
      </c>
      <c r="L76" s="2">
        <v>0</v>
      </c>
      <c r="M76">
        <f t="shared" si="1"/>
        <v>495570.14</v>
      </c>
    </row>
    <row r="77" spans="1:13" x14ac:dyDescent="0.35">
      <c r="A77" s="2" t="s">
        <v>12</v>
      </c>
      <c r="B77" s="2" t="s">
        <v>133</v>
      </c>
      <c r="C77" s="2" t="s">
        <v>134</v>
      </c>
      <c r="D77" s="2" t="s">
        <v>24</v>
      </c>
      <c r="F77" s="2" t="s">
        <v>16</v>
      </c>
      <c r="G77" s="2">
        <v>0</v>
      </c>
      <c r="H77" s="2">
        <v>0</v>
      </c>
      <c r="I77" s="2">
        <v>77110.12</v>
      </c>
      <c r="J77" s="2">
        <v>0</v>
      </c>
      <c r="K77" s="2">
        <v>0</v>
      </c>
      <c r="L77" s="2">
        <v>7471.9000000000005</v>
      </c>
      <c r="M77">
        <f t="shared" si="1"/>
        <v>84582.01999999999</v>
      </c>
    </row>
    <row r="78" spans="1:13" x14ac:dyDescent="0.35">
      <c r="A78" s="2" t="s">
        <v>12</v>
      </c>
      <c r="B78" s="2" t="s">
        <v>135</v>
      </c>
      <c r="C78" s="2" t="s">
        <v>136</v>
      </c>
      <c r="D78" s="2" t="s">
        <v>24</v>
      </c>
      <c r="F78" s="2" t="s">
        <v>25</v>
      </c>
      <c r="G78" s="2">
        <v>0</v>
      </c>
      <c r="H78" s="2">
        <v>0</v>
      </c>
      <c r="I78" s="2">
        <v>202331.46</v>
      </c>
      <c r="J78" s="2">
        <v>0</v>
      </c>
      <c r="K78" s="2">
        <v>0</v>
      </c>
      <c r="L78" s="2">
        <v>242797.75</v>
      </c>
      <c r="M78">
        <f t="shared" si="1"/>
        <v>445129.20999999996</v>
      </c>
    </row>
    <row r="79" spans="1:13" x14ac:dyDescent="0.35">
      <c r="A79" s="2" t="s">
        <v>12</v>
      </c>
      <c r="B79" s="2" t="s">
        <v>137</v>
      </c>
      <c r="C79" s="2" t="s">
        <v>138</v>
      </c>
      <c r="D79" s="2" t="s">
        <v>24</v>
      </c>
      <c r="F79" s="2" t="s">
        <v>25</v>
      </c>
      <c r="G79" s="2">
        <v>96.52</v>
      </c>
      <c r="H79" s="2">
        <v>0</v>
      </c>
      <c r="I79" s="2">
        <v>1167507.04</v>
      </c>
      <c r="J79" s="2">
        <v>115.82000000000001</v>
      </c>
      <c r="K79" s="2">
        <v>0</v>
      </c>
      <c r="L79" s="2">
        <v>1401008.47</v>
      </c>
      <c r="M79">
        <f t="shared" si="1"/>
        <v>2568727.85</v>
      </c>
    </row>
    <row r="80" spans="1:13" x14ac:dyDescent="0.35">
      <c r="A80" s="2" t="s">
        <v>12</v>
      </c>
      <c r="B80" s="2" t="s">
        <v>139</v>
      </c>
      <c r="C80" s="2" t="s">
        <v>18</v>
      </c>
      <c r="D80" s="2" t="s">
        <v>15</v>
      </c>
      <c r="F80" s="2" t="s">
        <v>19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>
        <f t="shared" si="1"/>
        <v>0</v>
      </c>
    </row>
    <row r="81" spans="1:13" x14ac:dyDescent="0.35">
      <c r="A81" s="2" t="s">
        <v>12</v>
      </c>
      <c r="B81" s="2" t="s">
        <v>140</v>
      </c>
      <c r="C81" s="2" t="s">
        <v>21</v>
      </c>
      <c r="D81" s="2" t="s">
        <v>15</v>
      </c>
      <c r="F81" s="2" t="s">
        <v>19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>
        <f t="shared" si="1"/>
        <v>0</v>
      </c>
    </row>
    <row r="82" spans="1:13" x14ac:dyDescent="0.35">
      <c r="A82" s="2" t="s">
        <v>36</v>
      </c>
      <c r="B82" s="2" t="s">
        <v>141</v>
      </c>
      <c r="C82" s="2" t="s">
        <v>76</v>
      </c>
      <c r="D82" s="2" t="s">
        <v>24</v>
      </c>
      <c r="F82" s="2" t="s">
        <v>58</v>
      </c>
      <c r="G82" s="2">
        <v>0</v>
      </c>
      <c r="H82" s="2">
        <v>0</v>
      </c>
      <c r="I82" s="2">
        <v>11223.6</v>
      </c>
      <c r="J82" s="2">
        <v>0</v>
      </c>
      <c r="K82" s="2">
        <v>0</v>
      </c>
      <c r="L82" s="2">
        <v>1749.96</v>
      </c>
      <c r="M82">
        <f t="shared" si="1"/>
        <v>12973.560000000001</v>
      </c>
    </row>
    <row r="83" spans="1:13" x14ac:dyDescent="0.35">
      <c r="A83" s="2" t="s">
        <v>36</v>
      </c>
      <c r="B83" s="2" t="s">
        <v>142</v>
      </c>
      <c r="C83" s="2" t="s">
        <v>48</v>
      </c>
      <c r="D83" s="2" t="s">
        <v>24</v>
      </c>
      <c r="F83" s="2" t="s">
        <v>39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>
        <f t="shared" si="1"/>
        <v>0</v>
      </c>
    </row>
    <row r="84" spans="1:13" x14ac:dyDescent="0.35">
      <c r="A84" s="2" t="s">
        <v>36</v>
      </c>
      <c r="B84" s="2" t="s">
        <v>143</v>
      </c>
      <c r="C84" s="2" t="s">
        <v>95</v>
      </c>
      <c r="D84" s="2" t="s">
        <v>24</v>
      </c>
      <c r="F84" s="2" t="s">
        <v>39</v>
      </c>
      <c r="G84" s="2">
        <v>130314.18000000001</v>
      </c>
      <c r="H84" s="2">
        <v>-396261.9</v>
      </c>
      <c r="I84" s="2">
        <v>1014923.36</v>
      </c>
      <c r="J84" s="2">
        <v>11085.76</v>
      </c>
      <c r="K84" s="2">
        <v>-33709.800000000003</v>
      </c>
      <c r="L84" s="2">
        <v>86338.98</v>
      </c>
      <c r="M84">
        <f t="shared" si="1"/>
        <v>812690.57999999984</v>
      </c>
    </row>
    <row r="85" spans="1:13" x14ac:dyDescent="0.35">
      <c r="A85" s="2" t="s">
        <v>55</v>
      </c>
      <c r="B85" s="2" t="s">
        <v>144</v>
      </c>
      <c r="C85" s="2" t="s">
        <v>76</v>
      </c>
      <c r="D85" s="2" t="s">
        <v>24</v>
      </c>
      <c r="F85" s="2" t="s">
        <v>58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>
        <f t="shared" si="1"/>
        <v>0</v>
      </c>
    </row>
    <row r="86" spans="1:13" x14ac:dyDescent="0.35">
      <c r="A86" s="2" t="s">
        <v>55</v>
      </c>
      <c r="B86" s="2" t="s">
        <v>145</v>
      </c>
      <c r="C86" s="2" t="s">
        <v>146</v>
      </c>
      <c r="D86" s="2" t="s">
        <v>24</v>
      </c>
      <c r="F86" s="2" t="s">
        <v>58</v>
      </c>
      <c r="G86" s="2">
        <v>509.02000000000004</v>
      </c>
      <c r="H86" s="2">
        <v>0</v>
      </c>
      <c r="I86" s="2">
        <v>1989527.46</v>
      </c>
      <c r="J86" s="2">
        <v>165.37</v>
      </c>
      <c r="K86" s="2">
        <v>0</v>
      </c>
      <c r="L86" s="2">
        <v>646343.95000000007</v>
      </c>
      <c r="M86">
        <f t="shared" si="1"/>
        <v>2636545.8000000003</v>
      </c>
    </row>
    <row r="87" spans="1:13" x14ac:dyDescent="0.35">
      <c r="A87" s="2" t="s">
        <v>55</v>
      </c>
      <c r="B87" s="2" t="s">
        <v>147</v>
      </c>
      <c r="C87" s="2" t="s">
        <v>132</v>
      </c>
      <c r="D87" s="2" t="s">
        <v>24</v>
      </c>
      <c r="F87" s="2" t="s">
        <v>16</v>
      </c>
      <c r="G87" s="2">
        <v>1772.13</v>
      </c>
      <c r="H87" s="2">
        <v>0</v>
      </c>
      <c r="I87" s="2">
        <v>15634.44</v>
      </c>
      <c r="J87" s="2">
        <v>0</v>
      </c>
      <c r="K87" s="2">
        <v>0</v>
      </c>
      <c r="L87" s="2">
        <v>0</v>
      </c>
      <c r="M87">
        <f t="shared" si="1"/>
        <v>17406.57</v>
      </c>
    </row>
    <row r="88" spans="1:13" x14ac:dyDescent="0.35">
      <c r="A88" s="2" t="s">
        <v>12</v>
      </c>
      <c r="B88" s="2" t="s">
        <v>148</v>
      </c>
      <c r="C88" s="2" t="s">
        <v>149</v>
      </c>
      <c r="D88" s="2" t="s">
        <v>24</v>
      </c>
      <c r="F88" s="2" t="s">
        <v>16</v>
      </c>
      <c r="G88" s="2">
        <v>110252.17</v>
      </c>
      <c r="H88" s="2">
        <v>0</v>
      </c>
      <c r="I88" s="2">
        <v>1653554.6</v>
      </c>
      <c r="J88" s="2">
        <v>10683.36</v>
      </c>
      <c r="K88" s="2">
        <v>0</v>
      </c>
      <c r="L88" s="2">
        <v>160228.17000000001</v>
      </c>
      <c r="M88">
        <f t="shared" si="1"/>
        <v>1934718.3</v>
      </c>
    </row>
    <row r="89" spans="1:13" x14ac:dyDescent="0.35">
      <c r="A89" s="2" t="s">
        <v>12</v>
      </c>
      <c r="B89" s="2" t="s">
        <v>150</v>
      </c>
      <c r="C89" s="2" t="s">
        <v>18</v>
      </c>
      <c r="D89" s="2" t="s">
        <v>15</v>
      </c>
      <c r="F89" s="2" t="s">
        <v>19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>
        <f t="shared" si="1"/>
        <v>0</v>
      </c>
    </row>
    <row r="90" spans="1:13" x14ac:dyDescent="0.35">
      <c r="A90" s="2" t="s">
        <v>12</v>
      </c>
      <c r="B90" s="2" t="s">
        <v>151</v>
      </c>
      <c r="C90" s="2" t="s">
        <v>21</v>
      </c>
      <c r="D90" s="2" t="s">
        <v>15</v>
      </c>
      <c r="F90" s="2" t="s">
        <v>19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>
        <f t="shared" si="1"/>
        <v>0</v>
      </c>
    </row>
    <row r="91" spans="1:13" x14ac:dyDescent="0.35">
      <c r="A91" s="2" t="s">
        <v>12</v>
      </c>
      <c r="B91" s="2" t="s">
        <v>152</v>
      </c>
      <c r="C91" s="2" t="s">
        <v>153</v>
      </c>
      <c r="D91" s="2" t="s">
        <v>24</v>
      </c>
      <c r="F91" s="2" t="s">
        <v>25</v>
      </c>
      <c r="G91" s="2">
        <v>1818.67</v>
      </c>
      <c r="H91" s="2">
        <v>0</v>
      </c>
      <c r="I91" s="2">
        <v>4865023.1900000004</v>
      </c>
      <c r="J91" s="2">
        <v>2182.4299999999998</v>
      </c>
      <c r="K91" s="2">
        <v>0</v>
      </c>
      <c r="L91" s="2">
        <v>5838027.8399999999</v>
      </c>
      <c r="M91">
        <f t="shared" si="1"/>
        <v>10707052.129999999</v>
      </c>
    </row>
    <row r="92" spans="1:13" x14ac:dyDescent="0.35">
      <c r="A92" s="2" t="s">
        <v>12</v>
      </c>
      <c r="B92" s="2" t="s">
        <v>154</v>
      </c>
      <c r="C92" s="2" t="s">
        <v>18</v>
      </c>
      <c r="D92" s="2" t="s">
        <v>15</v>
      </c>
      <c r="F92" s="2" t="s">
        <v>19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>
        <f t="shared" si="1"/>
        <v>0</v>
      </c>
    </row>
    <row r="93" spans="1:13" x14ac:dyDescent="0.35">
      <c r="A93" s="2" t="s">
        <v>12</v>
      </c>
      <c r="B93" s="2" t="s">
        <v>155</v>
      </c>
      <c r="C93" s="2" t="s">
        <v>18</v>
      </c>
      <c r="D93" s="2" t="s">
        <v>15</v>
      </c>
      <c r="F93" s="2" t="s">
        <v>19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>
        <f t="shared" si="1"/>
        <v>0</v>
      </c>
    </row>
    <row r="94" spans="1:13" x14ac:dyDescent="0.35">
      <c r="A94" s="2" t="s">
        <v>12</v>
      </c>
      <c r="B94" s="2" t="s">
        <v>156</v>
      </c>
      <c r="C94" s="2" t="s">
        <v>18</v>
      </c>
      <c r="D94" s="2" t="s">
        <v>15</v>
      </c>
      <c r="F94" s="2" t="s">
        <v>19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>
        <f t="shared" si="1"/>
        <v>0</v>
      </c>
    </row>
    <row r="95" spans="1:13" x14ac:dyDescent="0.35">
      <c r="A95" s="2" t="s">
        <v>12</v>
      </c>
      <c r="B95" s="2" t="s">
        <v>157</v>
      </c>
      <c r="C95" s="2" t="s">
        <v>14</v>
      </c>
      <c r="D95" s="2" t="s">
        <v>24</v>
      </c>
      <c r="F95" s="2" t="s">
        <v>16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>
        <f t="shared" si="1"/>
        <v>0</v>
      </c>
    </row>
    <row r="96" spans="1:13" x14ac:dyDescent="0.35">
      <c r="A96" s="2" t="s">
        <v>36</v>
      </c>
      <c r="B96" s="2" t="s">
        <v>158</v>
      </c>
      <c r="C96" s="2" t="s">
        <v>53</v>
      </c>
      <c r="D96" s="2" t="s">
        <v>54</v>
      </c>
      <c r="F96" s="2" t="s">
        <v>39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>
        <f t="shared" si="1"/>
        <v>0</v>
      </c>
    </row>
    <row r="97" spans="1:13" x14ac:dyDescent="0.35">
      <c r="A97" s="2" t="s">
        <v>36</v>
      </c>
      <c r="B97" s="2" t="s">
        <v>159</v>
      </c>
      <c r="C97" s="2" t="s">
        <v>160</v>
      </c>
      <c r="D97" s="2" t="s">
        <v>24</v>
      </c>
      <c r="F97" s="2" t="s">
        <v>16</v>
      </c>
      <c r="G97" s="2">
        <v>0</v>
      </c>
      <c r="H97" s="2">
        <v>0</v>
      </c>
      <c r="I97" s="2">
        <v>5335.72</v>
      </c>
      <c r="J97" s="2">
        <v>0</v>
      </c>
      <c r="K97" s="2">
        <v>0</v>
      </c>
      <c r="L97" s="2">
        <v>0</v>
      </c>
      <c r="M97">
        <f t="shared" si="1"/>
        <v>5335.72</v>
      </c>
    </row>
    <row r="98" spans="1:13" x14ac:dyDescent="0.35">
      <c r="A98" s="2" t="s">
        <v>36</v>
      </c>
      <c r="B98" s="2" t="s">
        <v>161</v>
      </c>
      <c r="C98" s="2" t="s">
        <v>21</v>
      </c>
      <c r="D98" s="2" t="s">
        <v>15</v>
      </c>
      <c r="F98" s="2" t="s">
        <v>19</v>
      </c>
      <c r="G98" s="2">
        <v>0</v>
      </c>
      <c r="H98" s="2">
        <v>0</v>
      </c>
      <c r="I98" s="2">
        <v>3425357.63</v>
      </c>
      <c r="J98" s="2">
        <v>0</v>
      </c>
      <c r="K98" s="2">
        <v>0</v>
      </c>
      <c r="L98" s="2">
        <v>0</v>
      </c>
      <c r="M98">
        <f t="shared" si="1"/>
        <v>3425357.63</v>
      </c>
    </row>
    <row r="99" spans="1:13" x14ac:dyDescent="0.35">
      <c r="A99" s="2" t="s">
        <v>36</v>
      </c>
      <c r="B99" s="2" t="s">
        <v>162</v>
      </c>
      <c r="C99" s="2" t="s">
        <v>95</v>
      </c>
      <c r="D99" s="2" t="s">
        <v>15</v>
      </c>
      <c r="F99" s="2" t="s">
        <v>39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>
        <f t="shared" si="1"/>
        <v>0</v>
      </c>
    </row>
    <row r="100" spans="1:13" x14ac:dyDescent="0.35">
      <c r="A100" s="2" t="s">
        <v>36</v>
      </c>
      <c r="B100" s="2" t="s">
        <v>163</v>
      </c>
      <c r="C100" s="2" t="s">
        <v>95</v>
      </c>
      <c r="D100" s="2" t="s">
        <v>15</v>
      </c>
      <c r="F100" s="2" t="s">
        <v>39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>
        <f t="shared" si="1"/>
        <v>0</v>
      </c>
    </row>
    <row r="101" spans="1:13" x14ac:dyDescent="0.35">
      <c r="A101" s="2" t="s">
        <v>36</v>
      </c>
      <c r="B101" s="2" t="s">
        <v>164</v>
      </c>
      <c r="C101" s="2" t="s">
        <v>95</v>
      </c>
      <c r="D101" s="2" t="s">
        <v>24</v>
      </c>
      <c r="F101" s="2" t="s">
        <v>39</v>
      </c>
      <c r="G101" s="2">
        <v>429.19</v>
      </c>
      <c r="H101" s="2">
        <v>0</v>
      </c>
      <c r="I101" s="2">
        <v>24771494.550000001</v>
      </c>
      <c r="J101" s="2">
        <v>24.52</v>
      </c>
      <c r="K101" s="2">
        <v>0</v>
      </c>
      <c r="L101" s="2">
        <v>1415513.98</v>
      </c>
      <c r="M101">
        <f t="shared" si="1"/>
        <v>26187462.240000002</v>
      </c>
    </row>
    <row r="102" spans="1:13" x14ac:dyDescent="0.35">
      <c r="A102" s="2" t="s">
        <v>36</v>
      </c>
      <c r="B102" s="2" t="s">
        <v>165</v>
      </c>
      <c r="C102" s="2" t="s">
        <v>97</v>
      </c>
      <c r="D102" s="2" t="s">
        <v>24</v>
      </c>
      <c r="F102" s="2" t="s">
        <v>39</v>
      </c>
      <c r="G102" s="2">
        <v>0</v>
      </c>
      <c r="H102" s="2">
        <v>0</v>
      </c>
      <c r="I102" s="2">
        <v>839284.51</v>
      </c>
      <c r="J102" s="2">
        <v>0</v>
      </c>
      <c r="K102" s="2">
        <v>0</v>
      </c>
      <c r="L102" s="2">
        <v>95118.900000000009</v>
      </c>
      <c r="M102">
        <f t="shared" si="1"/>
        <v>934403.41</v>
      </c>
    </row>
    <row r="103" spans="1:13" x14ac:dyDescent="0.35">
      <c r="A103" s="2" t="s">
        <v>55</v>
      </c>
      <c r="B103" s="2" t="s">
        <v>166</v>
      </c>
      <c r="C103" s="2" t="s">
        <v>57</v>
      </c>
      <c r="D103" s="2" t="s">
        <v>24</v>
      </c>
      <c r="F103" s="2" t="s">
        <v>58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>
        <f t="shared" si="1"/>
        <v>0</v>
      </c>
    </row>
    <row r="104" spans="1:13" x14ac:dyDescent="0.35">
      <c r="A104" s="2" t="s">
        <v>55</v>
      </c>
      <c r="B104" s="2" t="s">
        <v>167</v>
      </c>
      <c r="C104" s="2" t="s">
        <v>76</v>
      </c>
      <c r="D104" s="2" t="s">
        <v>24</v>
      </c>
      <c r="F104" s="2" t="s">
        <v>58</v>
      </c>
      <c r="G104" s="2">
        <v>11032.630000000001</v>
      </c>
      <c r="H104" s="2">
        <v>0</v>
      </c>
      <c r="I104" s="2">
        <v>4649811.33</v>
      </c>
      <c r="J104" s="2">
        <v>1720.1200000000001</v>
      </c>
      <c r="K104" s="2">
        <v>0</v>
      </c>
      <c r="L104" s="2">
        <v>724970.58</v>
      </c>
      <c r="M104">
        <f t="shared" si="1"/>
        <v>5387534.6600000001</v>
      </c>
    </row>
    <row r="105" spans="1:13" x14ac:dyDescent="0.35">
      <c r="A105" s="2" t="s">
        <v>55</v>
      </c>
      <c r="B105" s="2" t="s">
        <v>168</v>
      </c>
      <c r="C105" s="2" t="s">
        <v>71</v>
      </c>
      <c r="D105" s="2" t="s">
        <v>24</v>
      </c>
      <c r="F105" s="2" t="s">
        <v>16</v>
      </c>
      <c r="G105" s="2">
        <v>0</v>
      </c>
      <c r="H105" s="2">
        <v>0</v>
      </c>
      <c r="I105" s="2">
        <v>3059.1</v>
      </c>
      <c r="J105" s="2">
        <v>0</v>
      </c>
      <c r="K105" s="2">
        <v>0</v>
      </c>
      <c r="L105" s="2">
        <v>0</v>
      </c>
      <c r="M105">
        <f t="shared" si="1"/>
        <v>3059.1</v>
      </c>
    </row>
    <row r="106" spans="1:13" x14ac:dyDescent="0.35">
      <c r="A106" s="2" t="s">
        <v>55</v>
      </c>
      <c r="B106" s="2" t="s">
        <v>169</v>
      </c>
      <c r="C106" s="2" t="s">
        <v>21</v>
      </c>
      <c r="D106" s="2" t="s">
        <v>15</v>
      </c>
      <c r="F106" s="2" t="s">
        <v>19</v>
      </c>
      <c r="G106" s="2">
        <v>0</v>
      </c>
      <c r="H106" s="2">
        <v>0</v>
      </c>
      <c r="I106" s="2">
        <v>39345.360000000001</v>
      </c>
      <c r="J106" s="2">
        <v>0</v>
      </c>
      <c r="K106" s="2">
        <v>0</v>
      </c>
      <c r="L106" s="2">
        <v>0</v>
      </c>
      <c r="M106">
        <f t="shared" si="1"/>
        <v>39345.360000000001</v>
      </c>
    </row>
    <row r="107" spans="1:13" x14ac:dyDescent="0.35">
      <c r="A107" s="2" t="s">
        <v>55</v>
      </c>
      <c r="B107" s="2" t="s">
        <v>170</v>
      </c>
      <c r="C107" s="2" t="s">
        <v>171</v>
      </c>
      <c r="D107" s="2" t="s">
        <v>24</v>
      </c>
      <c r="F107" s="2" t="s">
        <v>58</v>
      </c>
      <c r="G107" s="2">
        <v>0</v>
      </c>
      <c r="H107" s="2">
        <v>0</v>
      </c>
      <c r="I107" s="2">
        <v>7222.18</v>
      </c>
      <c r="J107" s="2">
        <v>0</v>
      </c>
      <c r="K107" s="2">
        <v>0</v>
      </c>
      <c r="L107" s="2">
        <v>0</v>
      </c>
      <c r="M107">
        <f t="shared" si="1"/>
        <v>7222.18</v>
      </c>
    </row>
    <row r="108" spans="1:13" x14ac:dyDescent="0.35">
      <c r="A108" s="2" t="s">
        <v>36</v>
      </c>
      <c r="B108" s="2" t="s">
        <v>172</v>
      </c>
      <c r="C108" s="2" t="s">
        <v>48</v>
      </c>
      <c r="D108" s="2" t="s">
        <v>24</v>
      </c>
      <c r="F108" s="2" t="s">
        <v>39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>
        <f t="shared" si="1"/>
        <v>0</v>
      </c>
    </row>
    <row r="109" spans="1:13" x14ac:dyDescent="0.35">
      <c r="A109" s="2" t="s">
        <v>12</v>
      </c>
      <c r="B109" s="2" t="s">
        <v>173</v>
      </c>
      <c r="C109" s="2" t="s">
        <v>107</v>
      </c>
      <c r="D109" s="2" t="s">
        <v>24</v>
      </c>
      <c r="F109" s="2" t="s">
        <v>16</v>
      </c>
      <c r="G109" s="2">
        <v>853.29</v>
      </c>
      <c r="H109" s="2">
        <v>0</v>
      </c>
      <c r="I109" s="2">
        <v>96014.86</v>
      </c>
      <c r="J109" s="2">
        <v>74.44</v>
      </c>
      <c r="K109" s="2">
        <v>0</v>
      </c>
      <c r="L109" s="2">
        <v>8376.1</v>
      </c>
      <c r="M109">
        <f t="shared" si="1"/>
        <v>105318.69</v>
      </c>
    </row>
    <row r="110" spans="1:13" x14ac:dyDescent="0.35">
      <c r="A110" s="2" t="s">
        <v>12</v>
      </c>
      <c r="B110" s="2" t="s">
        <v>174</v>
      </c>
      <c r="C110" s="2" t="s">
        <v>14</v>
      </c>
      <c r="D110" s="2" t="s">
        <v>15</v>
      </c>
      <c r="F110" s="2" t="s">
        <v>16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>
        <f t="shared" si="1"/>
        <v>0</v>
      </c>
    </row>
    <row r="111" spans="1:13" x14ac:dyDescent="0.35">
      <c r="A111" s="2" t="s">
        <v>12</v>
      </c>
      <c r="B111" s="2" t="s">
        <v>175</v>
      </c>
      <c r="C111" s="2" t="s">
        <v>21</v>
      </c>
      <c r="D111" s="2" t="s">
        <v>15</v>
      </c>
      <c r="F111" s="2" t="s">
        <v>19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>
        <f t="shared" si="1"/>
        <v>0</v>
      </c>
    </row>
    <row r="112" spans="1:13" x14ac:dyDescent="0.35">
      <c r="A112" s="2" t="s">
        <v>12</v>
      </c>
      <c r="B112" s="2" t="s">
        <v>176</v>
      </c>
      <c r="C112" s="2" t="s">
        <v>18</v>
      </c>
      <c r="D112" s="2" t="s">
        <v>15</v>
      </c>
      <c r="F112" s="2" t="s">
        <v>19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>
        <f t="shared" si="1"/>
        <v>0</v>
      </c>
    </row>
    <row r="113" spans="1:13" x14ac:dyDescent="0.35">
      <c r="A113" s="2" t="s">
        <v>12</v>
      </c>
      <c r="B113" s="2" t="s">
        <v>177</v>
      </c>
      <c r="C113" s="2" t="s">
        <v>178</v>
      </c>
      <c r="D113" s="2" t="s">
        <v>24</v>
      </c>
      <c r="F113" s="2" t="s">
        <v>25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>
        <f t="shared" si="1"/>
        <v>0</v>
      </c>
    </row>
    <row r="114" spans="1:13" x14ac:dyDescent="0.35">
      <c r="A114" s="2" t="s">
        <v>12</v>
      </c>
      <c r="B114" s="2" t="s">
        <v>179</v>
      </c>
      <c r="C114" s="2" t="s">
        <v>18</v>
      </c>
      <c r="D114" s="2" t="s">
        <v>15</v>
      </c>
      <c r="F114" s="2" t="s">
        <v>19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>
        <f t="shared" si="1"/>
        <v>0</v>
      </c>
    </row>
    <row r="115" spans="1:13" x14ac:dyDescent="0.35">
      <c r="A115" s="2" t="s">
        <v>12</v>
      </c>
      <c r="B115" s="2" t="s">
        <v>180</v>
      </c>
      <c r="C115" s="2" t="s">
        <v>178</v>
      </c>
      <c r="D115" s="2" t="s">
        <v>24</v>
      </c>
      <c r="F115" s="2" t="s">
        <v>25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>
        <f t="shared" si="1"/>
        <v>0</v>
      </c>
    </row>
    <row r="116" spans="1:13" x14ac:dyDescent="0.35">
      <c r="A116" s="2" t="s">
        <v>36</v>
      </c>
      <c r="B116" s="2" t="s">
        <v>181</v>
      </c>
      <c r="C116" s="2" t="s">
        <v>124</v>
      </c>
      <c r="D116" s="2" t="s">
        <v>24</v>
      </c>
      <c r="F116" s="2" t="s">
        <v>58</v>
      </c>
      <c r="G116" s="2">
        <v>0</v>
      </c>
      <c r="H116" s="2">
        <v>0</v>
      </c>
      <c r="I116" s="2">
        <v>1254.8399999999999</v>
      </c>
      <c r="J116" s="2">
        <v>0</v>
      </c>
      <c r="K116" s="2">
        <v>0</v>
      </c>
      <c r="L116" s="2">
        <v>245.16</v>
      </c>
      <c r="M116">
        <f t="shared" si="1"/>
        <v>1500</v>
      </c>
    </row>
    <row r="117" spans="1:13" x14ac:dyDescent="0.35">
      <c r="A117" s="2" t="s">
        <v>36</v>
      </c>
      <c r="B117" s="2" t="s">
        <v>182</v>
      </c>
      <c r="C117" s="2" t="s">
        <v>50</v>
      </c>
      <c r="D117" s="2" t="s">
        <v>24</v>
      </c>
      <c r="F117" s="2" t="s">
        <v>39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>
        <f t="shared" si="1"/>
        <v>0</v>
      </c>
    </row>
    <row r="118" spans="1:13" x14ac:dyDescent="0.35">
      <c r="A118" s="2" t="s">
        <v>36</v>
      </c>
      <c r="B118" s="2" t="s">
        <v>183</v>
      </c>
      <c r="C118" s="2" t="s">
        <v>95</v>
      </c>
      <c r="D118" s="2" t="s">
        <v>24</v>
      </c>
      <c r="F118" s="2" t="s">
        <v>39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>
        <f t="shared" si="1"/>
        <v>0</v>
      </c>
    </row>
    <row r="119" spans="1:13" x14ac:dyDescent="0.35">
      <c r="A119" s="2" t="s">
        <v>36</v>
      </c>
      <c r="B119" s="2" t="s">
        <v>184</v>
      </c>
      <c r="C119" s="2" t="s">
        <v>53</v>
      </c>
      <c r="D119" s="2" t="s">
        <v>54</v>
      </c>
      <c r="F119" s="2" t="s">
        <v>39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>
        <f t="shared" si="1"/>
        <v>0</v>
      </c>
    </row>
    <row r="120" spans="1:13" x14ac:dyDescent="0.35">
      <c r="A120" s="2" t="s">
        <v>36</v>
      </c>
      <c r="B120" s="2" t="s">
        <v>185</v>
      </c>
      <c r="C120" s="2" t="s">
        <v>50</v>
      </c>
      <c r="D120" s="2" t="s">
        <v>24</v>
      </c>
      <c r="F120" s="2" t="s">
        <v>39</v>
      </c>
      <c r="G120" s="2">
        <v>10080.130000000001</v>
      </c>
      <c r="H120" s="2">
        <v>0</v>
      </c>
      <c r="I120" s="2">
        <v>704615.69000000006</v>
      </c>
      <c r="J120" s="2">
        <v>519.59</v>
      </c>
      <c r="K120" s="2">
        <v>0</v>
      </c>
      <c r="L120" s="2">
        <v>36320.410000000003</v>
      </c>
      <c r="M120">
        <f t="shared" si="1"/>
        <v>751535.82000000007</v>
      </c>
    </row>
    <row r="121" spans="1:13" x14ac:dyDescent="0.35">
      <c r="A121" s="2" t="s">
        <v>36</v>
      </c>
      <c r="B121" s="2" t="s">
        <v>186</v>
      </c>
      <c r="D121" s="2" t="s">
        <v>24</v>
      </c>
      <c r="F121" s="2" t="s">
        <v>58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>
        <f t="shared" si="1"/>
        <v>0</v>
      </c>
    </row>
    <row r="122" spans="1:13" x14ac:dyDescent="0.35">
      <c r="A122" s="2" t="s">
        <v>36</v>
      </c>
      <c r="B122" s="2" t="s">
        <v>187</v>
      </c>
      <c r="C122" s="2" t="s">
        <v>53</v>
      </c>
      <c r="D122" s="2" t="s">
        <v>54</v>
      </c>
      <c r="F122" s="2" t="s">
        <v>39</v>
      </c>
      <c r="G122" s="2">
        <v>0</v>
      </c>
      <c r="H122" s="2">
        <v>0</v>
      </c>
      <c r="I122" s="2">
        <v>455555.87</v>
      </c>
      <c r="J122" s="2">
        <v>0</v>
      </c>
      <c r="K122" s="2">
        <v>0</v>
      </c>
      <c r="L122" s="2">
        <v>0</v>
      </c>
      <c r="M122">
        <f t="shared" si="1"/>
        <v>455555.87</v>
      </c>
    </row>
    <row r="123" spans="1:13" x14ac:dyDescent="0.35">
      <c r="A123" s="2" t="s">
        <v>36</v>
      </c>
      <c r="B123" s="2" t="s">
        <v>188</v>
      </c>
      <c r="C123" s="2" t="s">
        <v>21</v>
      </c>
      <c r="D123" s="2" t="s">
        <v>15</v>
      </c>
      <c r="F123" s="2" t="s">
        <v>19</v>
      </c>
      <c r="G123" s="2">
        <v>0</v>
      </c>
      <c r="H123" s="2">
        <v>0</v>
      </c>
      <c r="I123" s="2">
        <v>255897.36000000002</v>
      </c>
      <c r="J123" s="2">
        <v>0</v>
      </c>
      <c r="K123" s="2">
        <v>0</v>
      </c>
      <c r="L123" s="2">
        <v>0</v>
      </c>
      <c r="M123">
        <f t="shared" si="1"/>
        <v>255897.36000000002</v>
      </c>
    </row>
    <row r="124" spans="1:13" x14ac:dyDescent="0.35">
      <c r="A124" s="2" t="s">
        <v>55</v>
      </c>
      <c r="B124" s="2" t="s">
        <v>189</v>
      </c>
      <c r="C124" s="2" t="s">
        <v>21</v>
      </c>
      <c r="D124" s="2" t="s">
        <v>15</v>
      </c>
      <c r="F124" s="2" t="s">
        <v>19</v>
      </c>
      <c r="G124" s="2">
        <v>0</v>
      </c>
      <c r="H124" s="2">
        <v>0</v>
      </c>
      <c r="I124" s="2">
        <v>1236958.1000000001</v>
      </c>
      <c r="J124" s="2">
        <v>0</v>
      </c>
      <c r="K124" s="2">
        <v>0</v>
      </c>
      <c r="L124" s="2">
        <v>0</v>
      </c>
      <c r="M124">
        <f t="shared" si="1"/>
        <v>1236958.1000000001</v>
      </c>
    </row>
    <row r="125" spans="1:13" x14ac:dyDescent="0.35">
      <c r="A125" s="2" t="s">
        <v>55</v>
      </c>
      <c r="B125" s="2" t="s">
        <v>190</v>
      </c>
      <c r="C125" s="2" t="s">
        <v>14</v>
      </c>
      <c r="D125" s="2" t="s">
        <v>24</v>
      </c>
      <c r="F125" s="2" t="s">
        <v>16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>
        <f t="shared" si="1"/>
        <v>0</v>
      </c>
    </row>
    <row r="126" spans="1:13" x14ac:dyDescent="0.35">
      <c r="A126" s="2" t="s">
        <v>55</v>
      </c>
      <c r="B126" s="2" t="s">
        <v>191</v>
      </c>
      <c r="C126" s="2" t="s">
        <v>192</v>
      </c>
      <c r="D126" s="2" t="s">
        <v>24</v>
      </c>
      <c r="F126" s="2" t="s">
        <v>58</v>
      </c>
      <c r="G126" s="2">
        <v>557.71</v>
      </c>
      <c r="H126" s="2">
        <v>0</v>
      </c>
      <c r="I126" s="2">
        <v>2647031.27</v>
      </c>
      <c r="J126" s="2">
        <v>437.96000000000004</v>
      </c>
      <c r="K126" s="2">
        <v>0</v>
      </c>
      <c r="L126" s="2">
        <v>2078650.35</v>
      </c>
      <c r="M126">
        <f t="shared" si="1"/>
        <v>4726677.29</v>
      </c>
    </row>
    <row r="127" spans="1:13" x14ac:dyDescent="0.35">
      <c r="A127" s="2" t="s">
        <v>55</v>
      </c>
      <c r="B127" s="2" t="s">
        <v>193</v>
      </c>
      <c r="C127" s="2" t="s">
        <v>69</v>
      </c>
      <c r="D127" s="2" t="s">
        <v>24</v>
      </c>
      <c r="F127" s="2" t="s">
        <v>16</v>
      </c>
      <c r="G127" s="2">
        <v>291.09000000000003</v>
      </c>
      <c r="H127" s="2">
        <v>0</v>
      </c>
      <c r="I127" s="2">
        <v>146618.92000000001</v>
      </c>
      <c r="J127" s="2">
        <v>40.230000000000004</v>
      </c>
      <c r="K127" s="2">
        <v>0</v>
      </c>
      <c r="L127" s="2">
        <v>20264.350000000002</v>
      </c>
      <c r="M127">
        <f t="shared" si="1"/>
        <v>167214.59000000003</v>
      </c>
    </row>
    <row r="128" spans="1:13" x14ac:dyDescent="0.35">
      <c r="A128" s="2" t="s">
        <v>55</v>
      </c>
      <c r="B128" s="2" t="s">
        <v>194</v>
      </c>
      <c r="C128" s="2" t="s">
        <v>149</v>
      </c>
      <c r="D128" s="2" t="s">
        <v>24</v>
      </c>
      <c r="F128" s="2" t="s">
        <v>16</v>
      </c>
      <c r="G128" s="2">
        <v>0</v>
      </c>
      <c r="H128" s="2">
        <v>0</v>
      </c>
      <c r="I128" s="2">
        <v>45210.31</v>
      </c>
      <c r="J128" s="2">
        <v>0</v>
      </c>
      <c r="K128" s="2">
        <v>0</v>
      </c>
      <c r="L128" s="2">
        <v>4380.84</v>
      </c>
      <c r="M128">
        <f t="shared" si="1"/>
        <v>49591.149999999994</v>
      </c>
    </row>
    <row r="129" spans="1:13" x14ac:dyDescent="0.35">
      <c r="A129" s="2" t="s">
        <v>55</v>
      </c>
      <c r="B129" s="2" t="s">
        <v>195</v>
      </c>
      <c r="C129" s="2" t="s">
        <v>21</v>
      </c>
      <c r="D129" s="2" t="s">
        <v>15</v>
      </c>
      <c r="F129" s="2" t="s">
        <v>19</v>
      </c>
      <c r="G129" s="2">
        <v>0</v>
      </c>
      <c r="H129" s="2">
        <v>0</v>
      </c>
      <c r="I129" s="2">
        <v>62436.36</v>
      </c>
      <c r="J129" s="2">
        <v>0</v>
      </c>
      <c r="K129" s="2">
        <v>0</v>
      </c>
      <c r="L129" s="2">
        <v>0</v>
      </c>
      <c r="M129">
        <f t="shared" si="1"/>
        <v>62436.36</v>
      </c>
    </row>
    <row r="130" spans="1:13" x14ac:dyDescent="0.35">
      <c r="A130" s="2" t="s">
        <v>55</v>
      </c>
      <c r="B130" s="2" t="s">
        <v>196</v>
      </c>
      <c r="C130" s="2" t="s">
        <v>21</v>
      </c>
      <c r="D130" s="2" t="s">
        <v>88</v>
      </c>
      <c r="F130" s="2" t="s">
        <v>19</v>
      </c>
      <c r="G130" s="2">
        <v>0</v>
      </c>
      <c r="H130" s="2">
        <v>0</v>
      </c>
      <c r="I130" s="2">
        <v>9702.39</v>
      </c>
      <c r="J130" s="2">
        <v>0</v>
      </c>
      <c r="K130" s="2">
        <v>0</v>
      </c>
      <c r="L130" s="2">
        <v>0</v>
      </c>
      <c r="M130">
        <f t="shared" si="1"/>
        <v>9702.39</v>
      </c>
    </row>
    <row r="131" spans="1:13" x14ac:dyDescent="0.35">
      <c r="A131" s="2" t="s">
        <v>36</v>
      </c>
      <c r="B131" s="2" t="s">
        <v>197</v>
      </c>
      <c r="C131" s="2" t="s">
        <v>50</v>
      </c>
      <c r="D131" s="2" t="s">
        <v>24</v>
      </c>
      <c r="F131" s="2" t="s">
        <v>39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>
        <f t="shared" ref="M131:M182" si="2">SUM(G131:L131)</f>
        <v>0</v>
      </c>
    </row>
    <row r="132" spans="1:13" x14ac:dyDescent="0.35">
      <c r="A132" s="2" t="s">
        <v>12</v>
      </c>
      <c r="B132" s="2" t="s">
        <v>198</v>
      </c>
      <c r="C132" s="2" t="s">
        <v>178</v>
      </c>
      <c r="D132" s="2" t="s">
        <v>24</v>
      </c>
      <c r="F132" s="2" t="s">
        <v>25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>
        <f t="shared" si="2"/>
        <v>0</v>
      </c>
    </row>
    <row r="133" spans="1:13" x14ac:dyDescent="0.35">
      <c r="A133" s="2" t="s">
        <v>12</v>
      </c>
      <c r="B133" s="2" t="s">
        <v>199</v>
      </c>
      <c r="C133" s="2" t="s">
        <v>21</v>
      </c>
      <c r="D133" s="2" t="s">
        <v>15</v>
      </c>
      <c r="F133" s="2" t="s">
        <v>19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>
        <f t="shared" si="2"/>
        <v>0</v>
      </c>
    </row>
    <row r="134" spans="1:13" x14ac:dyDescent="0.35">
      <c r="A134" s="2" t="s">
        <v>12</v>
      </c>
      <c r="B134" s="2" t="s">
        <v>200</v>
      </c>
      <c r="C134" s="2" t="s">
        <v>201</v>
      </c>
      <c r="D134" s="2" t="s">
        <v>54</v>
      </c>
      <c r="F134" s="2" t="s">
        <v>16</v>
      </c>
      <c r="G134" s="2">
        <v>0</v>
      </c>
      <c r="H134" s="2">
        <v>0</v>
      </c>
      <c r="I134" s="2">
        <v>11519.12</v>
      </c>
      <c r="J134" s="2">
        <v>0</v>
      </c>
      <c r="K134" s="2">
        <v>0</v>
      </c>
      <c r="L134" s="2">
        <v>0</v>
      </c>
      <c r="M134">
        <f t="shared" si="2"/>
        <v>11519.12</v>
      </c>
    </row>
    <row r="135" spans="1:13" x14ac:dyDescent="0.35">
      <c r="A135" s="2" t="s">
        <v>12</v>
      </c>
      <c r="B135" s="2" t="s">
        <v>202</v>
      </c>
      <c r="C135" s="2" t="s">
        <v>18</v>
      </c>
      <c r="D135" s="2" t="s">
        <v>15</v>
      </c>
      <c r="F135" s="2" t="s">
        <v>19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>
        <f t="shared" si="2"/>
        <v>0</v>
      </c>
    </row>
    <row r="136" spans="1:13" x14ac:dyDescent="0.35">
      <c r="A136" s="2" t="s">
        <v>12</v>
      </c>
      <c r="B136" s="2" t="s">
        <v>203</v>
      </c>
      <c r="C136" s="2" t="s">
        <v>18</v>
      </c>
      <c r="D136" s="2" t="s">
        <v>15</v>
      </c>
      <c r="F136" s="2" t="s">
        <v>19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>
        <f t="shared" si="2"/>
        <v>0</v>
      </c>
    </row>
    <row r="137" spans="1:13" x14ac:dyDescent="0.35">
      <c r="A137" s="2" t="s">
        <v>12</v>
      </c>
      <c r="B137" s="2" t="s">
        <v>204</v>
      </c>
      <c r="C137" s="2" t="s">
        <v>18</v>
      </c>
      <c r="D137" s="2" t="s">
        <v>15</v>
      </c>
      <c r="F137" s="2" t="s">
        <v>19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>
        <f t="shared" si="2"/>
        <v>0</v>
      </c>
    </row>
    <row r="138" spans="1:13" x14ac:dyDescent="0.35">
      <c r="A138" s="2" t="s">
        <v>12</v>
      </c>
      <c r="B138" s="2" t="s">
        <v>205</v>
      </c>
      <c r="C138" s="2" t="s">
        <v>21</v>
      </c>
      <c r="D138" s="2" t="s">
        <v>15</v>
      </c>
      <c r="F138" s="2" t="s">
        <v>19</v>
      </c>
      <c r="G138" s="2">
        <v>0</v>
      </c>
      <c r="H138" s="2">
        <v>0</v>
      </c>
      <c r="I138" s="2">
        <v>112056.72</v>
      </c>
      <c r="J138" s="2">
        <v>0</v>
      </c>
      <c r="K138" s="2">
        <v>0</v>
      </c>
      <c r="L138" s="2">
        <v>0</v>
      </c>
      <c r="M138">
        <f t="shared" si="2"/>
        <v>112056.72</v>
      </c>
    </row>
    <row r="139" spans="1:13" x14ac:dyDescent="0.35">
      <c r="A139" s="2" t="s">
        <v>12</v>
      </c>
      <c r="B139" s="2" t="s">
        <v>206</v>
      </c>
      <c r="C139" s="2" t="s">
        <v>21</v>
      </c>
      <c r="D139" s="2" t="s">
        <v>15</v>
      </c>
      <c r="F139" s="2" t="s">
        <v>19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>
        <f t="shared" si="2"/>
        <v>0</v>
      </c>
    </row>
    <row r="140" spans="1:13" x14ac:dyDescent="0.35">
      <c r="A140" s="2" t="s">
        <v>36</v>
      </c>
      <c r="B140" s="2" t="s">
        <v>207</v>
      </c>
      <c r="C140" s="2" t="s">
        <v>44</v>
      </c>
      <c r="D140" s="2" t="s">
        <v>24</v>
      </c>
      <c r="F140" s="2" t="s">
        <v>39</v>
      </c>
      <c r="G140" s="2">
        <v>470.65000000000003</v>
      </c>
      <c r="H140" s="2">
        <v>0</v>
      </c>
      <c r="I140" s="2">
        <v>231143.61000000002</v>
      </c>
      <c r="J140" s="2">
        <v>32.520000000000003</v>
      </c>
      <c r="K140" s="2">
        <v>0</v>
      </c>
      <c r="L140" s="2">
        <v>15973.35</v>
      </c>
      <c r="M140">
        <f t="shared" si="2"/>
        <v>247620.13</v>
      </c>
    </row>
    <row r="141" spans="1:13" x14ac:dyDescent="0.35">
      <c r="A141" s="2" t="s">
        <v>36</v>
      </c>
      <c r="B141" s="2" t="s">
        <v>208</v>
      </c>
      <c r="C141" s="2" t="s">
        <v>14</v>
      </c>
      <c r="D141" s="2" t="s">
        <v>24</v>
      </c>
      <c r="F141" s="2" t="s">
        <v>16</v>
      </c>
      <c r="G141" s="2">
        <v>0</v>
      </c>
      <c r="H141" s="2">
        <v>0</v>
      </c>
      <c r="I141" s="2">
        <v>991.2</v>
      </c>
      <c r="J141" s="2">
        <v>0</v>
      </c>
      <c r="K141" s="2">
        <v>0</v>
      </c>
      <c r="L141" s="2">
        <v>81</v>
      </c>
      <c r="M141">
        <f t="shared" si="2"/>
        <v>1072.2</v>
      </c>
    </row>
    <row r="142" spans="1:13" x14ac:dyDescent="0.35">
      <c r="A142" s="2" t="s">
        <v>36</v>
      </c>
      <c r="B142" s="2" t="s">
        <v>209</v>
      </c>
      <c r="C142" s="2" t="s">
        <v>48</v>
      </c>
      <c r="D142" s="2" t="s">
        <v>24</v>
      </c>
      <c r="F142" s="2" t="s">
        <v>39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>
        <f t="shared" si="2"/>
        <v>0</v>
      </c>
    </row>
    <row r="143" spans="1:13" x14ac:dyDescent="0.35">
      <c r="A143" s="2" t="s">
        <v>36</v>
      </c>
      <c r="B143" s="2" t="s">
        <v>210</v>
      </c>
      <c r="C143" s="2" t="s">
        <v>21</v>
      </c>
      <c r="D143" s="2" t="s">
        <v>15</v>
      </c>
      <c r="F143" s="2" t="s">
        <v>19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>
        <f t="shared" si="2"/>
        <v>0</v>
      </c>
    </row>
    <row r="144" spans="1:13" x14ac:dyDescent="0.35">
      <c r="A144" s="2" t="s">
        <v>36</v>
      </c>
      <c r="B144" s="2" t="s">
        <v>211</v>
      </c>
      <c r="C144" s="2" t="s">
        <v>21</v>
      </c>
      <c r="D144" s="2" t="s">
        <v>15</v>
      </c>
      <c r="F144" s="2" t="s">
        <v>19</v>
      </c>
      <c r="G144" s="2">
        <v>0</v>
      </c>
      <c r="H144" s="2">
        <v>0</v>
      </c>
      <c r="I144" s="2">
        <v>214182.6</v>
      </c>
      <c r="J144" s="2">
        <v>0</v>
      </c>
      <c r="K144" s="2">
        <v>0</v>
      </c>
      <c r="L144" s="2">
        <v>0</v>
      </c>
      <c r="M144">
        <f t="shared" si="2"/>
        <v>214182.6</v>
      </c>
    </row>
    <row r="145" spans="1:13" x14ac:dyDescent="0.35">
      <c r="A145" s="2" t="s">
        <v>55</v>
      </c>
      <c r="B145" s="2" t="s">
        <v>212</v>
      </c>
      <c r="C145" s="2" t="s">
        <v>21</v>
      </c>
      <c r="D145" s="2" t="s">
        <v>15</v>
      </c>
      <c r="F145" s="2" t="s">
        <v>19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>
        <f t="shared" si="2"/>
        <v>0</v>
      </c>
    </row>
    <row r="146" spans="1:13" x14ac:dyDescent="0.35">
      <c r="A146" s="2" t="s">
        <v>55</v>
      </c>
      <c r="B146" s="2" t="s">
        <v>213</v>
      </c>
      <c r="C146" s="2" t="s">
        <v>214</v>
      </c>
      <c r="D146" s="2" t="s">
        <v>24</v>
      </c>
      <c r="F146" s="2" t="s">
        <v>58</v>
      </c>
      <c r="G146" s="2">
        <v>0</v>
      </c>
      <c r="H146" s="2">
        <v>0</v>
      </c>
      <c r="I146" s="2">
        <v>2778.96</v>
      </c>
      <c r="J146" s="2">
        <v>0</v>
      </c>
      <c r="K146" s="2">
        <v>0</v>
      </c>
      <c r="L146" s="2">
        <v>0</v>
      </c>
      <c r="M146">
        <f t="shared" si="2"/>
        <v>2778.96</v>
      </c>
    </row>
    <row r="147" spans="1:13" x14ac:dyDescent="0.35">
      <c r="A147" s="2" t="s">
        <v>55</v>
      </c>
      <c r="B147" s="2" t="s">
        <v>215</v>
      </c>
      <c r="C147" s="2" t="s">
        <v>14</v>
      </c>
      <c r="D147" s="2" t="s">
        <v>24</v>
      </c>
      <c r="F147" s="2" t="s">
        <v>16</v>
      </c>
      <c r="G147" s="2">
        <v>0</v>
      </c>
      <c r="H147" s="2">
        <v>0</v>
      </c>
      <c r="I147" s="2">
        <v>5147.04</v>
      </c>
      <c r="J147" s="2">
        <v>0</v>
      </c>
      <c r="K147" s="2">
        <v>0</v>
      </c>
      <c r="L147" s="2">
        <v>420.72</v>
      </c>
      <c r="M147">
        <f t="shared" si="2"/>
        <v>5567.76</v>
      </c>
    </row>
    <row r="148" spans="1:13" x14ac:dyDescent="0.35">
      <c r="A148" s="2" t="s">
        <v>55</v>
      </c>
      <c r="B148" s="2" t="s">
        <v>216</v>
      </c>
      <c r="C148" s="2" t="s">
        <v>160</v>
      </c>
      <c r="D148" s="2" t="s">
        <v>24</v>
      </c>
      <c r="F148" s="2" t="s">
        <v>16</v>
      </c>
      <c r="G148" s="2">
        <v>0</v>
      </c>
      <c r="H148" s="2">
        <v>0</v>
      </c>
      <c r="I148" s="2">
        <v>234.83</v>
      </c>
      <c r="J148" s="2">
        <v>0</v>
      </c>
      <c r="K148" s="2">
        <v>0</v>
      </c>
      <c r="L148" s="2">
        <v>0</v>
      </c>
      <c r="M148">
        <f t="shared" si="2"/>
        <v>234.83</v>
      </c>
    </row>
    <row r="149" spans="1:13" x14ac:dyDescent="0.35">
      <c r="A149" s="2" t="s">
        <v>55</v>
      </c>
      <c r="B149" s="2" t="s">
        <v>217</v>
      </c>
      <c r="C149" s="2" t="s">
        <v>110</v>
      </c>
      <c r="D149" s="2" t="s">
        <v>24</v>
      </c>
      <c r="F149" s="2" t="s">
        <v>16</v>
      </c>
      <c r="G149" s="2">
        <v>0</v>
      </c>
      <c r="H149" s="2">
        <v>0</v>
      </c>
      <c r="I149" s="2">
        <v>9304.35</v>
      </c>
      <c r="J149" s="2">
        <v>0</v>
      </c>
      <c r="K149" s="2">
        <v>0</v>
      </c>
      <c r="L149" s="2">
        <v>0</v>
      </c>
      <c r="M149">
        <f t="shared" si="2"/>
        <v>9304.35</v>
      </c>
    </row>
    <row r="150" spans="1:13" x14ac:dyDescent="0.35">
      <c r="A150" s="2" t="s">
        <v>55</v>
      </c>
      <c r="B150" s="2" t="s">
        <v>218</v>
      </c>
      <c r="C150" s="2" t="s">
        <v>21</v>
      </c>
      <c r="D150" s="2" t="s">
        <v>15</v>
      </c>
      <c r="F150" s="2" t="s">
        <v>19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>
        <f t="shared" si="2"/>
        <v>0</v>
      </c>
    </row>
    <row r="151" spans="1:13" x14ac:dyDescent="0.35">
      <c r="A151" s="2" t="s">
        <v>55</v>
      </c>
      <c r="B151" s="2" t="s">
        <v>219</v>
      </c>
      <c r="C151" s="2" t="s">
        <v>21</v>
      </c>
      <c r="D151" s="2" t="s">
        <v>15</v>
      </c>
      <c r="F151" s="2" t="s">
        <v>19</v>
      </c>
      <c r="G151" s="2">
        <v>0</v>
      </c>
      <c r="H151" s="2">
        <v>-28388.720000000001</v>
      </c>
      <c r="I151" s="2">
        <v>28388.720000000001</v>
      </c>
      <c r="J151" s="2">
        <v>0</v>
      </c>
      <c r="K151" s="2">
        <v>0</v>
      </c>
      <c r="L151" s="2">
        <v>0</v>
      </c>
      <c r="M151">
        <f t="shared" si="2"/>
        <v>0</v>
      </c>
    </row>
    <row r="152" spans="1:13" x14ac:dyDescent="0.35">
      <c r="A152" s="2" t="s">
        <v>12</v>
      </c>
      <c r="B152" s="2" t="s">
        <v>220</v>
      </c>
      <c r="C152" s="2" t="s">
        <v>92</v>
      </c>
      <c r="D152" s="2" t="s">
        <v>24</v>
      </c>
      <c r="F152" s="2" t="s">
        <v>16</v>
      </c>
      <c r="G152" s="2">
        <v>1575.3700000000001</v>
      </c>
      <c r="H152" s="2">
        <v>0</v>
      </c>
      <c r="I152" s="2">
        <v>67011.680000000008</v>
      </c>
      <c r="J152" s="2">
        <v>0</v>
      </c>
      <c r="K152" s="2">
        <v>0</v>
      </c>
      <c r="L152" s="2">
        <v>0</v>
      </c>
      <c r="M152">
        <f t="shared" si="2"/>
        <v>68587.05</v>
      </c>
    </row>
    <row r="153" spans="1:13" x14ac:dyDescent="0.35">
      <c r="A153" s="2" t="s">
        <v>12</v>
      </c>
      <c r="B153" s="2" t="s">
        <v>221</v>
      </c>
      <c r="C153" s="2" t="s">
        <v>160</v>
      </c>
      <c r="D153" s="2" t="s">
        <v>24</v>
      </c>
      <c r="F153" s="2" t="s">
        <v>16</v>
      </c>
      <c r="G153" s="2">
        <v>0</v>
      </c>
      <c r="H153" s="2">
        <v>0</v>
      </c>
      <c r="I153" s="2">
        <v>7155.5</v>
      </c>
      <c r="J153" s="2">
        <v>0</v>
      </c>
      <c r="K153" s="2">
        <v>0</v>
      </c>
      <c r="L153" s="2">
        <v>0</v>
      </c>
      <c r="M153">
        <f t="shared" si="2"/>
        <v>7155.5</v>
      </c>
    </row>
    <row r="154" spans="1:13" x14ac:dyDescent="0.35">
      <c r="A154" s="2" t="s">
        <v>12</v>
      </c>
      <c r="B154" s="2" t="s">
        <v>222</v>
      </c>
      <c r="C154" s="2" t="s">
        <v>104</v>
      </c>
      <c r="D154" s="2" t="s">
        <v>24</v>
      </c>
      <c r="F154" s="2" t="s">
        <v>16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>
        <f t="shared" si="2"/>
        <v>0</v>
      </c>
    </row>
    <row r="155" spans="1:13" x14ac:dyDescent="0.35">
      <c r="A155" s="2" t="s">
        <v>12</v>
      </c>
      <c r="B155" s="2" t="s">
        <v>223</v>
      </c>
      <c r="C155" s="2" t="s">
        <v>18</v>
      </c>
      <c r="D155" s="2" t="s">
        <v>15</v>
      </c>
      <c r="F155" s="2" t="s">
        <v>19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>
        <f t="shared" si="2"/>
        <v>0</v>
      </c>
    </row>
    <row r="156" spans="1:13" x14ac:dyDescent="0.35">
      <c r="A156" s="2" t="s">
        <v>12</v>
      </c>
      <c r="B156" s="2" t="s">
        <v>224</v>
      </c>
      <c r="C156" s="2" t="s">
        <v>86</v>
      </c>
      <c r="D156" s="2" t="s">
        <v>24</v>
      </c>
      <c r="F156" s="2" t="s">
        <v>25</v>
      </c>
      <c r="G156" s="2">
        <v>318.04000000000002</v>
      </c>
      <c r="H156" s="2">
        <v>0</v>
      </c>
      <c r="I156" s="2">
        <v>2237600.7999999998</v>
      </c>
      <c r="J156" s="2">
        <v>381.66</v>
      </c>
      <c r="K156" s="2">
        <v>0</v>
      </c>
      <c r="L156" s="2">
        <v>2685120.95</v>
      </c>
      <c r="M156">
        <f t="shared" si="2"/>
        <v>4923421.45</v>
      </c>
    </row>
    <row r="157" spans="1:13" x14ac:dyDescent="0.35">
      <c r="A157" s="2" t="s">
        <v>12</v>
      </c>
      <c r="B157" s="2" t="s">
        <v>225</v>
      </c>
      <c r="C157" s="2" t="s">
        <v>226</v>
      </c>
      <c r="D157" s="2" t="s">
        <v>24</v>
      </c>
      <c r="F157" s="2" t="s">
        <v>25</v>
      </c>
      <c r="G157" s="2">
        <v>1295.6400000000001</v>
      </c>
      <c r="H157" s="2">
        <v>0</v>
      </c>
      <c r="I157" s="2">
        <v>4520183.3600000003</v>
      </c>
      <c r="J157" s="2">
        <v>1554.75</v>
      </c>
      <c r="K157" s="2">
        <v>0</v>
      </c>
      <c r="L157" s="2">
        <v>5424220.04</v>
      </c>
      <c r="M157">
        <f t="shared" si="2"/>
        <v>9947253.7899999991</v>
      </c>
    </row>
    <row r="158" spans="1:13" x14ac:dyDescent="0.35">
      <c r="A158" s="2" t="s">
        <v>12</v>
      </c>
      <c r="B158" s="2" t="s">
        <v>227</v>
      </c>
      <c r="C158" s="2" t="s">
        <v>228</v>
      </c>
      <c r="D158" s="2" t="s">
        <v>24</v>
      </c>
      <c r="F158" s="2" t="s">
        <v>25</v>
      </c>
      <c r="G158" s="2">
        <v>439.79</v>
      </c>
      <c r="H158" s="2">
        <v>0</v>
      </c>
      <c r="I158" s="2">
        <v>2495209.87</v>
      </c>
      <c r="J158" s="2">
        <v>527.74</v>
      </c>
      <c r="K158" s="2">
        <v>0</v>
      </c>
      <c r="L158" s="2">
        <v>2994251.86</v>
      </c>
      <c r="M158">
        <f t="shared" si="2"/>
        <v>5490429.2599999998</v>
      </c>
    </row>
    <row r="159" spans="1:13" x14ac:dyDescent="0.35">
      <c r="A159" s="2" t="s">
        <v>12</v>
      </c>
      <c r="B159" s="2" t="s">
        <v>229</v>
      </c>
      <c r="C159" s="2" t="s">
        <v>14</v>
      </c>
      <c r="D159" s="2" t="s">
        <v>24</v>
      </c>
      <c r="F159" s="2" t="s">
        <v>16</v>
      </c>
      <c r="G159" s="2">
        <v>1880.63</v>
      </c>
      <c r="H159" s="2">
        <v>0</v>
      </c>
      <c r="I159" s="2">
        <v>1015247.05</v>
      </c>
      <c r="J159" s="2">
        <v>153.72999999999999</v>
      </c>
      <c r="K159" s="2">
        <v>0</v>
      </c>
      <c r="L159" s="2">
        <v>82990.259999999995</v>
      </c>
      <c r="M159">
        <f t="shared" si="2"/>
        <v>1100271.67</v>
      </c>
    </row>
    <row r="160" spans="1:13" x14ac:dyDescent="0.35">
      <c r="A160" s="2" t="s">
        <v>12</v>
      </c>
      <c r="B160" s="2" t="s">
        <v>230</v>
      </c>
      <c r="C160" s="2" t="s">
        <v>18</v>
      </c>
      <c r="D160" s="2" t="s">
        <v>15</v>
      </c>
      <c r="F160" s="2" t="s">
        <v>19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>
        <f t="shared" si="2"/>
        <v>0</v>
      </c>
    </row>
    <row r="161" spans="1:13" x14ac:dyDescent="0.35">
      <c r="A161" s="2" t="s">
        <v>12</v>
      </c>
      <c r="B161" s="2" t="s">
        <v>231</v>
      </c>
      <c r="C161" s="2" t="s">
        <v>18</v>
      </c>
      <c r="D161" s="2" t="s">
        <v>15</v>
      </c>
      <c r="F161" s="2" t="s">
        <v>19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>
        <f t="shared" si="2"/>
        <v>0</v>
      </c>
    </row>
    <row r="162" spans="1:13" x14ac:dyDescent="0.35">
      <c r="A162" s="2" t="s">
        <v>12</v>
      </c>
      <c r="B162" s="2" t="s">
        <v>232</v>
      </c>
      <c r="C162" s="2" t="s">
        <v>18</v>
      </c>
      <c r="D162" s="2" t="s">
        <v>15</v>
      </c>
      <c r="F162" s="2" t="s">
        <v>19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>
        <f t="shared" si="2"/>
        <v>0</v>
      </c>
    </row>
    <row r="163" spans="1:13" x14ac:dyDescent="0.35">
      <c r="A163" s="2" t="s">
        <v>12</v>
      </c>
      <c r="B163" s="2" t="s">
        <v>233</v>
      </c>
      <c r="C163" s="2" t="s">
        <v>18</v>
      </c>
      <c r="D163" s="2" t="s">
        <v>15</v>
      </c>
      <c r="F163" s="2" t="s">
        <v>19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>
        <f t="shared" si="2"/>
        <v>0</v>
      </c>
    </row>
    <row r="164" spans="1:13" x14ac:dyDescent="0.35">
      <c r="A164" s="2" t="s">
        <v>12</v>
      </c>
      <c r="B164" s="2" t="s">
        <v>234</v>
      </c>
      <c r="C164" s="2" t="s">
        <v>18</v>
      </c>
      <c r="D164" s="2" t="s">
        <v>15</v>
      </c>
      <c r="F164" s="2" t="s">
        <v>19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>
        <f t="shared" si="2"/>
        <v>0</v>
      </c>
    </row>
    <row r="165" spans="1:13" x14ac:dyDescent="0.35">
      <c r="A165" s="2" t="s">
        <v>12</v>
      </c>
      <c r="B165" s="2" t="s">
        <v>235</v>
      </c>
      <c r="C165" s="2" t="s">
        <v>18</v>
      </c>
      <c r="D165" s="2" t="s">
        <v>15</v>
      </c>
      <c r="F165" s="2" t="s">
        <v>19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>
        <f t="shared" si="2"/>
        <v>0</v>
      </c>
    </row>
    <row r="166" spans="1:13" x14ac:dyDescent="0.35">
      <c r="A166" s="2" t="s">
        <v>12</v>
      </c>
      <c r="B166" s="2" t="s">
        <v>236</v>
      </c>
      <c r="C166" s="2" t="s">
        <v>18</v>
      </c>
      <c r="D166" s="2" t="s">
        <v>15</v>
      </c>
      <c r="F166" s="2" t="s">
        <v>19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>
        <f t="shared" si="2"/>
        <v>0</v>
      </c>
    </row>
    <row r="167" spans="1:13" x14ac:dyDescent="0.35">
      <c r="A167" s="2" t="s">
        <v>12</v>
      </c>
      <c r="B167" s="2" t="s">
        <v>237</v>
      </c>
      <c r="C167" s="2" t="s">
        <v>14</v>
      </c>
      <c r="D167" s="2" t="s">
        <v>15</v>
      </c>
      <c r="F167" s="2" t="s">
        <v>16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>
        <f t="shared" si="2"/>
        <v>0</v>
      </c>
    </row>
    <row r="168" spans="1:13" x14ac:dyDescent="0.35">
      <c r="A168" s="2" t="s">
        <v>12</v>
      </c>
      <c r="B168" s="2" t="s">
        <v>238</v>
      </c>
      <c r="C168" s="2" t="s">
        <v>226</v>
      </c>
      <c r="D168" s="2" t="s">
        <v>24</v>
      </c>
      <c r="F168" s="2" t="s">
        <v>25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>
        <f t="shared" si="2"/>
        <v>0</v>
      </c>
    </row>
    <row r="169" spans="1:13" x14ac:dyDescent="0.35">
      <c r="A169" s="2" t="s">
        <v>12</v>
      </c>
      <c r="B169" s="2" t="s">
        <v>239</v>
      </c>
      <c r="C169" s="2" t="s">
        <v>21</v>
      </c>
      <c r="D169" s="2" t="s">
        <v>15</v>
      </c>
      <c r="F169" s="2" t="s">
        <v>19</v>
      </c>
      <c r="G169" s="2">
        <v>0</v>
      </c>
      <c r="H169" s="2">
        <v>-21599.8</v>
      </c>
      <c r="I169" s="2">
        <v>86398.2</v>
      </c>
      <c r="J169" s="2">
        <v>0</v>
      </c>
      <c r="K169" s="2">
        <v>0</v>
      </c>
      <c r="L169" s="2">
        <v>0</v>
      </c>
      <c r="M169">
        <f t="shared" si="2"/>
        <v>64798.399999999994</v>
      </c>
    </row>
    <row r="170" spans="1:13" x14ac:dyDescent="0.35">
      <c r="A170" s="2" t="s">
        <v>12</v>
      </c>
      <c r="B170" s="2" t="s">
        <v>240</v>
      </c>
      <c r="C170" s="2" t="s">
        <v>21</v>
      </c>
      <c r="D170" s="2" t="s">
        <v>88</v>
      </c>
      <c r="F170" s="2" t="s">
        <v>19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>
        <f t="shared" si="2"/>
        <v>0</v>
      </c>
    </row>
    <row r="171" spans="1:13" x14ac:dyDescent="0.35">
      <c r="A171" s="2" t="s">
        <v>36</v>
      </c>
      <c r="B171" s="2" t="s">
        <v>241</v>
      </c>
      <c r="C171" s="2" t="s">
        <v>53</v>
      </c>
      <c r="D171" s="2" t="s">
        <v>54</v>
      </c>
      <c r="F171" s="2" t="s">
        <v>39</v>
      </c>
      <c r="G171" s="2">
        <v>0</v>
      </c>
      <c r="H171" s="2">
        <v>0</v>
      </c>
      <c r="I171" s="2">
        <v>88175.48</v>
      </c>
      <c r="J171" s="2">
        <v>0</v>
      </c>
      <c r="K171" s="2">
        <v>0</v>
      </c>
      <c r="L171" s="2">
        <v>0</v>
      </c>
      <c r="M171">
        <f t="shared" si="2"/>
        <v>88175.48</v>
      </c>
    </row>
    <row r="172" spans="1:13" x14ac:dyDescent="0.35">
      <c r="A172" s="2" t="s">
        <v>36</v>
      </c>
      <c r="B172" s="2" t="s">
        <v>242</v>
      </c>
      <c r="C172" s="2" t="s">
        <v>132</v>
      </c>
      <c r="D172" s="2" t="s">
        <v>24</v>
      </c>
      <c r="F172" s="2" t="s">
        <v>16</v>
      </c>
      <c r="G172" s="2">
        <v>0</v>
      </c>
      <c r="H172" s="2">
        <v>0</v>
      </c>
      <c r="I172" s="2">
        <v>10889.75</v>
      </c>
      <c r="J172" s="2">
        <v>0</v>
      </c>
      <c r="K172" s="2">
        <v>0</v>
      </c>
      <c r="L172" s="2">
        <v>0</v>
      </c>
      <c r="M172">
        <f t="shared" si="2"/>
        <v>10889.75</v>
      </c>
    </row>
    <row r="173" spans="1:13" x14ac:dyDescent="0.35">
      <c r="A173" s="2" t="s">
        <v>36</v>
      </c>
      <c r="B173" s="2" t="s">
        <v>243</v>
      </c>
      <c r="C173" s="2" t="s">
        <v>71</v>
      </c>
      <c r="D173" s="2" t="s">
        <v>24</v>
      </c>
      <c r="F173" s="2" t="s">
        <v>16</v>
      </c>
      <c r="G173" s="2">
        <v>0</v>
      </c>
      <c r="H173" s="2">
        <v>0</v>
      </c>
      <c r="I173" s="2">
        <v>2415.54</v>
      </c>
      <c r="J173" s="2">
        <v>0</v>
      </c>
      <c r="K173" s="2">
        <v>0</v>
      </c>
      <c r="L173" s="2">
        <v>0</v>
      </c>
      <c r="M173">
        <f t="shared" si="2"/>
        <v>2415.54</v>
      </c>
    </row>
    <row r="174" spans="1:13" x14ac:dyDescent="0.35">
      <c r="A174" s="2" t="s">
        <v>36</v>
      </c>
      <c r="B174" s="2" t="s">
        <v>244</v>
      </c>
      <c r="C174" s="2" t="s">
        <v>149</v>
      </c>
      <c r="D174" s="2" t="s">
        <v>24</v>
      </c>
      <c r="F174" s="2" t="s">
        <v>16</v>
      </c>
      <c r="G174" s="2">
        <v>132.97999999999999</v>
      </c>
      <c r="H174" s="2">
        <v>0</v>
      </c>
      <c r="I174" s="2">
        <v>12890.970000000001</v>
      </c>
      <c r="J174" s="2">
        <v>12.89</v>
      </c>
      <c r="K174" s="2">
        <v>0</v>
      </c>
      <c r="L174" s="2">
        <v>1249.1400000000001</v>
      </c>
      <c r="M174">
        <f t="shared" si="2"/>
        <v>14285.98</v>
      </c>
    </row>
    <row r="175" spans="1:13" x14ac:dyDescent="0.35">
      <c r="A175" s="2" t="s">
        <v>36</v>
      </c>
      <c r="B175" s="2" t="s">
        <v>245</v>
      </c>
      <c r="C175" s="2" t="s">
        <v>95</v>
      </c>
      <c r="D175" s="2" t="s">
        <v>24</v>
      </c>
      <c r="F175" s="2" t="s">
        <v>39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>
        <f t="shared" si="2"/>
        <v>0</v>
      </c>
    </row>
    <row r="176" spans="1:13" x14ac:dyDescent="0.35">
      <c r="A176" s="2" t="s">
        <v>36</v>
      </c>
      <c r="B176" s="2" t="s">
        <v>246</v>
      </c>
      <c r="D176" s="2" t="s">
        <v>24</v>
      </c>
      <c r="F176" s="2" t="s">
        <v>16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>
        <f t="shared" si="2"/>
        <v>0</v>
      </c>
    </row>
    <row r="177" spans="1:13" x14ac:dyDescent="0.35">
      <c r="A177" s="2" t="s">
        <v>36</v>
      </c>
      <c r="B177" s="2" t="s">
        <v>247</v>
      </c>
      <c r="C177" s="2" t="s">
        <v>21</v>
      </c>
      <c r="D177" s="2" t="s">
        <v>15</v>
      </c>
      <c r="F177" s="2" t="s">
        <v>19</v>
      </c>
      <c r="G177" s="2">
        <v>0</v>
      </c>
      <c r="H177" s="2">
        <v>-84472.34</v>
      </c>
      <c r="I177" s="2">
        <v>84472.34</v>
      </c>
      <c r="J177" s="2">
        <v>0</v>
      </c>
      <c r="K177" s="2">
        <v>0</v>
      </c>
      <c r="L177" s="2">
        <v>0</v>
      </c>
      <c r="M177">
        <f t="shared" si="2"/>
        <v>0</v>
      </c>
    </row>
    <row r="178" spans="1:13" x14ac:dyDescent="0.35">
      <c r="A178" s="2" t="s">
        <v>55</v>
      </c>
      <c r="B178" s="2" t="s">
        <v>248</v>
      </c>
      <c r="C178" s="2" t="s">
        <v>226</v>
      </c>
      <c r="D178" s="2" t="s">
        <v>24</v>
      </c>
      <c r="F178" s="2" t="s">
        <v>25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>
        <f t="shared" si="2"/>
        <v>0</v>
      </c>
    </row>
    <row r="179" spans="1:13" x14ac:dyDescent="0.35">
      <c r="A179" s="2" t="s">
        <v>55</v>
      </c>
      <c r="B179" s="2" t="s">
        <v>249</v>
      </c>
      <c r="C179" s="2" t="s">
        <v>124</v>
      </c>
      <c r="D179" s="2" t="s">
        <v>24</v>
      </c>
      <c r="F179" s="2" t="s">
        <v>58</v>
      </c>
      <c r="G179" s="2">
        <v>-27624.71</v>
      </c>
      <c r="H179" s="2">
        <v>0</v>
      </c>
      <c r="I179" s="2">
        <v>258159</v>
      </c>
      <c r="J179" s="2">
        <v>-5397.93</v>
      </c>
      <c r="K179" s="2">
        <v>0</v>
      </c>
      <c r="L179" s="2">
        <v>50444.89</v>
      </c>
      <c r="M179">
        <f t="shared" si="2"/>
        <v>275581.25</v>
      </c>
    </row>
    <row r="180" spans="1:13" x14ac:dyDescent="0.35">
      <c r="A180" s="2" t="s">
        <v>55</v>
      </c>
      <c r="B180" s="2" t="s">
        <v>250</v>
      </c>
      <c r="C180" s="2" t="s">
        <v>251</v>
      </c>
      <c r="D180" s="2" t="s">
        <v>24</v>
      </c>
      <c r="F180" s="2" t="s">
        <v>58</v>
      </c>
      <c r="G180" s="2">
        <v>10497.03</v>
      </c>
      <c r="H180" s="2">
        <v>0</v>
      </c>
      <c r="I180" s="2">
        <v>3859104.4699999997</v>
      </c>
      <c r="J180" s="2">
        <v>10338.800000000001</v>
      </c>
      <c r="K180" s="2">
        <v>0</v>
      </c>
      <c r="L180" s="2">
        <v>3800927</v>
      </c>
      <c r="M180">
        <f t="shared" si="2"/>
        <v>7680867.2999999989</v>
      </c>
    </row>
    <row r="181" spans="1:13" x14ac:dyDescent="0.35">
      <c r="A181" s="2" t="s">
        <v>55</v>
      </c>
      <c r="B181" s="2" t="s">
        <v>252</v>
      </c>
      <c r="C181" s="2" t="s">
        <v>253</v>
      </c>
      <c r="D181" s="2" t="s">
        <v>24</v>
      </c>
      <c r="F181" s="2" t="s">
        <v>58</v>
      </c>
      <c r="G181" s="2">
        <v>0</v>
      </c>
      <c r="H181" s="2">
        <v>0</v>
      </c>
      <c r="I181" s="2">
        <v>47561.53</v>
      </c>
      <c r="J181" s="2">
        <v>0</v>
      </c>
      <c r="K181" s="2">
        <v>0</v>
      </c>
      <c r="L181" s="2">
        <v>0</v>
      </c>
      <c r="M181">
        <f t="shared" si="2"/>
        <v>47561.53</v>
      </c>
    </row>
    <row r="182" spans="1:13" x14ac:dyDescent="0.35">
      <c r="A182" s="2" t="s">
        <v>55</v>
      </c>
      <c r="B182" s="2" t="s">
        <v>254</v>
      </c>
      <c r="C182" s="2" t="s">
        <v>21</v>
      </c>
      <c r="D182" s="2" t="s">
        <v>15</v>
      </c>
      <c r="F182" s="2" t="s">
        <v>19</v>
      </c>
      <c r="G182" s="2">
        <v>0</v>
      </c>
      <c r="H182" s="2">
        <v>-4362.38</v>
      </c>
      <c r="I182" s="2">
        <v>17448.599999999999</v>
      </c>
      <c r="J182" s="2">
        <v>0</v>
      </c>
      <c r="K182" s="2">
        <v>0</v>
      </c>
      <c r="L182" s="2">
        <v>0</v>
      </c>
      <c r="M182">
        <f t="shared" si="2"/>
        <v>13086.219999999998</v>
      </c>
    </row>
  </sheetData>
  <autoFilter ref="A1:M182" xr:uid="{00000000-0001-0000-0000-000000000000}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MDM3MDc8L1VzZXJOYW1lPjxEYXRlVGltZT40LzE5LzIwMjMgMzo0MToxNyBQTTwvRGF0ZVRpbWU+PExhYmVsU3RyaW5nPlVuY2F0ZWdvcml6ZWQ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936e22d5-45a7-4cb7-95ab-1aa8c7c88789" value=""/>
  <element uid="d14f5c36-f44a-4315-b438-005cfe8f069f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640fb8-5a34-41c1-9307-1b790ff29a8b">
      <Terms xmlns="http://schemas.microsoft.com/office/infopath/2007/PartnerControls"/>
    </lcf76f155ced4ddcb4097134ff3c332f>
    <TaxCatchAll xmlns="51831b8d-857f-44dd-949b-652450d1a5df" xsi:nil="true"/>
    <Operating_x0020_Company xmlns="a1040523-5304-4b09-b6d4-64a124c994e2">AEP Ohio</Operating_x0020_Company>
    <_Flow_SignoffStatus xmlns="5b640fb8-5a34-41c1-9307-1b790ff29a8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4BD2F97-6699-4A38-9EE6-7387C62BD9ED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6267CFC1-FE7E-4AAA-AB2B-3C4F71411766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B1B6D689-DF35-41D3-8C02-4463F71A758D}"/>
</file>

<file path=customXml/itemProps4.xml><?xml version="1.0" encoding="utf-8"?>
<ds:datastoreItem xmlns:ds="http://schemas.openxmlformats.org/officeDocument/2006/customXml" ds:itemID="{50C1A6B6-CB6C-4950-A115-F4FA68498EDA}"/>
</file>

<file path=customXml/itemProps5.xml><?xml version="1.0" encoding="utf-8"?>
<ds:datastoreItem xmlns:ds="http://schemas.openxmlformats.org/officeDocument/2006/customXml" ds:itemID="{2F4A9F32-F6CA-4C07-877D-7BB978F0FA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 Depreciation Exp</vt:lpstr>
      <vt:lpstr>Pivot</vt:lpstr>
      <vt:lpstr>4031</vt:lpstr>
      <vt:lpstr>4030029</vt:lpstr>
      <vt:lpstr>Query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s203707</cp:lastModifiedBy>
  <dcterms:created xsi:type="dcterms:W3CDTF">2023-04-19T15:41:18Z</dcterms:created>
  <dcterms:modified xsi:type="dcterms:W3CDTF">2023-07-03T22:36:33Z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364b8c4a-4176-4dd9-8590-ec7784bfee9b</vt:lpwstr>
  </property>
  <property fmtid="{D5CDD505-2E9C-101B-9397-08002B2CF9AE}" pid="3" name="bjSaver">
    <vt:lpwstr>82y7WusX6p1G1FJkfwXhV3ab3P1DoTfj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uid="936e22d5-45a7-4cb7-95ab-1aa8c7c88789" value="" /&gt;&lt;element uid="d14f5c36-f44a-4315-b438-005cfe8f069f" value="" /&gt;&lt;/sisl&gt;</vt:lpwstr>
  </property>
  <property fmtid="{D5CDD505-2E9C-101B-9397-08002B2CF9AE}" pid="6" name="bjDocumentSecurityLabel">
    <vt:lpwstr>Uncategorized</vt:lpwstr>
  </property>
  <property fmtid="{D5CDD505-2E9C-101B-9397-08002B2CF9AE}" pid="7" name="MSIP_Label_574d496c-7ac4-4b13-81fd-698eca66b217_SiteId">
    <vt:lpwstr>15f3c881-6b03-4ff6-8559-77bf5177818f</vt:lpwstr>
  </property>
  <property fmtid="{D5CDD505-2E9C-101B-9397-08002B2CF9AE}" pid="8" name="MSIP_Label_574d496c-7ac4-4b13-81fd-698eca66b217_Name">
    <vt:lpwstr>Uncategorized</vt:lpwstr>
  </property>
  <property fmtid="{D5CDD505-2E9C-101B-9397-08002B2CF9AE}" pid="9" name="MSIP_Label_574d496c-7ac4-4b13-81fd-698eca66b217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{34BD2F97-6699-4A38-9EE6-7387C62BD9ED}</vt:lpwstr>
  </property>
  <property fmtid="{D5CDD505-2E9C-101B-9397-08002B2CF9AE}" pid="12" name="ContentTypeId">
    <vt:lpwstr>0x01010001136CE24ED5F449BD16740FFC7FAF6F</vt:lpwstr>
  </property>
</Properties>
</file>