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 Base Case/02 Studies &amp; Adjustments/Workpapers/"/>
    </mc:Choice>
  </mc:AlternateContent>
  <xr:revisionPtr revIDLastSave="0" documentId="8_{9DDAD4EC-0BD1-42C5-A5E4-45719712708D}" xr6:coauthVersionLast="47" xr6:coauthVersionMax="47" xr10:uidLastSave="{00000000-0000-0000-0000-000000000000}"/>
  <bookViews>
    <workbookView xWindow="390" yWindow="390" windowWidth="20715" windowHeight="15255" xr2:uid="{00000000-000D-0000-FFFF-FFFF00000000}"/>
  </bookViews>
  <sheets>
    <sheet name="Exhibit" sheetId="8" r:id="rId1"/>
    <sheet name="Revenue Lag" sheetId="2" r:id="rId2"/>
    <sheet name="AR Aging" sheetId="28" r:id="rId3"/>
    <sheet name="Fuel Purchases" sheetId="12" r:id="rId4"/>
    <sheet name="Payroll &amp; Benefits" sheetId="3" r:id="rId5"/>
    <sheet name="Other O&amp;M" sheetId="13" r:id="rId6"/>
    <sheet name="Purchased Power" sheetId="32" r:id="rId7"/>
    <sheet name="Float" sheetId="29" r:id="rId8"/>
    <sheet name="TOTI" sheetId="6" r:id="rId9"/>
    <sheet name="Interest Expense" sheetId="35" r:id="rId10"/>
    <sheet name="Federal &amp; State Income Tax" sheetId="20" r:id="rId11"/>
    <sheet name="Intercompany Transactions" sheetId="22" r:id="rId12"/>
  </sheets>
  <definedNames>
    <definedName name="_xlnm._FilterDatabase" localSheetId="7" hidden="1">Float!$A$9:$G$935</definedName>
    <definedName name="_xlnm._FilterDatabase" localSheetId="11" hidden="1">'Intercompany Transactions'!$A$8:$K$82</definedName>
    <definedName name="_xlnm._FilterDatabase" localSheetId="5" hidden="1">'Other O&amp;M'!$A$7:$N$379</definedName>
    <definedName name="_xlnm._FilterDatabase" localSheetId="6" hidden="1">'Purchased Power'!$A$8:$L$590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'AR Aging'!$A$1:$H$29</definedName>
    <definedName name="_xlnm.Print_Area" localSheetId="0">Exhibit!$A$1:$E$36</definedName>
    <definedName name="_xlnm.Print_Area" localSheetId="10">'Federal &amp; State Income Tax'!#REF!</definedName>
    <definedName name="_xlnm.Print_Area" localSheetId="7">Float!$A$1:$G$935</definedName>
    <definedName name="_xlnm.Print_Area" localSheetId="3">'Fuel Purchases'!$A$1:$K$573</definedName>
    <definedName name="_xlnm.Print_Area" localSheetId="11">'Intercompany Transactions'!$A$1:$I$83</definedName>
    <definedName name="_xlnm.Print_Area" localSheetId="9">'Interest Expense'!$A$1:$J$61</definedName>
    <definedName name="_xlnm.Print_Area" localSheetId="5">'Other O&amp;M'!$A$1:$M$381</definedName>
    <definedName name="_xlnm.Print_Area" localSheetId="4">'Payroll &amp; Benefits'!$A$1:$K$120</definedName>
    <definedName name="_xlnm.Print_Area" localSheetId="6">'Purchased Power'!$A$1:$K$593</definedName>
    <definedName name="_xlnm.Print_Area" localSheetId="1">'Revenue Lag'!$A$1:$F$320</definedName>
    <definedName name="_xlnm.Print_Area" localSheetId="8">TOTI!$A$1:$M$237</definedName>
    <definedName name="_xlnm.Print_Titles" localSheetId="5">'Other O&amp;M'!$7:$7</definedName>
    <definedName name="_xlnm.Print_Titles" localSheetId="6">'Purchased Power'!$8:$8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8" l="1"/>
  <c r="C30" i="8"/>
  <c r="E29" i="8"/>
  <c r="C29" i="8"/>
  <c r="E28" i="8"/>
  <c r="C28" i="8"/>
  <c r="A32" i="8"/>
  <c r="A30" i="8"/>
  <c r="A29" i="8"/>
  <c r="A28" i="8"/>
  <c r="B573" i="12"/>
  <c r="M381" i="13"/>
  <c r="J592" i="32"/>
  <c r="C34" i="6"/>
  <c r="E35" i="8"/>
  <c r="B26" i="28"/>
  <c r="I23" i="20"/>
  <c r="I24" i="20"/>
  <c r="I25" i="20"/>
  <c r="I22" i="20"/>
  <c r="F25" i="20"/>
  <c r="B23" i="20"/>
  <c r="C23" i="20"/>
  <c r="F23" i="20" s="1"/>
  <c r="D23" i="20"/>
  <c r="G23" i="20" s="1"/>
  <c r="E23" i="20"/>
  <c r="B24" i="20"/>
  <c r="C24" i="20"/>
  <c r="F24" i="20" s="1"/>
  <c r="D24" i="20"/>
  <c r="E24" i="20"/>
  <c r="B25" i="20"/>
  <c r="C25" i="20"/>
  <c r="D25" i="20"/>
  <c r="G25" i="20" s="1"/>
  <c r="E25" i="20"/>
  <c r="C22" i="20"/>
  <c r="D22" i="20"/>
  <c r="G22" i="20" s="1"/>
  <c r="E22" i="20"/>
  <c r="B22" i="20"/>
  <c r="F22" i="20" s="1"/>
  <c r="B22" i="28"/>
  <c r="B16" i="6"/>
  <c r="M230" i="6"/>
  <c r="B15" i="6"/>
  <c r="B14" i="6"/>
  <c r="A16" i="6"/>
  <c r="A15" i="6"/>
  <c r="A14" i="6"/>
  <c r="A13" i="6"/>
  <c r="C230" i="6"/>
  <c r="H229" i="6" s="1"/>
  <c r="I219" i="6"/>
  <c r="I227" i="6"/>
  <c r="I228" i="6"/>
  <c r="I229" i="6"/>
  <c r="I226" i="6"/>
  <c r="G227" i="6"/>
  <c r="J227" i="6" s="1"/>
  <c r="L227" i="6" s="1"/>
  <c r="G228" i="6"/>
  <c r="J228" i="6" s="1"/>
  <c r="G229" i="6"/>
  <c r="J229" i="6" s="1"/>
  <c r="G226" i="6"/>
  <c r="J226" i="6" s="1"/>
  <c r="L226" i="6" s="1"/>
  <c r="G217" i="6"/>
  <c r="J217" i="6" s="1"/>
  <c r="G218" i="6"/>
  <c r="G219" i="6"/>
  <c r="J219" i="6" s="1"/>
  <c r="G216" i="6"/>
  <c r="J216" i="6" s="1"/>
  <c r="G207" i="6"/>
  <c r="J207" i="6" s="1"/>
  <c r="G208" i="6"/>
  <c r="J208" i="6" s="1"/>
  <c r="G209" i="6"/>
  <c r="J209" i="6" s="1"/>
  <c r="G206" i="6"/>
  <c r="J206" i="6" s="1"/>
  <c r="C220" i="6"/>
  <c r="H216" i="6" s="1"/>
  <c r="J218" i="6"/>
  <c r="I218" i="6"/>
  <c r="I217" i="6"/>
  <c r="I216" i="6"/>
  <c r="C210" i="6"/>
  <c r="H207" i="6" s="1"/>
  <c r="I209" i="6"/>
  <c r="I208" i="6"/>
  <c r="I207" i="6"/>
  <c r="I206" i="6"/>
  <c r="H19" i="12"/>
  <c r="H23" i="20" l="1"/>
  <c r="J23" i="20" s="1"/>
  <c r="H22" i="20"/>
  <c r="J22" i="20" s="1"/>
  <c r="H25" i="20"/>
  <c r="J25" i="20" s="1"/>
  <c r="G24" i="20"/>
  <c r="H24" i="20" s="1"/>
  <c r="J24" i="20" s="1"/>
  <c r="L229" i="6"/>
  <c r="M229" i="6" s="1"/>
  <c r="L228" i="6"/>
  <c r="L219" i="6"/>
  <c r="H218" i="6"/>
  <c r="H206" i="6"/>
  <c r="H219" i="6"/>
  <c r="H209" i="6"/>
  <c r="H208" i="6"/>
  <c r="H217" i="6"/>
  <c r="H228" i="6"/>
  <c r="M228" i="6" s="1"/>
  <c r="H227" i="6"/>
  <c r="H226" i="6"/>
  <c r="M226" i="6"/>
  <c r="M227" i="6"/>
  <c r="L206" i="6"/>
  <c r="L217" i="6"/>
  <c r="L207" i="6"/>
  <c r="L208" i="6"/>
  <c r="L216" i="6"/>
  <c r="L218" i="6"/>
  <c r="L209" i="6"/>
  <c r="E381" i="13"/>
  <c r="J26" i="20" l="1"/>
  <c r="D277" i="2"/>
  <c r="D278" i="2"/>
  <c r="E22" i="28"/>
  <c r="D22" i="28"/>
  <c r="C22" i="28"/>
  <c r="B22" i="2" l="1"/>
  <c r="B302" i="2" l="1"/>
  <c r="C17" i="2"/>
  <c r="C16" i="2"/>
  <c r="B295" i="2"/>
  <c r="C294" i="2" s="1"/>
  <c r="D160" i="2"/>
  <c r="D31" i="2"/>
  <c r="D26" i="2"/>
  <c r="E26" i="28"/>
  <c r="C26" i="28"/>
  <c r="H10" i="3"/>
  <c r="J117" i="3"/>
  <c r="D119" i="3"/>
  <c r="I590" i="32"/>
  <c r="C592" i="32"/>
  <c r="C127" i="6"/>
  <c r="M216" i="6" l="1"/>
  <c r="M218" i="6"/>
  <c r="M217" i="6"/>
  <c r="M219" i="6"/>
  <c r="H122" i="6"/>
  <c r="M208" i="6"/>
  <c r="M207" i="6"/>
  <c r="M206" i="6"/>
  <c r="M209" i="6"/>
  <c r="C285" i="2"/>
  <c r="M220" i="6" l="1"/>
  <c r="M210" i="6"/>
  <c r="H22" i="6"/>
  <c r="H33" i="6" l="1"/>
  <c r="C27" i="8" l="1"/>
  <c r="C23" i="8"/>
  <c r="H22" i="28" l="1"/>
  <c r="B24" i="28" s="1"/>
  <c r="C6" i="29"/>
  <c r="C112" i="6"/>
  <c r="B60" i="35"/>
  <c r="D935" i="29"/>
  <c r="C92" i="6"/>
  <c r="H125" i="6"/>
  <c r="C200" i="6"/>
  <c r="H198" i="6" l="1"/>
  <c r="H199" i="6"/>
  <c r="H121" i="6"/>
  <c r="H118" i="6"/>
  <c r="H157" i="6"/>
  <c r="I12" i="32"/>
  <c r="G590" i="32"/>
  <c r="I11" i="32"/>
  <c r="I16" i="32"/>
  <c r="I17" i="32"/>
  <c r="I18" i="32"/>
  <c r="I19" i="32"/>
  <c r="I22" i="32"/>
  <c r="I24" i="32"/>
  <c r="I25" i="32"/>
  <c r="I26" i="32"/>
  <c r="I27" i="32"/>
  <c r="I30" i="32"/>
  <c r="I32" i="32"/>
  <c r="I33" i="32"/>
  <c r="I34" i="32"/>
  <c r="I35" i="32"/>
  <c r="I38" i="32"/>
  <c r="I40" i="32"/>
  <c r="I41" i="32"/>
  <c r="I42" i="32"/>
  <c r="I43" i="32"/>
  <c r="I46" i="32"/>
  <c r="I48" i="32"/>
  <c r="I49" i="32"/>
  <c r="I50" i="32"/>
  <c r="I51" i="32"/>
  <c r="I54" i="32"/>
  <c r="I56" i="32"/>
  <c r="I57" i="32"/>
  <c r="I58" i="32"/>
  <c r="I59" i="32"/>
  <c r="I62" i="32"/>
  <c r="I64" i="32"/>
  <c r="I65" i="32"/>
  <c r="I66" i="32"/>
  <c r="I67" i="32"/>
  <c r="I70" i="32"/>
  <c r="I72" i="32"/>
  <c r="I73" i="32"/>
  <c r="I74" i="32"/>
  <c r="I75" i="32"/>
  <c r="I78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2" i="32"/>
  <c r="I113" i="32"/>
  <c r="I114" i="32"/>
  <c r="I115" i="32"/>
  <c r="I116" i="32"/>
  <c r="I117" i="32"/>
  <c r="I118" i="32"/>
  <c r="I119" i="32"/>
  <c r="I120" i="32"/>
  <c r="I121" i="32"/>
  <c r="I122" i="32"/>
  <c r="I123" i="32"/>
  <c r="I124" i="32"/>
  <c r="I125" i="32"/>
  <c r="I126" i="32"/>
  <c r="I127" i="32"/>
  <c r="I128" i="32"/>
  <c r="I129" i="32"/>
  <c r="I130" i="32"/>
  <c r="I131" i="32"/>
  <c r="I132" i="32"/>
  <c r="I133" i="32"/>
  <c r="I134" i="32"/>
  <c r="I135" i="32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I204" i="32"/>
  <c r="I205" i="32"/>
  <c r="I206" i="32"/>
  <c r="I207" i="32"/>
  <c r="I208" i="32"/>
  <c r="I209" i="32"/>
  <c r="I210" i="32"/>
  <c r="I211" i="32"/>
  <c r="I212" i="32"/>
  <c r="I213" i="32"/>
  <c r="I214" i="32"/>
  <c r="I215" i="32"/>
  <c r="I216" i="32"/>
  <c r="I217" i="32"/>
  <c r="I218" i="32"/>
  <c r="I219" i="32"/>
  <c r="I220" i="32"/>
  <c r="I221" i="32"/>
  <c r="I222" i="32"/>
  <c r="I223" i="32"/>
  <c r="I224" i="32"/>
  <c r="I225" i="32"/>
  <c r="I226" i="32"/>
  <c r="I227" i="32"/>
  <c r="I228" i="32"/>
  <c r="I229" i="32"/>
  <c r="I230" i="32"/>
  <c r="I231" i="32"/>
  <c r="I232" i="32"/>
  <c r="I233" i="32"/>
  <c r="I234" i="32"/>
  <c r="I235" i="32"/>
  <c r="I236" i="32"/>
  <c r="I237" i="32"/>
  <c r="I238" i="32"/>
  <c r="I239" i="32"/>
  <c r="I240" i="32"/>
  <c r="I241" i="32"/>
  <c r="I242" i="32"/>
  <c r="I243" i="32"/>
  <c r="I244" i="32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I279" i="32"/>
  <c r="I280" i="32"/>
  <c r="I281" i="32"/>
  <c r="I282" i="32"/>
  <c r="I283" i="32"/>
  <c r="I284" i="32"/>
  <c r="I285" i="32"/>
  <c r="I286" i="32"/>
  <c r="I287" i="32"/>
  <c r="I288" i="32"/>
  <c r="I289" i="32"/>
  <c r="I290" i="32"/>
  <c r="I291" i="32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I310" i="32"/>
  <c r="I311" i="32"/>
  <c r="I312" i="32"/>
  <c r="I313" i="32"/>
  <c r="I314" i="32"/>
  <c r="I315" i="32"/>
  <c r="I316" i="32"/>
  <c r="I317" i="32"/>
  <c r="I318" i="32"/>
  <c r="I319" i="32"/>
  <c r="I320" i="32"/>
  <c r="I321" i="32"/>
  <c r="I322" i="32"/>
  <c r="I323" i="32"/>
  <c r="I324" i="32"/>
  <c r="I325" i="32"/>
  <c r="I326" i="32"/>
  <c r="I327" i="32"/>
  <c r="I328" i="32"/>
  <c r="I329" i="32"/>
  <c r="I330" i="32"/>
  <c r="I331" i="32"/>
  <c r="I332" i="32"/>
  <c r="I333" i="32"/>
  <c r="I334" i="32"/>
  <c r="I335" i="32"/>
  <c r="I336" i="32"/>
  <c r="I337" i="32"/>
  <c r="I338" i="32"/>
  <c r="I339" i="32"/>
  <c r="I340" i="32"/>
  <c r="I341" i="32"/>
  <c r="I342" i="32"/>
  <c r="I343" i="32"/>
  <c r="I344" i="32"/>
  <c r="I345" i="32"/>
  <c r="I346" i="32"/>
  <c r="I347" i="32"/>
  <c r="I348" i="32"/>
  <c r="I349" i="32"/>
  <c r="I350" i="32"/>
  <c r="I351" i="32"/>
  <c r="I352" i="32"/>
  <c r="I353" i="32"/>
  <c r="I354" i="32"/>
  <c r="I355" i="32"/>
  <c r="I356" i="32"/>
  <c r="I357" i="32"/>
  <c r="I358" i="32"/>
  <c r="I359" i="32"/>
  <c r="I360" i="32"/>
  <c r="I361" i="32"/>
  <c r="I362" i="32"/>
  <c r="I363" i="32"/>
  <c r="I364" i="32"/>
  <c r="I365" i="32"/>
  <c r="I366" i="32"/>
  <c r="I367" i="32"/>
  <c r="I368" i="32"/>
  <c r="I369" i="32"/>
  <c r="I370" i="32"/>
  <c r="I371" i="32"/>
  <c r="I372" i="32"/>
  <c r="I373" i="32"/>
  <c r="I374" i="32"/>
  <c r="I375" i="32"/>
  <c r="I376" i="32"/>
  <c r="I377" i="32"/>
  <c r="I378" i="32"/>
  <c r="I379" i="32"/>
  <c r="I380" i="32"/>
  <c r="I381" i="32"/>
  <c r="I382" i="32"/>
  <c r="I383" i="32"/>
  <c r="I384" i="32"/>
  <c r="I385" i="32"/>
  <c r="I386" i="32"/>
  <c r="I387" i="32"/>
  <c r="I388" i="32"/>
  <c r="I389" i="32"/>
  <c r="I390" i="32"/>
  <c r="I391" i="32"/>
  <c r="I392" i="32"/>
  <c r="I393" i="32"/>
  <c r="I394" i="32"/>
  <c r="I395" i="32"/>
  <c r="I396" i="32"/>
  <c r="I397" i="32"/>
  <c r="I398" i="32"/>
  <c r="I399" i="32"/>
  <c r="I400" i="32"/>
  <c r="I401" i="32"/>
  <c r="I402" i="32"/>
  <c r="I403" i="32"/>
  <c r="I404" i="32"/>
  <c r="I405" i="32"/>
  <c r="I406" i="32"/>
  <c r="I407" i="32"/>
  <c r="I408" i="32"/>
  <c r="I409" i="32"/>
  <c r="I410" i="32"/>
  <c r="I411" i="32"/>
  <c r="I412" i="32"/>
  <c r="I413" i="32"/>
  <c r="I414" i="32"/>
  <c r="I415" i="32"/>
  <c r="I416" i="32"/>
  <c r="I417" i="32"/>
  <c r="I418" i="32"/>
  <c r="I419" i="32"/>
  <c r="I420" i="32"/>
  <c r="I421" i="32"/>
  <c r="I422" i="32"/>
  <c r="I423" i="32"/>
  <c r="I424" i="32"/>
  <c r="I425" i="32"/>
  <c r="I426" i="32"/>
  <c r="I427" i="32"/>
  <c r="I428" i="32"/>
  <c r="I429" i="32"/>
  <c r="I430" i="32"/>
  <c r="I431" i="32"/>
  <c r="I432" i="32"/>
  <c r="I433" i="32"/>
  <c r="I434" i="32"/>
  <c r="I435" i="32"/>
  <c r="I436" i="32"/>
  <c r="I437" i="32"/>
  <c r="I438" i="32"/>
  <c r="I439" i="32"/>
  <c r="I440" i="32"/>
  <c r="I441" i="32"/>
  <c r="I442" i="32"/>
  <c r="I443" i="32"/>
  <c r="I444" i="32"/>
  <c r="I445" i="32"/>
  <c r="I446" i="32"/>
  <c r="I447" i="32"/>
  <c r="I448" i="32"/>
  <c r="I449" i="32"/>
  <c r="I450" i="32"/>
  <c r="I451" i="32"/>
  <c r="I452" i="32"/>
  <c r="I453" i="32"/>
  <c r="I454" i="32"/>
  <c r="I455" i="32"/>
  <c r="I456" i="32"/>
  <c r="I457" i="32"/>
  <c r="I458" i="32"/>
  <c r="I459" i="32"/>
  <c r="I460" i="32"/>
  <c r="I461" i="32"/>
  <c r="I462" i="32"/>
  <c r="I463" i="32"/>
  <c r="I464" i="32"/>
  <c r="I465" i="32"/>
  <c r="I466" i="32"/>
  <c r="I467" i="32"/>
  <c r="I468" i="32"/>
  <c r="I469" i="32"/>
  <c r="I470" i="32"/>
  <c r="I471" i="32"/>
  <c r="I472" i="32"/>
  <c r="I473" i="32"/>
  <c r="I474" i="32"/>
  <c r="I475" i="32"/>
  <c r="I476" i="32"/>
  <c r="I477" i="32"/>
  <c r="I478" i="32"/>
  <c r="I479" i="32"/>
  <c r="I480" i="32"/>
  <c r="I481" i="32"/>
  <c r="I482" i="32"/>
  <c r="I483" i="32"/>
  <c r="I484" i="32"/>
  <c r="I485" i="32"/>
  <c r="I486" i="32"/>
  <c r="I487" i="32"/>
  <c r="I488" i="32"/>
  <c r="I489" i="32"/>
  <c r="I490" i="32"/>
  <c r="I491" i="32"/>
  <c r="I492" i="32"/>
  <c r="I493" i="32"/>
  <c r="I494" i="32"/>
  <c r="I495" i="32"/>
  <c r="I496" i="32"/>
  <c r="I497" i="32"/>
  <c r="I498" i="32"/>
  <c r="I499" i="32"/>
  <c r="I500" i="32"/>
  <c r="I501" i="32"/>
  <c r="I502" i="32"/>
  <c r="I503" i="32"/>
  <c r="I504" i="32"/>
  <c r="I505" i="32"/>
  <c r="I506" i="32"/>
  <c r="I507" i="32"/>
  <c r="I508" i="32"/>
  <c r="I509" i="32"/>
  <c r="I510" i="32"/>
  <c r="I511" i="32"/>
  <c r="I512" i="32"/>
  <c r="I513" i="32"/>
  <c r="I514" i="32"/>
  <c r="I515" i="32"/>
  <c r="I516" i="32"/>
  <c r="I517" i="32"/>
  <c r="I518" i="32"/>
  <c r="I519" i="32"/>
  <c r="I520" i="32"/>
  <c r="I521" i="32"/>
  <c r="I522" i="32"/>
  <c r="I523" i="32"/>
  <c r="I524" i="32"/>
  <c r="I525" i="32"/>
  <c r="I526" i="32"/>
  <c r="I527" i="32"/>
  <c r="I528" i="32"/>
  <c r="I529" i="32"/>
  <c r="I530" i="32"/>
  <c r="I531" i="32"/>
  <c r="I532" i="32"/>
  <c r="I533" i="32"/>
  <c r="I534" i="32"/>
  <c r="I535" i="32"/>
  <c r="I536" i="32"/>
  <c r="I537" i="32"/>
  <c r="I538" i="32"/>
  <c r="I539" i="32"/>
  <c r="I540" i="32"/>
  <c r="I541" i="32"/>
  <c r="I542" i="32"/>
  <c r="I543" i="32"/>
  <c r="I544" i="32"/>
  <c r="I545" i="32"/>
  <c r="I546" i="32"/>
  <c r="I547" i="32"/>
  <c r="I548" i="32"/>
  <c r="I549" i="32"/>
  <c r="I550" i="32"/>
  <c r="I551" i="32"/>
  <c r="I552" i="32"/>
  <c r="I553" i="32"/>
  <c r="I554" i="32"/>
  <c r="I555" i="32"/>
  <c r="I556" i="32"/>
  <c r="I557" i="32"/>
  <c r="I558" i="32"/>
  <c r="I559" i="32"/>
  <c r="I560" i="32"/>
  <c r="I561" i="32"/>
  <c r="I562" i="32"/>
  <c r="I563" i="32"/>
  <c r="I564" i="32"/>
  <c r="I565" i="32"/>
  <c r="I566" i="32"/>
  <c r="I567" i="32"/>
  <c r="I568" i="32"/>
  <c r="I569" i="32"/>
  <c r="I570" i="32"/>
  <c r="I571" i="32"/>
  <c r="I572" i="32"/>
  <c r="I573" i="32"/>
  <c r="I574" i="32"/>
  <c r="I575" i="32"/>
  <c r="I576" i="32"/>
  <c r="I577" i="32"/>
  <c r="I578" i="32"/>
  <c r="I579" i="32"/>
  <c r="I580" i="32"/>
  <c r="I581" i="32"/>
  <c r="I582" i="32"/>
  <c r="I583" i="32"/>
  <c r="I584" i="32"/>
  <c r="I585" i="32"/>
  <c r="I586" i="32"/>
  <c r="I587" i="32"/>
  <c r="I588" i="32"/>
  <c r="I589" i="32"/>
  <c r="I10" i="32"/>
  <c r="J10" i="32" s="1"/>
  <c r="F422" i="32"/>
  <c r="H422" i="32" s="1"/>
  <c r="G422" i="32"/>
  <c r="F423" i="32"/>
  <c r="G423" i="32"/>
  <c r="F424" i="32"/>
  <c r="H424" i="32" s="1"/>
  <c r="G424" i="32"/>
  <c r="F425" i="32"/>
  <c r="H425" i="32" s="1"/>
  <c r="G425" i="32"/>
  <c r="F426" i="32"/>
  <c r="H426" i="32" s="1"/>
  <c r="G426" i="32"/>
  <c r="F427" i="32"/>
  <c r="G427" i="32"/>
  <c r="F428" i="32"/>
  <c r="H428" i="32" s="1"/>
  <c r="G428" i="32"/>
  <c r="F429" i="32"/>
  <c r="H429" i="32" s="1"/>
  <c r="G429" i="32"/>
  <c r="F430" i="32"/>
  <c r="H430" i="32" s="1"/>
  <c r="G430" i="32"/>
  <c r="F431" i="32"/>
  <c r="G431" i="32"/>
  <c r="F432" i="32"/>
  <c r="H432" i="32" s="1"/>
  <c r="G432" i="32"/>
  <c r="F433" i="32"/>
  <c r="H433" i="32" s="1"/>
  <c r="G433" i="32"/>
  <c r="F434" i="32"/>
  <c r="H434" i="32" s="1"/>
  <c r="G434" i="32"/>
  <c r="F435" i="32"/>
  <c r="G435" i="32"/>
  <c r="F436" i="32"/>
  <c r="H436" i="32" s="1"/>
  <c r="G436" i="32"/>
  <c r="F437" i="32"/>
  <c r="H437" i="32" s="1"/>
  <c r="G437" i="32"/>
  <c r="F438" i="32"/>
  <c r="H438" i="32" s="1"/>
  <c r="G438" i="32"/>
  <c r="F439" i="32"/>
  <c r="G439" i="32"/>
  <c r="F440" i="32"/>
  <c r="H440" i="32" s="1"/>
  <c r="G440" i="32"/>
  <c r="F441" i="32"/>
  <c r="H441" i="32" s="1"/>
  <c r="G441" i="32"/>
  <c r="F442" i="32"/>
  <c r="H442" i="32" s="1"/>
  <c r="G442" i="32"/>
  <c r="F443" i="32"/>
  <c r="G443" i="32"/>
  <c r="F444" i="32"/>
  <c r="H444" i="32" s="1"/>
  <c r="G444" i="32"/>
  <c r="F445" i="32"/>
  <c r="H445" i="32" s="1"/>
  <c r="G445" i="32"/>
  <c r="F446" i="32"/>
  <c r="H446" i="32" s="1"/>
  <c r="G446" i="32"/>
  <c r="F447" i="32"/>
  <c r="G447" i="32"/>
  <c r="F448" i="32"/>
  <c r="H448" i="32" s="1"/>
  <c r="G448" i="32"/>
  <c r="F449" i="32"/>
  <c r="H449" i="32" s="1"/>
  <c r="G449" i="32"/>
  <c r="F450" i="32"/>
  <c r="H450" i="32" s="1"/>
  <c r="G450" i="32"/>
  <c r="F451" i="32"/>
  <c r="G451" i="32"/>
  <c r="F452" i="32"/>
  <c r="H452" i="32" s="1"/>
  <c r="G452" i="32"/>
  <c r="F453" i="32"/>
  <c r="H453" i="32" s="1"/>
  <c r="G453" i="32"/>
  <c r="F454" i="32"/>
  <c r="H454" i="32" s="1"/>
  <c r="G454" i="32"/>
  <c r="F455" i="32"/>
  <c r="G455" i="32"/>
  <c r="F456" i="32"/>
  <c r="H456" i="32" s="1"/>
  <c r="G456" i="32"/>
  <c r="F457" i="32"/>
  <c r="H457" i="32" s="1"/>
  <c r="G457" i="32"/>
  <c r="F458" i="32"/>
  <c r="H458" i="32" s="1"/>
  <c r="G458" i="32"/>
  <c r="F459" i="32"/>
  <c r="G459" i="32"/>
  <c r="F460" i="32"/>
  <c r="H460" i="32" s="1"/>
  <c r="G460" i="32"/>
  <c r="F461" i="32"/>
  <c r="H461" i="32" s="1"/>
  <c r="G461" i="32"/>
  <c r="F462" i="32"/>
  <c r="H462" i="32" s="1"/>
  <c r="G462" i="32"/>
  <c r="F463" i="32"/>
  <c r="G463" i="32"/>
  <c r="F464" i="32"/>
  <c r="H464" i="32" s="1"/>
  <c r="G464" i="32"/>
  <c r="F465" i="32"/>
  <c r="H465" i="32" s="1"/>
  <c r="G465" i="32"/>
  <c r="F466" i="32"/>
  <c r="H466" i="32" s="1"/>
  <c r="G466" i="32"/>
  <c r="F467" i="32"/>
  <c r="G467" i="32"/>
  <c r="F468" i="32"/>
  <c r="H468" i="32" s="1"/>
  <c r="G468" i="32"/>
  <c r="F469" i="32"/>
  <c r="H469" i="32" s="1"/>
  <c r="G469" i="32"/>
  <c r="F470" i="32"/>
  <c r="H470" i="32" s="1"/>
  <c r="G470" i="32"/>
  <c r="F471" i="32"/>
  <c r="G471" i="32"/>
  <c r="F472" i="32"/>
  <c r="H472" i="32" s="1"/>
  <c r="G472" i="32"/>
  <c r="F473" i="32"/>
  <c r="H473" i="32" s="1"/>
  <c r="G473" i="32"/>
  <c r="F474" i="32"/>
  <c r="H474" i="32" s="1"/>
  <c r="G474" i="32"/>
  <c r="F475" i="32"/>
  <c r="G475" i="32"/>
  <c r="F476" i="32"/>
  <c r="H476" i="32" s="1"/>
  <c r="G476" i="32"/>
  <c r="F477" i="32"/>
  <c r="H477" i="32" s="1"/>
  <c r="G477" i="32"/>
  <c r="F478" i="32"/>
  <c r="H478" i="32" s="1"/>
  <c r="G478" i="32"/>
  <c r="F479" i="32"/>
  <c r="G479" i="32"/>
  <c r="F480" i="32"/>
  <c r="H480" i="32" s="1"/>
  <c r="G480" i="32"/>
  <c r="F481" i="32"/>
  <c r="H481" i="32" s="1"/>
  <c r="G481" i="32"/>
  <c r="F482" i="32"/>
  <c r="H482" i="32" s="1"/>
  <c r="G482" i="32"/>
  <c r="F483" i="32"/>
  <c r="G483" i="32"/>
  <c r="F484" i="32"/>
  <c r="H484" i="32" s="1"/>
  <c r="G484" i="32"/>
  <c r="F485" i="32"/>
  <c r="H485" i="32" s="1"/>
  <c r="G485" i="32"/>
  <c r="F486" i="32"/>
  <c r="H486" i="32" s="1"/>
  <c r="G486" i="32"/>
  <c r="F487" i="32"/>
  <c r="G487" i="32"/>
  <c r="F488" i="32"/>
  <c r="H488" i="32" s="1"/>
  <c r="G488" i="32"/>
  <c r="F489" i="32"/>
  <c r="H489" i="32" s="1"/>
  <c r="G489" i="32"/>
  <c r="F490" i="32"/>
  <c r="H490" i="32" s="1"/>
  <c r="G490" i="32"/>
  <c r="F491" i="32"/>
  <c r="G491" i="32"/>
  <c r="F492" i="32"/>
  <c r="H492" i="32" s="1"/>
  <c r="G492" i="32"/>
  <c r="F493" i="32"/>
  <c r="H493" i="32" s="1"/>
  <c r="G493" i="32"/>
  <c r="F494" i="32"/>
  <c r="H494" i="32" s="1"/>
  <c r="G494" i="32"/>
  <c r="F495" i="32"/>
  <c r="G495" i="32"/>
  <c r="F496" i="32"/>
  <c r="H496" i="32" s="1"/>
  <c r="G496" i="32"/>
  <c r="F497" i="32"/>
  <c r="H497" i="32" s="1"/>
  <c r="G497" i="32"/>
  <c r="F498" i="32"/>
  <c r="H498" i="32" s="1"/>
  <c r="G498" i="32"/>
  <c r="F499" i="32"/>
  <c r="G499" i="32"/>
  <c r="F500" i="32"/>
  <c r="H500" i="32" s="1"/>
  <c r="G500" i="32"/>
  <c r="F501" i="32"/>
  <c r="H501" i="32" s="1"/>
  <c r="G501" i="32"/>
  <c r="F502" i="32"/>
  <c r="H502" i="32" s="1"/>
  <c r="G502" i="32"/>
  <c r="F503" i="32"/>
  <c r="G503" i="32"/>
  <c r="F504" i="32"/>
  <c r="H504" i="32" s="1"/>
  <c r="G504" i="32"/>
  <c r="F505" i="32"/>
  <c r="H505" i="32" s="1"/>
  <c r="G505" i="32"/>
  <c r="F506" i="32"/>
  <c r="H506" i="32" s="1"/>
  <c r="G506" i="32"/>
  <c r="F507" i="32"/>
  <c r="G507" i="32"/>
  <c r="F508" i="32"/>
  <c r="H508" i="32" s="1"/>
  <c r="G508" i="32"/>
  <c r="F509" i="32"/>
  <c r="H509" i="32" s="1"/>
  <c r="G509" i="32"/>
  <c r="F510" i="32"/>
  <c r="H510" i="32" s="1"/>
  <c r="G510" i="32"/>
  <c r="F511" i="32"/>
  <c r="G511" i="32"/>
  <c r="F512" i="32"/>
  <c r="H512" i="32" s="1"/>
  <c r="G512" i="32"/>
  <c r="F513" i="32"/>
  <c r="H513" i="32" s="1"/>
  <c r="G513" i="32"/>
  <c r="F514" i="32"/>
  <c r="H514" i="32" s="1"/>
  <c r="G514" i="32"/>
  <c r="F515" i="32"/>
  <c r="G515" i="32"/>
  <c r="F516" i="32"/>
  <c r="H516" i="32" s="1"/>
  <c r="G516" i="32"/>
  <c r="F517" i="32"/>
  <c r="H517" i="32" s="1"/>
  <c r="G517" i="32"/>
  <c r="F518" i="32"/>
  <c r="H518" i="32" s="1"/>
  <c r="G518" i="32"/>
  <c r="F519" i="32"/>
  <c r="G519" i="32"/>
  <c r="F520" i="32"/>
  <c r="H520" i="32" s="1"/>
  <c r="G520" i="32"/>
  <c r="F521" i="32"/>
  <c r="H521" i="32" s="1"/>
  <c r="G521" i="32"/>
  <c r="F522" i="32"/>
  <c r="H522" i="32" s="1"/>
  <c r="G522" i="32"/>
  <c r="F523" i="32"/>
  <c r="G523" i="32"/>
  <c r="F524" i="32"/>
  <c r="H524" i="32" s="1"/>
  <c r="G524" i="32"/>
  <c r="F525" i="32"/>
  <c r="H525" i="32" s="1"/>
  <c r="G525" i="32"/>
  <c r="F526" i="32"/>
  <c r="H526" i="32" s="1"/>
  <c r="G526" i="32"/>
  <c r="F527" i="32"/>
  <c r="G527" i="32"/>
  <c r="F528" i="32"/>
  <c r="H528" i="32" s="1"/>
  <c r="G528" i="32"/>
  <c r="F529" i="32"/>
  <c r="H529" i="32" s="1"/>
  <c r="G529" i="32"/>
  <c r="F530" i="32"/>
  <c r="H530" i="32" s="1"/>
  <c r="G530" i="32"/>
  <c r="F531" i="32"/>
  <c r="G531" i="32"/>
  <c r="F532" i="32"/>
  <c r="H532" i="32" s="1"/>
  <c r="G532" i="32"/>
  <c r="F533" i="32"/>
  <c r="H533" i="32" s="1"/>
  <c r="G533" i="32"/>
  <c r="F534" i="32"/>
  <c r="H534" i="32" s="1"/>
  <c r="G534" i="32"/>
  <c r="F535" i="32"/>
  <c r="G535" i="32"/>
  <c r="F536" i="32"/>
  <c r="H536" i="32" s="1"/>
  <c r="G536" i="32"/>
  <c r="F537" i="32"/>
  <c r="H537" i="32" s="1"/>
  <c r="G537" i="32"/>
  <c r="F538" i="32"/>
  <c r="H538" i="32" s="1"/>
  <c r="G538" i="32"/>
  <c r="F539" i="32"/>
  <c r="G539" i="32"/>
  <c r="F540" i="32"/>
  <c r="H540" i="32" s="1"/>
  <c r="G540" i="32"/>
  <c r="F541" i="32"/>
  <c r="H541" i="32" s="1"/>
  <c r="G541" i="32"/>
  <c r="F542" i="32"/>
  <c r="H542" i="32" s="1"/>
  <c r="G542" i="32"/>
  <c r="F543" i="32"/>
  <c r="G543" i="32"/>
  <c r="F544" i="32"/>
  <c r="H544" i="32" s="1"/>
  <c r="G544" i="32"/>
  <c r="F545" i="32"/>
  <c r="H545" i="32" s="1"/>
  <c r="G545" i="32"/>
  <c r="F546" i="32"/>
  <c r="H546" i="32" s="1"/>
  <c r="G546" i="32"/>
  <c r="F547" i="32"/>
  <c r="G547" i="32"/>
  <c r="F548" i="32"/>
  <c r="H548" i="32" s="1"/>
  <c r="G548" i="32"/>
  <c r="F549" i="32"/>
  <c r="H549" i="32" s="1"/>
  <c r="G549" i="32"/>
  <c r="F550" i="32"/>
  <c r="H550" i="32" s="1"/>
  <c r="G550" i="32"/>
  <c r="F551" i="32"/>
  <c r="G551" i="32"/>
  <c r="F552" i="32"/>
  <c r="H552" i="32" s="1"/>
  <c r="G552" i="32"/>
  <c r="F553" i="32"/>
  <c r="H553" i="32" s="1"/>
  <c r="G553" i="32"/>
  <c r="F554" i="32"/>
  <c r="H554" i="32" s="1"/>
  <c r="G554" i="32"/>
  <c r="F555" i="32"/>
  <c r="G555" i="32"/>
  <c r="F556" i="32"/>
  <c r="H556" i="32" s="1"/>
  <c r="G556" i="32"/>
  <c r="F557" i="32"/>
  <c r="H557" i="32" s="1"/>
  <c r="G557" i="32"/>
  <c r="F558" i="32"/>
  <c r="H558" i="32" s="1"/>
  <c r="G558" i="32"/>
  <c r="F559" i="32"/>
  <c r="G559" i="32"/>
  <c r="F560" i="32"/>
  <c r="H560" i="32" s="1"/>
  <c r="G560" i="32"/>
  <c r="F561" i="32"/>
  <c r="H561" i="32" s="1"/>
  <c r="G561" i="32"/>
  <c r="F562" i="32"/>
  <c r="H562" i="32" s="1"/>
  <c r="G562" i="32"/>
  <c r="F563" i="32"/>
  <c r="G563" i="32"/>
  <c r="F564" i="32"/>
  <c r="H564" i="32" s="1"/>
  <c r="G564" i="32"/>
  <c r="F565" i="32"/>
  <c r="H565" i="32" s="1"/>
  <c r="G565" i="32"/>
  <c r="F566" i="32"/>
  <c r="H566" i="32" s="1"/>
  <c r="G566" i="32"/>
  <c r="F567" i="32"/>
  <c r="G567" i="32"/>
  <c r="F568" i="32"/>
  <c r="H568" i="32" s="1"/>
  <c r="G568" i="32"/>
  <c r="F569" i="32"/>
  <c r="H569" i="32" s="1"/>
  <c r="G569" i="32"/>
  <c r="F570" i="32"/>
  <c r="H570" i="32" s="1"/>
  <c r="G570" i="32"/>
  <c r="F571" i="32"/>
  <c r="G571" i="32"/>
  <c r="F572" i="32"/>
  <c r="H572" i="32" s="1"/>
  <c r="G572" i="32"/>
  <c r="F573" i="32"/>
  <c r="H573" i="32" s="1"/>
  <c r="G573" i="32"/>
  <c r="F574" i="32"/>
  <c r="H574" i="32" s="1"/>
  <c r="G574" i="32"/>
  <c r="F575" i="32"/>
  <c r="G575" i="32"/>
  <c r="F576" i="32"/>
  <c r="H576" i="32" s="1"/>
  <c r="G576" i="32"/>
  <c r="F577" i="32"/>
  <c r="H577" i="32" s="1"/>
  <c r="G577" i="32"/>
  <c r="F578" i="32"/>
  <c r="H578" i="32" s="1"/>
  <c r="G578" i="32"/>
  <c r="F579" i="32"/>
  <c r="G579" i="32"/>
  <c r="F580" i="32"/>
  <c r="H580" i="32" s="1"/>
  <c r="G580" i="32"/>
  <c r="F581" i="32"/>
  <c r="H581" i="32" s="1"/>
  <c r="G581" i="32"/>
  <c r="F582" i="32"/>
  <c r="H582" i="32" s="1"/>
  <c r="G582" i="32"/>
  <c r="F583" i="32"/>
  <c r="G583" i="32"/>
  <c r="F584" i="32"/>
  <c r="H584" i="32" s="1"/>
  <c r="G584" i="32"/>
  <c r="F585" i="32"/>
  <c r="H585" i="32" s="1"/>
  <c r="G585" i="32"/>
  <c r="F586" i="32"/>
  <c r="H586" i="32" s="1"/>
  <c r="G586" i="32"/>
  <c r="F587" i="32"/>
  <c r="G587" i="32"/>
  <c r="F588" i="32"/>
  <c r="H588" i="32" s="1"/>
  <c r="G588" i="32"/>
  <c r="F589" i="32"/>
  <c r="H589" i="32" s="1"/>
  <c r="G589" i="32"/>
  <c r="F590" i="32"/>
  <c r="H590" i="32" s="1"/>
  <c r="F158" i="32"/>
  <c r="G158" i="32"/>
  <c r="F159" i="32"/>
  <c r="G159" i="32"/>
  <c r="F160" i="32"/>
  <c r="G160" i="32"/>
  <c r="F161" i="32"/>
  <c r="G161" i="32"/>
  <c r="F162" i="32"/>
  <c r="G162" i="32"/>
  <c r="F163" i="32"/>
  <c r="G163" i="32"/>
  <c r="F165" i="32"/>
  <c r="G165" i="32"/>
  <c r="F166" i="32"/>
  <c r="G166" i="32"/>
  <c r="F176" i="32"/>
  <c r="G176" i="32"/>
  <c r="F177" i="32"/>
  <c r="G177" i="32"/>
  <c r="F181" i="32"/>
  <c r="G181" i="32"/>
  <c r="F182" i="32"/>
  <c r="G182" i="32"/>
  <c r="F185" i="32"/>
  <c r="G185" i="32"/>
  <c r="F186" i="32"/>
  <c r="G186" i="32"/>
  <c r="F188" i="32"/>
  <c r="G188" i="32"/>
  <c r="F198" i="32"/>
  <c r="G198" i="32"/>
  <c r="F205" i="32"/>
  <c r="G205" i="32"/>
  <c r="F206" i="32"/>
  <c r="G206" i="32"/>
  <c r="F207" i="32"/>
  <c r="G207" i="32"/>
  <c r="F209" i="32"/>
  <c r="G209" i="32"/>
  <c r="F210" i="32"/>
  <c r="G210" i="32"/>
  <c r="F211" i="32"/>
  <c r="G211" i="32"/>
  <c r="F212" i="32"/>
  <c r="G212" i="32"/>
  <c r="F213" i="32"/>
  <c r="G213" i="32"/>
  <c r="F214" i="32"/>
  <c r="G214" i="32"/>
  <c r="F215" i="32"/>
  <c r="G215" i="32"/>
  <c r="F216" i="32"/>
  <c r="G216" i="32"/>
  <c r="F217" i="32"/>
  <c r="G217" i="32"/>
  <c r="F218" i="32"/>
  <c r="G218" i="32"/>
  <c r="F219" i="32"/>
  <c r="G219" i="32"/>
  <c r="F220" i="32"/>
  <c r="G220" i="32"/>
  <c r="F221" i="32"/>
  <c r="G221" i="32"/>
  <c r="F222" i="32"/>
  <c r="G222" i="32"/>
  <c r="F223" i="32"/>
  <c r="G223" i="32"/>
  <c r="F224" i="32"/>
  <c r="G224" i="32"/>
  <c r="F225" i="32"/>
  <c r="G225" i="32"/>
  <c r="F226" i="32"/>
  <c r="G226" i="32"/>
  <c r="F227" i="32"/>
  <c r="G227" i="32"/>
  <c r="F228" i="32"/>
  <c r="G228" i="32"/>
  <c r="F229" i="32"/>
  <c r="G229" i="32"/>
  <c r="F234" i="32"/>
  <c r="G234" i="32"/>
  <c r="F235" i="32"/>
  <c r="G235" i="32"/>
  <c r="F236" i="32"/>
  <c r="G236" i="32"/>
  <c r="F243" i="32"/>
  <c r="G243" i="32"/>
  <c r="F244" i="32"/>
  <c r="G244" i="32"/>
  <c r="F245" i="32"/>
  <c r="G245" i="32"/>
  <c r="F249" i="32"/>
  <c r="G249" i="32"/>
  <c r="F252" i="32"/>
  <c r="G252" i="32"/>
  <c r="F253" i="32"/>
  <c r="G253" i="32"/>
  <c r="F255" i="32"/>
  <c r="G255" i="32"/>
  <c r="F260" i="32"/>
  <c r="G260" i="32"/>
  <c r="F261" i="32"/>
  <c r="G261" i="32"/>
  <c r="F262" i="32"/>
  <c r="G262" i="32"/>
  <c r="F263" i="32"/>
  <c r="G263" i="32"/>
  <c r="F266" i="32"/>
  <c r="G266" i="32"/>
  <c r="F267" i="32"/>
  <c r="G267" i="32"/>
  <c r="F269" i="32"/>
  <c r="G269" i="32"/>
  <c r="F270" i="32"/>
  <c r="G270" i="32"/>
  <c r="F272" i="32"/>
  <c r="G272" i="32"/>
  <c r="F273" i="32"/>
  <c r="G273" i="32"/>
  <c r="F274" i="32"/>
  <c r="G274" i="32"/>
  <c r="F275" i="32"/>
  <c r="G275" i="32"/>
  <c r="F276" i="32"/>
  <c r="G276" i="32"/>
  <c r="F277" i="32"/>
  <c r="G277" i="32"/>
  <c r="F278" i="32"/>
  <c r="G278" i="32"/>
  <c r="F279" i="32"/>
  <c r="G279" i="32"/>
  <c r="F280" i="32"/>
  <c r="G280" i="32"/>
  <c r="F281" i="32"/>
  <c r="G281" i="32"/>
  <c r="F282" i="32"/>
  <c r="G282" i="32"/>
  <c r="F283" i="32"/>
  <c r="G283" i="32"/>
  <c r="F284" i="32"/>
  <c r="G284" i="32"/>
  <c r="F285" i="32"/>
  <c r="G285" i="32"/>
  <c r="F286" i="32"/>
  <c r="G286" i="32"/>
  <c r="F287" i="32"/>
  <c r="G287" i="32"/>
  <c r="F288" i="32"/>
  <c r="G288" i="32"/>
  <c r="F289" i="32"/>
  <c r="G289" i="32"/>
  <c r="F290" i="32"/>
  <c r="G290" i="32"/>
  <c r="F291" i="32"/>
  <c r="G291" i="32"/>
  <c r="F292" i="32"/>
  <c r="G292" i="32"/>
  <c r="F293" i="32"/>
  <c r="G293" i="32"/>
  <c r="F294" i="32"/>
  <c r="G294" i="32"/>
  <c r="F295" i="32"/>
  <c r="G295" i="32"/>
  <c r="F296" i="32"/>
  <c r="G296" i="32"/>
  <c r="F297" i="32"/>
  <c r="G297" i="32"/>
  <c r="F298" i="32"/>
  <c r="G298" i="32"/>
  <c r="F299" i="32"/>
  <c r="G299" i="32"/>
  <c r="F300" i="32"/>
  <c r="G300" i="32"/>
  <c r="F301" i="32"/>
  <c r="G301" i="32"/>
  <c r="F302" i="32"/>
  <c r="G302" i="32"/>
  <c r="F303" i="32"/>
  <c r="G303" i="32"/>
  <c r="F304" i="32"/>
  <c r="G304" i="32"/>
  <c r="F305" i="32"/>
  <c r="G305" i="32"/>
  <c r="F313" i="32"/>
  <c r="G313" i="32"/>
  <c r="F317" i="32"/>
  <c r="G317" i="32"/>
  <c r="F318" i="32"/>
  <c r="G318" i="32"/>
  <c r="F319" i="32"/>
  <c r="G319" i="32"/>
  <c r="F320" i="32"/>
  <c r="G320" i="32"/>
  <c r="F321" i="32"/>
  <c r="G321" i="32"/>
  <c r="F325" i="32"/>
  <c r="G325" i="32"/>
  <c r="F326" i="32"/>
  <c r="G326" i="32"/>
  <c r="F327" i="32"/>
  <c r="G327" i="32"/>
  <c r="F331" i="32"/>
  <c r="G331" i="32"/>
  <c r="F332" i="32"/>
  <c r="G332" i="32"/>
  <c r="F334" i="32"/>
  <c r="G334" i="32"/>
  <c r="F335" i="32"/>
  <c r="G335" i="32"/>
  <c r="F338" i="32"/>
  <c r="G338" i="32"/>
  <c r="F339" i="32"/>
  <c r="G339" i="32"/>
  <c r="F340" i="32"/>
  <c r="G340" i="32"/>
  <c r="F341" i="32"/>
  <c r="G341" i="32"/>
  <c r="F342" i="32"/>
  <c r="G342" i="32"/>
  <c r="F343" i="32"/>
  <c r="G343" i="32"/>
  <c r="F344" i="32"/>
  <c r="G344" i="32"/>
  <c r="F345" i="32"/>
  <c r="G345" i="32"/>
  <c r="F346" i="32"/>
  <c r="G346" i="32"/>
  <c r="F347" i="32"/>
  <c r="G347" i="32"/>
  <c r="F348" i="32"/>
  <c r="G348" i="32"/>
  <c r="F349" i="32"/>
  <c r="G349" i="32"/>
  <c r="F350" i="32"/>
  <c r="G350" i="32"/>
  <c r="F360" i="32"/>
  <c r="G360" i="32"/>
  <c r="F361" i="32"/>
  <c r="G361" i="32"/>
  <c r="F364" i="32"/>
  <c r="G364" i="32"/>
  <c r="F367" i="32"/>
  <c r="G367" i="32"/>
  <c r="F370" i="32"/>
  <c r="G370" i="32"/>
  <c r="F371" i="32"/>
  <c r="G371" i="32"/>
  <c r="F376" i="32"/>
  <c r="G376" i="32"/>
  <c r="F377" i="32"/>
  <c r="G377" i="32"/>
  <c r="F380" i="32"/>
  <c r="G380" i="32"/>
  <c r="F384" i="32"/>
  <c r="G384" i="32"/>
  <c r="F387" i="32"/>
  <c r="G387" i="32"/>
  <c r="F390" i="32"/>
  <c r="G390" i="32"/>
  <c r="F392" i="32"/>
  <c r="G392" i="32"/>
  <c r="F394" i="32"/>
  <c r="G394" i="32"/>
  <c r="F395" i="32"/>
  <c r="G395" i="32"/>
  <c r="F399" i="32"/>
  <c r="G399" i="32"/>
  <c r="F413" i="32"/>
  <c r="G413" i="32"/>
  <c r="F414" i="32"/>
  <c r="G414" i="32"/>
  <c r="F415" i="32"/>
  <c r="G415" i="32"/>
  <c r="C320" i="2"/>
  <c r="D320" i="2"/>
  <c r="B320" i="2"/>
  <c r="D170" i="2"/>
  <c r="A1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F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F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F55" i="35"/>
  <c r="E56" i="35"/>
  <c r="E57" i="35"/>
  <c r="E58" i="35"/>
  <c r="E59" i="35"/>
  <c r="G59" i="35" s="1"/>
  <c r="F17" i="35"/>
  <c r="G17" i="35" s="1"/>
  <c r="H414" i="32" l="1"/>
  <c r="H394" i="32"/>
  <c r="H384" i="32"/>
  <c r="H413" i="32"/>
  <c r="H392" i="32"/>
  <c r="H380" i="32"/>
  <c r="H370" i="32"/>
  <c r="H377" i="32"/>
  <c r="H338" i="32"/>
  <c r="H303" i="32"/>
  <c r="H287" i="32"/>
  <c r="H283" i="32"/>
  <c r="H279" i="32"/>
  <c r="H275" i="32"/>
  <c r="H270" i="32"/>
  <c r="H263" i="32"/>
  <c r="H255" i="32"/>
  <c r="H245" i="32"/>
  <c r="H235" i="32"/>
  <c r="H227" i="32"/>
  <c r="H223" i="32"/>
  <c r="H219" i="32"/>
  <c r="H215" i="32"/>
  <c r="H211" i="32"/>
  <c r="H206" i="32"/>
  <c r="H186" i="32"/>
  <c r="H177" i="32"/>
  <c r="H163" i="32"/>
  <c r="H159" i="32"/>
  <c r="H399" i="32"/>
  <c r="H342" i="32"/>
  <c r="H291" i="32"/>
  <c r="H587" i="32"/>
  <c r="H583" i="32"/>
  <c r="H579" i="32"/>
  <c r="H575" i="32"/>
  <c r="H571" i="32"/>
  <c r="H567" i="32"/>
  <c r="J567" i="32" s="1"/>
  <c r="H563" i="32"/>
  <c r="H559" i="32"/>
  <c r="J559" i="32" s="1"/>
  <c r="H555" i="32"/>
  <c r="H551" i="32"/>
  <c r="H547" i="32"/>
  <c r="H543" i="32"/>
  <c r="H539" i="32"/>
  <c r="H535" i="32"/>
  <c r="J535" i="32" s="1"/>
  <c r="H531" i="32"/>
  <c r="H527" i="32"/>
  <c r="J527" i="32" s="1"/>
  <c r="H523" i="32"/>
  <c r="H519" i="32"/>
  <c r="H515" i="32"/>
  <c r="H511" i="32"/>
  <c r="H507" i="32"/>
  <c r="J507" i="32" s="1"/>
  <c r="H503" i="32"/>
  <c r="J503" i="32" s="1"/>
  <c r="H499" i="32"/>
  <c r="H495" i="32"/>
  <c r="J495" i="32" s="1"/>
  <c r="H491" i="32"/>
  <c r="H487" i="32"/>
  <c r="H483" i="32"/>
  <c r="H479" i="32"/>
  <c r="H475" i="32"/>
  <c r="H471" i="32"/>
  <c r="J471" i="32" s="1"/>
  <c r="H467" i="32"/>
  <c r="H463" i="32"/>
  <c r="J463" i="32" s="1"/>
  <c r="H459" i="32"/>
  <c r="H455" i="32"/>
  <c r="H451" i="32"/>
  <c r="H447" i="32"/>
  <c r="H443" i="32"/>
  <c r="H439" i="32"/>
  <c r="J439" i="32" s="1"/>
  <c r="H435" i="32"/>
  <c r="H431" i="32"/>
  <c r="J431" i="32" s="1"/>
  <c r="H427" i="32"/>
  <c r="H423" i="32"/>
  <c r="H390" i="32"/>
  <c r="H295" i="32"/>
  <c r="H415" i="32"/>
  <c r="H395" i="32"/>
  <c r="H387" i="32"/>
  <c r="H376" i="32"/>
  <c r="H364" i="32"/>
  <c r="H349" i="32"/>
  <c r="H345" i="32"/>
  <c r="H341" i="32"/>
  <c r="H335" i="32"/>
  <c r="H327" i="32"/>
  <c r="H320" i="32"/>
  <c r="H313" i="32"/>
  <c r="H302" i="32"/>
  <c r="H298" i="32"/>
  <c r="H294" i="32"/>
  <c r="H290" i="32"/>
  <c r="H286" i="32"/>
  <c r="H282" i="32"/>
  <c r="H278" i="32"/>
  <c r="H274" i="32"/>
  <c r="H269" i="32"/>
  <c r="H262" i="32"/>
  <c r="H253" i="32"/>
  <c r="H244" i="32"/>
  <c r="H234" i="32"/>
  <c r="H226" i="32"/>
  <c r="H222" i="32"/>
  <c r="H218" i="32"/>
  <c r="H214" i="32"/>
  <c r="H210" i="32"/>
  <c r="H205" i="32"/>
  <c r="H185" i="32"/>
  <c r="H176" i="32"/>
  <c r="H162" i="32"/>
  <c r="H158" i="32"/>
  <c r="H299" i="32"/>
  <c r="H350" i="32"/>
  <c r="H321" i="32"/>
  <c r="H371" i="32"/>
  <c r="H361" i="32"/>
  <c r="H348" i="32"/>
  <c r="H344" i="32"/>
  <c r="H340" i="32"/>
  <c r="H334" i="32"/>
  <c r="H326" i="32"/>
  <c r="H319" i="32"/>
  <c r="H305" i="32"/>
  <c r="H301" i="32"/>
  <c r="H297" i="32"/>
  <c r="H293" i="32"/>
  <c r="H289" i="32"/>
  <c r="H285" i="32"/>
  <c r="H281" i="32"/>
  <c r="H277" i="32"/>
  <c r="H273" i="32"/>
  <c r="H267" i="32"/>
  <c r="H261" i="32"/>
  <c r="H252" i="32"/>
  <c r="H243" i="32"/>
  <c r="H229" i="32"/>
  <c r="H225" i="32"/>
  <c r="H221" i="32"/>
  <c r="H217" i="32"/>
  <c r="H213" i="32"/>
  <c r="H209" i="32"/>
  <c r="H198" i="32"/>
  <c r="H182" i="32"/>
  <c r="H166" i="32"/>
  <c r="H161" i="32"/>
  <c r="H346" i="32"/>
  <c r="H317" i="32"/>
  <c r="H367" i="32"/>
  <c r="H331" i="32"/>
  <c r="H360" i="32"/>
  <c r="H347" i="32"/>
  <c r="H343" i="32"/>
  <c r="H339" i="32"/>
  <c r="H332" i="32"/>
  <c r="H325" i="32"/>
  <c r="H318" i="32"/>
  <c r="H304" i="32"/>
  <c r="H300" i="32"/>
  <c r="H296" i="32"/>
  <c r="H292" i="32"/>
  <c r="H288" i="32"/>
  <c r="H284" i="32"/>
  <c r="H280" i="32"/>
  <c r="H276" i="32"/>
  <c r="H272" i="32"/>
  <c r="H266" i="32"/>
  <c r="H260" i="32"/>
  <c r="H249" i="32"/>
  <c r="H236" i="32"/>
  <c r="H228" i="32"/>
  <c r="H224" i="32"/>
  <c r="H220" i="32"/>
  <c r="H216" i="32"/>
  <c r="H212" i="32"/>
  <c r="H207" i="32"/>
  <c r="H188" i="32"/>
  <c r="H181" i="32"/>
  <c r="H165" i="32"/>
  <c r="H160" i="32"/>
  <c r="J536" i="32"/>
  <c r="I79" i="32"/>
  <c r="I71" i="32"/>
  <c r="I63" i="32"/>
  <c r="I55" i="32"/>
  <c r="I47" i="32"/>
  <c r="I39" i="32"/>
  <c r="I31" i="32"/>
  <c r="I23" i="32"/>
  <c r="I15" i="32"/>
  <c r="I14" i="32"/>
  <c r="I77" i="32"/>
  <c r="I69" i="32"/>
  <c r="I61" i="32"/>
  <c r="I53" i="32"/>
  <c r="I45" i="32"/>
  <c r="I37" i="32"/>
  <c r="I29" i="32"/>
  <c r="I21" i="32"/>
  <c r="I13" i="32"/>
  <c r="I76" i="32"/>
  <c r="I68" i="32"/>
  <c r="I60" i="32"/>
  <c r="I52" i="32"/>
  <c r="I44" i="32"/>
  <c r="I36" i="32"/>
  <c r="I28" i="32"/>
  <c r="I20" i="32"/>
  <c r="J509" i="32"/>
  <c r="J584" i="32"/>
  <c r="J485" i="32"/>
  <c r="J569" i="32"/>
  <c r="J501" i="32"/>
  <c r="J577" i="32"/>
  <c r="J502" i="32"/>
  <c r="J515" i="32"/>
  <c r="J483" i="32"/>
  <c r="J504" i="32"/>
  <c r="J453" i="32"/>
  <c r="J437" i="32"/>
  <c r="J429" i="32"/>
  <c r="J468" i="32"/>
  <c r="J436" i="32"/>
  <c r="J589" i="32"/>
  <c r="J473" i="32"/>
  <c r="J572" i="32"/>
  <c r="J543" i="32"/>
  <c r="J505" i="32"/>
  <c r="J489" i="32"/>
  <c r="J561" i="32"/>
  <c r="J553" i="32"/>
  <c r="J545" i="32"/>
  <c r="J542" i="32"/>
  <c r="J537" i="32"/>
  <c r="J534" i="32"/>
  <c r="J520" i="32"/>
  <c r="J477" i="32"/>
  <c r="J448" i="32"/>
  <c r="J432" i="32"/>
  <c r="J426" i="32"/>
  <c r="J549" i="32"/>
  <c r="J590" i="32"/>
  <c r="J578" i="32"/>
  <c r="J519" i="32"/>
  <c r="J554" i="32"/>
  <c r="J538" i="32"/>
  <c r="J524" i="32"/>
  <c r="J466" i="32"/>
  <c r="J511" i="32"/>
  <c r="J516" i="32"/>
  <c r="J464" i="32"/>
  <c r="J455" i="32"/>
  <c r="J447" i="32"/>
  <c r="J425" i="32"/>
  <c r="J451" i="32"/>
  <c r="J450" i="32"/>
  <c r="J456" i="32"/>
  <c r="J582" i="32"/>
  <c r="J556" i="32"/>
  <c r="J548" i="32"/>
  <c r="J540" i="32"/>
  <c r="J532" i="32"/>
  <c r="J529" i="32"/>
  <c r="J518" i="32"/>
  <c r="J484" i="32"/>
  <c r="J579" i="32"/>
  <c r="J571" i="32"/>
  <c r="J558" i="32"/>
  <c r="J550" i="32"/>
  <c r="J523" i="32"/>
  <c r="J494" i="32"/>
  <c r="J486" i="32"/>
  <c r="J481" i="32"/>
  <c r="J478" i="32"/>
  <c r="J454" i="32"/>
  <c r="J449" i="32"/>
  <c r="J563" i="32"/>
  <c r="J560" i="32"/>
  <c r="J555" i="32"/>
  <c r="J531" i="32"/>
  <c r="J499" i="32"/>
  <c r="J491" i="32"/>
  <c r="J472" i="32"/>
  <c r="J459" i="32"/>
  <c r="J441" i="32"/>
  <c r="J587" i="32"/>
  <c r="J581" i="32"/>
  <c r="J573" i="32"/>
  <c r="J530" i="32"/>
  <c r="J496" i="32"/>
  <c r="J446" i="32"/>
  <c r="J424" i="32"/>
  <c r="J498" i="32"/>
  <c r="J480" i="32"/>
  <c r="J469" i="32"/>
  <c r="J461" i="32"/>
  <c r="J440" i="32"/>
  <c r="J482" i="32"/>
  <c r="J445" i="32"/>
  <c r="J586" i="32"/>
  <c r="J583" i="32"/>
  <c r="J570" i="32"/>
  <c r="J565" i="32"/>
  <c r="J552" i="32"/>
  <c r="J547" i="32"/>
  <c r="J526" i="32"/>
  <c r="J521" i="32"/>
  <c r="J508" i="32"/>
  <c r="J493" i="32"/>
  <c r="J488" i="32"/>
  <c r="J458" i="32"/>
  <c r="J423" i="32"/>
  <c r="J588" i="32"/>
  <c r="J580" i="32"/>
  <c r="J575" i="32"/>
  <c r="J562" i="32"/>
  <c r="J557" i="32"/>
  <c r="J544" i="32"/>
  <c r="J539" i="32"/>
  <c r="J528" i="32"/>
  <c r="J513" i="32"/>
  <c r="J510" i="32"/>
  <c r="J500" i="32"/>
  <c r="J490" i="32"/>
  <c r="J475" i="32"/>
  <c r="J470" i="32"/>
  <c r="J465" i="32"/>
  <c r="J460" i="32"/>
  <c r="J443" i="32"/>
  <c r="J438" i="32"/>
  <c r="J433" i="32"/>
  <c r="J428" i="32"/>
  <c r="J585" i="32"/>
  <c r="J574" i="32"/>
  <c r="J564" i="32"/>
  <c r="J546" i="32"/>
  <c r="J541" i="32"/>
  <c r="J525" i="32"/>
  <c r="J497" i="32"/>
  <c r="J492" i="32"/>
  <c r="J487" i="32"/>
  <c r="J467" i="32"/>
  <c r="J462" i="32"/>
  <c r="J457" i="32"/>
  <c r="J452" i="32"/>
  <c r="J435" i="32"/>
  <c r="J430" i="32"/>
  <c r="J427" i="32"/>
  <c r="J566" i="32"/>
  <c r="J551" i="32"/>
  <c r="J533" i="32"/>
  <c r="J522" i="32"/>
  <c r="J517" i="32"/>
  <c r="J512" i="32"/>
  <c r="J479" i="32"/>
  <c r="J474" i="32"/>
  <c r="J442" i="32"/>
  <c r="J576" i="32"/>
  <c r="J514" i="32"/>
  <c r="J476" i="32"/>
  <c r="J444" i="32"/>
  <c r="J568" i="32"/>
  <c r="J506" i="32"/>
  <c r="J434" i="32"/>
  <c r="J422" i="32"/>
  <c r="G55" i="35"/>
  <c r="G39" i="35"/>
  <c r="G23" i="35"/>
  <c r="F54" i="35"/>
  <c r="G54" i="35" s="1"/>
  <c r="F44" i="35"/>
  <c r="G44" i="35" s="1"/>
  <c r="F38" i="35"/>
  <c r="G38" i="35" s="1"/>
  <c r="F28" i="35"/>
  <c r="G28" i="35" s="1"/>
  <c r="F22" i="35"/>
  <c r="G22" i="35" s="1"/>
  <c r="F12" i="35"/>
  <c r="G12" i="35" s="1"/>
  <c r="F47" i="35"/>
  <c r="G47" i="35" s="1"/>
  <c r="F31" i="35"/>
  <c r="G31" i="35" s="1"/>
  <c r="F15" i="35"/>
  <c r="G15" i="35" s="1"/>
  <c r="F52" i="35"/>
  <c r="G52" i="35" s="1"/>
  <c r="F46" i="35"/>
  <c r="G46" i="35" s="1"/>
  <c r="F36" i="35"/>
  <c r="G36" i="35" s="1"/>
  <c r="F30" i="35"/>
  <c r="G30" i="35" s="1"/>
  <c r="F20" i="35"/>
  <c r="G20" i="35" s="1"/>
  <c r="F14" i="35"/>
  <c r="G14" i="35" s="1"/>
  <c r="G58" i="35"/>
  <c r="F59" i="35"/>
  <c r="F51" i="35"/>
  <c r="G51" i="35" s="1"/>
  <c r="F43" i="35"/>
  <c r="G43" i="35" s="1"/>
  <c r="F35" i="35"/>
  <c r="G35" i="35" s="1"/>
  <c r="F27" i="35"/>
  <c r="G27" i="35" s="1"/>
  <c r="F19" i="35"/>
  <c r="G19" i="35" s="1"/>
  <c r="F11" i="35"/>
  <c r="G11" i="35" s="1"/>
  <c r="F56" i="35"/>
  <c r="G56" i="35" s="1"/>
  <c r="F48" i="35"/>
  <c r="G48" i="35" s="1"/>
  <c r="F40" i="35"/>
  <c r="G40" i="35" s="1"/>
  <c r="F32" i="35"/>
  <c r="G32" i="35" s="1"/>
  <c r="F24" i="35"/>
  <c r="G24" i="35" s="1"/>
  <c r="F16" i="35"/>
  <c r="G16" i="35" s="1"/>
  <c r="F53" i="35"/>
  <c r="G53" i="35" s="1"/>
  <c r="F45" i="35"/>
  <c r="G45" i="35" s="1"/>
  <c r="F37" i="35"/>
  <c r="G37" i="35" s="1"/>
  <c r="F29" i="35"/>
  <c r="G29" i="35" s="1"/>
  <c r="F21" i="35"/>
  <c r="G21" i="35" s="1"/>
  <c r="F13" i="35"/>
  <c r="G13" i="35" s="1"/>
  <c r="F58" i="35"/>
  <c r="F50" i="35"/>
  <c r="G50" i="35" s="1"/>
  <c r="F42" i="35"/>
  <c r="G42" i="35" s="1"/>
  <c r="F34" i="35"/>
  <c r="G34" i="35" s="1"/>
  <c r="F26" i="35"/>
  <c r="G26" i="35" s="1"/>
  <c r="F18" i="35"/>
  <c r="G18" i="35" s="1"/>
  <c r="F10" i="35"/>
  <c r="G10" i="35" s="1"/>
  <c r="F57" i="35"/>
  <c r="G57" i="35" s="1"/>
  <c r="F49" i="35"/>
  <c r="G49" i="35" s="1"/>
  <c r="F41" i="35"/>
  <c r="G41" i="35" s="1"/>
  <c r="F33" i="35"/>
  <c r="G33" i="35" s="1"/>
  <c r="F25" i="35"/>
  <c r="G25" i="35" s="1"/>
  <c r="I156" i="6"/>
  <c r="J156" i="6"/>
  <c r="I157" i="6"/>
  <c r="J157" i="6"/>
  <c r="H158" i="6"/>
  <c r="I158" i="6"/>
  <c r="J158" i="6"/>
  <c r="I159" i="6"/>
  <c r="J159" i="6"/>
  <c r="H160" i="6"/>
  <c r="I160" i="6"/>
  <c r="J160" i="6"/>
  <c r="I161" i="6"/>
  <c r="J161" i="6"/>
  <c r="I162" i="6"/>
  <c r="J162" i="6"/>
  <c r="I163" i="6"/>
  <c r="J163" i="6"/>
  <c r="I164" i="6"/>
  <c r="J164" i="6"/>
  <c r="H165" i="6"/>
  <c r="I165" i="6"/>
  <c r="J165" i="6"/>
  <c r="I166" i="6"/>
  <c r="J166" i="6"/>
  <c r="H167" i="6"/>
  <c r="I167" i="6"/>
  <c r="J167" i="6"/>
  <c r="I168" i="6"/>
  <c r="J168" i="6"/>
  <c r="I169" i="6"/>
  <c r="J169" i="6"/>
  <c r="I170" i="6"/>
  <c r="J170" i="6"/>
  <c r="I171" i="6"/>
  <c r="J171" i="6"/>
  <c r="I172" i="6"/>
  <c r="J172" i="6"/>
  <c r="I173" i="6"/>
  <c r="J173" i="6"/>
  <c r="H174" i="6"/>
  <c r="I174" i="6"/>
  <c r="J174" i="6"/>
  <c r="I175" i="6"/>
  <c r="J175" i="6"/>
  <c r="I176" i="6"/>
  <c r="J176" i="6"/>
  <c r="I177" i="6"/>
  <c r="J177" i="6"/>
  <c r="I178" i="6"/>
  <c r="J178" i="6"/>
  <c r="I179" i="6"/>
  <c r="J179" i="6"/>
  <c r="I180" i="6"/>
  <c r="J180" i="6"/>
  <c r="H181" i="6"/>
  <c r="I181" i="6"/>
  <c r="J181" i="6"/>
  <c r="I182" i="6"/>
  <c r="J182" i="6"/>
  <c r="I183" i="6"/>
  <c r="J183" i="6"/>
  <c r="I184" i="6"/>
  <c r="J184" i="6"/>
  <c r="I185" i="6"/>
  <c r="J185" i="6"/>
  <c r="I186" i="6"/>
  <c r="J186" i="6"/>
  <c r="I187" i="6"/>
  <c r="J187" i="6"/>
  <c r="I188" i="6"/>
  <c r="J188" i="6"/>
  <c r="I189" i="6"/>
  <c r="J189" i="6"/>
  <c r="I190" i="6"/>
  <c r="J190" i="6"/>
  <c r="I191" i="6"/>
  <c r="J191" i="6"/>
  <c r="H192" i="6"/>
  <c r="I192" i="6"/>
  <c r="J192" i="6"/>
  <c r="I193" i="6"/>
  <c r="J193" i="6"/>
  <c r="I194" i="6"/>
  <c r="J194" i="6"/>
  <c r="I195" i="6"/>
  <c r="J195" i="6"/>
  <c r="I196" i="6"/>
  <c r="J196" i="6"/>
  <c r="I197" i="6"/>
  <c r="J197" i="6"/>
  <c r="I198" i="6"/>
  <c r="J198" i="6"/>
  <c r="I199" i="6"/>
  <c r="J199" i="6"/>
  <c r="H156" i="6"/>
  <c r="L363" i="13"/>
  <c r="G60" i="35" l="1"/>
  <c r="B6" i="35" s="1"/>
  <c r="E32" i="8" s="1"/>
  <c r="H193" i="6"/>
  <c r="H184" i="6"/>
  <c r="H175" i="6"/>
  <c r="H191" i="6"/>
  <c r="H182" i="6"/>
  <c r="H173" i="6"/>
  <c r="H168" i="6"/>
  <c r="H166" i="6"/>
  <c r="H159" i="6"/>
  <c r="H189" i="6"/>
  <c r="H180" i="6"/>
  <c r="H171" i="6"/>
  <c r="H196" i="6"/>
  <c r="H187" i="6"/>
  <c r="H185" i="6"/>
  <c r="H178" i="6"/>
  <c r="H169" i="6"/>
  <c r="H164" i="6"/>
  <c r="H162" i="6"/>
  <c r="H194" i="6"/>
  <c r="H183" i="6"/>
  <c r="H176" i="6"/>
  <c r="H197" i="6"/>
  <c r="H190" i="6"/>
  <c r="H179" i="6"/>
  <c r="H172" i="6"/>
  <c r="H195" i="6"/>
  <c r="H188" i="6"/>
  <c r="H186" i="6"/>
  <c r="H177" i="6"/>
  <c r="H170" i="6"/>
  <c r="H163" i="6"/>
  <c r="H161" i="6"/>
  <c r="H126" i="6" l="1"/>
  <c r="H105" i="6"/>
  <c r="C52" i="6"/>
  <c r="H29" i="6"/>
  <c r="H87" i="6"/>
  <c r="C62" i="6"/>
  <c r="H60" i="6" s="1"/>
  <c r="H43" i="6" l="1"/>
  <c r="H51" i="6"/>
  <c r="H110" i="6"/>
  <c r="H104" i="6"/>
  <c r="H102" i="6"/>
  <c r="H50" i="6"/>
  <c r="H27" i="6"/>
  <c r="H26" i="6"/>
  <c r="H58" i="6"/>
  <c r="H25" i="6"/>
  <c r="H47" i="6"/>
  <c r="H28" i="6"/>
  <c r="H42" i="6"/>
  <c r="H41" i="6"/>
  <c r="H48" i="6"/>
  <c r="H68" i="6"/>
  <c r="H31" i="6"/>
  <c r="H23" i="6"/>
  <c r="H45" i="6"/>
  <c r="H124" i="6"/>
  <c r="H49" i="6"/>
  <c r="H32" i="6"/>
  <c r="H46" i="6"/>
  <c r="H30" i="6"/>
  <c r="H40" i="6"/>
  <c r="H44" i="6"/>
  <c r="H123" i="6"/>
  <c r="H24" i="6"/>
  <c r="H99" i="6"/>
  <c r="H120" i="6"/>
  <c r="H119" i="6"/>
  <c r="H111" i="6"/>
  <c r="H103" i="6"/>
  <c r="H109" i="6"/>
  <c r="H101" i="6"/>
  <c r="H108" i="6"/>
  <c r="H100" i="6"/>
  <c r="H107" i="6"/>
  <c r="H106" i="6"/>
  <c r="H61" i="6"/>
  <c r="H59" i="6"/>
  <c r="F934" i="29" l="1"/>
  <c r="J61" i="6" l="1"/>
  <c r="I61" i="6"/>
  <c r="J60" i="6"/>
  <c r="I60" i="6"/>
  <c r="J59" i="6"/>
  <c r="I59" i="6"/>
  <c r="J58" i="6"/>
  <c r="I58" i="6"/>
  <c r="L58" i="6" s="1"/>
  <c r="L61" i="6" l="1"/>
  <c r="M61" i="6" s="1"/>
  <c r="L60" i="6"/>
  <c r="M60" i="6" s="1"/>
  <c r="M58" i="6"/>
  <c r="L59" i="6"/>
  <c r="M59" i="6" s="1"/>
  <c r="M62" i="6" l="1"/>
  <c r="B9" i="6" s="1"/>
  <c r="E23" i="8" s="1"/>
  <c r="L340" i="13" l="1"/>
  <c r="H337" i="13"/>
  <c r="I337" i="13"/>
  <c r="J337" i="13"/>
  <c r="H338" i="13"/>
  <c r="I338" i="13"/>
  <c r="J338" i="13"/>
  <c r="H339" i="13"/>
  <c r="I339" i="13"/>
  <c r="J339" i="13"/>
  <c r="H340" i="13"/>
  <c r="I340" i="13"/>
  <c r="J340" i="13"/>
  <c r="H341" i="13"/>
  <c r="I341" i="13"/>
  <c r="J341" i="13"/>
  <c r="H342" i="13"/>
  <c r="I342" i="13"/>
  <c r="H343" i="13"/>
  <c r="I343" i="13"/>
  <c r="J343" i="13"/>
  <c r="H344" i="13"/>
  <c r="I344" i="13"/>
  <c r="J344" i="13"/>
  <c r="H345" i="13"/>
  <c r="I345" i="13"/>
  <c r="J345" i="13"/>
  <c r="H346" i="13"/>
  <c r="I346" i="13"/>
  <c r="J346" i="13"/>
  <c r="H347" i="13"/>
  <c r="I347" i="13"/>
  <c r="J347" i="13"/>
  <c r="H348" i="13"/>
  <c r="I348" i="13"/>
  <c r="H349" i="13"/>
  <c r="I349" i="13"/>
  <c r="J349" i="13"/>
  <c r="H350" i="13"/>
  <c r="I350" i="13"/>
  <c r="J350" i="13"/>
  <c r="H351" i="13"/>
  <c r="I351" i="13"/>
  <c r="J351" i="13"/>
  <c r="H352" i="13"/>
  <c r="I352" i="13"/>
  <c r="J352" i="13"/>
  <c r="H353" i="13"/>
  <c r="I353" i="13"/>
  <c r="J353" i="13"/>
  <c r="H354" i="13"/>
  <c r="I354" i="13"/>
  <c r="J354" i="13"/>
  <c r="H355" i="13"/>
  <c r="I355" i="13"/>
  <c r="J355" i="13"/>
  <c r="H356" i="13"/>
  <c r="I356" i="13"/>
  <c r="J356" i="13"/>
  <c r="H357" i="13"/>
  <c r="I357" i="13"/>
  <c r="J357" i="13"/>
  <c r="H358" i="13"/>
  <c r="I358" i="13"/>
  <c r="J358" i="13"/>
  <c r="H359" i="13"/>
  <c r="I359" i="13"/>
  <c r="J359" i="13"/>
  <c r="H360" i="13"/>
  <c r="I360" i="13"/>
  <c r="H361" i="13"/>
  <c r="I361" i="13"/>
  <c r="J361" i="13"/>
  <c r="H362" i="13"/>
  <c r="I362" i="13"/>
  <c r="J362" i="13"/>
  <c r="H363" i="13"/>
  <c r="I363" i="13"/>
  <c r="J363" i="13"/>
  <c r="H364" i="13"/>
  <c r="I364" i="13"/>
  <c r="H365" i="13"/>
  <c r="I365" i="13"/>
  <c r="J365" i="13"/>
  <c r="H366" i="13"/>
  <c r="I366" i="13"/>
  <c r="J366" i="13"/>
  <c r="H367" i="13"/>
  <c r="I367" i="13"/>
  <c r="J367" i="13"/>
  <c r="H368" i="13"/>
  <c r="I368" i="13"/>
  <c r="J368" i="13"/>
  <c r="H369" i="13"/>
  <c r="I369" i="13"/>
  <c r="J369" i="13"/>
  <c r="H370" i="13"/>
  <c r="I370" i="13"/>
  <c r="J370" i="13"/>
  <c r="H371" i="13"/>
  <c r="I371" i="13"/>
  <c r="J371" i="13"/>
  <c r="H372" i="13"/>
  <c r="I372" i="13"/>
  <c r="J372" i="13"/>
  <c r="H373" i="13"/>
  <c r="I373" i="13"/>
  <c r="J373" i="13"/>
  <c r="H374" i="13"/>
  <c r="I374" i="13"/>
  <c r="J374" i="13"/>
  <c r="H375" i="13"/>
  <c r="I375" i="13"/>
  <c r="J375" i="13"/>
  <c r="H376" i="13"/>
  <c r="I376" i="13"/>
  <c r="J376" i="13"/>
  <c r="H377" i="13"/>
  <c r="I377" i="13"/>
  <c r="J377" i="13"/>
  <c r="H378" i="13"/>
  <c r="I378" i="13"/>
  <c r="J378" i="13"/>
  <c r="H379" i="13"/>
  <c r="I379" i="13"/>
  <c r="J379" i="13"/>
  <c r="K354" i="13" l="1"/>
  <c r="K368" i="13"/>
  <c r="K374" i="13"/>
  <c r="K355" i="13"/>
  <c r="K370" i="13"/>
  <c r="K367" i="13"/>
  <c r="K359" i="13"/>
  <c r="K356" i="13"/>
  <c r="K371" i="13"/>
  <c r="K347" i="13"/>
  <c r="K378" i="13"/>
  <c r="K352" i="13"/>
  <c r="K344" i="13"/>
  <c r="K376" i="13"/>
  <c r="K365" i="13"/>
  <c r="K372" i="13"/>
  <c r="K362" i="13"/>
  <c r="K343" i="13"/>
  <c r="K379" i="13"/>
  <c r="K350" i="13"/>
  <c r="K363" i="13"/>
  <c r="K351" i="13"/>
  <c r="K358" i="13"/>
  <c r="K346" i="13"/>
  <c r="K340" i="13"/>
  <c r="M340" i="13" s="1"/>
  <c r="K375" i="13"/>
  <c r="K366" i="13"/>
  <c r="K373" i="13"/>
  <c r="K349" i="13"/>
  <c r="K339" i="13"/>
  <c r="K377" i="13"/>
  <c r="K345" i="13"/>
  <c r="K338" i="13"/>
  <c r="K353" i="13"/>
  <c r="K357" i="13"/>
  <c r="K337" i="13"/>
  <c r="K361" i="13"/>
  <c r="K369" i="13"/>
  <c r="K341" i="13"/>
  <c r="L378" i="13"/>
  <c r="L372" i="13"/>
  <c r="L369" i="13"/>
  <c r="L366" i="13"/>
  <c r="L343" i="13"/>
  <c r="L371" i="13"/>
  <c r="L348" i="13"/>
  <c r="L338" i="13"/>
  <c r="L357" i="13"/>
  <c r="L354" i="13"/>
  <c r="L351" i="13"/>
  <c r="L375" i="13"/>
  <c r="L352" i="13"/>
  <c r="L349" i="13"/>
  <c r="L346" i="13"/>
  <c r="L341" i="13"/>
  <c r="L339" i="13"/>
  <c r="L374" i="13"/>
  <c r="L360" i="13"/>
  <c r="L364" i="13"/>
  <c r="L361" i="13"/>
  <c r="L355" i="13"/>
  <c r="L373" i="13"/>
  <c r="L370" i="13"/>
  <c r="L344" i="13"/>
  <c r="L356" i="13"/>
  <c r="L353" i="13"/>
  <c r="L350" i="13"/>
  <c r="L347" i="13"/>
  <c r="L342" i="13"/>
  <c r="L377" i="13"/>
  <c r="L345" i="13"/>
  <c r="L358" i="13"/>
  <c r="L337" i="13"/>
  <c r="L376" i="13"/>
  <c r="L367" i="13"/>
  <c r="L379" i="13"/>
  <c r="L368" i="13"/>
  <c r="L365" i="13"/>
  <c r="L362" i="13"/>
  <c r="L359" i="13"/>
  <c r="M374" i="13" l="1"/>
  <c r="M377" i="13"/>
  <c r="M346" i="13"/>
  <c r="M363" i="13"/>
  <c r="M367" i="13"/>
  <c r="M376" i="13"/>
  <c r="M366" i="13"/>
  <c r="M371" i="13"/>
  <c r="M378" i="13"/>
  <c r="M354" i="13"/>
  <c r="M368" i="13"/>
  <c r="M344" i="13"/>
  <c r="M370" i="13"/>
  <c r="M355" i="13"/>
  <c r="M356" i="13"/>
  <c r="M357" i="13"/>
  <c r="M337" i="13"/>
  <c r="M359" i="13"/>
  <c r="M362" i="13"/>
  <c r="M341" i="13"/>
  <c r="M352" i="13"/>
  <c r="M347" i="13"/>
  <c r="M350" i="13"/>
  <c r="M343" i="13"/>
  <c r="M351" i="13"/>
  <c r="M365" i="13"/>
  <c r="M372" i="13"/>
  <c r="M345" i="13"/>
  <c r="M338" i="13"/>
  <c r="M379" i="13"/>
  <c r="M373" i="13"/>
  <c r="M349" i="13"/>
  <c r="M375" i="13"/>
  <c r="M358" i="13"/>
  <c r="M353" i="13"/>
  <c r="M369" i="13"/>
  <c r="M339" i="13"/>
  <c r="M361" i="13"/>
  <c r="J166" i="32" l="1"/>
  <c r="J182" i="32"/>
  <c r="J205" i="32"/>
  <c r="J215" i="32"/>
  <c r="J221" i="32"/>
  <c r="J244" i="32"/>
  <c r="J224" i="32"/>
  <c r="J198" i="32"/>
  <c r="J207" i="32"/>
  <c r="J163" i="32"/>
  <c r="J177" i="32"/>
  <c r="J228" i="32"/>
  <c r="J158" i="32"/>
  <c r="J161" i="32"/>
  <c r="J160" i="32"/>
  <c r="J185" i="32"/>
  <c r="J206" i="32"/>
  <c r="J211" i="32"/>
  <c r="J217" i="32"/>
  <c r="J222" i="32"/>
  <c r="J227" i="32"/>
  <c r="J235" i="32"/>
  <c r="J209" i="32"/>
  <c r="J218" i="32"/>
  <c r="J159" i="32"/>
  <c r="J165" i="32"/>
  <c r="J181" i="32"/>
  <c r="J210" i="32"/>
  <c r="J225" i="32"/>
  <c r="J229" i="32"/>
  <c r="J243" i="32"/>
  <c r="J214" i="32"/>
  <c r="J186" i="32"/>
  <c r="J162" i="32"/>
  <c r="J176" i="32"/>
  <c r="J188" i="32"/>
  <c r="J213" i="32"/>
  <c r="J219" i="32"/>
  <c r="J223" i="32"/>
  <c r="J236" i="32"/>
  <c r="J245" i="32"/>
  <c r="J212" i="32"/>
  <c r="J216" i="32"/>
  <c r="J226" i="32"/>
  <c r="J234" i="32"/>
  <c r="J249" i="32"/>
  <c r="J220" i="32"/>
  <c r="J273" i="32"/>
  <c r="J293" i="32"/>
  <c r="J313" i="32"/>
  <c r="J321" i="32"/>
  <c r="J261" i="32"/>
  <c r="J270" i="32"/>
  <c r="J277" i="32"/>
  <c r="J283" i="32"/>
  <c r="J287" i="32"/>
  <c r="J292" i="32"/>
  <c r="J296" i="32"/>
  <c r="J299" i="32"/>
  <c r="J305" i="32"/>
  <c r="J319" i="32"/>
  <c r="J253" i="32"/>
  <c r="J274" i="32"/>
  <c r="J280" i="32"/>
  <c r="J295" i="32"/>
  <c r="J263" i="32"/>
  <c r="J279" i="32"/>
  <c r="J289" i="32"/>
  <c r="J301" i="32"/>
  <c r="J320" i="32"/>
  <c r="J281" i="32"/>
  <c r="J260" i="32"/>
  <c r="J269" i="32"/>
  <c r="J276" i="32"/>
  <c r="J282" i="32"/>
  <c r="J286" i="32"/>
  <c r="J291" i="32"/>
  <c r="J298" i="32"/>
  <c r="J304" i="32"/>
  <c r="J318" i="32"/>
  <c r="J252" i="32"/>
  <c r="J266" i="32"/>
  <c r="J294" i="32"/>
  <c r="J302" i="32"/>
  <c r="J325" i="32"/>
  <c r="J255" i="32"/>
  <c r="J285" i="32"/>
  <c r="J303" i="32"/>
  <c r="J317" i="32"/>
  <c r="J262" i="32"/>
  <c r="J272" i="32"/>
  <c r="J278" i="32"/>
  <c r="J284" i="32"/>
  <c r="J288" i="32"/>
  <c r="J297" i="32"/>
  <c r="J300" i="32"/>
  <c r="J267" i="32"/>
  <c r="J275" i="32"/>
  <c r="J290" i="32"/>
  <c r="J334" i="32"/>
  <c r="J345" i="32"/>
  <c r="J332" i="32"/>
  <c r="J338" i="32"/>
  <c r="J343" i="32"/>
  <c r="J349" i="32"/>
  <c r="J350" i="32"/>
  <c r="J326" i="32"/>
  <c r="J341" i="32"/>
  <c r="J347" i="32"/>
  <c r="J344" i="32"/>
  <c r="J331" i="32"/>
  <c r="J327" i="32"/>
  <c r="J342" i="32"/>
  <c r="J348" i="32"/>
  <c r="J335" i="32"/>
  <c r="J340" i="32"/>
  <c r="J346" i="32"/>
  <c r="J339" i="32"/>
  <c r="J360" i="32"/>
  <c r="J376" i="32"/>
  <c r="J399" i="32"/>
  <c r="J413" i="32"/>
  <c r="J370" i="32"/>
  <c r="J367" i="32"/>
  <c r="J392" i="32"/>
  <c r="J361" i="32"/>
  <c r="J384" i="32"/>
  <c r="J387" i="32"/>
  <c r="J390" i="32"/>
  <c r="J395" i="32"/>
  <c r="J380" i="32"/>
  <c r="J394" i="32"/>
  <c r="J364" i="32"/>
  <c r="J377" i="32"/>
  <c r="J371" i="32"/>
  <c r="J414" i="32"/>
  <c r="J415" i="32"/>
  <c r="I119" i="6"/>
  <c r="J119" i="6"/>
  <c r="I120" i="6"/>
  <c r="J120" i="6"/>
  <c r="I121" i="6"/>
  <c r="J121" i="6"/>
  <c r="I122" i="6"/>
  <c r="J122" i="6"/>
  <c r="I123" i="6"/>
  <c r="J123" i="6"/>
  <c r="I124" i="6"/>
  <c r="J124" i="6"/>
  <c r="I125" i="6"/>
  <c r="J125" i="6"/>
  <c r="I126" i="6"/>
  <c r="J126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I100" i="6"/>
  <c r="I101" i="6"/>
  <c r="I102" i="6"/>
  <c r="L102" i="6" s="1"/>
  <c r="M102" i="6" s="1"/>
  <c r="I103" i="6"/>
  <c r="I104" i="6"/>
  <c r="I105" i="6"/>
  <c r="I106" i="6"/>
  <c r="I107" i="6"/>
  <c r="I108" i="6"/>
  <c r="I109" i="6"/>
  <c r="I110" i="6"/>
  <c r="I111" i="6"/>
  <c r="I99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68" i="6"/>
  <c r="J22" i="6"/>
  <c r="I22" i="6"/>
  <c r="I40" i="6"/>
  <c r="J40" i="6"/>
  <c r="L110" i="6" l="1"/>
  <c r="M110" i="6" s="1"/>
  <c r="L22" i="6"/>
  <c r="L104" i="6"/>
  <c r="M104" i="6" s="1"/>
  <c r="L101" i="6"/>
  <c r="M101" i="6" s="1"/>
  <c r="L109" i="6"/>
  <c r="M109" i="6" s="1"/>
  <c r="L100" i="6"/>
  <c r="M100" i="6" s="1"/>
  <c r="L107" i="6"/>
  <c r="M107" i="6" s="1"/>
  <c r="L111" i="6"/>
  <c r="M111" i="6" s="1"/>
  <c r="L103" i="6"/>
  <c r="M103" i="6" s="1"/>
  <c r="L40" i="6"/>
  <c r="L108" i="6"/>
  <c r="M108" i="6" s="1"/>
  <c r="L106" i="6"/>
  <c r="M106" i="6" s="1"/>
  <c r="H13" i="3"/>
  <c r="H16" i="3"/>
  <c r="H17" i="3"/>
  <c r="H19" i="3"/>
  <c r="H21" i="3"/>
  <c r="H24" i="3"/>
  <c r="H26" i="3"/>
  <c r="H28" i="3"/>
  <c r="H29" i="3"/>
  <c r="H31" i="3"/>
  <c r="H33" i="3"/>
  <c r="H35" i="3"/>
  <c r="H37" i="3"/>
  <c r="H39" i="3"/>
  <c r="H42" i="3"/>
  <c r="H44" i="3"/>
  <c r="H47" i="3"/>
  <c r="H49" i="3"/>
  <c r="H50" i="3"/>
  <c r="H52" i="3"/>
  <c r="H55" i="3"/>
  <c r="H56" i="3"/>
  <c r="H58" i="3"/>
  <c r="H60" i="3"/>
  <c r="H63" i="3"/>
  <c r="H65" i="3"/>
  <c r="H67" i="3"/>
  <c r="H68" i="3"/>
  <c r="H72" i="3"/>
  <c r="H74" i="3"/>
  <c r="H75" i="3"/>
  <c r="H77" i="3"/>
  <c r="H81" i="3"/>
  <c r="H83" i="3"/>
  <c r="H84" i="3"/>
  <c r="H86" i="3"/>
  <c r="H88" i="3"/>
  <c r="H90" i="3"/>
  <c r="H92" i="3"/>
  <c r="H95" i="3"/>
  <c r="H97" i="3"/>
  <c r="H98" i="3"/>
  <c r="H100" i="3"/>
  <c r="H103" i="3"/>
  <c r="H105" i="3"/>
  <c r="H107" i="3"/>
  <c r="H108" i="3"/>
  <c r="H110" i="3"/>
  <c r="H113" i="3"/>
  <c r="H114" i="3"/>
  <c r="H117" i="3"/>
  <c r="H11" i="3"/>
  <c r="H9" i="3"/>
  <c r="D82" i="22"/>
  <c r="E14" i="29" l="1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E103" i="29"/>
  <c r="E104" i="29"/>
  <c r="E105" i="29"/>
  <c r="E106" i="29"/>
  <c r="E107" i="29"/>
  <c r="E108" i="29"/>
  <c r="E109" i="29"/>
  <c r="E110" i="29"/>
  <c r="E111" i="29"/>
  <c r="E112" i="29"/>
  <c r="E113" i="29"/>
  <c r="E114" i="29"/>
  <c r="E115" i="29"/>
  <c r="E116" i="29"/>
  <c r="E117" i="29"/>
  <c r="E118" i="29"/>
  <c r="E119" i="29"/>
  <c r="E120" i="29"/>
  <c r="E121" i="29"/>
  <c r="E122" i="29"/>
  <c r="E123" i="29"/>
  <c r="E124" i="29"/>
  <c r="E125" i="29"/>
  <c r="E126" i="29"/>
  <c r="E127" i="29"/>
  <c r="E128" i="29"/>
  <c r="E129" i="29"/>
  <c r="E130" i="29"/>
  <c r="E131" i="29"/>
  <c r="E132" i="29"/>
  <c r="E133" i="29"/>
  <c r="E134" i="29"/>
  <c r="E135" i="29"/>
  <c r="E136" i="29"/>
  <c r="E137" i="29"/>
  <c r="E138" i="29"/>
  <c r="E139" i="29"/>
  <c r="E140" i="29"/>
  <c r="E141" i="29"/>
  <c r="E142" i="29"/>
  <c r="E143" i="29"/>
  <c r="E144" i="29"/>
  <c r="E145" i="29"/>
  <c r="E146" i="29"/>
  <c r="E147" i="29"/>
  <c r="E148" i="29"/>
  <c r="E149" i="29"/>
  <c r="E150" i="29"/>
  <c r="E151" i="29"/>
  <c r="E152" i="29"/>
  <c r="E153" i="29"/>
  <c r="E154" i="29"/>
  <c r="E155" i="29"/>
  <c r="E156" i="29"/>
  <c r="E157" i="29"/>
  <c r="E158" i="29"/>
  <c r="E159" i="29"/>
  <c r="E160" i="29"/>
  <c r="E161" i="29"/>
  <c r="E162" i="29"/>
  <c r="E163" i="29"/>
  <c r="E164" i="29"/>
  <c r="E165" i="29"/>
  <c r="E166" i="29"/>
  <c r="E167" i="29"/>
  <c r="E168" i="29"/>
  <c r="E169" i="29"/>
  <c r="E170" i="29"/>
  <c r="E171" i="29"/>
  <c r="E172" i="29"/>
  <c r="E173" i="29"/>
  <c r="E174" i="29"/>
  <c r="E175" i="29"/>
  <c r="E176" i="29"/>
  <c r="E177" i="29"/>
  <c r="E178" i="29"/>
  <c r="E179" i="29"/>
  <c r="E180" i="29"/>
  <c r="E181" i="29"/>
  <c r="E182" i="29"/>
  <c r="E183" i="29"/>
  <c r="E184" i="29"/>
  <c r="E185" i="29"/>
  <c r="E186" i="29"/>
  <c r="E187" i="29"/>
  <c r="E188" i="29"/>
  <c r="E189" i="29"/>
  <c r="E190" i="29"/>
  <c r="E191" i="29"/>
  <c r="E192" i="29"/>
  <c r="E193" i="29"/>
  <c r="E194" i="29"/>
  <c r="E195" i="29"/>
  <c r="E196" i="29"/>
  <c r="E197" i="29"/>
  <c r="E198" i="29"/>
  <c r="E199" i="29"/>
  <c r="E200" i="29"/>
  <c r="E201" i="29"/>
  <c r="E202" i="29"/>
  <c r="E203" i="29"/>
  <c r="E204" i="29"/>
  <c r="E205" i="29"/>
  <c r="E206" i="29"/>
  <c r="E207" i="29"/>
  <c r="E208" i="29"/>
  <c r="E209" i="29"/>
  <c r="E210" i="29"/>
  <c r="E211" i="29"/>
  <c r="E212" i="29"/>
  <c r="E213" i="29"/>
  <c r="E214" i="29"/>
  <c r="E215" i="29"/>
  <c r="E216" i="29"/>
  <c r="E217" i="29"/>
  <c r="E218" i="29"/>
  <c r="E219" i="29"/>
  <c r="E220" i="29"/>
  <c r="E221" i="29"/>
  <c r="E222" i="29"/>
  <c r="E223" i="29"/>
  <c r="E224" i="29"/>
  <c r="E225" i="29"/>
  <c r="E226" i="29"/>
  <c r="E227" i="29"/>
  <c r="E228" i="29"/>
  <c r="E229" i="29"/>
  <c r="E230" i="29"/>
  <c r="E231" i="29"/>
  <c r="E232" i="29"/>
  <c r="E233" i="29"/>
  <c r="E234" i="29"/>
  <c r="E235" i="29"/>
  <c r="E236" i="29"/>
  <c r="E237" i="29"/>
  <c r="E238" i="29"/>
  <c r="E239" i="29"/>
  <c r="E240" i="29"/>
  <c r="E241" i="29"/>
  <c r="E242" i="29"/>
  <c r="E243" i="29"/>
  <c r="E244" i="29"/>
  <c r="E245" i="29"/>
  <c r="E246" i="29"/>
  <c r="E247" i="29"/>
  <c r="E248" i="29"/>
  <c r="E249" i="29"/>
  <c r="E250" i="29"/>
  <c r="E251" i="29"/>
  <c r="E252" i="29"/>
  <c r="E253" i="29"/>
  <c r="E254" i="29"/>
  <c r="E255" i="29"/>
  <c r="E256" i="29"/>
  <c r="E257" i="29"/>
  <c r="E258" i="29"/>
  <c r="E259" i="29"/>
  <c r="E260" i="29"/>
  <c r="E261" i="29"/>
  <c r="E262" i="29"/>
  <c r="E263" i="29"/>
  <c r="E264" i="29"/>
  <c r="E265" i="29"/>
  <c r="E266" i="29"/>
  <c r="E267" i="29"/>
  <c r="E268" i="29"/>
  <c r="E269" i="29"/>
  <c r="E270" i="29"/>
  <c r="E271" i="29"/>
  <c r="E272" i="29"/>
  <c r="E273" i="29"/>
  <c r="E274" i="29"/>
  <c r="E275" i="29"/>
  <c r="E276" i="29"/>
  <c r="E277" i="29"/>
  <c r="E278" i="29"/>
  <c r="E279" i="29"/>
  <c r="E280" i="29"/>
  <c r="E281" i="29"/>
  <c r="E282" i="29"/>
  <c r="E283" i="29"/>
  <c r="E284" i="29"/>
  <c r="E285" i="29"/>
  <c r="E286" i="29"/>
  <c r="E287" i="29"/>
  <c r="E288" i="29"/>
  <c r="E289" i="29"/>
  <c r="E290" i="29"/>
  <c r="E291" i="29"/>
  <c r="E292" i="29"/>
  <c r="E293" i="29"/>
  <c r="E294" i="29"/>
  <c r="E295" i="29"/>
  <c r="E296" i="29"/>
  <c r="E297" i="29"/>
  <c r="E298" i="29"/>
  <c r="E299" i="29"/>
  <c r="E300" i="29"/>
  <c r="E301" i="29"/>
  <c r="E302" i="29"/>
  <c r="E303" i="29"/>
  <c r="E304" i="29"/>
  <c r="E305" i="29"/>
  <c r="E306" i="29"/>
  <c r="E307" i="29"/>
  <c r="E308" i="29"/>
  <c r="E309" i="29"/>
  <c r="E310" i="29"/>
  <c r="E311" i="29"/>
  <c r="E312" i="29"/>
  <c r="E313" i="29"/>
  <c r="E314" i="29"/>
  <c r="E315" i="29"/>
  <c r="E316" i="29"/>
  <c r="E317" i="29"/>
  <c r="E318" i="29"/>
  <c r="E319" i="29"/>
  <c r="E320" i="29"/>
  <c r="E321" i="29"/>
  <c r="E322" i="29"/>
  <c r="E323" i="29"/>
  <c r="E324" i="29"/>
  <c r="E325" i="29"/>
  <c r="E326" i="29"/>
  <c r="E327" i="29"/>
  <c r="E328" i="29"/>
  <c r="E329" i="29"/>
  <c r="E330" i="29"/>
  <c r="E331" i="29"/>
  <c r="E332" i="29"/>
  <c r="E333" i="29"/>
  <c r="E334" i="29"/>
  <c r="E335" i="29"/>
  <c r="E336" i="29"/>
  <c r="E337" i="29"/>
  <c r="E338" i="29"/>
  <c r="E339" i="29"/>
  <c r="E340" i="29"/>
  <c r="E341" i="29"/>
  <c r="E342" i="29"/>
  <c r="E343" i="29"/>
  <c r="E344" i="29"/>
  <c r="E345" i="29"/>
  <c r="E346" i="29"/>
  <c r="E347" i="29"/>
  <c r="E348" i="29"/>
  <c r="E349" i="29"/>
  <c r="E350" i="29"/>
  <c r="E351" i="29"/>
  <c r="E352" i="29"/>
  <c r="E353" i="29"/>
  <c r="E354" i="29"/>
  <c r="E355" i="29"/>
  <c r="E356" i="29"/>
  <c r="E357" i="29"/>
  <c r="E358" i="29"/>
  <c r="E359" i="29"/>
  <c r="E360" i="29"/>
  <c r="E361" i="29"/>
  <c r="E362" i="29"/>
  <c r="E363" i="29"/>
  <c r="E364" i="29"/>
  <c r="E365" i="29"/>
  <c r="E366" i="29"/>
  <c r="E367" i="29"/>
  <c r="E368" i="29"/>
  <c r="E369" i="29"/>
  <c r="E370" i="29"/>
  <c r="E371" i="29"/>
  <c r="E372" i="29"/>
  <c r="E373" i="29"/>
  <c r="E374" i="29"/>
  <c r="E375" i="29"/>
  <c r="E376" i="29"/>
  <c r="E377" i="29"/>
  <c r="E378" i="29"/>
  <c r="E379" i="29"/>
  <c r="E380" i="29"/>
  <c r="E381" i="29"/>
  <c r="E382" i="29"/>
  <c r="E383" i="29"/>
  <c r="E384" i="29"/>
  <c r="E385" i="29"/>
  <c r="E386" i="29"/>
  <c r="E387" i="29"/>
  <c r="E388" i="29"/>
  <c r="E389" i="29"/>
  <c r="E390" i="29"/>
  <c r="E391" i="29"/>
  <c r="E392" i="29"/>
  <c r="E393" i="29"/>
  <c r="E394" i="29"/>
  <c r="E395" i="29"/>
  <c r="E396" i="29"/>
  <c r="E397" i="29"/>
  <c r="E398" i="29"/>
  <c r="E399" i="29"/>
  <c r="E400" i="29"/>
  <c r="E401" i="29"/>
  <c r="E402" i="29"/>
  <c r="E403" i="29"/>
  <c r="E404" i="29"/>
  <c r="E405" i="29"/>
  <c r="E406" i="29"/>
  <c r="E407" i="29"/>
  <c r="E408" i="29"/>
  <c r="E409" i="29"/>
  <c r="E410" i="29"/>
  <c r="E411" i="29"/>
  <c r="E412" i="29"/>
  <c r="E413" i="29"/>
  <c r="E414" i="29"/>
  <c r="E415" i="29"/>
  <c r="E416" i="29"/>
  <c r="E417" i="29"/>
  <c r="E418" i="29"/>
  <c r="E419" i="29"/>
  <c r="E420" i="29"/>
  <c r="E421" i="29"/>
  <c r="E422" i="29"/>
  <c r="E423" i="29"/>
  <c r="E424" i="29"/>
  <c r="E425" i="29"/>
  <c r="E426" i="29"/>
  <c r="E427" i="29"/>
  <c r="E428" i="29"/>
  <c r="E429" i="29"/>
  <c r="E430" i="29"/>
  <c r="E431" i="29"/>
  <c r="E432" i="29"/>
  <c r="E433" i="29"/>
  <c r="E434" i="29"/>
  <c r="E435" i="29"/>
  <c r="E436" i="29"/>
  <c r="E437" i="29"/>
  <c r="E438" i="29"/>
  <c r="E439" i="29"/>
  <c r="E440" i="29"/>
  <c r="E441" i="29"/>
  <c r="E442" i="29"/>
  <c r="E443" i="29"/>
  <c r="E444" i="29"/>
  <c r="E445" i="29"/>
  <c r="E446" i="29"/>
  <c r="E447" i="29"/>
  <c r="E448" i="29"/>
  <c r="E449" i="29"/>
  <c r="E450" i="29"/>
  <c r="E451" i="29"/>
  <c r="E452" i="29"/>
  <c r="E453" i="29"/>
  <c r="E454" i="29"/>
  <c r="E455" i="29"/>
  <c r="E456" i="29"/>
  <c r="E457" i="29"/>
  <c r="E458" i="29"/>
  <c r="E459" i="29"/>
  <c r="E460" i="29"/>
  <c r="E461" i="29"/>
  <c r="E462" i="29"/>
  <c r="E463" i="29"/>
  <c r="E464" i="29"/>
  <c r="E465" i="29"/>
  <c r="E466" i="29"/>
  <c r="E467" i="29"/>
  <c r="E468" i="29"/>
  <c r="E469" i="29"/>
  <c r="E470" i="29"/>
  <c r="E471" i="29"/>
  <c r="E472" i="29"/>
  <c r="E473" i="29"/>
  <c r="E474" i="29"/>
  <c r="E475" i="29"/>
  <c r="E476" i="29"/>
  <c r="E477" i="29"/>
  <c r="E478" i="29"/>
  <c r="E479" i="29"/>
  <c r="E480" i="29"/>
  <c r="E481" i="29"/>
  <c r="E482" i="29"/>
  <c r="E483" i="29"/>
  <c r="E484" i="29"/>
  <c r="E485" i="29"/>
  <c r="E486" i="29"/>
  <c r="E487" i="29"/>
  <c r="E488" i="29"/>
  <c r="E489" i="29"/>
  <c r="E490" i="29"/>
  <c r="E491" i="29"/>
  <c r="E492" i="29"/>
  <c r="E493" i="29"/>
  <c r="E494" i="29"/>
  <c r="E495" i="29"/>
  <c r="E496" i="29"/>
  <c r="E497" i="29"/>
  <c r="E498" i="29"/>
  <c r="E499" i="29"/>
  <c r="E500" i="29"/>
  <c r="E501" i="29"/>
  <c r="E502" i="29"/>
  <c r="E503" i="29"/>
  <c r="E504" i="29"/>
  <c r="E505" i="29"/>
  <c r="E506" i="29"/>
  <c r="E507" i="29"/>
  <c r="E508" i="29"/>
  <c r="E509" i="29"/>
  <c r="E510" i="29"/>
  <c r="E511" i="29"/>
  <c r="E512" i="29"/>
  <c r="E513" i="29"/>
  <c r="E514" i="29"/>
  <c r="E515" i="29"/>
  <c r="E516" i="29"/>
  <c r="E517" i="29"/>
  <c r="E518" i="29"/>
  <c r="E519" i="29"/>
  <c r="E520" i="29"/>
  <c r="E521" i="29"/>
  <c r="E522" i="29"/>
  <c r="E523" i="29"/>
  <c r="E524" i="29"/>
  <c r="E525" i="29"/>
  <c r="E526" i="29"/>
  <c r="E527" i="29"/>
  <c r="E528" i="29"/>
  <c r="E529" i="29"/>
  <c r="E530" i="29"/>
  <c r="E531" i="29"/>
  <c r="E532" i="29"/>
  <c r="E533" i="29"/>
  <c r="E534" i="29"/>
  <c r="E535" i="29"/>
  <c r="E536" i="29"/>
  <c r="E537" i="29"/>
  <c r="E538" i="29"/>
  <c r="E539" i="29"/>
  <c r="E540" i="29"/>
  <c r="E541" i="29"/>
  <c r="E542" i="29"/>
  <c r="E543" i="29"/>
  <c r="E544" i="29"/>
  <c r="E545" i="29"/>
  <c r="E546" i="29"/>
  <c r="E547" i="29"/>
  <c r="E548" i="29"/>
  <c r="E549" i="29"/>
  <c r="E550" i="29"/>
  <c r="E551" i="29"/>
  <c r="E552" i="29"/>
  <c r="E553" i="29"/>
  <c r="E554" i="29"/>
  <c r="E555" i="29"/>
  <c r="E556" i="29"/>
  <c r="E557" i="29"/>
  <c r="E558" i="29"/>
  <c r="E559" i="29"/>
  <c r="E560" i="29"/>
  <c r="E561" i="29"/>
  <c r="E562" i="29"/>
  <c r="E563" i="29"/>
  <c r="E564" i="29"/>
  <c r="E565" i="29"/>
  <c r="E566" i="29"/>
  <c r="E567" i="29"/>
  <c r="E568" i="29"/>
  <c r="E569" i="29"/>
  <c r="E570" i="29"/>
  <c r="E571" i="29"/>
  <c r="E572" i="29"/>
  <c r="E573" i="29"/>
  <c r="E574" i="29"/>
  <c r="E575" i="29"/>
  <c r="E576" i="29"/>
  <c r="E577" i="29"/>
  <c r="E578" i="29"/>
  <c r="E579" i="29"/>
  <c r="E580" i="29"/>
  <c r="E581" i="29"/>
  <c r="E582" i="29"/>
  <c r="E583" i="29"/>
  <c r="E584" i="29"/>
  <c r="E585" i="29"/>
  <c r="E586" i="29"/>
  <c r="E587" i="29"/>
  <c r="E588" i="29"/>
  <c r="E589" i="29"/>
  <c r="E590" i="29"/>
  <c r="E591" i="29"/>
  <c r="E592" i="29"/>
  <c r="E593" i="29"/>
  <c r="E594" i="29"/>
  <c r="E595" i="29"/>
  <c r="E596" i="29"/>
  <c r="E597" i="29"/>
  <c r="E598" i="29"/>
  <c r="E599" i="29"/>
  <c r="E600" i="29"/>
  <c r="E601" i="29"/>
  <c r="E602" i="29"/>
  <c r="E603" i="29"/>
  <c r="E604" i="29"/>
  <c r="E605" i="29"/>
  <c r="E606" i="29"/>
  <c r="E607" i="29"/>
  <c r="E608" i="29"/>
  <c r="E609" i="29"/>
  <c r="E610" i="29"/>
  <c r="E611" i="29"/>
  <c r="E612" i="29"/>
  <c r="E613" i="29"/>
  <c r="E614" i="29"/>
  <c r="E615" i="29"/>
  <c r="E616" i="29"/>
  <c r="E617" i="29"/>
  <c r="E618" i="29"/>
  <c r="E619" i="29"/>
  <c r="E620" i="29"/>
  <c r="E621" i="29"/>
  <c r="E622" i="29"/>
  <c r="E623" i="29"/>
  <c r="E624" i="29"/>
  <c r="E625" i="29"/>
  <c r="E626" i="29"/>
  <c r="E627" i="29"/>
  <c r="E628" i="29"/>
  <c r="E629" i="29"/>
  <c r="E630" i="29"/>
  <c r="E631" i="29"/>
  <c r="E632" i="29"/>
  <c r="E633" i="29"/>
  <c r="E634" i="29"/>
  <c r="E635" i="29"/>
  <c r="E636" i="29"/>
  <c r="E637" i="29"/>
  <c r="E638" i="29"/>
  <c r="E639" i="29"/>
  <c r="E640" i="29"/>
  <c r="E641" i="29"/>
  <c r="E642" i="29"/>
  <c r="E643" i="29"/>
  <c r="E644" i="29"/>
  <c r="E645" i="29"/>
  <c r="E646" i="29"/>
  <c r="E647" i="29"/>
  <c r="E648" i="29"/>
  <c r="E649" i="29"/>
  <c r="E650" i="29"/>
  <c r="E651" i="29"/>
  <c r="E652" i="29"/>
  <c r="E653" i="29"/>
  <c r="E654" i="29"/>
  <c r="E655" i="29"/>
  <c r="E656" i="29"/>
  <c r="E657" i="29"/>
  <c r="E658" i="29"/>
  <c r="E659" i="29"/>
  <c r="E660" i="29"/>
  <c r="E661" i="29"/>
  <c r="E662" i="29"/>
  <c r="E663" i="29"/>
  <c r="E664" i="29"/>
  <c r="E665" i="29"/>
  <c r="E666" i="29"/>
  <c r="E667" i="29"/>
  <c r="E668" i="29"/>
  <c r="E669" i="29"/>
  <c r="E670" i="29"/>
  <c r="E671" i="29"/>
  <c r="E672" i="29"/>
  <c r="E673" i="29"/>
  <c r="E674" i="29"/>
  <c r="E675" i="29"/>
  <c r="E676" i="29"/>
  <c r="E677" i="29"/>
  <c r="E678" i="29"/>
  <c r="E679" i="29"/>
  <c r="E680" i="29"/>
  <c r="E681" i="29"/>
  <c r="E682" i="29"/>
  <c r="E683" i="29"/>
  <c r="E684" i="29"/>
  <c r="E685" i="29"/>
  <c r="E686" i="29"/>
  <c r="E687" i="29"/>
  <c r="E688" i="29"/>
  <c r="E689" i="29"/>
  <c r="E690" i="29"/>
  <c r="E691" i="29"/>
  <c r="E692" i="29"/>
  <c r="E693" i="29"/>
  <c r="E694" i="29"/>
  <c r="E695" i="29"/>
  <c r="E696" i="29"/>
  <c r="E697" i="29"/>
  <c r="E698" i="29"/>
  <c r="E699" i="29"/>
  <c r="E700" i="29"/>
  <c r="E701" i="29"/>
  <c r="E702" i="29"/>
  <c r="E703" i="29"/>
  <c r="E704" i="29"/>
  <c r="E705" i="29"/>
  <c r="E706" i="29"/>
  <c r="E707" i="29"/>
  <c r="E708" i="29"/>
  <c r="E709" i="29"/>
  <c r="E710" i="29"/>
  <c r="E711" i="29"/>
  <c r="E712" i="29"/>
  <c r="E713" i="29"/>
  <c r="E714" i="29"/>
  <c r="E715" i="29"/>
  <c r="E716" i="29"/>
  <c r="E717" i="29"/>
  <c r="E718" i="29"/>
  <c r="E719" i="29"/>
  <c r="E720" i="29"/>
  <c r="E721" i="29"/>
  <c r="E722" i="29"/>
  <c r="E723" i="29"/>
  <c r="E724" i="29"/>
  <c r="E725" i="29"/>
  <c r="E726" i="29"/>
  <c r="E727" i="29"/>
  <c r="E728" i="29"/>
  <c r="E729" i="29"/>
  <c r="E730" i="29"/>
  <c r="E731" i="29"/>
  <c r="E732" i="29"/>
  <c r="E733" i="29"/>
  <c r="E734" i="29"/>
  <c r="E735" i="29"/>
  <c r="E736" i="29"/>
  <c r="E737" i="29"/>
  <c r="E738" i="29"/>
  <c r="E739" i="29"/>
  <c r="E740" i="29"/>
  <c r="E741" i="29"/>
  <c r="E742" i="29"/>
  <c r="E743" i="29"/>
  <c r="E744" i="29"/>
  <c r="E745" i="29"/>
  <c r="E746" i="29"/>
  <c r="E747" i="29"/>
  <c r="E748" i="29"/>
  <c r="E749" i="29"/>
  <c r="E750" i="29"/>
  <c r="E751" i="29"/>
  <c r="E752" i="29"/>
  <c r="E753" i="29"/>
  <c r="E754" i="29"/>
  <c r="E755" i="29"/>
  <c r="E756" i="29"/>
  <c r="E757" i="29"/>
  <c r="E758" i="29"/>
  <c r="E759" i="29"/>
  <c r="E760" i="29"/>
  <c r="E761" i="29"/>
  <c r="E762" i="29"/>
  <c r="E763" i="29"/>
  <c r="E764" i="29"/>
  <c r="E765" i="29"/>
  <c r="E766" i="29"/>
  <c r="E767" i="29"/>
  <c r="E768" i="29"/>
  <c r="E769" i="29"/>
  <c r="E770" i="29"/>
  <c r="E771" i="29"/>
  <c r="E772" i="29"/>
  <c r="E773" i="29"/>
  <c r="E774" i="29"/>
  <c r="E775" i="29"/>
  <c r="E776" i="29"/>
  <c r="E777" i="29"/>
  <c r="E778" i="29"/>
  <c r="E779" i="29"/>
  <c r="E780" i="29"/>
  <c r="E781" i="29"/>
  <c r="E782" i="29"/>
  <c r="E783" i="29"/>
  <c r="E784" i="29"/>
  <c r="E785" i="29"/>
  <c r="E786" i="29"/>
  <c r="E787" i="29"/>
  <c r="E788" i="29"/>
  <c r="E789" i="29"/>
  <c r="E790" i="29"/>
  <c r="E791" i="29"/>
  <c r="E792" i="29"/>
  <c r="E793" i="29"/>
  <c r="E794" i="29"/>
  <c r="E795" i="29"/>
  <c r="E796" i="29"/>
  <c r="E797" i="29"/>
  <c r="E798" i="29"/>
  <c r="E799" i="29"/>
  <c r="E800" i="29"/>
  <c r="E801" i="29"/>
  <c r="E802" i="29"/>
  <c r="E803" i="29"/>
  <c r="E804" i="29"/>
  <c r="E805" i="29"/>
  <c r="E806" i="29"/>
  <c r="E807" i="29"/>
  <c r="E808" i="29"/>
  <c r="E809" i="29"/>
  <c r="E810" i="29"/>
  <c r="E811" i="29"/>
  <c r="E812" i="29"/>
  <c r="E813" i="29"/>
  <c r="E814" i="29"/>
  <c r="E815" i="29"/>
  <c r="E816" i="29"/>
  <c r="E817" i="29"/>
  <c r="E818" i="29"/>
  <c r="E819" i="29"/>
  <c r="E820" i="29"/>
  <c r="E821" i="29"/>
  <c r="E822" i="29"/>
  <c r="E823" i="29"/>
  <c r="E824" i="29"/>
  <c r="E825" i="29"/>
  <c r="E826" i="29"/>
  <c r="E827" i="29"/>
  <c r="E828" i="29"/>
  <c r="E829" i="29"/>
  <c r="E830" i="29"/>
  <c r="E831" i="29"/>
  <c r="E832" i="29"/>
  <c r="E833" i="29"/>
  <c r="E834" i="29"/>
  <c r="E835" i="29"/>
  <c r="E836" i="29"/>
  <c r="E837" i="29"/>
  <c r="E838" i="29"/>
  <c r="E839" i="29"/>
  <c r="E840" i="29"/>
  <c r="E841" i="29"/>
  <c r="E842" i="29"/>
  <c r="E843" i="29"/>
  <c r="E844" i="29"/>
  <c r="E845" i="29"/>
  <c r="E846" i="29"/>
  <c r="E847" i="29"/>
  <c r="E848" i="29"/>
  <c r="E849" i="29"/>
  <c r="E850" i="29"/>
  <c r="E851" i="29"/>
  <c r="E852" i="29"/>
  <c r="E853" i="29"/>
  <c r="E854" i="29"/>
  <c r="E855" i="29"/>
  <c r="E856" i="29"/>
  <c r="E857" i="29"/>
  <c r="E858" i="29"/>
  <c r="E859" i="29"/>
  <c r="E860" i="29"/>
  <c r="E861" i="29"/>
  <c r="E862" i="29"/>
  <c r="E863" i="29"/>
  <c r="E864" i="29"/>
  <c r="E865" i="29"/>
  <c r="E866" i="29"/>
  <c r="E867" i="29"/>
  <c r="E868" i="29"/>
  <c r="E869" i="29"/>
  <c r="E870" i="29"/>
  <c r="E871" i="29"/>
  <c r="E872" i="29"/>
  <c r="E873" i="29"/>
  <c r="E874" i="29"/>
  <c r="E875" i="29"/>
  <c r="E876" i="29"/>
  <c r="E877" i="29"/>
  <c r="E878" i="29"/>
  <c r="E879" i="29"/>
  <c r="E880" i="29"/>
  <c r="E881" i="29"/>
  <c r="E882" i="29"/>
  <c r="E883" i="29"/>
  <c r="E884" i="29"/>
  <c r="E885" i="29"/>
  <c r="E886" i="29"/>
  <c r="E887" i="29"/>
  <c r="E888" i="29"/>
  <c r="E889" i="29"/>
  <c r="E890" i="29"/>
  <c r="E891" i="29"/>
  <c r="E892" i="29"/>
  <c r="E893" i="29"/>
  <c r="E894" i="29"/>
  <c r="E895" i="29"/>
  <c r="E896" i="29"/>
  <c r="E897" i="29"/>
  <c r="E898" i="29"/>
  <c r="E899" i="29"/>
  <c r="E900" i="29"/>
  <c r="E901" i="29"/>
  <c r="E902" i="29"/>
  <c r="E903" i="29"/>
  <c r="E904" i="29"/>
  <c r="E905" i="29"/>
  <c r="E906" i="29"/>
  <c r="E907" i="29"/>
  <c r="E908" i="29"/>
  <c r="E909" i="29"/>
  <c r="E910" i="29"/>
  <c r="E911" i="29"/>
  <c r="E912" i="29"/>
  <c r="E913" i="29"/>
  <c r="E914" i="29"/>
  <c r="E915" i="29"/>
  <c r="E916" i="29"/>
  <c r="E917" i="29"/>
  <c r="E918" i="29"/>
  <c r="E919" i="29"/>
  <c r="E920" i="29"/>
  <c r="E921" i="29"/>
  <c r="E922" i="29"/>
  <c r="E923" i="29"/>
  <c r="E924" i="29"/>
  <c r="E925" i="29"/>
  <c r="E926" i="29"/>
  <c r="E927" i="29"/>
  <c r="E928" i="29"/>
  <c r="E929" i="29"/>
  <c r="E930" i="29"/>
  <c r="E931" i="29"/>
  <c r="E932" i="29"/>
  <c r="E933" i="29"/>
  <c r="E934" i="29"/>
  <c r="E12" i="29"/>
  <c r="E13" i="29"/>
  <c r="E11" i="29"/>
  <c r="F10" i="32" l="1"/>
  <c r="G10" i="32"/>
  <c r="F11" i="32"/>
  <c r="G11" i="32"/>
  <c r="F12" i="32"/>
  <c r="G12" i="32"/>
  <c r="F13" i="32"/>
  <c r="G13" i="32"/>
  <c r="F14" i="32"/>
  <c r="G14" i="32"/>
  <c r="F15" i="32"/>
  <c r="G15" i="32"/>
  <c r="F16" i="32"/>
  <c r="G16" i="32"/>
  <c r="F17" i="32"/>
  <c r="G17" i="32"/>
  <c r="F18" i="32"/>
  <c r="G18" i="32"/>
  <c r="F19" i="32"/>
  <c r="G19" i="32"/>
  <c r="F20" i="32"/>
  <c r="G20" i="32"/>
  <c r="F21" i="32"/>
  <c r="G21" i="32"/>
  <c r="F22" i="32"/>
  <c r="G22" i="32"/>
  <c r="F23" i="32"/>
  <c r="G23" i="32"/>
  <c r="F24" i="32"/>
  <c r="G24" i="32"/>
  <c r="F25" i="32"/>
  <c r="G25" i="32"/>
  <c r="F26" i="32"/>
  <c r="G26" i="32"/>
  <c r="F27" i="32"/>
  <c r="G27" i="32"/>
  <c r="F28" i="32"/>
  <c r="G28" i="32"/>
  <c r="F29" i="32"/>
  <c r="G29" i="32"/>
  <c r="F30" i="32"/>
  <c r="G30" i="32"/>
  <c r="F31" i="32"/>
  <c r="G31" i="32"/>
  <c r="F32" i="32"/>
  <c r="G32" i="32"/>
  <c r="F33" i="32"/>
  <c r="G33" i="32"/>
  <c r="F34" i="32"/>
  <c r="H34" i="32" s="1"/>
  <c r="G34" i="32"/>
  <c r="F35" i="32"/>
  <c r="G35" i="32"/>
  <c r="F36" i="32"/>
  <c r="G36" i="32"/>
  <c r="F37" i="32"/>
  <c r="G37" i="32"/>
  <c r="F38" i="32"/>
  <c r="H38" i="32" s="1"/>
  <c r="G38" i="32"/>
  <c r="F39" i="32"/>
  <c r="G39" i="32"/>
  <c r="F40" i="32"/>
  <c r="G40" i="32"/>
  <c r="F41" i="32"/>
  <c r="G41" i="32"/>
  <c r="F42" i="32"/>
  <c r="H42" i="32" s="1"/>
  <c r="G42" i="32"/>
  <c r="F43" i="32"/>
  <c r="G43" i="32"/>
  <c r="F44" i="32"/>
  <c r="G44" i="32"/>
  <c r="F45" i="32"/>
  <c r="G45" i="32"/>
  <c r="F46" i="32"/>
  <c r="H46" i="32" s="1"/>
  <c r="G46" i="32"/>
  <c r="F47" i="32"/>
  <c r="G47" i="32"/>
  <c r="F48" i="32"/>
  <c r="G48" i="32"/>
  <c r="F49" i="32"/>
  <c r="G49" i="32"/>
  <c r="F50" i="32"/>
  <c r="H50" i="32" s="1"/>
  <c r="G50" i="32"/>
  <c r="F51" i="32"/>
  <c r="G51" i="32"/>
  <c r="F52" i="32"/>
  <c r="G52" i="32"/>
  <c r="F53" i="32"/>
  <c r="G53" i="32"/>
  <c r="F54" i="32"/>
  <c r="H54" i="32" s="1"/>
  <c r="G54" i="32"/>
  <c r="F55" i="32"/>
  <c r="G55" i="32"/>
  <c r="F56" i="32"/>
  <c r="G56" i="32"/>
  <c r="F57" i="32"/>
  <c r="G57" i="32"/>
  <c r="F58" i="32"/>
  <c r="H58" i="32" s="1"/>
  <c r="G58" i="32"/>
  <c r="F59" i="32"/>
  <c r="G59" i="32"/>
  <c r="F60" i="32"/>
  <c r="G60" i="32"/>
  <c r="F61" i="32"/>
  <c r="G61" i="32"/>
  <c r="F62" i="32"/>
  <c r="H62" i="32" s="1"/>
  <c r="G62" i="32"/>
  <c r="F63" i="32"/>
  <c r="G63" i="32"/>
  <c r="F64" i="32"/>
  <c r="G64" i="32"/>
  <c r="F65" i="32"/>
  <c r="G65" i="32"/>
  <c r="F66" i="32"/>
  <c r="H66" i="32" s="1"/>
  <c r="G66" i="32"/>
  <c r="F67" i="32"/>
  <c r="G67" i="32"/>
  <c r="F68" i="32"/>
  <c r="G68" i="32"/>
  <c r="F69" i="32"/>
  <c r="G69" i="32"/>
  <c r="F70" i="32"/>
  <c r="H70" i="32" s="1"/>
  <c r="G70" i="32"/>
  <c r="F71" i="32"/>
  <c r="G71" i="32"/>
  <c r="F72" i="32"/>
  <c r="G72" i="32"/>
  <c r="F73" i="32"/>
  <c r="G73" i="32"/>
  <c r="F74" i="32"/>
  <c r="H74" i="32" s="1"/>
  <c r="G74" i="32"/>
  <c r="F75" i="32"/>
  <c r="G75" i="32"/>
  <c r="F76" i="32"/>
  <c r="G76" i="32"/>
  <c r="F77" i="32"/>
  <c r="G77" i="32"/>
  <c r="F78" i="32"/>
  <c r="H78" i="32" s="1"/>
  <c r="G78" i="32"/>
  <c r="F79" i="32"/>
  <c r="G79" i="32"/>
  <c r="F80" i="32"/>
  <c r="G80" i="32"/>
  <c r="F81" i="32"/>
  <c r="G81" i="32"/>
  <c r="F82" i="32"/>
  <c r="H82" i="32" s="1"/>
  <c r="G82" i="32"/>
  <c r="F83" i="32"/>
  <c r="G83" i="32"/>
  <c r="F84" i="32"/>
  <c r="G84" i="32"/>
  <c r="F85" i="32"/>
  <c r="G85" i="32"/>
  <c r="F86" i="32"/>
  <c r="H86" i="32" s="1"/>
  <c r="G86" i="32"/>
  <c r="F87" i="32"/>
  <c r="G87" i="32"/>
  <c r="F88" i="32"/>
  <c r="G88" i="32"/>
  <c r="F89" i="32"/>
  <c r="G89" i="32"/>
  <c r="F90" i="32"/>
  <c r="H90" i="32" s="1"/>
  <c r="G90" i="32"/>
  <c r="F91" i="32"/>
  <c r="G91" i="32"/>
  <c r="F92" i="32"/>
  <c r="H92" i="32" s="1"/>
  <c r="G92" i="32"/>
  <c r="F93" i="32"/>
  <c r="G93" i="32"/>
  <c r="F94" i="32"/>
  <c r="H94" i="32" s="1"/>
  <c r="G94" i="32"/>
  <c r="F95" i="32"/>
  <c r="G95" i="32"/>
  <c r="F96" i="32"/>
  <c r="H96" i="32" s="1"/>
  <c r="G96" i="32"/>
  <c r="F97" i="32"/>
  <c r="G97" i="32"/>
  <c r="F98" i="32"/>
  <c r="H98" i="32" s="1"/>
  <c r="G98" i="32"/>
  <c r="F99" i="32"/>
  <c r="G99" i="32"/>
  <c r="F100" i="32"/>
  <c r="H100" i="32" s="1"/>
  <c r="G100" i="32"/>
  <c r="F101" i="32"/>
  <c r="G101" i="32"/>
  <c r="F102" i="32"/>
  <c r="H102" i="32" s="1"/>
  <c r="G102" i="32"/>
  <c r="F103" i="32"/>
  <c r="G103" i="32"/>
  <c r="F104" i="32"/>
  <c r="H104" i="32" s="1"/>
  <c r="G104" i="32"/>
  <c r="F105" i="32"/>
  <c r="G105" i="32"/>
  <c r="F106" i="32"/>
  <c r="H106" i="32" s="1"/>
  <c r="G106" i="32"/>
  <c r="F107" i="32"/>
  <c r="G107" i="32"/>
  <c r="F108" i="32"/>
  <c r="H108" i="32" s="1"/>
  <c r="G108" i="32"/>
  <c r="F109" i="32"/>
  <c r="G109" i="32"/>
  <c r="F110" i="32"/>
  <c r="H110" i="32" s="1"/>
  <c r="G110" i="32"/>
  <c r="F111" i="32"/>
  <c r="G111" i="32"/>
  <c r="F112" i="32"/>
  <c r="H112" i="32" s="1"/>
  <c r="G112" i="32"/>
  <c r="F113" i="32"/>
  <c r="G113" i="32"/>
  <c r="F114" i="32"/>
  <c r="H114" i="32" s="1"/>
  <c r="G114" i="32"/>
  <c r="F115" i="32"/>
  <c r="G115" i="32"/>
  <c r="F116" i="32"/>
  <c r="H116" i="32" s="1"/>
  <c r="G116" i="32"/>
  <c r="F117" i="32"/>
  <c r="G117" i="32"/>
  <c r="F118" i="32"/>
  <c r="H118" i="32" s="1"/>
  <c r="G118" i="32"/>
  <c r="F119" i="32"/>
  <c r="G119" i="32"/>
  <c r="F120" i="32"/>
  <c r="H120" i="32" s="1"/>
  <c r="G120" i="32"/>
  <c r="F121" i="32"/>
  <c r="G121" i="32"/>
  <c r="F122" i="32"/>
  <c r="H122" i="32" s="1"/>
  <c r="G122" i="32"/>
  <c r="F123" i="32"/>
  <c r="G123" i="32"/>
  <c r="F124" i="32"/>
  <c r="H124" i="32" s="1"/>
  <c r="G124" i="32"/>
  <c r="F125" i="32"/>
  <c r="G125" i="32"/>
  <c r="F126" i="32"/>
  <c r="H126" i="32" s="1"/>
  <c r="G126" i="32"/>
  <c r="F127" i="32"/>
  <c r="G127" i="32"/>
  <c r="F128" i="32"/>
  <c r="H128" i="32" s="1"/>
  <c r="G128" i="32"/>
  <c r="F129" i="32"/>
  <c r="G129" i="32"/>
  <c r="F130" i="32"/>
  <c r="H130" i="32" s="1"/>
  <c r="G130" i="32"/>
  <c r="F131" i="32"/>
  <c r="G131" i="32"/>
  <c r="F132" i="32"/>
  <c r="H132" i="32" s="1"/>
  <c r="G132" i="32"/>
  <c r="F133" i="32"/>
  <c r="G133" i="32"/>
  <c r="F134" i="32"/>
  <c r="H134" i="32" s="1"/>
  <c r="G134" i="32"/>
  <c r="F135" i="32"/>
  <c r="G135" i="32"/>
  <c r="F136" i="32"/>
  <c r="H136" i="32" s="1"/>
  <c r="G136" i="32"/>
  <c r="F137" i="32"/>
  <c r="G137" i="32"/>
  <c r="F138" i="32"/>
  <c r="H138" i="32" s="1"/>
  <c r="G138" i="32"/>
  <c r="F139" i="32"/>
  <c r="G139" i="32"/>
  <c r="F140" i="32"/>
  <c r="H140" i="32" s="1"/>
  <c r="G140" i="32"/>
  <c r="F141" i="32"/>
  <c r="G141" i="32"/>
  <c r="F142" i="32"/>
  <c r="H142" i="32" s="1"/>
  <c r="G142" i="32"/>
  <c r="F143" i="32"/>
  <c r="G143" i="32"/>
  <c r="F144" i="32"/>
  <c r="H144" i="32" s="1"/>
  <c r="G144" i="32"/>
  <c r="F145" i="32"/>
  <c r="G145" i="32"/>
  <c r="F146" i="32"/>
  <c r="H146" i="32" s="1"/>
  <c r="G146" i="32"/>
  <c r="F147" i="32"/>
  <c r="G147" i="32"/>
  <c r="F148" i="32"/>
  <c r="H148" i="32" s="1"/>
  <c r="G148" i="32"/>
  <c r="F149" i="32"/>
  <c r="G149" i="32"/>
  <c r="F150" i="32"/>
  <c r="H150" i="32" s="1"/>
  <c r="G150" i="32"/>
  <c r="F151" i="32"/>
  <c r="G151" i="32"/>
  <c r="F152" i="32"/>
  <c r="H152" i="32" s="1"/>
  <c r="G152" i="32"/>
  <c r="F153" i="32"/>
  <c r="G153" i="32"/>
  <c r="F154" i="32"/>
  <c r="H154" i="32" s="1"/>
  <c r="G154" i="32"/>
  <c r="F155" i="32"/>
  <c r="G155" i="32"/>
  <c r="F156" i="32"/>
  <c r="H156" i="32" s="1"/>
  <c r="G156" i="32"/>
  <c r="F157" i="32"/>
  <c r="G157" i="32"/>
  <c r="F164" i="32"/>
  <c r="H164" i="32" s="1"/>
  <c r="G164" i="32"/>
  <c r="F167" i="32"/>
  <c r="G167" i="32"/>
  <c r="F168" i="32"/>
  <c r="H168" i="32" s="1"/>
  <c r="G168" i="32"/>
  <c r="F169" i="32"/>
  <c r="G169" i="32"/>
  <c r="F170" i="32"/>
  <c r="H170" i="32" s="1"/>
  <c r="G170" i="32"/>
  <c r="F171" i="32"/>
  <c r="G171" i="32"/>
  <c r="F172" i="32"/>
  <c r="H172" i="32" s="1"/>
  <c r="G172" i="32"/>
  <c r="F173" i="32"/>
  <c r="G173" i="32"/>
  <c r="F174" i="32"/>
  <c r="H174" i="32" s="1"/>
  <c r="G174" i="32"/>
  <c r="F175" i="32"/>
  <c r="G175" i="32"/>
  <c r="F178" i="32"/>
  <c r="H178" i="32" s="1"/>
  <c r="G178" i="32"/>
  <c r="F179" i="32"/>
  <c r="G179" i="32"/>
  <c r="F180" i="32"/>
  <c r="H180" i="32" s="1"/>
  <c r="G180" i="32"/>
  <c r="F183" i="32"/>
  <c r="G183" i="32"/>
  <c r="F184" i="32"/>
  <c r="H184" i="32" s="1"/>
  <c r="G184" i="32"/>
  <c r="F187" i="32"/>
  <c r="G187" i="32"/>
  <c r="F189" i="32"/>
  <c r="H189" i="32" s="1"/>
  <c r="G189" i="32"/>
  <c r="F190" i="32"/>
  <c r="G190" i="32"/>
  <c r="F191" i="32"/>
  <c r="H191" i="32" s="1"/>
  <c r="G191" i="32"/>
  <c r="F192" i="32"/>
  <c r="G192" i="32"/>
  <c r="F193" i="32"/>
  <c r="H193" i="32" s="1"/>
  <c r="G193" i="32"/>
  <c r="F194" i="32"/>
  <c r="G194" i="32"/>
  <c r="F195" i="32"/>
  <c r="H195" i="32" s="1"/>
  <c r="G195" i="32"/>
  <c r="F196" i="32"/>
  <c r="G196" i="32"/>
  <c r="F197" i="32"/>
  <c r="H197" i="32" s="1"/>
  <c r="G197" i="32"/>
  <c r="F199" i="32"/>
  <c r="G199" i="32"/>
  <c r="F200" i="32"/>
  <c r="H200" i="32" s="1"/>
  <c r="G200" i="32"/>
  <c r="F201" i="32"/>
  <c r="G201" i="32"/>
  <c r="F202" i="32"/>
  <c r="H202" i="32" s="1"/>
  <c r="G202" i="32"/>
  <c r="F203" i="32"/>
  <c r="G203" i="32"/>
  <c r="F204" i="32"/>
  <c r="H204" i="32" s="1"/>
  <c r="G204" i="32"/>
  <c r="F208" i="32"/>
  <c r="G208" i="32"/>
  <c r="F230" i="32"/>
  <c r="H230" i="32" s="1"/>
  <c r="G230" i="32"/>
  <c r="F231" i="32"/>
  <c r="G231" i="32"/>
  <c r="F232" i="32"/>
  <c r="H232" i="32" s="1"/>
  <c r="G232" i="32"/>
  <c r="F233" i="32"/>
  <c r="G233" i="32"/>
  <c r="F237" i="32"/>
  <c r="H237" i="32" s="1"/>
  <c r="G237" i="32"/>
  <c r="F238" i="32"/>
  <c r="G238" i="32"/>
  <c r="F239" i="32"/>
  <c r="H239" i="32" s="1"/>
  <c r="G239" i="32"/>
  <c r="F240" i="32"/>
  <c r="G240" i="32"/>
  <c r="F241" i="32"/>
  <c r="H241" i="32" s="1"/>
  <c r="G241" i="32"/>
  <c r="F242" i="32"/>
  <c r="G242" i="32"/>
  <c r="F246" i="32"/>
  <c r="H246" i="32" s="1"/>
  <c r="G246" i="32"/>
  <c r="F247" i="32"/>
  <c r="G247" i="32"/>
  <c r="F248" i="32"/>
  <c r="H248" i="32" s="1"/>
  <c r="G248" i="32"/>
  <c r="F250" i="32"/>
  <c r="G250" i="32"/>
  <c r="F251" i="32"/>
  <c r="H251" i="32" s="1"/>
  <c r="G251" i="32"/>
  <c r="F254" i="32"/>
  <c r="G254" i="32"/>
  <c r="F256" i="32"/>
  <c r="H256" i="32" s="1"/>
  <c r="G256" i="32"/>
  <c r="F257" i="32"/>
  <c r="G257" i="32"/>
  <c r="F258" i="32"/>
  <c r="H258" i="32" s="1"/>
  <c r="G258" i="32"/>
  <c r="F259" i="32"/>
  <c r="G259" i="32"/>
  <c r="F264" i="32"/>
  <c r="H264" i="32" s="1"/>
  <c r="G264" i="32"/>
  <c r="F265" i="32"/>
  <c r="G265" i="32"/>
  <c r="F268" i="32"/>
  <c r="H268" i="32" s="1"/>
  <c r="G268" i="32"/>
  <c r="F271" i="32"/>
  <c r="G271" i="32"/>
  <c r="F306" i="32"/>
  <c r="H306" i="32" s="1"/>
  <c r="G306" i="32"/>
  <c r="F307" i="32"/>
  <c r="G307" i="32"/>
  <c r="F308" i="32"/>
  <c r="H308" i="32" s="1"/>
  <c r="G308" i="32"/>
  <c r="F309" i="32"/>
  <c r="G309" i="32"/>
  <c r="F310" i="32"/>
  <c r="H310" i="32" s="1"/>
  <c r="G310" i="32"/>
  <c r="F311" i="32"/>
  <c r="G311" i="32"/>
  <c r="F312" i="32"/>
  <c r="H312" i="32" s="1"/>
  <c r="G312" i="32"/>
  <c r="F314" i="32"/>
  <c r="G314" i="32"/>
  <c r="F315" i="32"/>
  <c r="H315" i="32" s="1"/>
  <c r="G315" i="32"/>
  <c r="F316" i="32"/>
  <c r="G316" i="32"/>
  <c r="F322" i="32"/>
  <c r="H322" i="32" s="1"/>
  <c r="G322" i="32"/>
  <c r="F323" i="32"/>
  <c r="G323" i="32"/>
  <c r="F324" i="32"/>
  <c r="H324" i="32" s="1"/>
  <c r="G324" i="32"/>
  <c r="F328" i="32"/>
  <c r="G328" i="32"/>
  <c r="F329" i="32"/>
  <c r="H329" i="32" s="1"/>
  <c r="G329" i="32"/>
  <c r="F330" i="32"/>
  <c r="G330" i="32"/>
  <c r="F333" i="32"/>
  <c r="H333" i="32" s="1"/>
  <c r="G333" i="32"/>
  <c r="F336" i="32"/>
  <c r="G336" i="32"/>
  <c r="F337" i="32"/>
  <c r="H337" i="32" s="1"/>
  <c r="G337" i="32"/>
  <c r="F351" i="32"/>
  <c r="G351" i="32"/>
  <c r="F352" i="32"/>
  <c r="H352" i="32" s="1"/>
  <c r="G352" i="32"/>
  <c r="F353" i="32"/>
  <c r="G353" i="32"/>
  <c r="F354" i="32"/>
  <c r="H354" i="32" s="1"/>
  <c r="G354" i="32"/>
  <c r="F355" i="32"/>
  <c r="G355" i="32"/>
  <c r="F356" i="32"/>
  <c r="H356" i="32" s="1"/>
  <c r="G356" i="32"/>
  <c r="F357" i="32"/>
  <c r="G357" i="32"/>
  <c r="F358" i="32"/>
  <c r="H358" i="32" s="1"/>
  <c r="G358" i="32"/>
  <c r="F359" i="32"/>
  <c r="G359" i="32"/>
  <c r="F362" i="32"/>
  <c r="H362" i="32" s="1"/>
  <c r="G362" i="32"/>
  <c r="F363" i="32"/>
  <c r="G363" i="32"/>
  <c r="F365" i="32"/>
  <c r="H365" i="32" s="1"/>
  <c r="G365" i="32"/>
  <c r="F366" i="32"/>
  <c r="G366" i="32"/>
  <c r="F368" i="32"/>
  <c r="H368" i="32" s="1"/>
  <c r="G368" i="32"/>
  <c r="F369" i="32"/>
  <c r="G369" i="32"/>
  <c r="F372" i="32"/>
  <c r="H372" i="32" s="1"/>
  <c r="G372" i="32"/>
  <c r="F373" i="32"/>
  <c r="G373" i="32"/>
  <c r="F374" i="32"/>
  <c r="H374" i="32" s="1"/>
  <c r="G374" i="32"/>
  <c r="F375" i="32"/>
  <c r="G375" i="32"/>
  <c r="F378" i="32"/>
  <c r="H378" i="32" s="1"/>
  <c r="G378" i="32"/>
  <c r="F379" i="32"/>
  <c r="G379" i="32"/>
  <c r="F381" i="32"/>
  <c r="H381" i="32" s="1"/>
  <c r="G381" i="32"/>
  <c r="F382" i="32"/>
  <c r="G382" i="32"/>
  <c r="F383" i="32"/>
  <c r="H383" i="32" s="1"/>
  <c r="G383" i="32"/>
  <c r="F385" i="32"/>
  <c r="G385" i="32"/>
  <c r="F386" i="32"/>
  <c r="H386" i="32" s="1"/>
  <c r="G386" i="32"/>
  <c r="F388" i="32"/>
  <c r="G388" i="32"/>
  <c r="F389" i="32"/>
  <c r="H389" i="32" s="1"/>
  <c r="G389" i="32"/>
  <c r="F391" i="32"/>
  <c r="G391" i="32"/>
  <c r="F393" i="32"/>
  <c r="H393" i="32" s="1"/>
  <c r="G393" i="32"/>
  <c r="F396" i="32"/>
  <c r="G396" i="32"/>
  <c r="F397" i="32"/>
  <c r="H397" i="32" s="1"/>
  <c r="G397" i="32"/>
  <c r="F398" i="32"/>
  <c r="G398" i="32"/>
  <c r="F400" i="32"/>
  <c r="H400" i="32" s="1"/>
  <c r="G400" i="32"/>
  <c r="F401" i="32"/>
  <c r="G401" i="32"/>
  <c r="F402" i="32"/>
  <c r="H402" i="32" s="1"/>
  <c r="G402" i="32"/>
  <c r="F403" i="32"/>
  <c r="G403" i="32"/>
  <c r="F404" i="32"/>
  <c r="H404" i="32" s="1"/>
  <c r="G404" i="32"/>
  <c r="F405" i="32"/>
  <c r="G405" i="32"/>
  <c r="F406" i="32"/>
  <c r="H406" i="32" s="1"/>
  <c r="G406" i="32"/>
  <c r="F407" i="32"/>
  <c r="G407" i="32"/>
  <c r="F408" i="32"/>
  <c r="H408" i="32" s="1"/>
  <c r="G408" i="32"/>
  <c r="F409" i="32"/>
  <c r="G409" i="32"/>
  <c r="F410" i="32"/>
  <c r="H410" i="32" s="1"/>
  <c r="G410" i="32"/>
  <c r="F411" i="32"/>
  <c r="G411" i="32"/>
  <c r="F412" i="32"/>
  <c r="H412" i="32" s="1"/>
  <c r="G412" i="32"/>
  <c r="F416" i="32"/>
  <c r="G416" i="32"/>
  <c r="F417" i="32"/>
  <c r="H417" i="32" s="1"/>
  <c r="G417" i="32"/>
  <c r="F418" i="32"/>
  <c r="G418" i="32"/>
  <c r="F419" i="32"/>
  <c r="H419" i="32" s="1"/>
  <c r="G419" i="32"/>
  <c r="F420" i="32"/>
  <c r="G420" i="32"/>
  <c r="F421" i="32"/>
  <c r="H421" i="32" s="1"/>
  <c r="G421" i="32"/>
  <c r="J571" i="12"/>
  <c r="I571" i="12"/>
  <c r="H571" i="12"/>
  <c r="G571" i="12"/>
  <c r="J41" i="6"/>
  <c r="J42" i="6"/>
  <c r="J43" i="6"/>
  <c r="J44" i="6"/>
  <c r="J45" i="6"/>
  <c r="J46" i="6"/>
  <c r="J47" i="6"/>
  <c r="J48" i="6"/>
  <c r="J49" i="6"/>
  <c r="J50" i="6"/>
  <c r="J51" i="6"/>
  <c r="I41" i="6"/>
  <c r="I42" i="6"/>
  <c r="I43" i="6"/>
  <c r="I44" i="6"/>
  <c r="I45" i="6"/>
  <c r="I46" i="6"/>
  <c r="I47" i="6"/>
  <c r="I48" i="6"/>
  <c r="I49" i="6"/>
  <c r="I50" i="6"/>
  <c r="I51" i="6"/>
  <c r="H418" i="32" l="1"/>
  <c r="H403" i="32"/>
  <c r="H391" i="32"/>
  <c r="H379" i="32"/>
  <c r="H366" i="32"/>
  <c r="H351" i="32"/>
  <c r="H323" i="32"/>
  <c r="H309" i="32"/>
  <c r="H259" i="32"/>
  <c r="H247" i="32"/>
  <c r="H233" i="32"/>
  <c r="H201" i="32"/>
  <c r="H192" i="32"/>
  <c r="H179" i="32"/>
  <c r="H157" i="32"/>
  <c r="H149" i="32"/>
  <c r="H141" i="32"/>
  <c r="H133" i="32"/>
  <c r="H125" i="32"/>
  <c r="H113" i="32"/>
  <c r="H105" i="32"/>
  <c r="H97" i="32"/>
  <c r="H89" i="32"/>
  <c r="H81" i="32"/>
  <c r="H73" i="32"/>
  <c r="H65" i="32"/>
  <c r="H61" i="32"/>
  <c r="H57" i="32"/>
  <c r="H53" i="32"/>
  <c r="H49" i="32"/>
  <c r="H45" i="32"/>
  <c r="H41" i="32"/>
  <c r="H37" i="32"/>
  <c r="H29" i="32"/>
  <c r="H25" i="32"/>
  <c r="H21" i="32"/>
  <c r="H17" i="32"/>
  <c r="H13" i="32"/>
  <c r="H411" i="32"/>
  <c r="H407" i="32"/>
  <c r="H398" i="32"/>
  <c r="H385" i="32"/>
  <c r="H373" i="32"/>
  <c r="H359" i="32"/>
  <c r="H355" i="32"/>
  <c r="H330" i="32"/>
  <c r="H314" i="32"/>
  <c r="H271" i="32"/>
  <c r="H254" i="32"/>
  <c r="H240" i="32"/>
  <c r="H208" i="32"/>
  <c r="H196" i="32"/>
  <c r="H187" i="32"/>
  <c r="H173" i="32"/>
  <c r="H169" i="32"/>
  <c r="H153" i="32"/>
  <c r="H145" i="32"/>
  <c r="H137" i="32"/>
  <c r="H129" i="32"/>
  <c r="H121" i="32"/>
  <c r="H117" i="32"/>
  <c r="H109" i="32"/>
  <c r="H101" i="32"/>
  <c r="H93" i="32"/>
  <c r="H85" i="32"/>
  <c r="H77" i="32"/>
  <c r="H69" i="32"/>
  <c r="H33" i="32"/>
  <c r="H88" i="32"/>
  <c r="H84" i="32"/>
  <c r="H80" i="32"/>
  <c r="H76" i="32"/>
  <c r="H257" i="32"/>
  <c r="H238" i="32"/>
  <c r="H194" i="32"/>
  <c r="H175" i="32"/>
  <c r="H155" i="32"/>
  <c r="H139" i="32"/>
  <c r="H127" i="32"/>
  <c r="H119" i="32"/>
  <c r="H107" i="32"/>
  <c r="H95" i="32"/>
  <c r="H83" i="32"/>
  <c r="H71" i="32"/>
  <c r="H39" i="32"/>
  <c r="H416" i="32"/>
  <c r="H405" i="32"/>
  <c r="H396" i="32"/>
  <c r="H382" i="32"/>
  <c r="H369" i="32"/>
  <c r="H357" i="32"/>
  <c r="H336" i="32"/>
  <c r="H316" i="32"/>
  <c r="H307" i="32"/>
  <c r="H250" i="32"/>
  <c r="H231" i="32"/>
  <c r="H199" i="32"/>
  <c r="H183" i="32"/>
  <c r="H167" i="32"/>
  <c r="H147" i="32"/>
  <c r="H135" i="32"/>
  <c r="H123" i="32"/>
  <c r="H111" i="32"/>
  <c r="H103" i="32"/>
  <c r="H99" i="32"/>
  <c r="H91" i="32"/>
  <c r="H87" i="32"/>
  <c r="H79" i="32"/>
  <c r="H75" i="32"/>
  <c r="H67" i="32"/>
  <c r="H59" i="32"/>
  <c r="H55" i="32"/>
  <c r="H51" i="32"/>
  <c r="H47" i="32"/>
  <c r="H43" i="32"/>
  <c r="H35" i="32"/>
  <c r="H31" i="32"/>
  <c r="H27" i="32"/>
  <c r="H23" i="32"/>
  <c r="H19" i="32"/>
  <c r="H420" i="32"/>
  <c r="H409" i="32"/>
  <c r="H401" i="32"/>
  <c r="H388" i="32"/>
  <c r="H375" i="32"/>
  <c r="H363" i="32"/>
  <c r="H353" i="32"/>
  <c r="H328" i="32"/>
  <c r="H311" i="32"/>
  <c r="H265" i="32"/>
  <c r="H242" i="32"/>
  <c r="H203" i="32"/>
  <c r="H190" i="32"/>
  <c r="H171" i="32"/>
  <c r="H151" i="32"/>
  <c r="H143" i="32"/>
  <c r="H131" i="32"/>
  <c r="H115" i="32"/>
  <c r="H63" i="32"/>
  <c r="H72" i="32"/>
  <c r="H68" i="32"/>
  <c r="H64" i="32"/>
  <c r="H60" i="32"/>
  <c r="H56" i="32"/>
  <c r="H52" i="32"/>
  <c r="H48" i="32"/>
  <c r="H44" i="32"/>
  <c r="H40" i="32"/>
  <c r="H36" i="32"/>
  <c r="H32" i="32"/>
  <c r="H15" i="32"/>
  <c r="H30" i="32"/>
  <c r="H26" i="32"/>
  <c r="H22" i="32"/>
  <c r="H18" i="32"/>
  <c r="H14" i="32"/>
  <c r="H28" i="32"/>
  <c r="H24" i="32"/>
  <c r="H20" i="32"/>
  <c r="H16" i="32"/>
  <c r="H12" i="32"/>
  <c r="H11" i="32"/>
  <c r="H10" i="32"/>
  <c r="L45" i="6"/>
  <c r="M45" i="6" s="1"/>
  <c r="L46" i="6"/>
  <c r="M46" i="6" s="1"/>
  <c r="L47" i="6"/>
  <c r="M47" i="6" s="1"/>
  <c r="L41" i="6"/>
  <c r="M41" i="6" s="1"/>
  <c r="L49" i="6"/>
  <c r="M49" i="6" s="1"/>
  <c r="L50" i="6"/>
  <c r="M50" i="6" s="1"/>
  <c r="L42" i="6"/>
  <c r="M42" i="6" s="1"/>
  <c r="L44" i="6"/>
  <c r="M44" i="6" s="1"/>
  <c r="L43" i="6"/>
  <c r="M43" i="6" s="1"/>
  <c r="L51" i="6"/>
  <c r="M51" i="6" s="1"/>
  <c r="L48" i="6"/>
  <c r="M48" i="6" s="1"/>
  <c r="J10" i="13"/>
  <c r="J11" i="13"/>
  <c r="J12" i="13"/>
  <c r="J13" i="13"/>
  <c r="J14" i="13"/>
  <c r="J15" i="13"/>
  <c r="J16" i="13"/>
  <c r="J17" i="13"/>
  <c r="J19" i="13"/>
  <c r="J20" i="13"/>
  <c r="J21" i="13"/>
  <c r="J22" i="13"/>
  <c r="J23" i="13"/>
  <c r="J24" i="13"/>
  <c r="J25" i="13"/>
  <c r="J26" i="13"/>
  <c r="J27" i="13"/>
  <c r="J28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9" i="13"/>
  <c r="J140" i="13"/>
  <c r="J141" i="13"/>
  <c r="J142" i="13"/>
  <c r="J143" i="13"/>
  <c r="J144" i="13"/>
  <c r="J145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8" i="13"/>
  <c r="J329" i="13"/>
  <c r="J330" i="13"/>
  <c r="J331" i="13"/>
  <c r="J332" i="13"/>
  <c r="J333" i="13"/>
  <c r="J335" i="13"/>
  <c r="J336" i="13"/>
  <c r="J9" i="13"/>
  <c r="C286" i="2"/>
  <c r="E286" i="2" s="1"/>
  <c r="C290" i="2"/>
  <c r="E290" i="2" s="1"/>
  <c r="C293" i="2"/>
  <c r="E293" i="2" s="1"/>
  <c r="E294" i="2"/>
  <c r="C287" i="2"/>
  <c r="E287" i="2" s="1"/>
  <c r="B304" i="2"/>
  <c r="B303" i="2"/>
  <c r="E317" i="2"/>
  <c r="E318" i="2"/>
  <c r="E319" i="2"/>
  <c r="J201" i="32" l="1"/>
  <c r="J62" i="32"/>
  <c r="J32" i="32"/>
  <c r="J83" i="32"/>
  <c r="J86" i="32"/>
  <c r="J372" i="32"/>
  <c r="J328" i="32"/>
  <c r="J22" i="32"/>
  <c r="J64" i="32"/>
  <c r="J79" i="32"/>
  <c r="J141" i="32"/>
  <c r="J366" i="32"/>
  <c r="J412" i="32"/>
  <c r="J329" i="32"/>
  <c r="J97" i="32"/>
  <c r="J51" i="32"/>
  <c r="J35" i="32"/>
  <c r="J57" i="32"/>
  <c r="J381" i="32"/>
  <c r="J55" i="32"/>
  <c r="J265" i="32"/>
  <c r="J248" i="32"/>
  <c r="J408" i="32"/>
  <c r="J353" i="32"/>
  <c r="J237" i="32"/>
  <c r="J246" i="32"/>
  <c r="J351" i="32"/>
  <c r="J129" i="32"/>
  <c r="J397" i="32"/>
  <c r="J94" i="32"/>
  <c r="J37" i="32"/>
  <c r="J184" i="32"/>
  <c r="J81" i="32"/>
  <c r="J43" i="32"/>
  <c r="J307" i="32"/>
  <c r="J122" i="32"/>
  <c r="J208" i="32"/>
  <c r="J383" i="32"/>
  <c r="J40" i="32"/>
  <c r="J39" i="32"/>
  <c r="J195" i="32"/>
  <c r="J241" i="32"/>
  <c r="J389" i="32"/>
  <c r="J311" i="32"/>
  <c r="J155" i="32"/>
  <c r="J333" i="32"/>
  <c r="J180" i="32"/>
  <c r="J156" i="32"/>
  <c r="J116" i="32"/>
  <c r="J74" i="32"/>
  <c r="J362" i="32"/>
  <c r="J306" i="32"/>
  <c r="J38" i="32"/>
  <c r="J391" i="32"/>
  <c r="J106" i="32"/>
  <c r="J68" i="32"/>
  <c r="J369" i="32"/>
  <c r="J192" i="32"/>
  <c r="J174" i="32"/>
  <c r="J69" i="32"/>
  <c r="J100" i="32"/>
  <c r="J41" i="32"/>
  <c r="J378" i="32"/>
  <c r="J151" i="32"/>
  <c r="J404" i="32"/>
  <c r="J96" i="32"/>
  <c r="J178" i="32"/>
  <c r="J172" i="32"/>
  <c r="J47" i="32"/>
  <c r="J54" i="32"/>
  <c r="J60" i="32"/>
  <c r="J124" i="32"/>
  <c r="J168" i="32"/>
  <c r="J46" i="32"/>
  <c r="J149" i="32"/>
  <c r="J11" i="32"/>
  <c r="J179" i="32"/>
  <c r="J330" i="32"/>
  <c r="J152" i="32"/>
  <c r="J352" i="32"/>
  <c r="J21" i="32"/>
  <c r="J44" i="32"/>
  <c r="J95" i="32"/>
  <c r="J121" i="32"/>
  <c r="J418" i="32"/>
  <c r="J358" i="32"/>
  <c r="J250" i="32"/>
  <c r="J144" i="32"/>
  <c r="J169" i="32"/>
  <c r="J109" i="32"/>
  <c r="J19" i="32"/>
  <c r="J14" i="32"/>
  <c r="J324" i="32"/>
  <c r="J113" i="32"/>
  <c r="J135" i="32"/>
  <c r="J67" i="32"/>
  <c r="J118" i="32"/>
  <c r="J171" i="32"/>
  <c r="J136" i="32"/>
  <c r="J157" i="32"/>
  <c r="J140" i="32"/>
  <c r="J148" i="32"/>
  <c r="J379" i="32"/>
  <c r="J316" i="32"/>
  <c r="J231" i="32"/>
  <c r="J164" i="32"/>
  <c r="J126" i="32"/>
  <c r="J20" i="32"/>
  <c r="J108" i="32"/>
  <c r="J200" i="32"/>
  <c r="J356" i="32"/>
  <c r="J102" i="32"/>
  <c r="J33" i="32"/>
  <c r="J401" i="32"/>
  <c r="J197" i="32"/>
  <c r="J354" i="32"/>
  <c r="J203" i="32"/>
  <c r="J134" i="32"/>
  <c r="J396" i="32"/>
  <c r="J71" i="32"/>
  <c r="J13" i="32"/>
  <c r="J111" i="32"/>
  <c r="J194" i="32"/>
  <c r="J70" i="32"/>
  <c r="J173" i="32"/>
  <c r="J355" i="32"/>
  <c r="J76" i="32"/>
  <c r="J28" i="32"/>
  <c r="J382" i="32"/>
  <c r="J410" i="32"/>
  <c r="J146" i="32"/>
  <c r="J90" i="32"/>
  <c r="J359" i="32"/>
  <c r="J119" i="32"/>
  <c r="J18" i="32"/>
  <c r="J388" i="32"/>
  <c r="J145" i="32"/>
  <c r="J183" i="32"/>
  <c r="J61" i="32"/>
  <c r="J115" i="32"/>
  <c r="J393" i="32"/>
  <c r="J142" i="32"/>
  <c r="J385" i="32"/>
  <c r="J101" i="32"/>
  <c r="J48" i="32"/>
  <c r="J110" i="32"/>
  <c r="J204" i="32"/>
  <c r="J26" i="32"/>
  <c r="J314" i="32"/>
  <c r="J336" i="32"/>
  <c r="J407" i="32"/>
  <c r="J53" i="32"/>
  <c r="J398" i="32"/>
  <c r="J30" i="32"/>
  <c r="J137" i="32"/>
  <c r="J315" i="32"/>
  <c r="J45" i="32"/>
  <c r="J15" i="32"/>
  <c r="J374" i="32"/>
  <c r="J337" i="32"/>
  <c r="J196" i="32"/>
  <c r="J242" i="32"/>
  <c r="J89" i="32"/>
  <c r="J52" i="32"/>
  <c r="J29" i="32"/>
  <c r="J34" i="32"/>
  <c r="J58" i="32"/>
  <c r="J107" i="32"/>
  <c r="J256" i="32"/>
  <c r="J170" i="32"/>
  <c r="J264" i="32"/>
  <c r="J127" i="32"/>
  <c r="J117" i="32"/>
  <c r="J84" i="32"/>
  <c r="J59" i="32"/>
  <c r="J131" i="32"/>
  <c r="J133" i="32"/>
  <c r="J365" i="32"/>
  <c r="J232" i="32"/>
  <c r="J271" i="32"/>
  <c r="J87" i="32"/>
  <c r="J120" i="32"/>
  <c r="J310" i="32"/>
  <c r="J25" i="32"/>
  <c r="J309" i="32"/>
  <c r="J23" i="32"/>
  <c r="J128" i="32"/>
  <c r="J103" i="32"/>
  <c r="J417" i="32"/>
  <c r="J85" i="32"/>
  <c r="J420" i="32"/>
  <c r="J308" i="32"/>
  <c r="J56" i="32"/>
  <c r="J12" i="32"/>
  <c r="J77" i="32"/>
  <c r="J189" i="32"/>
  <c r="J75" i="32"/>
  <c r="J50" i="32"/>
  <c r="J139" i="32"/>
  <c r="J239" i="32"/>
  <c r="J312" i="32"/>
  <c r="J419" i="32"/>
  <c r="J88" i="32"/>
  <c r="J257" i="32"/>
  <c r="J49" i="32"/>
  <c r="J80" i="32"/>
  <c r="J240" i="32"/>
  <c r="J73" i="32"/>
  <c r="J66" i="32"/>
  <c r="J16" i="32"/>
  <c r="J193" i="32"/>
  <c r="J138" i="32"/>
  <c r="J153" i="32"/>
  <c r="J167" i="32"/>
  <c r="J24" i="32"/>
  <c r="J98" i="32"/>
  <c r="J409" i="32"/>
  <c r="J175" i="32"/>
  <c r="J63" i="32"/>
  <c r="J72" i="32"/>
  <c r="J78" i="32"/>
  <c r="J130" i="32"/>
  <c r="J114" i="32"/>
  <c r="J258" i="32"/>
  <c r="J259" i="32"/>
  <c r="J400" i="32"/>
  <c r="J27" i="32"/>
  <c r="J91" i="32"/>
  <c r="J42" i="32"/>
  <c r="J92" i="32"/>
  <c r="J17" i="32"/>
  <c r="J386" i="32"/>
  <c r="J31" i="32"/>
  <c r="J199" i="32"/>
  <c r="J125" i="32"/>
  <c r="J238" i="32"/>
  <c r="J132" i="32"/>
  <c r="J357" i="32"/>
  <c r="J147" i="32"/>
  <c r="J405" i="32"/>
  <c r="J105" i="32"/>
  <c r="J154" i="32"/>
  <c r="J230" i="32"/>
  <c r="J36" i="32"/>
  <c r="J112" i="32"/>
  <c r="J82" i="32"/>
  <c r="J99" i="32"/>
  <c r="J123" i="32"/>
  <c r="J322" i="32"/>
  <c r="J411" i="32"/>
  <c r="J190" i="32"/>
  <c r="J323" i="32"/>
  <c r="J402" i="32"/>
  <c r="J93" i="32"/>
  <c r="J416" i="32"/>
  <c r="J403" i="32"/>
  <c r="J150" i="32"/>
  <c r="J65" i="32"/>
  <c r="J268" i="32"/>
  <c r="J202" i="32"/>
  <c r="J406" i="32"/>
  <c r="J247" i="32"/>
  <c r="J187" i="32"/>
  <c r="J191" i="32"/>
  <c r="J373" i="32"/>
  <c r="J363" i="32"/>
  <c r="J143" i="32"/>
  <c r="J104" i="32"/>
  <c r="J251" i="32"/>
  <c r="J375" i="32"/>
  <c r="J233" i="32"/>
  <c r="J368" i="32"/>
  <c r="J254" i="32"/>
  <c r="J421" i="32"/>
  <c r="C292" i="2"/>
  <c r="E292" i="2" s="1"/>
  <c r="C291" i="2"/>
  <c r="E291" i="2" s="1"/>
  <c r="C289" i="2"/>
  <c r="E289" i="2" s="1"/>
  <c r="C288" i="2"/>
  <c r="E288" i="2" s="1"/>
  <c r="I118" i="6"/>
  <c r="C6" i="32" l="1"/>
  <c r="E18" i="8" s="1"/>
  <c r="D268" i="2"/>
  <c r="D269" i="2"/>
  <c r="D270" i="2"/>
  <c r="D271" i="2"/>
  <c r="D272" i="2"/>
  <c r="D273" i="2"/>
  <c r="D274" i="2"/>
  <c r="D275" i="2"/>
  <c r="D276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I23" i="6" l="1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J118" i="6"/>
  <c r="L24" i="6" l="1"/>
  <c r="M24" i="6" s="1"/>
  <c r="L32" i="6"/>
  <c r="M32" i="6" s="1"/>
  <c r="L28" i="6"/>
  <c r="M28" i="6" s="1"/>
  <c r="L25" i="6"/>
  <c r="M25" i="6" s="1"/>
  <c r="L30" i="6"/>
  <c r="M30" i="6" s="1"/>
  <c r="L26" i="6"/>
  <c r="M26" i="6" s="1"/>
  <c r="L29" i="6"/>
  <c r="M29" i="6" s="1"/>
  <c r="L33" i="6"/>
  <c r="M33" i="6" s="1"/>
  <c r="L31" i="6"/>
  <c r="M31" i="6" s="1"/>
  <c r="L27" i="6"/>
  <c r="M27" i="6" s="1"/>
  <c r="L23" i="6"/>
  <c r="M23" i="6" s="1"/>
  <c r="H91" i="6"/>
  <c r="H83" i="6"/>
  <c r="H75" i="6"/>
  <c r="H82" i="6"/>
  <c r="H89" i="6"/>
  <c r="H81" i="6"/>
  <c r="H73" i="6"/>
  <c r="H90" i="6"/>
  <c r="H88" i="6"/>
  <c r="H80" i="6"/>
  <c r="H72" i="6"/>
  <c r="H76" i="6"/>
  <c r="H74" i="6"/>
  <c r="H79" i="6"/>
  <c r="H71" i="6"/>
  <c r="H84" i="6"/>
  <c r="H86" i="6"/>
  <c r="H78" i="6"/>
  <c r="H70" i="6"/>
  <c r="H85" i="6"/>
  <c r="H77" i="6"/>
  <c r="H69" i="6"/>
  <c r="M22" i="6"/>
  <c r="M34" i="6" l="1"/>
  <c r="B7" i="6" s="1"/>
  <c r="E21" i="8" s="1"/>
  <c r="A12" i="6"/>
  <c r="C26" i="8" s="1"/>
  <c r="A11" i="6"/>
  <c r="C25" i="8" s="1"/>
  <c r="A10" i="6"/>
  <c r="C24" i="8" s="1"/>
  <c r="A8" i="6"/>
  <c r="C22" i="8" s="1"/>
  <c r="A7" i="6"/>
  <c r="C21" i="8" s="1"/>
  <c r="J99" i="6"/>
  <c r="L99" i="6" s="1"/>
  <c r="M99" i="6" s="1"/>
  <c r="J68" i="6"/>
  <c r="G13" i="20" l="1"/>
  <c r="F13" i="20"/>
  <c r="F10" i="20"/>
  <c r="F11" i="20"/>
  <c r="F12" i="20"/>
  <c r="G11" i="20"/>
  <c r="G12" i="20"/>
  <c r="G10" i="20"/>
  <c r="H11" i="20" l="1"/>
  <c r="H10" i="20"/>
  <c r="J10" i="20" s="1"/>
  <c r="H80" i="22"/>
  <c r="G11" i="12" l="1"/>
  <c r="I11" i="12" s="1"/>
  <c r="H11" i="12"/>
  <c r="J11" i="12"/>
  <c r="G12" i="12"/>
  <c r="I12" i="12" s="1"/>
  <c r="H12" i="12"/>
  <c r="J12" i="12"/>
  <c r="G13" i="12"/>
  <c r="I13" i="12" s="1"/>
  <c r="H13" i="12"/>
  <c r="J13" i="12"/>
  <c r="G14" i="12"/>
  <c r="H14" i="12"/>
  <c r="J14" i="12"/>
  <c r="G15" i="12"/>
  <c r="H15" i="12"/>
  <c r="J15" i="12"/>
  <c r="G16" i="12"/>
  <c r="I16" i="12" s="1"/>
  <c r="H16" i="12"/>
  <c r="J16" i="12"/>
  <c r="G17" i="12"/>
  <c r="H17" i="12"/>
  <c r="J17" i="12"/>
  <c r="G18" i="12"/>
  <c r="H18" i="12"/>
  <c r="J18" i="12"/>
  <c r="G19" i="12"/>
  <c r="I19" i="12" s="1"/>
  <c r="J19" i="12"/>
  <c r="G20" i="12"/>
  <c r="H20" i="12"/>
  <c r="J20" i="12"/>
  <c r="G21" i="12"/>
  <c r="H21" i="12"/>
  <c r="J21" i="12"/>
  <c r="G22" i="12"/>
  <c r="H22" i="12"/>
  <c r="J22" i="12"/>
  <c r="G23" i="12"/>
  <c r="H23" i="12"/>
  <c r="J23" i="12"/>
  <c r="G24" i="12"/>
  <c r="H24" i="12"/>
  <c r="J24" i="12"/>
  <c r="G25" i="12"/>
  <c r="H25" i="12"/>
  <c r="J25" i="12"/>
  <c r="G26" i="12"/>
  <c r="H26" i="12"/>
  <c r="J26" i="12"/>
  <c r="G27" i="12"/>
  <c r="H27" i="12"/>
  <c r="J27" i="12"/>
  <c r="G28" i="12"/>
  <c r="H28" i="12"/>
  <c r="J28" i="12"/>
  <c r="G29" i="12"/>
  <c r="H29" i="12"/>
  <c r="J29" i="12"/>
  <c r="G30" i="12"/>
  <c r="H30" i="12"/>
  <c r="J30" i="12"/>
  <c r="G31" i="12"/>
  <c r="H31" i="12"/>
  <c r="J31" i="12"/>
  <c r="G32" i="12"/>
  <c r="H32" i="12"/>
  <c r="J32" i="12"/>
  <c r="G33" i="12"/>
  <c r="H33" i="12"/>
  <c r="J33" i="12"/>
  <c r="G34" i="12"/>
  <c r="H34" i="12"/>
  <c r="J34" i="12"/>
  <c r="G35" i="12"/>
  <c r="H35" i="12"/>
  <c r="J35" i="12"/>
  <c r="G36" i="12"/>
  <c r="H36" i="12"/>
  <c r="J36" i="12"/>
  <c r="G37" i="12"/>
  <c r="H37" i="12"/>
  <c r="J37" i="12"/>
  <c r="G38" i="12"/>
  <c r="H38" i="12"/>
  <c r="J38" i="12"/>
  <c r="G39" i="12"/>
  <c r="H39" i="12"/>
  <c r="J39" i="12"/>
  <c r="G40" i="12"/>
  <c r="H40" i="12"/>
  <c r="J40" i="12"/>
  <c r="G41" i="12"/>
  <c r="H41" i="12"/>
  <c r="J41" i="12"/>
  <c r="G42" i="12"/>
  <c r="H42" i="12"/>
  <c r="J42" i="12"/>
  <c r="G43" i="12"/>
  <c r="H43" i="12"/>
  <c r="J43" i="12"/>
  <c r="G44" i="12"/>
  <c r="H44" i="12"/>
  <c r="J44" i="12"/>
  <c r="G45" i="12"/>
  <c r="H45" i="12"/>
  <c r="J45" i="12"/>
  <c r="G46" i="12"/>
  <c r="H46" i="12"/>
  <c r="J46" i="12"/>
  <c r="G47" i="12"/>
  <c r="H47" i="12"/>
  <c r="J47" i="12"/>
  <c r="G48" i="12"/>
  <c r="H48" i="12"/>
  <c r="J48" i="12"/>
  <c r="G49" i="12"/>
  <c r="H49" i="12"/>
  <c r="I49" i="12" s="1"/>
  <c r="J49" i="12"/>
  <c r="G50" i="12"/>
  <c r="H50" i="12"/>
  <c r="I50" i="12" s="1"/>
  <c r="J50" i="12"/>
  <c r="G51" i="12"/>
  <c r="H51" i="12"/>
  <c r="J51" i="12"/>
  <c r="G52" i="12"/>
  <c r="H52" i="12"/>
  <c r="J52" i="12"/>
  <c r="G53" i="12"/>
  <c r="H53" i="12"/>
  <c r="J53" i="12"/>
  <c r="G54" i="12"/>
  <c r="H54" i="12"/>
  <c r="J54" i="12"/>
  <c r="G55" i="12"/>
  <c r="H55" i="12"/>
  <c r="J55" i="12"/>
  <c r="G56" i="12"/>
  <c r="H56" i="12"/>
  <c r="J56" i="12"/>
  <c r="G57" i="12"/>
  <c r="H57" i="12"/>
  <c r="J57" i="12"/>
  <c r="G58" i="12"/>
  <c r="H58" i="12"/>
  <c r="J58" i="12"/>
  <c r="G59" i="12"/>
  <c r="I59" i="12" s="1"/>
  <c r="H59" i="12"/>
  <c r="J59" i="12"/>
  <c r="G60" i="12"/>
  <c r="H60" i="12"/>
  <c r="J60" i="12"/>
  <c r="G61" i="12"/>
  <c r="H61" i="12"/>
  <c r="J61" i="12"/>
  <c r="G62" i="12"/>
  <c r="H62" i="12"/>
  <c r="J62" i="12"/>
  <c r="G63" i="12"/>
  <c r="H63" i="12"/>
  <c r="J63" i="12"/>
  <c r="G64" i="12"/>
  <c r="I64" i="12" s="1"/>
  <c r="H64" i="12"/>
  <c r="J64" i="12"/>
  <c r="G65" i="12"/>
  <c r="H65" i="12"/>
  <c r="J65" i="12"/>
  <c r="G66" i="12"/>
  <c r="H66" i="12"/>
  <c r="J66" i="12"/>
  <c r="G67" i="12"/>
  <c r="H67" i="12"/>
  <c r="J67" i="12"/>
  <c r="G68" i="12"/>
  <c r="H68" i="12"/>
  <c r="J68" i="12"/>
  <c r="G69" i="12"/>
  <c r="H69" i="12"/>
  <c r="J69" i="12"/>
  <c r="G70" i="12"/>
  <c r="H70" i="12"/>
  <c r="J70" i="12"/>
  <c r="G71" i="12"/>
  <c r="H71" i="12"/>
  <c r="J71" i="12"/>
  <c r="G72" i="12"/>
  <c r="H72" i="12"/>
  <c r="J72" i="12"/>
  <c r="G73" i="12"/>
  <c r="H73" i="12"/>
  <c r="J73" i="12"/>
  <c r="G74" i="12"/>
  <c r="H74" i="12"/>
  <c r="J74" i="12"/>
  <c r="G75" i="12"/>
  <c r="H75" i="12"/>
  <c r="J75" i="12"/>
  <c r="G76" i="12"/>
  <c r="H76" i="12"/>
  <c r="J76" i="12"/>
  <c r="G77" i="12"/>
  <c r="H77" i="12"/>
  <c r="J77" i="12"/>
  <c r="G78" i="12"/>
  <c r="H78" i="12"/>
  <c r="J78" i="12"/>
  <c r="G79" i="12"/>
  <c r="H79" i="12"/>
  <c r="J79" i="12"/>
  <c r="G80" i="12"/>
  <c r="H80" i="12"/>
  <c r="J80" i="12"/>
  <c r="G81" i="12"/>
  <c r="H81" i="12"/>
  <c r="J81" i="12"/>
  <c r="G82" i="12"/>
  <c r="H82" i="12"/>
  <c r="J82" i="12"/>
  <c r="G83" i="12"/>
  <c r="H83" i="12"/>
  <c r="J83" i="12"/>
  <c r="G84" i="12"/>
  <c r="H84" i="12"/>
  <c r="J84" i="12"/>
  <c r="G85" i="12"/>
  <c r="H85" i="12"/>
  <c r="J85" i="12"/>
  <c r="G86" i="12"/>
  <c r="H86" i="12"/>
  <c r="J86" i="12"/>
  <c r="G87" i="12"/>
  <c r="H87" i="12"/>
  <c r="J87" i="12"/>
  <c r="G88" i="12"/>
  <c r="H88" i="12"/>
  <c r="J88" i="12"/>
  <c r="G89" i="12"/>
  <c r="H89" i="12"/>
  <c r="J89" i="12"/>
  <c r="G90" i="12"/>
  <c r="H90" i="12"/>
  <c r="J90" i="12"/>
  <c r="G91" i="12"/>
  <c r="H91" i="12"/>
  <c r="J91" i="12"/>
  <c r="G92" i="12"/>
  <c r="H92" i="12"/>
  <c r="J92" i="12"/>
  <c r="G93" i="12"/>
  <c r="H93" i="12"/>
  <c r="J93" i="12"/>
  <c r="G94" i="12"/>
  <c r="H94" i="12"/>
  <c r="J94" i="12"/>
  <c r="G95" i="12"/>
  <c r="H95" i="12"/>
  <c r="J95" i="12"/>
  <c r="G96" i="12"/>
  <c r="H96" i="12"/>
  <c r="J96" i="12"/>
  <c r="G97" i="12"/>
  <c r="H97" i="12"/>
  <c r="I97" i="12" s="1"/>
  <c r="J97" i="12"/>
  <c r="G98" i="12"/>
  <c r="H98" i="12"/>
  <c r="J98" i="12"/>
  <c r="G99" i="12"/>
  <c r="I99" i="12" s="1"/>
  <c r="H99" i="12"/>
  <c r="J99" i="12"/>
  <c r="G100" i="12"/>
  <c r="H100" i="12"/>
  <c r="J100" i="12"/>
  <c r="G101" i="12"/>
  <c r="H101" i="12"/>
  <c r="J101" i="12"/>
  <c r="G102" i="12"/>
  <c r="H102" i="12"/>
  <c r="J102" i="12"/>
  <c r="G103" i="12"/>
  <c r="H103" i="12"/>
  <c r="J103" i="12"/>
  <c r="G104" i="12"/>
  <c r="H104" i="12"/>
  <c r="J104" i="12"/>
  <c r="G105" i="12"/>
  <c r="H105" i="12"/>
  <c r="I105" i="12" s="1"/>
  <c r="J105" i="12"/>
  <c r="G106" i="12"/>
  <c r="H106" i="12"/>
  <c r="J106" i="12"/>
  <c r="G107" i="12"/>
  <c r="I107" i="12" s="1"/>
  <c r="H107" i="12"/>
  <c r="J107" i="12"/>
  <c r="G108" i="12"/>
  <c r="H108" i="12"/>
  <c r="J108" i="12"/>
  <c r="G109" i="12"/>
  <c r="H109" i="12"/>
  <c r="J109" i="12"/>
  <c r="G110" i="12"/>
  <c r="H110" i="12"/>
  <c r="J110" i="12"/>
  <c r="G111" i="12"/>
  <c r="H111" i="12"/>
  <c r="J111" i="12"/>
  <c r="G112" i="12"/>
  <c r="H112" i="12"/>
  <c r="J112" i="12"/>
  <c r="G113" i="12"/>
  <c r="H113" i="12"/>
  <c r="I113" i="12" s="1"/>
  <c r="J113" i="12"/>
  <c r="G114" i="12"/>
  <c r="H114" i="12"/>
  <c r="J114" i="12"/>
  <c r="G115" i="12"/>
  <c r="H115" i="12"/>
  <c r="J115" i="12"/>
  <c r="G116" i="12"/>
  <c r="H116" i="12"/>
  <c r="J116" i="12"/>
  <c r="G117" i="12"/>
  <c r="H117" i="12"/>
  <c r="J117" i="12"/>
  <c r="G118" i="12"/>
  <c r="H118" i="12"/>
  <c r="J118" i="12"/>
  <c r="G119" i="12"/>
  <c r="H119" i="12"/>
  <c r="J119" i="12"/>
  <c r="G120" i="12"/>
  <c r="H120" i="12"/>
  <c r="J120" i="12"/>
  <c r="G121" i="12"/>
  <c r="H121" i="12"/>
  <c r="J121" i="12"/>
  <c r="G122" i="12"/>
  <c r="H122" i="12"/>
  <c r="J122" i="12"/>
  <c r="G123" i="12"/>
  <c r="H123" i="12"/>
  <c r="J123" i="12"/>
  <c r="G124" i="12"/>
  <c r="H124" i="12"/>
  <c r="J124" i="12"/>
  <c r="G125" i="12"/>
  <c r="H125" i="12"/>
  <c r="J125" i="12"/>
  <c r="G126" i="12"/>
  <c r="H126" i="12"/>
  <c r="J126" i="12"/>
  <c r="G127" i="12"/>
  <c r="H127" i="12"/>
  <c r="J127" i="12"/>
  <c r="G128" i="12"/>
  <c r="H128" i="12"/>
  <c r="J128" i="12"/>
  <c r="G129" i="12"/>
  <c r="H129" i="12"/>
  <c r="J129" i="12"/>
  <c r="G130" i="12"/>
  <c r="H130" i="12"/>
  <c r="J130" i="12"/>
  <c r="G131" i="12"/>
  <c r="H131" i="12"/>
  <c r="J131" i="12"/>
  <c r="G132" i="12"/>
  <c r="H132" i="12"/>
  <c r="J132" i="12"/>
  <c r="G133" i="12"/>
  <c r="H133" i="12"/>
  <c r="J133" i="12"/>
  <c r="G134" i="12"/>
  <c r="H134" i="12"/>
  <c r="J134" i="12"/>
  <c r="G135" i="12"/>
  <c r="H135" i="12"/>
  <c r="I135" i="12" s="1"/>
  <c r="J135" i="12"/>
  <c r="G136" i="12"/>
  <c r="H136" i="12"/>
  <c r="J136" i="12"/>
  <c r="G137" i="12"/>
  <c r="H137" i="12"/>
  <c r="J137" i="12"/>
  <c r="G138" i="12"/>
  <c r="H138" i="12"/>
  <c r="J138" i="12"/>
  <c r="G139" i="12"/>
  <c r="H139" i="12"/>
  <c r="J139" i="12"/>
  <c r="G140" i="12"/>
  <c r="H140" i="12"/>
  <c r="J140" i="12"/>
  <c r="G141" i="12"/>
  <c r="H141" i="12"/>
  <c r="J141" i="12"/>
  <c r="G142" i="12"/>
  <c r="H142" i="12"/>
  <c r="J142" i="12"/>
  <c r="G143" i="12"/>
  <c r="H143" i="12"/>
  <c r="J143" i="12"/>
  <c r="G144" i="12"/>
  <c r="H144" i="12"/>
  <c r="J144" i="12"/>
  <c r="G145" i="12"/>
  <c r="H145" i="12"/>
  <c r="J145" i="12"/>
  <c r="G146" i="12"/>
  <c r="H146" i="12"/>
  <c r="J146" i="12"/>
  <c r="G147" i="12"/>
  <c r="H147" i="12"/>
  <c r="J147" i="12"/>
  <c r="G148" i="12"/>
  <c r="H148" i="12"/>
  <c r="J148" i="12"/>
  <c r="G149" i="12"/>
  <c r="H149" i="12"/>
  <c r="J149" i="12"/>
  <c r="G150" i="12"/>
  <c r="H150" i="12"/>
  <c r="J150" i="12"/>
  <c r="G151" i="12"/>
  <c r="H151" i="12"/>
  <c r="J151" i="12"/>
  <c r="G152" i="12"/>
  <c r="H152" i="12"/>
  <c r="J152" i="12"/>
  <c r="G153" i="12"/>
  <c r="H153" i="12"/>
  <c r="J153" i="12"/>
  <c r="G154" i="12"/>
  <c r="H154" i="12"/>
  <c r="J154" i="12"/>
  <c r="G155" i="12"/>
  <c r="H155" i="12"/>
  <c r="J155" i="12"/>
  <c r="G156" i="12"/>
  <c r="H156" i="12"/>
  <c r="J156" i="12"/>
  <c r="G157" i="12"/>
  <c r="H157" i="12"/>
  <c r="J157" i="12"/>
  <c r="G158" i="12"/>
  <c r="H158" i="12"/>
  <c r="J158" i="12"/>
  <c r="G159" i="12"/>
  <c r="H159" i="12"/>
  <c r="J159" i="12"/>
  <c r="G160" i="12"/>
  <c r="H160" i="12"/>
  <c r="J160" i="12"/>
  <c r="G161" i="12"/>
  <c r="H161" i="12"/>
  <c r="I161" i="12" s="1"/>
  <c r="J161" i="12"/>
  <c r="G162" i="12"/>
  <c r="H162" i="12"/>
  <c r="J162" i="12"/>
  <c r="G163" i="12"/>
  <c r="H163" i="12"/>
  <c r="J163" i="12"/>
  <c r="G164" i="12"/>
  <c r="H164" i="12"/>
  <c r="J164" i="12"/>
  <c r="G165" i="12"/>
  <c r="H165" i="12"/>
  <c r="J165" i="12"/>
  <c r="G166" i="12"/>
  <c r="H166" i="12"/>
  <c r="J166" i="12"/>
  <c r="G167" i="12"/>
  <c r="H167" i="12"/>
  <c r="J167" i="12"/>
  <c r="G168" i="12"/>
  <c r="H168" i="12"/>
  <c r="J168" i="12"/>
  <c r="G169" i="12"/>
  <c r="H169" i="12"/>
  <c r="J169" i="12"/>
  <c r="G170" i="12"/>
  <c r="H170" i="12"/>
  <c r="J170" i="12"/>
  <c r="G171" i="12"/>
  <c r="H171" i="12"/>
  <c r="J171" i="12"/>
  <c r="G172" i="12"/>
  <c r="H172" i="12"/>
  <c r="J172" i="12"/>
  <c r="G173" i="12"/>
  <c r="H173" i="12"/>
  <c r="J173" i="12"/>
  <c r="G174" i="12"/>
  <c r="H174" i="12"/>
  <c r="J174" i="12"/>
  <c r="G175" i="12"/>
  <c r="H175" i="12"/>
  <c r="J175" i="12"/>
  <c r="G176" i="12"/>
  <c r="H176" i="12"/>
  <c r="J176" i="12"/>
  <c r="G177" i="12"/>
  <c r="H177" i="12"/>
  <c r="J177" i="12"/>
  <c r="G178" i="12"/>
  <c r="H178" i="12"/>
  <c r="J178" i="12"/>
  <c r="G179" i="12"/>
  <c r="H179" i="12"/>
  <c r="J179" i="12"/>
  <c r="G180" i="12"/>
  <c r="H180" i="12"/>
  <c r="J180" i="12"/>
  <c r="G181" i="12"/>
  <c r="H181" i="12"/>
  <c r="J181" i="12"/>
  <c r="G182" i="12"/>
  <c r="H182" i="12"/>
  <c r="J182" i="12"/>
  <c r="G183" i="12"/>
  <c r="H183" i="12"/>
  <c r="J183" i="12"/>
  <c r="G184" i="12"/>
  <c r="H184" i="12"/>
  <c r="J184" i="12"/>
  <c r="G185" i="12"/>
  <c r="H185" i="12"/>
  <c r="J185" i="12"/>
  <c r="G186" i="12"/>
  <c r="H186" i="12"/>
  <c r="J186" i="12"/>
  <c r="G187" i="12"/>
  <c r="H187" i="12"/>
  <c r="J187" i="12"/>
  <c r="G188" i="12"/>
  <c r="H188" i="12"/>
  <c r="J188" i="12"/>
  <c r="G189" i="12"/>
  <c r="H189" i="12"/>
  <c r="J189" i="12"/>
  <c r="G190" i="12"/>
  <c r="H190" i="12"/>
  <c r="J190" i="12"/>
  <c r="G191" i="12"/>
  <c r="H191" i="12"/>
  <c r="J191" i="12"/>
  <c r="G192" i="12"/>
  <c r="H192" i="12"/>
  <c r="J192" i="12"/>
  <c r="G193" i="12"/>
  <c r="H193" i="12"/>
  <c r="J193" i="12"/>
  <c r="G194" i="12"/>
  <c r="H194" i="12"/>
  <c r="J194" i="12"/>
  <c r="G195" i="12"/>
  <c r="H195" i="12"/>
  <c r="J195" i="12"/>
  <c r="G196" i="12"/>
  <c r="H196" i="12"/>
  <c r="J196" i="12"/>
  <c r="G197" i="12"/>
  <c r="H197" i="12"/>
  <c r="J197" i="12"/>
  <c r="G198" i="12"/>
  <c r="H198" i="12"/>
  <c r="J198" i="12"/>
  <c r="G199" i="12"/>
  <c r="H199" i="12"/>
  <c r="J199" i="12"/>
  <c r="G200" i="12"/>
  <c r="H200" i="12"/>
  <c r="J200" i="12"/>
  <c r="G201" i="12"/>
  <c r="H201" i="12"/>
  <c r="J201" i="12"/>
  <c r="G202" i="12"/>
  <c r="H202" i="12"/>
  <c r="J202" i="12"/>
  <c r="G203" i="12"/>
  <c r="H203" i="12"/>
  <c r="J203" i="12"/>
  <c r="G204" i="12"/>
  <c r="H204" i="12"/>
  <c r="J204" i="12"/>
  <c r="G205" i="12"/>
  <c r="H205" i="12"/>
  <c r="J205" i="12"/>
  <c r="G206" i="12"/>
  <c r="H206" i="12"/>
  <c r="J206" i="12"/>
  <c r="G207" i="12"/>
  <c r="H207" i="12"/>
  <c r="J207" i="12"/>
  <c r="G208" i="12"/>
  <c r="H208" i="12"/>
  <c r="J208" i="12"/>
  <c r="G209" i="12"/>
  <c r="H209" i="12"/>
  <c r="J209" i="12"/>
  <c r="G210" i="12"/>
  <c r="H210" i="12"/>
  <c r="J210" i="12"/>
  <c r="G211" i="12"/>
  <c r="I211" i="12" s="1"/>
  <c r="H211" i="12"/>
  <c r="J211" i="12"/>
  <c r="G212" i="12"/>
  <c r="H212" i="12"/>
  <c r="J212" i="12"/>
  <c r="G213" i="12"/>
  <c r="H213" i="12"/>
  <c r="J213" i="12"/>
  <c r="G214" i="12"/>
  <c r="H214" i="12"/>
  <c r="J214" i="12"/>
  <c r="G215" i="12"/>
  <c r="H215" i="12"/>
  <c r="J215" i="12"/>
  <c r="G216" i="12"/>
  <c r="H216" i="12"/>
  <c r="J216" i="12"/>
  <c r="G217" i="12"/>
  <c r="H217" i="12"/>
  <c r="J217" i="12"/>
  <c r="G218" i="12"/>
  <c r="H218" i="12"/>
  <c r="J218" i="12"/>
  <c r="G219" i="12"/>
  <c r="I219" i="12" s="1"/>
  <c r="H219" i="12"/>
  <c r="J219" i="12"/>
  <c r="G220" i="12"/>
  <c r="H220" i="12"/>
  <c r="J220" i="12"/>
  <c r="G221" i="12"/>
  <c r="H221" i="12"/>
  <c r="J221" i="12"/>
  <c r="G222" i="12"/>
  <c r="H222" i="12"/>
  <c r="J222" i="12"/>
  <c r="G223" i="12"/>
  <c r="H223" i="12"/>
  <c r="J223" i="12"/>
  <c r="G224" i="12"/>
  <c r="H224" i="12"/>
  <c r="J224" i="12"/>
  <c r="G225" i="12"/>
  <c r="H225" i="12"/>
  <c r="J225" i="12"/>
  <c r="G226" i="12"/>
  <c r="H226" i="12"/>
  <c r="J226" i="12"/>
  <c r="G227" i="12"/>
  <c r="I227" i="12" s="1"/>
  <c r="H227" i="12"/>
  <c r="J227" i="12"/>
  <c r="G228" i="12"/>
  <c r="H228" i="12"/>
  <c r="J228" i="12"/>
  <c r="G229" i="12"/>
  <c r="H229" i="12"/>
  <c r="J229" i="12"/>
  <c r="G230" i="12"/>
  <c r="H230" i="12"/>
  <c r="J230" i="12"/>
  <c r="G231" i="12"/>
  <c r="H231" i="12"/>
  <c r="J231" i="12"/>
  <c r="G232" i="12"/>
  <c r="H232" i="12"/>
  <c r="J232" i="12"/>
  <c r="G233" i="12"/>
  <c r="H233" i="12"/>
  <c r="J233" i="12"/>
  <c r="G234" i="12"/>
  <c r="H234" i="12"/>
  <c r="J234" i="12"/>
  <c r="G235" i="12"/>
  <c r="H235" i="12"/>
  <c r="J235" i="12"/>
  <c r="G236" i="12"/>
  <c r="H236" i="12"/>
  <c r="J236" i="12"/>
  <c r="G237" i="12"/>
  <c r="H237" i="12"/>
  <c r="J237" i="12"/>
  <c r="G238" i="12"/>
  <c r="H238" i="12"/>
  <c r="J238" i="12"/>
  <c r="G239" i="12"/>
  <c r="H239" i="12"/>
  <c r="J239" i="12"/>
  <c r="G240" i="12"/>
  <c r="H240" i="12"/>
  <c r="J240" i="12"/>
  <c r="G241" i="12"/>
  <c r="H241" i="12"/>
  <c r="J241" i="12"/>
  <c r="G242" i="12"/>
  <c r="H242" i="12"/>
  <c r="J242" i="12"/>
  <c r="G243" i="12"/>
  <c r="H243" i="12"/>
  <c r="J243" i="12"/>
  <c r="G244" i="12"/>
  <c r="H244" i="12"/>
  <c r="J244" i="12"/>
  <c r="G245" i="12"/>
  <c r="H245" i="12"/>
  <c r="J245" i="12"/>
  <c r="G246" i="12"/>
  <c r="H246" i="12"/>
  <c r="J246" i="12"/>
  <c r="G247" i="12"/>
  <c r="H247" i="12"/>
  <c r="J247" i="12"/>
  <c r="G248" i="12"/>
  <c r="H248" i="12"/>
  <c r="J248" i="12"/>
  <c r="G249" i="12"/>
  <c r="H249" i="12"/>
  <c r="J249" i="12"/>
  <c r="G250" i="12"/>
  <c r="H250" i="12"/>
  <c r="J250" i="12"/>
  <c r="G251" i="12"/>
  <c r="I251" i="12" s="1"/>
  <c r="H251" i="12"/>
  <c r="J251" i="12"/>
  <c r="G252" i="12"/>
  <c r="H252" i="12"/>
  <c r="J252" i="12"/>
  <c r="G253" i="12"/>
  <c r="H253" i="12"/>
  <c r="J253" i="12"/>
  <c r="G254" i="12"/>
  <c r="H254" i="12"/>
  <c r="J254" i="12"/>
  <c r="G255" i="12"/>
  <c r="H255" i="12"/>
  <c r="J255" i="12"/>
  <c r="G256" i="12"/>
  <c r="H256" i="12"/>
  <c r="J256" i="12"/>
  <c r="G257" i="12"/>
  <c r="H257" i="12"/>
  <c r="J257" i="12"/>
  <c r="G258" i="12"/>
  <c r="H258" i="12"/>
  <c r="J258" i="12"/>
  <c r="G259" i="12"/>
  <c r="H259" i="12"/>
  <c r="J259" i="12"/>
  <c r="G260" i="12"/>
  <c r="H260" i="12"/>
  <c r="J260" i="12"/>
  <c r="G261" i="12"/>
  <c r="H261" i="12"/>
  <c r="J261" i="12"/>
  <c r="G262" i="12"/>
  <c r="H262" i="12"/>
  <c r="J262" i="12"/>
  <c r="G263" i="12"/>
  <c r="H263" i="12"/>
  <c r="J263" i="12"/>
  <c r="G264" i="12"/>
  <c r="H264" i="12"/>
  <c r="J264" i="12"/>
  <c r="G265" i="12"/>
  <c r="H265" i="12"/>
  <c r="J265" i="12"/>
  <c r="G266" i="12"/>
  <c r="H266" i="12"/>
  <c r="J266" i="12"/>
  <c r="G267" i="12"/>
  <c r="H267" i="12"/>
  <c r="J267" i="12"/>
  <c r="G268" i="12"/>
  <c r="H268" i="12"/>
  <c r="J268" i="12"/>
  <c r="G269" i="12"/>
  <c r="H269" i="12"/>
  <c r="J269" i="12"/>
  <c r="G270" i="12"/>
  <c r="H270" i="12"/>
  <c r="J270" i="12"/>
  <c r="G271" i="12"/>
  <c r="H271" i="12"/>
  <c r="J271" i="12"/>
  <c r="G272" i="12"/>
  <c r="H272" i="12"/>
  <c r="J272" i="12"/>
  <c r="G273" i="12"/>
  <c r="H273" i="12"/>
  <c r="J273" i="12"/>
  <c r="G274" i="12"/>
  <c r="H274" i="12"/>
  <c r="J274" i="12"/>
  <c r="G275" i="12"/>
  <c r="H275" i="12"/>
  <c r="J275" i="12"/>
  <c r="G276" i="12"/>
  <c r="H276" i="12"/>
  <c r="J276" i="12"/>
  <c r="G277" i="12"/>
  <c r="H277" i="12"/>
  <c r="J277" i="12"/>
  <c r="G278" i="12"/>
  <c r="H278" i="12"/>
  <c r="J278" i="12"/>
  <c r="G279" i="12"/>
  <c r="H279" i="12"/>
  <c r="J279" i="12"/>
  <c r="G280" i="12"/>
  <c r="H280" i="12"/>
  <c r="J280" i="12"/>
  <c r="G281" i="12"/>
  <c r="H281" i="12"/>
  <c r="J281" i="12"/>
  <c r="G282" i="12"/>
  <c r="H282" i="12"/>
  <c r="J282" i="12"/>
  <c r="G283" i="12"/>
  <c r="H283" i="12"/>
  <c r="J283" i="12"/>
  <c r="G284" i="12"/>
  <c r="H284" i="12"/>
  <c r="J284" i="12"/>
  <c r="G285" i="12"/>
  <c r="H285" i="12"/>
  <c r="J285" i="12"/>
  <c r="G286" i="12"/>
  <c r="H286" i="12"/>
  <c r="J286" i="12"/>
  <c r="G287" i="12"/>
  <c r="H287" i="12"/>
  <c r="J287" i="12"/>
  <c r="G288" i="12"/>
  <c r="H288" i="12"/>
  <c r="J288" i="12"/>
  <c r="G289" i="12"/>
  <c r="H289" i="12"/>
  <c r="J289" i="12"/>
  <c r="G290" i="12"/>
  <c r="H290" i="12"/>
  <c r="J290" i="12"/>
  <c r="G291" i="12"/>
  <c r="H291" i="12"/>
  <c r="J291" i="12"/>
  <c r="G292" i="12"/>
  <c r="H292" i="12"/>
  <c r="J292" i="12"/>
  <c r="G293" i="12"/>
  <c r="H293" i="12"/>
  <c r="J293" i="12"/>
  <c r="G294" i="12"/>
  <c r="H294" i="12"/>
  <c r="J294" i="12"/>
  <c r="G295" i="12"/>
  <c r="H295" i="12"/>
  <c r="J295" i="12"/>
  <c r="G296" i="12"/>
  <c r="H296" i="12"/>
  <c r="J296" i="12"/>
  <c r="G297" i="12"/>
  <c r="H297" i="12"/>
  <c r="J297" i="12"/>
  <c r="G298" i="12"/>
  <c r="H298" i="12"/>
  <c r="J298" i="12"/>
  <c r="G299" i="12"/>
  <c r="H299" i="12"/>
  <c r="J299" i="12"/>
  <c r="G300" i="12"/>
  <c r="H300" i="12"/>
  <c r="J300" i="12"/>
  <c r="G301" i="12"/>
  <c r="H301" i="12"/>
  <c r="J301" i="12"/>
  <c r="G302" i="12"/>
  <c r="H302" i="12"/>
  <c r="J302" i="12"/>
  <c r="G303" i="12"/>
  <c r="H303" i="12"/>
  <c r="J303" i="12"/>
  <c r="G304" i="12"/>
  <c r="H304" i="12"/>
  <c r="J304" i="12"/>
  <c r="G305" i="12"/>
  <c r="H305" i="12"/>
  <c r="J305" i="12"/>
  <c r="G306" i="12"/>
  <c r="H306" i="12"/>
  <c r="J306" i="12"/>
  <c r="G307" i="12"/>
  <c r="H307" i="12"/>
  <c r="J307" i="12"/>
  <c r="G308" i="12"/>
  <c r="H308" i="12"/>
  <c r="J308" i="12"/>
  <c r="G309" i="12"/>
  <c r="H309" i="12"/>
  <c r="J309" i="12"/>
  <c r="G310" i="12"/>
  <c r="H310" i="12"/>
  <c r="J310" i="12"/>
  <c r="G311" i="12"/>
  <c r="H311" i="12"/>
  <c r="J311" i="12"/>
  <c r="G312" i="12"/>
  <c r="H312" i="12"/>
  <c r="J312" i="12"/>
  <c r="G313" i="12"/>
  <c r="H313" i="12"/>
  <c r="J313" i="12"/>
  <c r="G314" i="12"/>
  <c r="H314" i="12"/>
  <c r="J314" i="12"/>
  <c r="G315" i="12"/>
  <c r="H315" i="12"/>
  <c r="J315" i="12"/>
  <c r="G316" i="12"/>
  <c r="H316" i="12"/>
  <c r="J316" i="12"/>
  <c r="G317" i="12"/>
  <c r="H317" i="12"/>
  <c r="J317" i="12"/>
  <c r="G318" i="12"/>
  <c r="H318" i="12"/>
  <c r="J318" i="12"/>
  <c r="G319" i="12"/>
  <c r="H319" i="12"/>
  <c r="J319" i="12"/>
  <c r="G320" i="12"/>
  <c r="H320" i="12"/>
  <c r="J320" i="12"/>
  <c r="G321" i="12"/>
  <c r="H321" i="12"/>
  <c r="J321" i="12"/>
  <c r="G322" i="12"/>
  <c r="H322" i="12"/>
  <c r="J322" i="12"/>
  <c r="G323" i="12"/>
  <c r="H323" i="12"/>
  <c r="J323" i="12"/>
  <c r="G324" i="12"/>
  <c r="H324" i="12"/>
  <c r="J324" i="12"/>
  <c r="G325" i="12"/>
  <c r="H325" i="12"/>
  <c r="J325" i="12"/>
  <c r="G326" i="12"/>
  <c r="H326" i="12"/>
  <c r="J326" i="12"/>
  <c r="G327" i="12"/>
  <c r="H327" i="12"/>
  <c r="J327" i="12"/>
  <c r="G328" i="12"/>
  <c r="H328" i="12"/>
  <c r="J328" i="12"/>
  <c r="G329" i="12"/>
  <c r="H329" i="12"/>
  <c r="J329" i="12"/>
  <c r="G330" i="12"/>
  <c r="H330" i="12"/>
  <c r="J330" i="12"/>
  <c r="G331" i="12"/>
  <c r="H331" i="12"/>
  <c r="J331" i="12"/>
  <c r="G332" i="12"/>
  <c r="H332" i="12"/>
  <c r="J332" i="12"/>
  <c r="G333" i="12"/>
  <c r="H333" i="12"/>
  <c r="J333" i="12"/>
  <c r="G334" i="12"/>
  <c r="H334" i="12"/>
  <c r="J334" i="12"/>
  <c r="G335" i="12"/>
  <c r="H335" i="12"/>
  <c r="J335" i="12"/>
  <c r="G336" i="12"/>
  <c r="H336" i="12"/>
  <c r="J336" i="12"/>
  <c r="G337" i="12"/>
  <c r="H337" i="12"/>
  <c r="J337" i="12"/>
  <c r="G338" i="12"/>
  <c r="H338" i="12"/>
  <c r="J338" i="12"/>
  <c r="G339" i="12"/>
  <c r="H339" i="12"/>
  <c r="J339" i="12"/>
  <c r="G340" i="12"/>
  <c r="H340" i="12"/>
  <c r="J340" i="12"/>
  <c r="G341" i="12"/>
  <c r="H341" i="12"/>
  <c r="J341" i="12"/>
  <c r="G342" i="12"/>
  <c r="H342" i="12"/>
  <c r="J342" i="12"/>
  <c r="G343" i="12"/>
  <c r="H343" i="12"/>
  <c r="J343" i="12"/>
  <c r="G344" i="12"/>
  <c r="H344" i="12"/>
  <c r="J344" i="12"/>
  <c r="G345" i="12"/>
  <c r="H345" i="12"/>
  <c r="J345" i="12"/>
  <c r="G346" i="12"/>
  <c r="H346" i="12"/>
  <c r="J346" i="12"/>
  <c r="G347" i="12"/>
  <c r="H347" i="12"/>
  <c r="J347" i="12"/>
  <c r="G348" i="12"/>
  <c r="H348" i="12"/>
  <c r="J348" i="12"/>
  <c r="G349" i="12"/>
  <c r="H349" i="12"/>
  <c r="J349" i="12"/>
  <c r="G350" i="12"/>
  <c r="H350" i="12"/>
  <c r="J350" i="12"/>
  <c r="G351" i="12"/>
  <c r="H351" i="12"/>
  <c r="J351" i="12"/>
  <c r="G352" i="12"/>
  <c r="H352" i="12"/>
  <c r="J352" i="12"/>
  <c r="G353" i="12"/>
  <c r="H353" i="12"/>
  <c r="J353" i="12"/>
  <c r="G354" i="12"/>
  <c r="H354" i="12"/>
  <c r="J354" i="12"/>
  <c r="G355" i="12"/>
  <c r="H355" i="12"/>
  <c r="J355" i="12"/>
  <c r="G356" i="12"/>
  <c r="H356" i="12"/>
  <c r="J356" i="12"/>
  <c r="G357" i="12"/>
  <c r="H357" i="12"/>
  <c r="J357" i="12"/>
  <c r="G358" i="12"/>
  <c r="H358" i="12"/>
  <c r="I358" i="12"/>
  <c r="J358" i="12"/>
  <c r="G359" i="12"/>
  <c r="H359" i="12"/>
  <c r="I359" i="12" s="1"/>
  <c r="J359" i="12"/>
  <c r="G360" i="12"/>
  <c r="H360" i="12"/>
  <c r="J360" i="12"/>
  <c r="G361" i="12"/>
  <c r="H361" i="12"/>
  <c r="J361" i="12"/>
  <c r="G362" i="12"/>
  <c r="H362" i="12"/>
  <c r="J362" i="12"/>
  <c r="G363" i="12"/>
  <c r="H363" i="12"/>
  <c r="J363" i="12"/>
  <c r="G364" i="12"/>
  <c r="H364" i="12"/>
  <c r="J364" i="12"/>
  <c r="G365" i="12"/>
  <c r="H365" i="12"/>
  <c r="J365" i="12"/>
  <c r="G366" i="12"/>
  <c r="H366" i="12"/>
  <c r="J366" i="12"/>
  <c r="G367" i="12"/>
  <c r="H367" i="12"/>
  <c r="J367" i="12"/>
  <c r="G368" i="12"/>
  <c r="H368" i="12"/>
  <c r="J368" i="12"/>
  <c r="G369" i="12"/>
  <c r="H369" i="12"/>
  <c r="J369" i="12"/>
  <c r="G370" i="12"/>
  <c r="H370" i="12"/>
  <c r="J370" i="12"/>
  <c r="G371" i="12"/>
  <c r="H371" i="12"/>
  <c r="J371" i="12"/>
  <c r="G372" i="12"/>
  <c r="H372" i="12"/>
  <c r="J372" i="12"/>
  <c r="G373" i="12"/>
  <c r="H373" i="12"/>
  <c r="J373" i="12"/>
  <c r="G374" i="12"/>
  <c r="H374" i="12"/>
  <c r="J374" i="12"/>
  <c r="G375" i="12"/>
  <c r="H375" i="12"/>
  <c r="J375" i="12"/>
  <c r="G376" i="12"/>
  <c r="H376" i="12"/>
  <c r="J376" i="12"/>
  <c r="G377" i="12"/>
  <c r="H377" i="12"/>
  <c r="J377" i="12"/>
  <c r="G378" i="12"/>
  <c r="H378" i="12"/>
  <c r="J378" i="12"/>
  <c r="G379" i="12"/>
  <c r="H379" i="12"/>
  <c r="I379" i="12" s="1"/>
  <c r="J379" i="12"/>
  <c r="G380" i="12"/>
  <c r="H380" i="12"/>
  <c r="J380" i="12"/>
  <c r="G381" i="12"/>
  <c r="H381" i="12"/>
  <c r="J381" i="12"/>
  <c r="G382" i="12"/>
  <c r="H382" i="12"/>
  <c r="J382" i="12"/>
  <c r="G383" i="12"/>
  <c r="H383" i="12"/>
  <c r="J383" i="12"/>
  <c r="G384" i="12"/>
  <c r="H384" i="12"/>
  <c r="J384" i="12"/>
  <c r="G385" i="12"/>
  <c r="H385" i="12"/>
  <c r="J385" i="12"/>
  <c r="G386" i="12"/>
  <c r="H386" i="12"/>
  <c r="J386" i="12"/>
  <c r="G387" i="12"/>
  <c r="H387" i="12"/>
  <c r="J387" i="12"/>
  <c r="G388" i="12"/>
  <c r="H388" i="12"/>
  <c r="J388" i="12"/>
  <c r="G389" i="12"/>
  <c r="H389" i="12"/>
  <c r="J389" i="12"/>
  <c r="G390" i="12"/>
  <c r="H390" i="12"/>
  <c r="J390" i="12"/>
  <c r="G391" i="12"/>
  <c r="H391" i="12"/>
  <c r="J391" i="12"/>
  <c r="G392" i="12"/>
  <c r="H392" i="12"/>
  <c r="J392" i="12"/>
  <c r="G393" i="12"/>
  <c r="I393" i="12" s="1"/>
  <c r="H393" i="12"/>
  <c r="J393" i="12"/>
  <c r="G394" i="12"/>
  <c r="H394" i="12"/>
  <c r="J394" i="12"/>
  <c r="G395" i="12"/>
  <c r="H395" i="12"/>
  <c r="J395" i="12"/>
  <c r="G396" i="12"/>
  <c r="H396" i="12"/>
  <c r="J396" i="12"/>
  <c r="G397" i="12"/>
  <c r="H397" i="12"/>
  <c r="J397" i="12"/>
  <c r="G398" i="12"/>
  <c r="H398" i="12"/>
  <c r="J398" i="12"/>
  <c r="G399" i="12"/>
  <c r="H399" i="12"/>
  <c r="J399" i="12"/>
  <c r="G400" i="12"/>
  <c r="H400" i="12"/>
  <c r="J400" i="12"/>
  <c r="G401" i="12"/>
  <c r="H401" i="12"/>
  <c r="J401" i="12"/>
  <c r="G402" i="12"/>
  <c r="H402" i="12"/>
  <c r="J402" i="12"/>
  <c r="G403" i="12"/>
  <c r="H403" i="12"/>
  <c r="J403" i="12"/>
  <c r="G404" i="12"/>
  <c r="H404" i="12"/>
  <c r="J404" i="12"/>
  <c r="G405" i="12"/>
  <c r="H405" i="12"/>
  <c r="J405" i="12"/>
  <c r="G406" i="12"/>
  <c r="H406" i="12"/>
  <c r="J406" i="12"/>
  <c r="G407" i="12"/>
  <c r="H407" i="12"/>
  <c r="J407" i="12"/>
  <c r="G408" i="12"/>
  <c r="H408" i="12"/>
  <c r="J408" i="12"/>
  <c r="G409" i="12"/>
  <c r="H409" i="12"/>
  <c r="J409" i="12"/>
  <c r="G410" i="12"/>
  <c r="H410" i="12"/>
  <c r="J410" i="12"/>
  <c r="G411" i="12"/>
  <c r="H411" i="12"/>
  <c r="J411" i="12"/>
  <c r="G412" i="12"/>
  <c r="H412" i="12"/>
  <c r="J412" i="12"/>
  <c r="G413" i="12"/>
  <c r="H413" i="12"/>
  <c r="J413" i="12"/>
  <c r="G414" i="12"/>
  <c r="H414" i="12"/>
  <c r="J414" i="12"/>
  <c r="G415" i="12"/>
  <c r="H415" i="12"/>
  <c r="J415" i="12"/>
  <c r="G416" i="12"/>
  <c r="H416" i="12"/>
  <c r="J416" i="12"/>
  <c r="G417" i="12"/>
  <c r="H417" i="12"/>
  <c r="J417" i="12"/>
  <c r="G418" i="12"/>
  <c r="H418" i="12"/>
  <c r="J418" i="12"/>
  <c r="G419" i="12"/>
  <c r="H419" i="12"/>
  <c r="J419" i="12"/>
  <c r="G420" i="12"/>
  <c r="H420" i="12"/>
  <c r="J420" i="12"/>
  <c r="G421" i="12"/>
  <c r="I421" i="12" s="1"/>
  <c r="H421" i="12"/>
  <c r="J421" i="12"/>
  <c r="G422" i="12"/>
  <c r="H422" i="12"/>
  <c r="J422" i="12"/>
  <c r="G423" i="12"/>
  <c r="H423" i="12"/>
  <c r="J423" i="12"/>
  <c r="G424" i="12"/>
  <c r="H424" i="12"/>
  <c r="J424" i="12"/>
  <c r="G425" i="12"/>
  <c r="H425" i="12"/>
  <c r="J425" i="12"/>
  <c r="G426" i="12"/>
  <c r="H426" i="12"/>
  <c r="J426" i="12"/>
  <c r="G427" i="12"/>
  <c r="H427" i="12"/>
  <c r="J427" i="12"/>
  <c r="G428" i="12"/>
  <c r="H428" i="12"/>
  <c r="J428" i="12"/>
  <c r="G429" i="12"/>
  <c r="I429" i="12" s="1"/>
  <c r="H429" i="12"/>
  <c r="J429" i="12"/>
  <c r="G430" i="12"/>
  <c r="H430" i="12"/>
  <c r="J430" i="12"/>
  <c r="G431" i="12"/>
  <c r="H431" i="12"/>
  <c r="J431" i="12"/>
  <c r="G432" i="12"/>
  <c r="H432" i="12"/>
  <c r="J432" i="12"/>
  <c r="G433" i="12"/>
  <c r="H433" i="12"/>
  <c r="J433" i="12"/>
  <c r="G434" i="12"/>
  <c r="H434" i="12"/>
  <c r="J434" i="12"/>
  <c r="G435" i="12"/>
  <c r="H435" i="12"/>
  <c r="J435" i="12"/>
  <c r="G436" i="12"/>
  <c r="H436" i="12"/>
  <c r="J436" i="12"/>
  <c r="G437" i="12"/>
  <c r="H437" i="12"/>
  <c r="J437" i="12"/>
  <c r="G438" i="12"/>
  <c r="H438" i="12"/>
  <c r="J438" i="12"/>
  <c r="G439" i="12"/>
  <c r="H439" i="12"/>
  <c r="J439" i="12"/>
  <c r="G440" i="12"/>
  <c r="H440" i="12"/>
  <c r="J440" i="12"/>
  <c r="G441" i="12"/>
  <c r="H441" i="12"/>
  <c r="J441" i="12"/>
  <c r="G442" i="12"/>
  <c r="H442" i="12"/>
  <c r="J442" i="12"/>
  <c r="G443" i="12"/>
  <c r="H443" i="12"/>
  <c r="J443" i="12"/>
  <c r="G444" i="12"/>
  <c r="H444" i="12"/>
  <c r="J444" i="12"/>
  <c r="G445" i="12"/>
  <c r="I445" i="12" s="1"/>
  <c r="H445" i="12"/>
  <c r="J445" i="12"/>
  <c r="G446" i="12"/>
  <c r="H446" i="12"/>
  <c r="J446" i="12"/>
  <c r="G447" i="12"/>
  <c r="H447" i="12"/>
  <c r="J447" i="12"/>
  <c r="G448" i="12"/>
  <c r="H448" i="12"/>
  <c r="J448" i="12"/>
  <c r="G449" i="12"/>
  <c r="H449" i="12"/>
  <c r="J449" i="12"/>
  <c r="G450" i="12"/>
  <c r="H450" i="12"/>
  <c r="J450" i="12"/>
  <c r="G451" i="12"/>
  <c r="H451" i="12"/>
  <c r="J451" i="12"/>
  <c r="G452" i="12"/>
  <c r="H452" i="12"/>
  <c r="J452" i="12"/>
  <c r="G453" i="12"/>
  <c r="H453" i="12"/>
  <c r="J453" i="12"/>
  <c r="G454" i="12"/>
  <c r="H454" i="12"/>
  <c r="J454" i="12"/>
  <c r="G455" i="12"/>
  <c r="H455" i="12"/>
  <c r="J455" i="12"/>
  <c r="G456" i="12"/>
  <c r="H456" i="12"/>
  <c r="J456" i="12"/>
  <c r="G457" i="12"/>
  <c r="H457" i="12"/>
  <c r="J457" i="12"/>
  <c r="G458" i="12"/>
  <c r="H458" i="12"/>
  <c r="J458" i="12"/>
  <c r="G459" i="12"/>
  <c r="H459" i="12"/>
  <c r="J459" i="12"/>
  <c r="G460" i="12"/>
  <c r="H460" i="12"/>
  <c r="J460" i="12"/>
  <c r="G461" i="12"/>
  <c r="I461" i="12" s="1"/>
  <c r="H461" i="12"/>
  <c r="J461" i="12"/>
  <c r="G462" i="12"/>
  <c r="H462" i="12"/>
  <c r="J462" i="12"/>
  <c r="G463" i="12"/>
  <c r="H463" i="12"/>
  <c r="J463" i="12"/>
  <c r="G464" i="12"/>
  <c r="H464" i="12"/>
  <c r="J464" i="12"/>
  <c r="G465" i="12"/>
  <c r="H465" i="12"/>
  <c r="J465" i="12"/>
  <c r="G466" i="12"/>
  <c r="H466" i="12"/>
  <c r="J466" i="12"/>
  <c r="G467" i="12"/>
  <c r="H467" i="12"/>
  <c r="J467" i="12"/>
  <c r="G468" i="12"/>
  <c r="H468" i="12"/>
  <c r="J468" i="12"/>
  <c r="G469" i="12"/>
  <c r="H469" i="12"/>
  <c r="J469" i="12"/>
  <c r="G470" i="12"/>
  <c r="H470" i="12"/>
  <c r="J470" i="12"/>
  <c r="G471" i="12"/>
  <c r="H471" i="12"/>
  <c r="J471" i="12"/>
  <c r="G472" i="12"/>
  <c r="H472" i="12"/>
  <c r="J472" i="12"/>
  <c r="G473" i="12"/>
  <c r="H473" i="12"/>
  <c r="J473" i="12"/>
  <c r="G474" i="12"/>
  <c r="H474" i="12"/>
  <c r="J474" i="12"/>
  <c r="G475" i="12"/>
  <c r="H475" i="12"/>
  <c r="J475" i="12"/>
  <c r="G476" i="12"/>
  <c r="H476" i="12"/>
  <c r="J476" i="12"/>
  <c r="G477" i="12"/>
  <c r="H477" i="12"/>
  <c r="J477" i="12"/>
  <c r="G478" i="12"/>
  <c r="H478" i="12"/>
  <c r="J478" i="12"/>
  <c r="G479" i="12"/>
  <c r="H479" i="12"/>
  <c r="J479" i="12"/>
  <c r="G480" i="12"/>
  <c r="H480" i="12"/>
  <c r="J480" i="12"/>
  <c r="G481" i="12"/>
  <c r="H481" i="12"/>
  <c r="J481" i="12"/>
  <c r="G482" i="12"/>
  <c r="H482" i="12"/>
  <c r="J482" i="12"/>
  <c r="G483" i="12"/>
  <c r="H483" i="12"/>
  <c r="J483" i="12"/>
  <c r="G484" i="12"/>
  <c r="H484" i="12"/>
  <c r="J484" i="12"/>
  <c r="G485" i="12"/>
  <c r="H485" i="12"/>
  <c r="J485" i="12"/>
  <c r="G486" i="12"/>
  <c r="H486" i="12"/>
  <c r="J486" i="12"/>
  <c r="G487" i="12"/>
  <c r="H487" i="12"/>
  <c r="J487" i="12"/>
  <c r="G488" i="12"/>
  <c r="H488" i="12"/>
  <c r="J488" i="12"/>
  <c r="G489" i="12"/>
  <c r="H489" i="12"/>
  <c r="J489" i="12"/>
  <c r="G490" i="12"/>
  <c r="H490" i="12"/>
  <c r="J490" i="12"/>
  <c r="G491" i="12"/>
  <c r="H491" i="12"/>
  <c r="J491" i="12"/>
  <c r="G492" i="12"/>
  <c r="H492" i="12"/>
  <c r="J492" i="12"/>
  <c r="G493" i="12"/>
  <c r="I493" i="12" s="1"/>
  <c r="H493" i="12"/>
  <c r="J493" i="12"/>
  <c r="G494" i="12"/>
  <c r="H494" i="12"/>
  <c r="J494" i="12"/>
  <c r="G495" i="12"/>
  <c r="H495" i="12"/>
  <c r="J495" i="12"/>
  <c r="G496" i="12"/>
  <c r="H496" i="12"/>
  <c r="J496" i="12"/>
  <c r="G497" i="12"/>
  <c r="H497" i="12"/>
  <c r="J497" i="12"/>
  <c r="G498" i="12"/>
  <c r="H498" i="12"/>
  <c r="J498" i="12"/>
  <c r="G499" i="12"/>
  <c r="H499" i="12"/>
  <c r="J499" i="12"/>
  <c r="G500" i="12"/>
  <c r="H500" i="12"/>
  <c r="J500" i="12"/>
  <c r="G501" i="12"/>
  <c r="I501" i="12" s="1"/>
  <c r="H501" i="12"/>
  <c r="J501" i="12"/>
  <c r="G502" i="12"/>
  <c r="H502" i="12"/>
  <c r="J502" i="12"/>
  <c r="G503" i="12"/>
  <c r="H503" i="12"/>
  <c r="J503" i="12"/>
  <c r="G504" i="12"/>
  <c r="H504" i="12"/>
  <c r="J504" i="12"/>
  <c r="G505" i="12"/>
  <c r="H505" i="12"/>
  <c r="J505" i="12"/>
  <c r="G506" i="12"/>
  <c r="H506" i="12"/>
  <c r="J506" i="12"/>
  <c r="G507" i="12"/>
  <c r="H507" i="12"/>
  <c r="J507" i="12"/>
  <c r="G508" i="12"/>
  <c r="H508" i="12"/>
  <c r="J508" i="12"/>
  <c r="G509" i="12"/>
  <c r="H509" i="12"/>
  <c r="J509" i="12"/>
  <c r="G510" i="12"/>
  <c r="H510" i="12"/>
  <c r="J510" i="12"/>
  <c r="G511" i="12"/>
  <c r="H511" i="12"/>
  <c r="J511" i="12"/>
  <c r="G512" i="12"/>
  <c r="H512" i="12"/>
  <c r="J512" i="12"/>
  <c r="G513" i="12"/>
  <c r="H513" i="12"/>
  <c r="J513" i="12"/>
  <c r="G514" i="12"/>
  <c r="H514" i="12"/>
  <c r="J514" i="12"/>
  <c r="G515" i="12"/>
  <c r="H515" i="12"/>
  <c r="J515" i="12"/>
  <c r="G516" i="12"/>
  <c r="H516" i="12"/>
  <c r="J516" i="12"/>
  <c r="G517" i="12"/>
  <c r="H517" i="12"/>
  <c r="I517" i="12" s="1"/>
  <c r="J517" i="12"/>
  <c r="G518" i="12"/>
  <c r="H518" i="12"/>
  <c r="J518" i="12"/>
  <c r="G519" i="12"/>
  <c r="H519" i="12"/>
  <c r="J519" i="12"/>
  <c r="G520" i="12"/>
  <c r="H520" i="12"/>
  <c r="J520" i="12"/>
  <c r="G521" i="12"/>
  <c r="H521" i="12"/>
  <c r="J521" i="12"/>
  <c r="G522" i="12"/>
  <c r="I522" i="12" s="1"/>
  <c r="H522" i="12"/>
  <c r="J522" i="12"/>
  <c r="G523" i="12"/>
  <c r="H523" i="12"/>
  <c r="J523" i="12"/>
  <c r="G524" i="12"/>
  <c r="H524" i="12"/>
  <c r="J524" i="12"/>
  <c r="G525" i="12"/>
  <c r="H525" i="12"/>
  <c r="J525" i="12"/>
  <c r="G526" i="12"/>
  <c r="H526" i="12"/>
  <c r="J526" i="12"/>
  <c r="G527" i="12"/>
  <c r="H527" i="12"/>
  <c r="J527" i="12"/>
  <c r="G528" i="12"/>
  <c r="H528" i="12"/>
  <c r="J528" i="12"/>
  <c r="G529" i="12"/>
  <c r="H529" i="12"/>
  <c r="J529" i="12"/>
  <c r="G530" i="12"/>
  <c r="H530" i="12"/>
  <c r="J530" i="12"/>
  <c r="G531" i="12"/>
  <c r="H531" i="12"/>
  <c r="J531" i="12"/>
  <c r="G532" i="12"/>
  <c r="H532" i="12"/>
  <c r="J532" i="12"/>
  <c r="G533" i="12"/>
  <c r="H533" i="12"/>
  <c r="J533" i="12"/>
  <c r="G534" i="12"/>
  <c r="H534" i="12"/>
  <c r="J534" i="12"/>
  <c r="G535" i="12"/>
  <c r="H535" i="12"/>
  <c r="J535" i="12"/>
  <c r="G536" i="12"/>
  <c r="H536" i="12"/>
  <c r="J536" i="12"/>
  <c r="G537" i="12"/>
  <c r="H537" i="12"/>
  <c r="J537" i="12"/>
  <c r="G538" i="12"/>
  <c r="H538" i="12"/>
  <c r="J538" i="12"/>
  <c r="G539" i="12"/>
  <c r="H539" i="12"/>
  <c r="J539" i="12"/>
  <c r="G540" i="12"/>
  <c r="H540" i="12"/>
  <c r="J540" i="12"/>
  <c r="G541" i="12"/>
  <c r="H541" i="12"/>
  <c r="J541" i="12"/>
  <c r="G542" i="12"/>
  <c r="H542" i="12"/>
  <c r="J542" i="12"/>
  <c r="G543" i="12"/>
  <c r="H543" i="12"/>
  <c r="J543" i="12"/>
  <c r="G544" i="12"/>
  <c r="H544" i="12"/>
  <c r="J544" i="12"/>
  <c r="G545" i="12"/>
  <c r="H545" i="12"/>
  <c r="J545" i="12"/>
  <c r="G546" i="12"/>
  <c r="H546" i="12"/>
  <c r="J546" i="12"/>
  <c r="G547" i="12"/>
  <c r="H547" i="12"/>
  <c r="J547" i="12"/>
  <c r="G548" i="12"/>
  <c r="H548" i="12"/>
  <c r="J548" i="12"/>
  <c r="G549" i="12"/>
  <c r="H549" i="12"/>
  <c r="I549" i="12" s="1"/>
  <c r="J549" i="12"/>
  <c r="G550" i="12"/>
  <c r="H550" i="12"/>
  <c r="J550" i="12"/>
  <c r="G551" i="12"/>
  <c r="H551" i="12"/>
  <c r="J551" i="12"/>
  <c r="G552" i="12"/>
  <c r="H552" i="12"/>
  <c r="J552" i="12"/>
  <c r="G553" i="12"/>
  <c r="H553" i="12"/>
  <c r="J553" i="12"/>
  <c r="G554" i="12"/>
  <c r="H554" i="12"/>
  <c r="J554" i="12"/>
  <c r="G555" i="12"/>
  <c r="H555" i="12"/>
  <c r="J555" i="12"/>
  <c r="G556" i="12"/>
  <c r="H556" i="12"/>
  <c r="J556" i="12"/>
  <c r="G557" i="12"/>
  <c r="H557" i="12"/>
  <c r="J557" i="12"/>
  <c r="G558" i="12"/>
  <c r="H558" i="12"/>
  <c r="J558" i="12"/>
  <c r="G559" i="12"/>
  <c r="H559" i="12"/>
  <c r="J559" i="12"/>
  <c r="G560" i="12"/>
  <c r="H560" i="12"/>
  <c r="J560" i="12"/>
  <c r="G561" i="12"/>
  <c r="H561" i="12"/>
  <c r="J561" i="12"/>
  <c r="G562" i="12"/>
  <c r="H562" i="12"/>
  <c r="J562" i="12"/>
  <c r="G563" i="12"/>
  <c r="H563" i="12"/>
  <c r="J563" i="12"/>
  <c r="G564" i="12"/>
  <c r="H564" i="12"/>
  <c r="J564" i="12"/>
  <c r="G565" i="12"/>
  <c r="H565" i="12"/>
  <c r="J565" i="12"/>
  <c r="G566" i="12"/>
  <c r="H566" i="12"/>
  <c r="J566" i="12"/>
  <c r="G567" i="12"/>
  <c r="H567" i="12"/>
  <c r="J567" i="12"/>
  <c r="G568" i="12"/>
  <c r="H568" i="12"/>
  <c r="J568" i="12"/>
  <c r="G569" i="12"/>
  <c r="H569" i="12"/>
  <c r="J569" i="12"/>
  <c r="G570" i="12"/>
  <c r="H570" i="12"/>
  <c r="J570" i="12"/>
  <c r="G10" i="12"/>
  <c r="H10" i="12"/>
  <c r="K211" i="12" l="1"/>
  <c r="K13" i="12"/>
  <c r="I564" i="12"/>
  <c r="I465" i="12"/>
  <c r="I463" i="12"/>
  <c r="I462" i="12"/>
  <c r="I438" i="12"/>
  <c r="I244" i="12"/>
  <c r="K244" i="12" s="1"/>
  <c r="I236" i="12"/>
  <c r="K236" i="12" s="1"/>
  <c r="I228" i="12"/>
  <c r="K228" i="12" s="1"/>
  <c r="I220" i="12"/>
  <c r="I212" i="12"/>
  <c r="I196" i="12"/>
  <c r="I172" i="12"/>
  <c r="I92" i="12"/>
  <c r="I17" i="12"/>
  <c r="K17" i="12" s="1"/>
  <c r="I525" i="12"/>
  <c r="I394" i="12"/>
  <c r="K394" i="12" s="1"/>
  <c r="I200" i="12"/>
  <c r="K16" i="12"/>
  <c r="I98" i="12"/>
  <c r="I529" i="12"/>
  <c r="I526" i="12"/>
  <c r="I287" i="12"/>
  <c r="K287" i="12" s="1"/>
  <c r="I385" i="12"/>
  <c r="I369" i="12"/>
  <c r="K369" i="12" s="1"/>
  <c r="I361" i="12"/>
  <c r="K361" i="12" s="1"/>
  <c r="I356" i="12"/>
  <c r="K356" i="12" s="1"/>
  <c r="I348" i="12"/>
  <c r="K348" i="12" s="1"/>
  <c r="I561" i="12"/>
  <c r="K561" i="12" s="1"/>
  <c r="I396" i="12"/>
  <c r="I417" i="12"/>
  <c r="I303" i="12"/>
  <c r="I509" i="12"/>
  <c r="K509" i="12" s="1"/>
  <c r="I545" i="12"/>
  <c r="K545" i="12" s="1"/>
  <c r="I271" i="12"/>
  <c r="K271" i="12" s="1"/>
  <c r="I192" i="12"/>
  <c r="I319" i="12"/>
  <c r="I514" i="12"/>
  <c r="I466" i="12"/>
  <c r="K466" i="12" s="1"/>
  <c r="I458" i="12"/>
  <c r="I450" i="12"/>
  <c r="K450" i="12" s="1"/>
  <c r="I442" i="12"/>
  <c r="K442" i="12" s="1"/>
  <c r="I434" i="12"/>
  <c r="K434" i="12" s="1"/>
  <c r="I426" i="12"/>
  <c r="I280" i="12"/>
  <c r="I56" i="12"/>
  <c r="K56" i="12" s="1"/>
  <c r="I382" i="12"/>
  <c r="K382" i="12" s="1"/>
  <c r="I247" i="12"/>
  <c r="I74" i="12"/>
  <c r="I42" i="12"/>
  <c r="K42" i="12" s="1"/>
  <c r="I413" i="12"/>
  <c r="K413" i="12" s="1"/>
  <c r="I132" i="12"/>
  <c r="I124" i="12"/>
  <c r="K124" i="12" s="1"/>
  <c r="I116" i="12"/>
  <c r="K116" i="12" s="1"/>
  <c r="I34" i="12"/>
  <c r="K34" i="12" s="1"/>
  <c r="I557" i="12"/>
  <c r="K557" i="12" s="1"/>
  <c r="I457" i="12"/>
  <c r="I449" i="12"/>
  <c r="I441" i="12"/>
  <c r="K441" i="12" s="1"/>
  <c r="I433" i="12"/>
  <c r="I376" i="12"/>
  <c r="I355" i="12"/>
  <c r="K355" i="12" s="1"/>
  <c r="I347" i="12"/>
  <c r="I323" i="12"/>
  <c r="I315" i="12"/>
  <c r="I307" i="12"/>
  <c r="I291" i="12"/>
  <c r="I283" i="12"/>
  <c r="K283" i="12" s="1"/>
  <c r="I193" i="12"/>
  <c r="K193" i="12" s="1"/>
  <c r="I185" i="12"/>
  <c r="K185" i="12" s="1"/>
  <c r="I84" i="12"/>
  <c r="I76" i="12"/>
  <c r="I60" i="12"/>
  <c r="K60" i="12" s="1"/>
  <c r="I52" i="12"/>
  <c r="K52" i="12" s="1"/>
  <c r="I547" i="12"/>
  <c r="K547" i="12" s="1"/>
  <c r="I223" i="12"/>
  <c r="I472" i="12"/>
  <c r="K472" i="12" s="1"/>
  <c r="I386" i="12"/>
  <c r="K386" i="12" s="1"/>
  <c r="I381" i="12"/>
  <c r="I378" i="12"/>
  <c r="K378" i="12" s="1"/>
  <c r="I344" i="12"/>
  <c r="K344" i="12" s="1"/>
  <c r="I328" i="12"/>
  <c r="I325" i="12"/>
  <c r="K325" i="12" s="1"/>
  <c r="I320" i="12"/>
  <c r="K320" i="12" s="1"/>
  <c r="I296" i="12"/>
  <c r="K296" i="12" s="1"/>
  <c r="I481" i="12"/>
  <c r="I255" i="12"/>
  <c r="K255" i="12" s="1"/>
  <c r="I231" i="12"/>
  <c r="K231" i="12" s="1"/>
  <c r="I207" i="12"/>
  <c r="K207" i="12" s="1"/>
  <c r="I18" i="12"/>
  <c r="K18" i="12" s="1"/>
  <c r="I176" i="12"/>
  <c r="K176" i="12" s="1"/>
  <c r="I497" i="12"/>
  <c r="K497" i="12" s="1"/>
  <c r="I263" i="12"/>
  <c r="K263" i="12" s="1"/>
  <c r="I239" i="12"/>
  <c r="I215" i="12"/>
  <c r="I82" i="12"/>
  <c r="K82" i="12" s="1"/>
  <c r="I26" i="12"/>
  <c r="I560" i="12"/>
  <c r="I536" i="12"/>
  <c r="K536" i="12" s="1"/>
  <c r="I556" i="12"/>
  <c r="K556" i="12" s="1"/>
  <c r="I532" i="12"/>
  <c r="K532" i="12" s="1"/>
  <c r="I524" i="12"/>
  <c r="I519" i="12"/>
  <c r="I498" i="12"/>
  <c r="K498" i="12" s="1"/>
  <c r="I490" i="12"/>
  <c r="K490" i="12" s="1"/>
  <c r="I453" i="12"/>
  <c r="K453" i="12" s="1"/>
  <c r="I409" i="12"/>
  <c r="K409" i="12" s="1"/>
  <c r="I406" i="12"/>
  <c r="K406" i="12" s="1"/>
  <c r="I398" i="12"/>
  <c r="K398" i="12" s="1"/>
  <c r="I372" i="12"/>
  <c r="K372" i="12" s="1"/>
  <c r="I351" i="12"/>
  <c r="I88" i="12"/>
  <c r="K88" i="12" s="1"/>
  <c r="I72" i="12"/>
  <c r="I24" i="12"/>
  <c r="K24" i="12" s="1"/>
  <c r="I489" i="12"/>
  <c r="K489" i="12" s="1"/>
  <c r="I521" i="12"/>
  <c r="K521" i="12" s="1"/>
  <c r="I340" i="12"/>
  <c r="K340" i="12" s="1"/>
  <c r="I324" i="12"/>
  <c r="K324" i="12" s="1"/>
  <c r="K319" i="12"/>
  <c r="I316" i="12"/>
  <c r="I308" i="12"/>
  <c r="I292" i="12"/>
  <c r="K292" i="12" s="1"/>
  <c r="I93" i="12"/>
  <c r="K93" i="12" s="1"/>
  <c r="I48" i="12"/>
  <c r="K48" i="12" s="1"/>
  <c r="I477" i="12"/>
  <c r="K477" i="12" s="1"/>
  <c r="I136" i="12"/>
  <c r="I528" i="12"/>
  <c r="K528" i="12" s="1"/>
  <c r="I513" i="12"/>
  <c r="K513" i="12" s="1"/>
  <c r="I505" i="12"/>
  <c r="K505" i="12" s="1"/>
  <c r="I415" i="12"/>
  <c r="K415" i="12" s="1"/>
  <c r="I410" i="12"/>
  <c r="K410" i="12" s="1"/>
  <c r="I363" i="12"/>
  <c r="K363" i="12" s="1"/>
  <c r="I350" i="12"/>
  <c r="K350" i="12" s="1"/>
  <c r="I337" i="12"/>
  <c r="K337" i="12" s="1"/>
  <c r="I242" i="12"/>
  <c r="I157" i="12"/>
  <c r="I96" i="12"/>
  <c r="K96" i="12" s="1"/>
  <c r="K72" i="12"/>
  <c r="I20" i="12"/>
  <c r="K20" i="12" s="1"/>
  <c r="I405" i="12"/>
  <c r="K405" i="12" s="1"/>
  <c r="I36" i="12"/>
  <c r="I569" i="12"/>
  <c r="K569" i="12" s="1"/>
  <c r="I494" i="12"/>
  <c r="K381" i="12"/>
  <c r="I51" i="12"/>
  <c r="K51" i="12" s="1"/>
  <c r="I541" i="12"/>
  <c r="K541" i="12" s="1"/>
  <c r="I128" i="12"/>
  <c r="I336" i="12"/>
  <c r="I53" i="12"/>
  <c r="K53" i="12" s="1"/>
  <c r="I473" i="12"/>
  <c r="K473" i="12" s="1"/>
  <c r="I397" i="12"/>
  <c r="K397" i="12" s="1"/>
  <c r="I444" i="12"/>
  <c r="K444" i="12" s="1"/>
  <c r="I333" i="12"/>
  <c r="I301" i="12"/>
  <c r="I68" i="12"/>
  <c r="I58" i="12"/>
  <c r="K58" i="12" s="1"/>
  <c r="I32" i="12"/>
  <c r="K32" i="12" s="1"/>
  <c r="I29" i="12"/>
  <c r="K29" i="12" s="1"/>
  <c r="I482" i="12"/>
  <c r="K482" i="12" s="1"/>
  <c r="I392" i="12"/>
  <c r="K392" i="12" s="1"/>
  <c r="I152" i="12"/>
  <c r="I544" i="12"/>
  <c r="I418" i="12"/>
  <c r="I338" i="12"/>
  <c r="K338" i="12" s="1"/>
  <c r="I335" i="12"/>
  <c r="K335" i="12" s="1"/>
  <c r="I208" i="12"/>
  <c r="K208" i="12" s="1"/>
  <c r="I65" i="12"/>
  <c r="K65" i="12" s="1"/>
  <c r="I507" i="12"/>
  <c r="K507" i="12" s="1"/>
  <c r="I401" i="12"/>
  <c r="I265" i="12"/>
  <c r="I194" i="12"/>
  <c r="K194" i="12" s="1"/>
  <c r="I186" i="12"/>
  <c r="K186" i="12" s="1"/>
  <c r="I178" i="12"/>
  <c r="K178" i="12" s="1"/>
  <c r="I162" i="12"/>
  <c r="K162" i="12" s="1"/>
  <c r="I120" i="12"/>
  <c r="K120" i="12" s="1"/>
  <c r="I112" i="12"/>
  <c r="K112" i="12" s="1"/>
  <c r="I109" i="12"/>
  <c r="I104" i="12"/>
  <c r="I73" i="12"/>
  <c r="K73" i="12" s="1"/>
  <c r="I66" i="12"/>
  <c r="K66" i="12" s="1"/>
  <c r="I28" i="12"/>
  <c r="K28" i="12" s="1"/>
  <c r="I552" i="12"/>
  <c r="K552" i="12" s="1"/>
  <c r="I321" i="12"/>
  <c r="K321" i="12" s="1"/>
  <c r="I290" i="12"/>
  <c r="K290" i="12" s="1"/>
  <c r="I257" i="12"/>
  <c r="I199" i="12"/>
  <c r="K196" i="12"/>
  <c r="I191" i="12"/>
  <c r="K191" i="12" s="1"/>
  <c r="I175" i="12"/>
  <c r="K175" i="12" s="1"/>
  <c r="I130" i="12"/>
  <c r="K130" i="12" s="1"/>
  <c r="I451" i="12"/>
  <c r="K451" i="12" s="1"/>
  <c r="I436" i="12"/>
  <c r="I352" i="12"/>
  <c r="K352" i="12" s="1"/>
  <c r="I329" i="12"/>
  <c r="K329" i="12" s="1"/>
  <c r="I562" i="12"/>
  <c r="K562" i="12" s="1"/>
  <c r="K385" i="12"/>
  <c r="K359" i="12"/>
  <c r="I305" i="12"/>
  <c r="K305" i="12" s="1"/>
  <c r="I423" i="12"/>
  <c r="K423" i="12" s="1"/>
  <c r="I408" i="12"/>
  <c r="I403" i="12"/>
  <c r="I375" i="12"/>
  <c r="K375" i="12" s="1"/>
  <c r="I354" i="12"/>
  <c r="K354" i="12" s="1"/>
  <c r="K351" i="12"/>
  <c r="I341" i="12"/>
  <c r="K341" i="12" s="1"/>
  <c r="I331" i="12"/>
  <c r="K331" i="12" s="1"/>
  <c r="I295" i="12"/>
  <c r="K295" i="12" s="1"/>
  <c r="I267" i="12"/>
  <c r="K267" i="12" s="1"/>
  <c r="I264" i="12"/>
  <c r="I209" i="12"/>
  <c r="K209" i="12" s="1"/>
  <c r="I204" i="12"/>
  <c r="K204" i="12" s="1"/>
  <c r="I156" i="12"/>
  <c r="K156" i="12" s="1"/>
  <c r="I148" i="12"/>
  <c r="K148" i="12" s="1"/>
  <c r="I140" i="12"/>
  <c r="K140" i="12" s="1"/>
  <c r="I114" i="12"/>
  <c r="K114" i="12" s="1"/>
  <c r="I106" i="12"/>
  <c r="K106" i="12" s="1"/>
  <c r="I80" i="12"/>
  <c r="K80" i="12" s="1"/>
  <c r="I75" i="12"/>
  <c r="I40" i="12"/>
  <c r="K40" i="12" s="1"/>
  <c r="I474" i="12"/>
  <c r="K474" i="12" s="1"/>
  <c r="I293" i="12"/>
  <c r="K293" i="12" s="1"/>
  <c r="I512" i="12"/>
  <c r="K512" i="12" s="1"/>
  <c r="I383" i="12"/>
  <c r="I362" i="12"/>
  <c r="K362" i="12" s="1"/>
  <c r="I285" i="12"/>
  <c r="K285" i="12" s="1"/>
  <c r="I275" i="12"/>
  <c r="K275" i="12" s="1"/>
  <c r="I183" i="12"/>
  <c r="K183" i="12" s="1"/>
  <c r="K526" i="12"/>
  <c r="K514" i="12"/>
  <c r="I506" i="12"/>
  <c r="K506" i="12" s="1"/>
  <c r="K493" i="12"/>
  <c r="K463" i="12"/>
  <c r="K458" i="12"/>
  <c r="K445" i="12"/>
  <c r="I425" i="12"/>
  <c r="K425" i="12" s="1"/>
  <c r="I364" i="12"/>
  <c r="K364" i="12" s="1"/>
  <c r="K315" i="12"/>
  <c r="I312" i="12"/>
  <c r="K312" i="12" s="1"/>
  <c r="I304" i="12"/>
  <c r="K304" i="12" s="1"/>
  <c r="I297" i="12"/>
  <c r="K297" i="12" s="1"/>
  <c r="I248" i="12"/>
  <c r="K248" i="12" s="1"/>
  <c r="I240" i="12"/>
  <c r="K240" i="12" s="1"/>
  <c r="K132" i="12"/>
  <c r="I90" i="12"/>
  <c r="K90" i="12" s="1"/>
  <c r="K74" i="12"/>
  <c r="I57" i="12"/>
  <c r="K57" i="12" s="1"/>
  <c r="I484" i="12"/>
  <c r="K484" i="12" s="1"/>
  <c r="I469" i="12"/>
  <c r="K469" i="12" s="1"/>
  <c r="I567" i="12"/>
  <c r="K567" i="12" s="1"/>
  <c r="K549" i="12"/>
  <c r="I479" i="12"/>
  <c r="K479" i="12" s="1"/>
  <c r="I411" i="12"/>
  <c r="K411" i="12" s="1"/>
  <c r="I558" i="12"/>
  <c r="K558" i="12" s="1"/>
  <c r="I548" i="12"/>
  <c r="K548" i="12" s="1"/>
  <c r="I530" i="12"/>
  <c r="K530" i="12" s="1"/>
  <c r="K525" i="12"/>
  <c r="I523" i="12"/>
  <c r="K523" i="12" s="1"/>
  <c r="I518" i="12"/>
  <c r="K518" i="12" s="1"/>
  <c r="I485" i="12"/>
  <c r="K485" i="12" s="1"/>
  <c r="I437" i="12"/>
  <c r="I402" i="12"/>
  <c r="K402" i="12" s="1"/>
  <c r="I389" i="12"/>
  <c r="K389" i="12" s="1"/>
  <c r="I374" i="12"/>
  <c r="K374" i="12" s="1"/>
  <c r="I371" i="12"/>
  <c r="K371" i="12" s="1"/>
  <c r="I366" i="12"/>
  <c r="K366" i="12" s="1"/>
  <c r="I317" i="12"/>
  <c r="K317" i="12" s="1"/>
  <c r="I309" i="12"/>
  <c r="K309" i="12" s="1"/>
  <c r="I299" i="12"/>
  <c r="I281" i="12"/>
  <c r="K281" i="12" s="1"/>
  <c r="I203" i="12"/>
  <c r="K203" i="12" s="1"/>
  <c r="K200" i="12"/>
  <c r="I179" i="12"/>
  <c r="I163" i="12"/>
  <c r="K163" i="12" s="1"/>
  <c r="I155" i="12"/>
  <c r="K155" i="12" s="1"/>
  <c r="I147" i="12"/>
  <c r="K147" i="12" s="1"/>
  <c r="I139" i="12"/>
  <c r="K139" i="12" s="1"/>
  <c r="I69" i="12"/>
  <c r="K69" i="12" s="1"/>
  <c r="I44" i="12"/>
  <c r="K50" i="12"/>
  <c r="K564" i="12"/>
  <c r="I539" i="12"/>
  <c r="K539" i="12" s="1"/>
  <c r="I499" i="12"/>
  <c r="K499" i="12" s="1"/>
  <c r="I456" i="12"/>
  <c r="K456" i="12" s="1"/>
  <c r="I416" i="12"/>
  <c r="K416" i="12" s="1"/>
  <c r="I568" i="12"/>
  <c r="K568" i="12" s="1"/>
  <c r="I553" i="12"/>
  <c r="K553" i="12" s="1"/>
  <c r="I540" i="12"/>
  <c r="K540" i="12" s="1"/>
  <c r="I537" i="12"/>
  <c r="I535" i="12"/>
  <c r="K535" i="12" s="1"/>
  <c r="I510" i="12"/>
  <c r="K510" i="12" s="1"/>
  <c r="I502" i="12"/>
  <c r="K502" i="12" s="1"/>
  <c r="I500" i="12"/>
  <c r="I492" i="12"/>
  <c r="K492" i="12" s="1"/>
  <c r="I454" i="12"/>
  <c r="K454" i="12" s="1"/>
  <c r="I414" i="12"/>
  <c r="K414" i="12" s="1"/>
  <c r="I399" i="12"/>
  <c r="I332" i="12"/>
  <c r="K332" i="12" s="1"/>
  <c r="I288" i="12"/>
  <c r="K288" i="12" s="1"/>
  <c r="I268" i="12"/>
  <c r="K268" i="12" s="1"/>
  <c r="I234" i="12"/>
  <c r="K234" i="12" s="1"/>
  <c r="I218" i="12"/>
  <c r="K218" i="12" s="1"/>
  <c r="I165" i="12"/>
  <c r="K165" i="12" s="1"/>
  <c r="I160" i="12"/>
  <c r="K160" i="12" s="1"/>
  <c r="I144" i="12"/>
  <c r="I81" i="12"/>
  <c r="K81" i="12" s="1"/>
  <c r="K64" i="12"/>
  <c r="I61" i="12"/>
  <c r="K61" i="12" s="1"/>
  <c r="I41" i="12"/>
  <c r="I555" i="12"/>
  <c r="K555" i="12" s="1"/>
  <c r="I534" i="12"/>
  <c r="K534" i="12" s="1"/>
  <c r="I527" i="12"/>
  <c r="K527" i="12" s="1"/>
  <c r="I520" i="12"/>
  <c r="K520" i="12" s="1"/>
  <c r="K517" i="12"/>
  <c r="I515" i="12"/>
  <c r="K515" i="12" s="1"/>
  <c r="I508" i="12"/>
  <c r="K508" i="12" s="1"/>
  <c r="I471" i="12"/>
  <c r="K471" i="12" s="1"/>
  <c r="I464" i="12"/>
  <c r="K464" i="12" s="1"/>
  <c r="K461" i="12"/>
  <c r="I459" i="12"/>
  <c r="K459" i="12" s="1"/>
  <c r="I452" i="12"/>
  <c r="K452" i="12" s="1"/>
  <c r="K433" i="12"/>
  <c r="I431" i="12"/>
  <c r="K431" i="12" s="1"/>
  <c r="I424" i="12"/>
  <c r="K424" i="12" s="1"/>
  <c r="K393" i="12"/>
  <c r="I391" i="12"/>
  <c r="K391" i="12" s="1"/>
  <c r="I384" i="12"/>
  <c r="K384" i="12" s="1"/>
  <c r="K379" i="12"/>
  <c r="I370" i="12"/>
  <c r="K370" i="12" s="1"/>
  <c r="I342" i="12"/>
  <c r="K342" i="12" s="1"/>
  <c r="I311" i="12"/>
  <c r="K311" i="12" s="1"/>
  <c r="I306" i="12"/>
  <c r="K306" i="12" s="1"/>
  <c r="K303" i="12"/>
  <c r="I266" i="12"/>
  <c r="K266" i="12" s="1"/>
  <c r="I243" i="12"/>
  <c r="K243" i="12" s="1"/>
  <c r="I233" i="12"/>
  <c r="K233" i="12" s="1"/>
  <c r="K220" i="12"/>
  <c r="I210" i="12"/>
  <c r="K210" i="12" s="1"/>
  <c r="I195" i="12"/>
  <c r="K195" i="12" s="1"/>
  <c r="I177" i="12"/>
  <c r="K177" i="12" s="1"/>
  <c r="I154" i="12"/>
  <c r="K154" i="12" s="1"/>
  <c r="I131" i="12"/>
  <c r="K131" i="12" s="1"/>
  <c r="I108" i="12"/>
  <c r="K108" i="12" s="1"/>
  <c r="I91" i="12"/>
  <c r="K91" i="12" s="1"/>
  <c r="I27" i="12"/>
  <c r="K27" i="12" s="1"/>
  <c r="K571" i="12"/>
  <c r="I550" i="12"/>
  <c r="K550" i="12" s="1"/>
  <c r="I543" i="12"/>
  <c r="K543" i="12" s="1"/>
  <c r="K519" i="12"/>
  <c r="I487" i="12"/>
  <c r="K487" i="12" s="1"/>
  <c r="I480" i="12"/>
  <c r="K480" i="12" s="1"/>
  <c r="I475" i="12"/>
  <c r="K449" i="12"/>
  <c r="I447" i="12"/>
  <c r="K447" i="12" s="1"/>
  <c r="I440" i="12"/>
  <c r="K440" i="12" s="1"/>
  <c r="K421" i="12"/>
  <c r="I419" i="12"/>
  <c r="K419" i="12" s="1"/>
  <c r="I412" i="12"/>
  <c r="K412" i="12" s="1"/>
  <c r="I367" i="12"/>
  <c r="K367" i="12" s="1"/>
  <c r="I339" i="12"/>
  <c r="K339" i="12" s="1"/>
  <c r="K336" i="12"/>
  <c r="I313" i="12"/>
  <c r="K313" i="12" s="1"/>
  <c r="I278" i="12"/>
  <c r="K278" i="12" s="1"/>
  <c r="K265" i="12"/>
  <c r="I258" i="12"/>
  <c r="K258" i="12" s="1"/>
  <c r="I235" i="12"/>
  <c r="K235" i="12" s="1"/>
  <c r="I225" i="12"/>
  <c r="K225" i="12" s="1"/>
  <c r="I202" i="12"/>
  <c r="K202" i="12" s="1"/>
  <c r="I187" i="12"/>
  <c r="K187" i="12" s="1"/>
  <c r="I184" i="12"/>
  <c r="K184" i="12" s="1"/>
  <c r="I164" i="12"/>
  <c r="K164" i="12" s="1"/>
  <c r="I146" i="12"/>
  <c r="K146" i="12" s="1"/>
  <c r="I141" i="12"/>
  <c r="K141" i="12" s="1"/>
  <c r="I123" i="12"/>
  <c r="K123" i="12" s="1"/>
  <c r="I67" i="12"/>
  <c r="K67" i="12" s="1"/>
  <c r="K26" i="12"/>
  <c r="K12" i="12"/>
  <c r="I566" i="12"/>
  <c r="K566" i="12" s="1"/>
  <c r="I559" i="12"/>
  <c r="K559" i="12" s="1"/>
  <c r="I533" i="12"/>
  <c r="K533" i="12" s="1"/>
  <c r="I531" i="12"/>
  <c r="K531" i="12" s="1"/>
  <c r="I503" i="12"/>
  <c r="K503" i="12" s="1"/>
  <c r="I496" i="12"/>
  <c r="K496" i="12" s="1"/>
  <c r="I491" i="12"/>
  <c r="K491" i="12" s="1"/>
  <c r="I470" i="12"/>
  <c r="K470" i="12" s="1"/>
  <c r="I468" i="12"/>
  <c r="K468" i="12" s="1"/>
  <c r="I435" i="12"/>
  <c r="K435" i="12" s="1"/>
  <c r="I430" i="12"/>
  <c r="K430" i="12" s="1"/>
  <c r="I428" i="12"/>
  <c r="K428" i="12" s="1"/>
  <c r="I407" i="12"/>
  <c r="K407" i="12" s="1"/>
  <c r="I400" i="12"/>
  <c r="K400" i="12" s="1"/>
  <c r="I395" i="12"/>
  <c r="K395" i="12" s="1"/>
  <c r="I390" i="12"/>
  <c r="K390" i="12" s="1"/>
  <c r="I388" i="12"/>
  <c r="K388" i="12" s="1"/>
  <c r="I360" i="12"/>
  <c r="K360" i="12" s="1"/>
  <c r="I353" i="12"/>
  <c r="I327" i="12"/>
  <c r="K327" i="12" s="1"/>
  <c r="I294" i="12"/>
  <c r="K294" i="12" s="1"/>
  <c r="K291" i="12"/>
  <c r="I289" i="12"/>
  <c r="K289" i="12" s="1"/>
  <c r="I284" i="12"/>
  <c r="K284" i="12" s="1"/>
  <c r="I273" i="12"/>
  <c r="K273" i="12" s="1"/>
  <c r="I260" i="12"/>
  <c r="K260" i="12" s="1"/>
  <c r="I250" i="12"/>
  <c r="I232" i="12"/>
  <c r="K232" i="12" s="1"/>
  <c r="I217" i="12"/>
  <c r="K217" i="12" s="1"/>
  <c r="I169" i="12"/>
  <c r="K169" i="12" s="1"/>
  <c r="I153" i="12"/>
  <c r="K153" i="12" s="1"/>
  <c r="I138" i="12"/>
  <c r="K138" i="12" s="1"/>
  <c r="I125" i="12"/>
  <c r="K125" i="12" s="1"/>
  <c r="I115" i="12"/>
  <c r="K115" i="12" s="1"/>
  <c r="I100" i="12"/>
  <c r="K100" i="12" s="1"/>
  <c r="I45" i="12"/>
  <c r="K45" i="12" s="1"/>
  <c r="I43" i="12"/>
  <c r="K43" i="12" s="1"/>
  <c r="I486" i="12"/>
  <c r="K486" i="12" s="1"/>
  <c r="I446" i="12"/>
  <c r="K446" i="12" s="1"/>
  <c r="I300" i="12"/>
  <c r="K300" i="12" s="1"/>
  <c r="I252" i="12"/>
  <c r="K252" i="12" s="1"/>
  <c r="I224" i="12"/>
  <c r="K224" i="12" s="1"/>
  <c r="I171" i="12"/>
  <c r="K171" i="12" s="1"/>
  <c r="I145" i="12"/>
  <c r="K145" i="12" s="1"/>
  <c r="K107" i="12"/>
  <c r="I85" i="12"/>
  <c r="K85" i="12" s="1"/>
  <c r="I83" i="12"/>
  <c r="K83" i="12" s="1"/>
  <c r="I33" i="12"/>
  <c r="K33" i="12" s="1"/>
  <c r="I21" i="12"/>
  <c r="K21" i="12" s="1"/>
  <c r="I565" i="12"/>
  <c r="K565" i="12" s="1"/>
  <c r="I563" i="12"/>
  <c r="K563" i="12" s="1"/>
  <c r="I542" i="12"/>
  <c r="K542" i="12" s="1"/>
  <c r="I404" i="12"/>
  <c r="K404" i="12" s="1"/>
  <c r="I310" i="12"/>
  <c r="K310" i="12" s="1"/>
  <c r="I272" i="12"/>
  <c r="K272" i="12" s="1"/>
  <c r="I216" i="12"/>
  <c r="K216" i="12" s="1"/>
  <c r="I168" i="12"/>
  <c r="K168" i="12" s="1"/>
  <c r="I137" i="12"/>
  <c r="K137" i="12" s="1"/>
  <c r="I122" i="12"/>
  <c r="K122" i="12" s="1"/>
  <c r="I516" i="12"/>
  <c r="K516" i="12" s="1"/>
  <c r="I495" i="12"/>
  <c r="K495" i="12" s="1"/>
  <c r="I488" i="12"/>
  <c r="K488" i="12" s="1"/>
  <c r="I467" i="12"/>
  <c r="K467" i="12" s="1"/>
  <c r="K462" i="12"/>
  <c r="I460" i="12"/>
  <c r="K460" i="12" s="1"/>
  <c r="I439" i="12"/>
  <c r="K439" i="12" s="1"/>
  <c r="I432" i="12"/>
  <c r="K432" i="12" s="1"/>
  <c r="I427" i="12"/>
  <c r="K427" i="12" s="1"/>
  <c r="I387" i="12"/>
  <c r="K387" i="12" s="1"/>
  <c r="I345" i="12"/>
  <c r="K345" i="12" s="1"/>
  <c r="I343" i="12"/>
  <c r="K343" i="12" s="1"/>
  <c r="I249" i="12"/>
  <c r="K249" i="12" s="1"/>
  <c r="I201" i="12"/>
  <c r="K201" i="12" s="1"/>
  <c r="I188" i="12"/>
  <c r="K188" i="12" s="1"/>
  <c r="I129" i="12"/>
  <c r="K129" i="12" s="1"/>
  <c r="I37" i="12"/>
  <c r="K37" i="12" s="1"/>
  <c r="I35" i="12"/>
  <c r="K35" i="12" s="1"/>
  <c r="I551" i="12"/>
  <c r="K551" i="12" s="1"/>
  <c r="I546" i="12"/>
  <c r="K546" i="12" s="1"/>
  <c r="I511" i="12"/>
  <c r="K511" i="12" s="1"/>
  <c r="I504" i="12"/>
  <c r="K504" i="12" s="1"/>
  <c r="I483" i="12"/>
  <c r="K483" i="12" s="1"/>
  <c r="I478" i="12"/>
  <c r="K478" i="12" s="1"/>
  <c r="I476" i="12"/>
  <c r="K476" i="12" s="1"/>
  <c r="I455" i="12"/>
  <c r="K455" i="12" s="1"/>
  <c r="I448" i="12"/>
  <c r="K448" i="12" s="1"/>
  <c r="I443" i="12"/>
  <c r="K443" i="12" s="1"/>
  <c r="I422" i="12"/>
  <c r="K422" i="12" s="1"/>
  <c r="I420" i="12"/>
  <c r="K420" i="12" s="1"/>
  <c r="I380" i="12"/>
  <c r="K380" i="12" s="1"/>
  <c r="I373" i="12"/>
  <c r="K373" i="12" s="1"/>
  <c r="I368" i="12"/>
  <c r="I279" i="12"/>
  <c r="K279" i="12" s="1"/>
  <c r="I276" i="12"/>
  <c r="K276" i="12" s="1"/>
  <c r="I274" i="12"/>
  <c r="K274" i="12" s="1"/>
  <c r="I259" i="12"/>
  <c r="K259" i="12" s="1"/>
  <c r="I256" i="12"/>
  <c r="K256" i="12" s="1"/>
  <c r="I241" i="12"/>
  <c r="K241" i="12" s="1"/>
  <c r="I226" i="12"/>
  <c r="K226" i="12" s="1"/>
  <c r="I180" i="12"/>
  <c r="K180" i="12" s="1"/>
  <c r="I170" i="12"/>
  <c r="K170" i="12" s="1"/>
  <c r="I121" i="12"/>
  <c r="K121" i="12" s="1"/>
  <c r="I101" i="12"/>
  <c r="K101" i="12" s="1"/>
  <c r="K98" i="12"/>
  <c r="I89" i="12"/>
  <c r="I77" i="12"/>
  <c r="K77" i="12" s="1"/>
  <c r="I25" i="12"/>
  <c r="K25" i="12" s="1"/>
  <c r="K529" i="12"/>
  <c r="K522" i="12"/>
  <c r="K457" i="12"/>
  <c r="K429" i="12"/>
  <c r="K401" i="12"/>
  <c r="K399" i="12"/>
  <c r="K347" i="12"/>
  <c r="K328" i="12"/>
  <c r="K250" i="12"/>
  <c r="K247" i="12"/>
  <c r="K212" i="12"/>
  <c r="K192" i="12"/>
  <c r="K172" i="12"/>
  <c r="K157" i="12"/>
  <c r="K144" i="12"/>
  <c r="K109" i="12"/>
  <c r="K104" i="12"/>
  <c r="K97" i="12"/>
  <c r="K92" i="12"/>
  <c r="K76" i="12"/>
  <c r="K49" i="12"/>
  <c r="K44" i="12"/>
  <c r="K524" i="12"/>
  <c r="K501" i="12"/>
  <c r="K494" i="12"/>
  <c r="K368" i="12"/>
  <c r="K307" i="12"/>
  <c r="K242" i="12"/>
  <c r="K99" i="12"/>
  <c r="K19" i="12"/>
  <c r="K438" i="12"/>
  <c r="K436" i="12"/>
  <c r="K426" i="12"/>
  <c r="K417" i="12"/>
  <c r="K408" i="12"/>
  <c r="K403" i="12"/>
  <c r="K396" i="12"/>
  <c r="K358" i="12"/>
  <c r="K323" i="12"/>
  <c r="K257" i="12"/>
  <c r="K239" i="12"/>
  <c r="K227" i="12"/>
  <c r="K199" i="12"/>
  <c r="K179" i="12"/>
  <c r="K161" i="12"/>
  <c r="K136" i="12"/>
  <c r="K475" i="12"/>
  <c r="K301" i="12"/>
  <c r="K264" i="12"/>
  <c r="K219" i="12"/>
  <c r="K128" i="12"/>
  <c r="K113" i="12"/>
  <c r="K89" i="12"/>
  <c r="K84" i="12"/>
  <c r="K68" i="12"/>
  <c r="K41" i="12"/>
  <c r="K36" i="12"/>
  <c r="K537" i="12"/>
  <c r="K465" i="12"/>
  <c r="K437" i="12"/>
  <c r="K376" i="12"/>
  <c r="K353" i="12"/>
  <c r="K308" i="12"/>
  <c r="K280" i="12"/>
  <c r="K251" i="12"/>
  <c r="K223" i="12"/>
  <c r="K105" i="12"/>
  <c r="K75" i="12"/>
  <c r="K59" i="12"/>
  <c r="K11" i="12"/>
  <c r="K500" i="12"/>
  <c r="K481" i="12"/>
  <c r="K418" i="12"/>
  <c r="K383" i="12"/>
  <c r="K333" i="12"/>
  <c r="K215" i="12"/>
  <c r="K152" i="12"/>
  <c r="I554" i="12"/>
  <c r="K554" i="12" s="1"/>
  <c r="K560" i="12"/>
  <c r="I570" i="12"/>
  <c r="K570" i="12" s="1"/>
  <c r="K544" i="12"/>
  <c r="I538" i="12"/>
  <c r="K538" i="12" s="1"/>
  <c r="I377" i="12"/>
  <c r="K377" i="12" s="1"/>
  <c r="I365" i="12"/>
  <c r="K365" i="12" s="1"/>
  <c r="I349" i="12"/>
  <c r="K349" i="12" s="1"/>
  <c r="I326" i="12"/>
  <c r="K326" i="12" s="1"/>
  <c r="I322" i="12"/>
  <c r="K322" i="12" s="1"/>
  <c r="K316" i="12"/>
  <c r="I149" i="12"/>
  <c r="K149" i="12" s="1"/>
  <c r="I117" i="12"/>
  <c r="K117" i="12" s="1"/>
  <c r="K299" i="12"/>
  <c r="I357" i="12"/>
  <c r="K357" i="12" s="1"/>
  <c r="I277" i="12"/>
  <c r="K277" i="12" s="1"/>
  <c r="I133" i="12"/>
  <c r="K133" i="12" s="1"/>
  <c r="K135" i="12"/>
  <c r="I334" i="12"/>
  <c r="K334" i="12" s="1"/>
  <c r="I330" i="12"/>
  <c r="K330" i="12" s="1"/>
  <c r="I302" i="12"/>
  <c r="K302" i="12" s="1"/>
  <c r="I298" i="12"/>
  <c r="K298" i="12" s="1"/>
  <c r="I270" i="12"/>
  <c r="K270" i="12" s="1"/>
  <c r="I262" i="12"/>
  <c r="K262" i="12" s="1"/>
  <c r="I254" i="12"/>
  <c r="K254" i="12" s="1"/>
  <c r="I246" i="12"/>
  <c r="K246" i="12" s="1"/>
  <c r="I238" i="12"/>
  <c r="K238" i="12" s="1"/>
  <c r="I230" i="12"/>
  <c r="K230" i="12" s="1"/>
  <c r="I222" i="12"/>
  <c r="K222" i="12" s="1"/>
  <c r="I214" i="12"/>
  <c r="K214" i="12" s="1"/>
  <c r="I206" i="12"/>
  <c r="K206" i="12" s="1"/>
  <c r="I198" i="12"/>
  <c r="K198" i="12" s="1"/>
  <c r="I190" i="12"/>
  <c r="K190" i="12" s="1"/>
  <c r="I182" i="12"/>
  <c r="K182" i="12" s="1"/>
  <c r="I174" i="12"/>
  <c r="K174" i="12" s="1"/>
  <c r="I167" i="12"/>
  <c r="K167" i="12" s="1"/>
  <c r="I159" i="12"/>
  <c r="K159" i="12" s="1"/>
  <c r="I151" i="12"/>
  <c r="K151" i="12" s="1"/>
  <c r="I143" i="12"/>
  <c r="K143" i="12" s="1"/>
  <c r="I127" i="12"/>
  <c r="K127" i="12" s="1"/>
  <c r="I119" i="12"/>
  <c r="K119" i="12" s="1"/>
  <c r="I111" i="12"/>
  <c r="K111" i="12" s="1"/>
  <c r="I103" i="12"/>
  <c r="K103" i="12" s="1"/>
  <c r="I95" i="12"/>
  <c r="K95" i="12" s="1"/>
  <c r="I87" i="12"/>
  <c r="K87" i="12" s="1"/>
  <c r="I79" i="12"/>
  <c r="K79" i="12" s="1"/>
  <c r="I71" i="12"/>
  <c r="K71" i="12" s="1"/>
  <c r="I63" i="12"/>
  <c r="K63" i="12" s="1"/>
  <c r="I55" i="12"/>
  <c r="K55" i="12" s="1"/>
  <c r="I47" i="12"/>
  <c r="K47" i="12" s="1"/>
  <c r="I39" i="12"/>
  <c r="K39" i="12" s="1"/>
  <c r="I31" i="12"/>
  <c r="K31" i="12" s="1"/>
  <c r="I23" i="12"/>
  <c r="K23" i="12" s="1"/>
  <c r="I15" i="12"/>
  <c r="K15" i="12" s="1"/>
  <c r="I346" i="12"/>
  <c r="K346" i="12" s="1"/>
  <c r="I318" i="12"/>
  <c r="K318" i="12" s="1"/>
  <c r="I314" i="12"/>
  <c r="K314" i="12" s="1"/>
  <c r="I286" i="12"/>
  <c r="K286" i="12" s="1"/>
  <c r="I282" i="12"/>
  <c r="K282" i="12" s="1"/>
  <c r="I269" i="12"/>
  <c r="K269" i="12" s="1"/>
  <c r="I261" i="12"/>
  <c r="K261" i="12" s="1"/>
  <c r="I253" i="12"/>
  <c r="K253" i="12" s="1"/>
  <c r="I245" i="12"/>
  <c r="K245" i="12" s="1"/>
  <c r="I237" i="12"/>
  <c r="K237" i="12" s="1"/>
  <c r="I229" i="12"/>
  <c r="K229" i="12" s="1"/>
  <c r="I221" i="12"/>
  <c r="K221" i="12" s="1"/>
  <c r="I213" i="12"/>
  <c r="K213" i="12" s="1"/>
  <c r="I205" i="12"/>
  <c r="K205" i="12" s="1"/>
  <c r="I197" i="12"/>
  <c r="K197" i="12" s="1"/>
  <c r="I189" i="12"/>
  <c r="K189" i="12" s="1"/>
  <c r="I181" i="12"/>
  <c r="K181" i="12" s="1"/>
  <c r="I173" i="12"/>
  <c r="K173" i="12" s="1"/>
  <c r="I166" i="12"/>
  <c r="K166" i="12" s="1"/>
  <c r="I158" i="12"/>
  <c r="K158" i="12" s="1"/>
  <c r="I150" i="12"/>
  <c r="K150" i="12" s="1"/>
  <c r="I142" i="12"/>
  <c r="K142" i="12" s="1"/>
  <c r="I134" i="12"/>
  <c r="K134" i="12" s="1"/>
  <c r="I126" i="12"/>
  <c r="K126" i="12" s="1"/>
  <c r="I118" i="12"/>
  <c r="K118" i="12" s="1"/>
  <c r="I110" i="12"/>
  <c r="K110" i="12" s="1"/>
  <c r="I102" i="12"/>
  <c r="K102" i="12" s="1"/>
  <c r="I94" i="12"/>
  <c r="K94" i="12" s="1"/>
  <c r="I86" i="12"/>
  <c r="K86" i="12" s="1"/>
  <c r="I78" i="12"/>
  <c r="K78" i="12" s="1"/>
  <c r="I70" i="12"/>
  <c r="K70" i="12" s="1"/>
  <c r="I62" i="12"/>
  <c r="K62" i="12" s="1"/>
  <c r="I54" i="12"/>
  <c r="K54" i="12" s="1"/>
  <c r="I46" i="12"/>
  <c r="K46" i="12" s="1"/>
  <c r="I38" i="12"/>
  <c r="K38" i="12" s="1"/>
  <c r="I30" i="12"/>
  <c r="K30" i="12" s="1"/>
  <c r="I22" i="12"/>
  <c r="K22" i="12" s="1"/>
  <c r="I14" i="12"/>
  <c r="K14" i="12" s="1"/>
  <c r="K573" i="12" l="1"/>
  <c r="A1" i="32"/>
  <c r="J15" i="3"/>
  <c r="F14" i="3"/>
  <c r="G14" i="3"/>
  <c r="F15" i="3"/>
  <c r="G15" i="3"/>
  <c r="F16" i="3"/>
  <c r="G16" i="3"/>
  <c r="F17" i="3"/>
  <c r="G17" i="3"/>
  <c r="F18" i="3"/>
  <c r="G18" i="3"/>
  <c r="J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J40" i="3"/>
  <c r="F41" i="3"/>
  <c r="G41" i="3"/>
  <c r="F42" i="3"/>
  <c r="G42" i="3"/>
  <c r="F43" i="3"/>
  <c r="G43" i="3"/>
  <c r="F44" i="3"/>
  <c r="G44" i="3"/>
  <c r="F45" i="3"/>
  <c r="G45" i="3"/>
  <c r="J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I52" i="3" s="1"/>
  <c r="G52" i="3"/>
  <c r="F53" i="3"/>
  <c r="G53" i="3"/>
  <c r="F54" i="3"/>
  <c r="G54" i="3"/>
  <c r="F55" i="3"/>
  <c r="G55" i="3"/>
  <c r="F56" i="3"/>
  <c r="I56" i="3" s="1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J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J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J102" i="3"/>
  <c r="F103" i="3"/>
  <c r="G103" i="3"/>
  <c r="J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H10" i="13"/>
  <c r="I10" i="13"/>
  <c r="H11" i="13"/>
  <c r="I11" i="13"/>
  <c r="H12" i="13"/>
  <c r="I12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H20" i="13"/>
  <c r="I20" i="13"/>
  <c r="H21" i="13"/>
  <c r="I21" i="13"/>
  <c r="H22" i="13"/>
  <c r="I22" i="13"/>
  <c r="H23" i="13"/>
  <c r="I23" i="13"/>
  <c r="H24" i="13"/>
  <c r="I24" i="13"/>
  <c r="H25" i="13"/>
  <c r="I25" i="13"/>
  <c r="H26" i="13"/>
  <c r="I26" i="13"/>
  <c r="H27" i="13"/>
  <c r="I27" i="13"/>
  <c r="H28" i="13"/>
  <c r="I28" i="13"/>
  <c r="H29" i="13"/>
  <c r="I29" i="13"/>
  <c r="H30" i="13"/>
  <c r="I30" i="13"/>
  <c r="H31" i="13"/>
  <c r="I31" i="13"/>
  <c r="H32" i="13"/>
  <c r="I32" i="13"/>
  <c r="H33" i="13"/>
  <c r="I33" i="13"/>
  <c r="H34" i="13"/>
  <c r="I34" i="13"/>
  <c r="H35" i="13"/>
  <c r="I35" i="13"/>
  <c r="H36" i="13"/>
  <c r="I36" i="13"/>
  <c r="H37" i="13"/>
  <c r="I37" i="13"/>
  <c r="H38" i="13"/>
  <c r="I38" i="13"/>
  <c r="H39" i="13"/>
  <c r="I39" i="13"/>
  <c r="H40" i="13"/>
  <c r="I40" i="13"/>
  <c r="H41" i="13"/>
  <c r="I41" i="13"/>
  <c r="H42" i="13"/>
  <c r="I42" i="13"/>
  <c r="H43" i="13"/>
  <c r="I43" i="13"/>
  <c r="H44" i="13"/>
  <c r="I44" i="13"/>
  <c r="H45" i="13"/>
  <c r="I45" i="13"/>
  <c r="H46" i="13"/>
  <c r="I46" i="13"/>
  <c r="H47" i="13"/>
  <c r="I47" i="13"/>
  <c r="H48" i="13"/>
  <c r="I48" i="13"/>
  <c r="H49" i="13"/>
  <c r="I49" i="13"/>
  <c r="H50" i="13"/>
  <c r="I50" i="13"/>
  <c r="H51" i="13"/>
  <c r="I51" i="13"/>
  <c r="H52" i="13"/>
  <c r="I52" i="13"/>
  <c r="H53" i="13"/>
  <c r="I53" i="13"/>
  <c r="H54" i="13"/>
  <c r="I54" i="13"/>
  <c r="H55" i="13"/>
  <c r="I55" i="13"/>
  <c r="H56" i="13"/>
  <c r="I56" i="13"/>
  <c r="H57" i="13"/>
  <c r="I57" i="13"/>
  <c r="H58" i="13"/>
  <c r="I58" i="13"/>
  <c r="H59" i="13"/>
  <c r="I59" i="13"/>
  <c r="H60" i="13"/>
  <c r="I60" i="13"/>
  <c r="H61" i="13"/>
  <c r="I61" i="13"/>
  <c r="H62" i="13"/>
  <c r="I62" i="13"/>
  <c r="H63" i="13"/>
  <c r="I63" i="13"/>
  <c r="H64" i="13"/>
  <c r="I64" i="13"/>
  <c r="H65" i="13"/>
  <c r="I65" i="13"/>
  <c r="H66" i="13"/>
  <c r="I66" i="13"/>
  <c r="H67" i="13"/>
  <c r="I67" i="13"/>
  <c r="H68" i="13"/>
  <c r="I68" i="13"/>
  <c r="H69" i="13"/>
  <c r="I69" i="13"/>
  <c r="H70" i="13"/>
  <c r="I70" i="13"/>
  <c r="H71" i="13"/>
  <c r="I71" i="13"/>
  <c r="H72" i="13"/>
  <c r="I72" i="13"/>
  <c r="H73" i="13"/>
  <c r="I73" i="13"/>
  <c r="H74" i="13"/>
  <c r="I74" i="13"/>
  <c r="H75" i="13"/>
  <c r="I75" i="13"/>
  <c r="H76" i="13"/>
  <c r="I76" i="13"/>
  <c r="H77" i="13"/>
  <c r="I77" i="13"/>
  <c r="H78" i="13"/>
  <c r="I78" i="13"/>
  <c r="H79" i="13"/>
  <c r="I79" i="13"/>
  <c r="H80" i="13"/>
  <c r="I80" i="13"/>
  <c r="H81" i="13"/>
  <c r="I81" i="13"/>
  <c r="H82" i="13"/>
  <c r="I82" i="13"/>
  <c r="H83" i="13"/>
  <c r="I83" i="13"/>
  <c r="H84" i="13"/>
  <c r="I84" i="13"/>
  <c r="H85" i="13"/>
  <c r="I85" i="13"/>
  <c r="H86" i="13"/>
  <c r="I86" i="13"/>
  <c r="H87" i="13"/>
  <c r="I87" i="13"/>
  <c r="H88" i="13"/>
  <c r="I88" i="13"/>
  <c r="H89" i="13"/>
  <c r="I89" i="13"/>
  <c r="H90" i="13"/>
  <c r="I90" i="13"/>
  <c r="H91" i="13"/>
  <c r="I91" i="13"/>
  <c r="H92" i="13"/>
  <c r="I92" i="13"/>
  <c r="H93" i="13"/>
  <c r="I93" i="13"/>
  <c r="H94" i="13"/>
  <c r="I94" i="13"/>
  <c r="H95" i="13"/>
  <c r="I95" i="13"/>
  <c r="H96" i="13"/>
  <c r="I96" i="13"/>
  <c r="H97" i="13"/>
  <c r="I97" i="13"/>
  <c r="H98" i="13"/>
  <c r="I98" i="13"/>
  <c r="H99" i="13"/>
  <c r="I99" i="13"/>
  <c r="H100" i="13"/>
  <c r="I100" i="13"/>
  <c r="H101" i="13"/>
  <c r="I101" i="13"/>
  <c r="H102" i="13"/>
  <c r="I102" i="13"/>
  <c r="H103" i="13"/>
  <c r="I103" i="13"/>
  <c r="H104" i="13"/>
  <c r="I104" i="13"/>
  <c r="H105" i="13"/>
  <c r="I105" i="13"/>
  <c r="H106" i="13"/>
  <c r="I106" i="13"/>
  <c r="H107" i="13"/>
  <c r="I107" i="13"/>
  <c r="H108" i="13"/>
  <c r="I108" i="13"/>
  <c r="H109" i="13"/>
  <c r="I109" i="13"/>
  <c r="H110" i="13"/>
  <c r="I110" i="13"/>
  <c r="H111" i="13"/>
  <c r="I111" i="13"/>
  <c r="H112" i="13"/>
  <c r="I112" i="13"/>
  <c r="H113" i="13"/>
  <c r="I113" i="13"/>
  <c r="H114" i="13"/>
  <c r="I114" i="13"/>
  <c r="H115" i="13"/>
  <c r="I115" i="13"/>
  <c r="H116" i="13"/>
  <c r="I116" i="13"/>
  <c r="H117" i="13"/>
  <c r="I117" i="13"/>
  <c r="H118" i="13"/>
  <c r="I118" i="13"/>
  <c r="H119" i="13"/>
  <c r="I119" i="13"/>
  <c r="H120" i="13"/>
  <c r="I120" i="13"/>
  <c r="H121" i="13"/>
  <c r="I121" i="13"/>
  <c r="H122" i="13"/>
  <c r="I122" i="13"/>
  <c r="H123" i="13"/>
  <c r="I123" i="13"/>
  <c r="H124" i="13"/>
  <c r="I124" i="13"/>
  <c r="H125" i="13"/>
  <c r="I125" i="13"/>
  <c r="H126" i="13"/>
  <c r="I126" i="13"/>
  <c r="H127" i="13"/>
  <c r="I127" i="13"/>
  <c r="H128" i="13"/>
  <c r="I128" i="13"/>
  <c r="H129" i="13"/>
  <c r="I129" i="13"/>
  <c r="H130" i="13"/>
  <c r="I130" i="13"/>
  <c r="H131" i="13"/>
  <c r="I131" i="13"/>
  <c r="H132" i="13"/>
  <c r="I132" i="13"/>
  <c r="H133" i="13"/>
  <c r="I133" i="13"/>
  <c r="H134" i="13"/>
  <c r="I134" i="13"/>
  <c r="H135" i="13"/>
  <c r="I135" i="13"/>
  <c r="H136" i="13"/>
  <c r="I136" i="13"/>
  <c r="H137" i="13"/>
  <c r="I137" i="13"/>
  <c r="H138" i="13"/>
  <c r="I138" i="13"/>
  <c r="H139" i="13"/>
  <c r="I139" i="13"/>
  <c r="H140" i="13"/>
  <c r="I140" i="13"/>
  <c r="H141" i="13"/>
  <c r="I141" i="13"/>
  <c r="H142" i="13"/>
  <c r="I142" i="13"/>
  <c r="H143" i="13"/>
  <c r="I143" i="13"/>
  <c r="H144" i="13"/>
  <c r="I144" i="13"/>
  <c r="H145" i="13"/>
  <c r="I145" i="13"/>
  <c r="H146" i="13"/>
  <c r="I146" i="13"/>
  <c r="H147" i="13"/>
  <c r="I147" i="13"/>
  <c r="H148" i="13"/>
  <c r="I148" i="13"/>
  <c r="H149" i="13"/>
  <c r="I149" i="13"/>
  <c r="H150" i="13"/>
  <c r="I150" i="13"/>
  <c r="H151" i="13"/>
  <c r="I151" i="13"/>
  <c r="H152" i="13"/>
  <c r="I152" i="13"/>
  <c r="H153" i="13"/>
  <c r="I153" i="13"/>
  <c r="H154" i="13"/>
  <c r="I154" i="13"/>
  <c r="H155" i="13"/>
  <c r="I155" i="13"/>
  <c r="H156" i="13"/>
  <c r="I156" i="13"/>
  <c r="H157" i="13"/>
  <c r="I157" i="13"/>
  <c r="H158" i="13"/>
  <c r="I158" i="13"/>
  <c r="H159" i="13"/>
  <c r="I159" i="13"/>
  <c r="H160" i="13"/>
  <c r="I160" i="13"/>
  <c r="H161" i="13"/>
  <c r="I161" i="13"/>
  <c r="H162" i="13"/>
  <c r="I162" i="13"/>
  <c r="H163" i="13"/>
  <c r="I163" i="13"/>
  <c r="H164" i="13"/>
  <c r="I164" i="13"/>
  <c r="H165" i="13"/>
  <c r="I165" i="13"/>
  <c r="H166" i="13"/>
  <c r="I166" i="13"/>
  <c r="H167" i="13"/>
  <c r="I167" i="13"/>
  <c r="H168" i="13"/>
  <c r="I168" i="13"/>
  <c r="H169" i="13"/>
  <c r="I169" i="13"/>
  <c r="H170" i="13"/>
  <c r="I170" i="13"/>
  <c r="H171" i="13"/>
  <c r="I171" i="13"/>
  <c r="H172" i="13"/>
  <c r="I172" i="13"/>
  <c r="H173" i="13"/>
  <c r="I173" i="13"/>
  <c r="H174" i="13"/>
  <c r="I174" i="13"/>
  <c r="H175" i="13"/>
  <c r="I175" i="13"/>
  <c r="H176" i="13"/>
  <c r="I176" i="13"/>
  <c r="H177" i="13"/>
  <c r="I177" i="13"/>
  <c r="H178" i="13"/>
  <c r="I178" i="13"/>
  <c r="H179" i="13"/>
  <c r="I179" i="13"/>
  <c r="H180" i="13"/>
  <c r="I180" i="13"/>
  <c r="H181" i="13"/>
  <c r="I181" i="13"/>
  <c r="H182" i="13"/>
  <c r="I182" i="13"/>
  <c r="H183" i="13"/>
  <c r="I183" i="13"/>
  <c r="H184" i="13"/>
  <c r="I184" i="13"/>
  <c r="H185" i="13"/>
  <c r="I185" i="13"/>
  <c r="H186" i="13"/>
  <c r="I186" i="13"/>
  <c r="H187" i="13"/>
  <c r="I187" i="13"/>
  <c r="H188" i="13"/>
  <c r="I188" i="13"/>
  <c r="H189" i="13"/>
  <c r="I189" i="13"/>
  <c r="H190" i="13"/>
  <c r="I190" i="13"/>
  <c r="H191" i="13"/>
  <c r="I191" i="13"/>
  <c r="H192" i="13"/>
  <c r="I192" i="13"/>
  <c r="H193" i="13"/>
  <c r="I193" i="13"/>
  <c r="H194" i="13"/>
  <c r="I194" i="13"/>
  <c r="H195" i="13"/>
  <c r="I195" i="13"/>
  <c r="H196" i="13"/>
  <c r="I196" i="13"/>
  <c r="H197" i="13"/>
  <c r="I197" i="13"/>
  <c r="H198" i="13"/>
  <c r="I198" i="13"/>
  <c r="H199" i="13"/>
  <c r="I199" i="13"/>
  <c r="H200" i="13"/>
  <c r="I200" i="13"/>
  <c r="H201" i="13"/>
  <c r="I201" i="13"/>
  <c r="H202" i="13"/>
  <c r="I202" i="13"/>
  <c r="H203" i="13"/>
  <c r="I203" i="13"/>
  <c r="H204" i="13"/>
  <c r="I204" i="13"/>
  <c r="H205" i="13"/>
  <c r="I205" i="13"/>
  <c r="H206" i="13"/>
  <c r="I206" i="13"/>
  <c r="H207" i="13"/>
  <c r="I207" i="13"/>
  <c r="H208" i="13"/>
  <c r="I208" i="13"/>
  <c r="H209" i="13"/>
  <c r="I209" i="13"/>
  <c r="H210" i="13"/>
  <c r="I210" i="13"/>
  <c r="H211" i="13"/>
  <c r="I211" i="13"/>
  <c r="H212" i="13"/>
  <c r="I212" i="13"/>
  <c r="H213" i="13"/>
  <c r="I213" i="13"/>
  <c r="H214" i="13"/>
  <c r="I214" i="13"/>
  <c r="H215" i="13"/>
  <c r="I215" i="13"/>
  <c r="H216" i="13"/>
  <c r="I216" i="13"/>
  <c r="H217" i="13"/>
  <c r="I217" i="13"/>
  <c r="H218" i="13"/>
  <c r="I218" i="13"/>
  <c r="H219" i="13"/>
  <c r="I219" i="13"/>
  <c r="H220" i="13"/>
  <c r="I220" i="13"/>
  <c r="H221" i="13"/>
  <c r="I221" i="13"/>
  <c r="H222" i="13"/>
  <c r="I222" i="13"/>
  <c r="H223" i="13"/>
  <c r="I223" i="13"/>
  <c r="H224" i="13"/>
  <c r="I224" i="13"/>
  <c r="H225" i="13"/>
  <c r="I225" i="13"/>
  <c r="H226" i="13"/>
  <c r="I226" i="13"/>
  <c r="H227" i="13"/>
  <c r="I227" i="13"/>
  <c r="H228" i="13"/>
  <c r="I228" i="13"/>
  <c r="H229" i="13"/>
  <c r="I229" i="13"/>
  <c r="H230" i="13"/>
  <c r="I230" i="13"/>
  <c r="H231" i="13"/>
  <c r="I231" i="13"/>
  <c r="H232" i="13"/>
  <c r="I232" i="13"/>
  <c r="H233" i="13"/>
  <c r="I233" i="13"/>
  <c r="H234" i="13"/>
  <c r="I234" i="13"/>
  <c r="H235" i="13"/>
  <c r="I235" i="13"/>
  <c r="H236" i="13"/>
  <c r="I236" i="13"/>
  <c r="H237" i="13"/>
  <c r="I237" i="13"/>
  <c r="H238" i="13"/>
  <c r="I238" i="13"/>
  <c r="H239" i="13"/>
  <c r="I239" i="13"/>
  <c r="H240" i="13"/>
  <c r="I240" i="13"/>
  <c r="H241" i="13"/>
  <c r="I241" i="13"/>
  <c r="H242" i="13"/>
  <c r="I242" i="13"/>
  <c r="H243" i="13"/>
  <c r="I243" i="13"/>
  <c r="H244" i="13"/>
  <c r="I244" i="13"/>
  <c r="H245" i="13"/>
  <c r="I245" i="13"/>
  <c r="H246" i="13"/>
  <c r="I246" i="13"/>
  <c r="H247" i="13"/>
  <c r="I247" i="13"/>
  <c r="H248" i="13"/>
  <c r="I248" i="13"/>
  <c r="H249" i="13"/>
  <c r="I249" i="13"/>
  <c r="H250" i="13"/>
  <c r="I250" i="13"/>
  <c r="H251" i="13"/>
  <c r="I251" i="13"/>
  <c r="H252" i="13"/>
  <c r="I252" i="13"/>
  <c r="H253" i="13"/>
  <c r="I253" i="13"/>
  <c r="H254" i="13"/>
  <c r="I254" i="13"/>
  <c r="H255" i="13"/>
  <c r="I255" i="13"/>
  <c r="H256" i="13"/>
  <c r="I256" i="13"/>
  <c r="H257" i="13"/>
  <c r="I257" i="13"/>
  <c r="H258" i="13"/>
  <c r="I258" i="13"/>
  <c r="H259" i="13"/>
  <c r="I259" i="13"/>
  <c r="H260" i="13"/>
  <c r="I260" i="13"/>
  <c r="H261" i="13"/>
  <c r="I261" i="13"/>
  <c r="H262" i="13"/>
  <c r="I262" i="13"/>
  <c r="H263" i="13"/>
  <c r="I263" i="13"/>
  <c r="H264" i="13"/>
  <c r="I264" i="13"/>
  <c r="H265" i="13"/>
  <c r="I265" i="13"/>
  <c r="H266" i="13"/>
  <c r="I266" i="13"/>
  <c r="H267" i="13"/>
  <c r="I267" i="13"/>
  <c r="H268" i="13"/>
  <c r="I268" i="13"/>
  <c r="H269" i="13"/>
  <c r="I269" i="13"/>
  <c r="H270" i="13"/>
  <c r="I270" i="13"/>
  <c r="H271" i="13"/>
  <c r="I271" i="13"/>
  <c r="H272" i="13"/>
  <c r="I272" i="13"/>
  <c r="H273" i="13"/>
  <c r="I273" i="13"/>
  <c r="H274" i="13"/>
  <c r="I274" i="13"/>
  <c r="H275" i="13"/>
  <c r="I275" i="13"/>
  <c r="H276" i="13"/>
  <c r="I276" i="13"/>
  <c r="H277" i="13"/>
  <c r="I277" i="13"/>
  <c r="H278" i="13"/>
  <c r="I278" i="13"/>
  <c r="H279" i="13"/>
  <c r="I279" i="13"/>
  <c r="H280" i="13"/>
  <c r="I280" i="13"/>
  <c r="H281" i="13"/>
  <c r="I281" i="13"/>
  <c r="H282" i="13"/>
  <c r="I282" i="13"/>
  <c r="H283" i="13"/>
  <c r="I283" i="13"/>
  <c r="H284" i="13"/>
  <c r="I284" i="13"/>
  <c r="H285" i="13"/>
  <c r="I285" i="13"/>
  <c r="H286" i="13"/>
  <c r="I286" i="13"/>
  <c r="H287" i="13"/>
  <c r="I287" i="13"/>
  <c r="H288" i="13"/>
  <c r="I288" i="13"/>
  <c r="H289" i="13"/>
  <c r="I289" i="13"/>
  <c r="H290" i="13"/>
  <c r="I290" i="13"/>
  <c r="H291" i="13"/>
  <c r="I291" i="13"/>
  <c r="H292" i="13"/>
  <c r="I292" i="13"/>
  <c r="H293" i="13"/>
  <c r="I293" i="13"/>
  <c r="H294" i="13"/>
  <c r="I294" i="13"/>
  <c r="H295" i="13"/>
  <c r="I295" i="13"/>
  <c r="H296" i="13"/>
  <c r="I296" i="13"/>
  <c r="H297" i="13"/>
  <c r="I297" i="13"/>
  <c r="H298" i="13"/>
  <c r="I298" i="13"/>
  <c r="H299" i="13"/>
  <c r="I299" i="13"/>
  <c r="H300" i="13"/>
  <c r="I300" i="13"/>
  <c r="H301" i="13"/>
  <c r="I301" i="13"/>
  <c r="H302" i="13"/>
  <c r="I302" i="13"/>
  <c r="H303" i="13"/>
  <c r="I303" i="13"/>
  <c r="H304" i="13"/>
  <c r="I304" i="13"/>
  <c r="H305" i="13"/>
  <c r="I305" i="13"/>
  <c r="H306" i="13"/>
  <c r="I306" i="13"/>
  <c r="H307" i="13"/>
  <c r="I307" i="13"/>
  <c r="H308" i="13"/>
  <c r="I308" i="13"/>
  <c r="H309" i="13"/>
  <c r="I309" i="13"/>
  <c r="H310" i="13"/>
  <c r="I310" i="13"/>
  <c r="H311" i="13"/>
  <c r="I311" i="13"/>
  <c r="H312" i="13"/>
  <c r="I312" i="13"/>
  <c r="H313" i="13"/>
  <c r="I313" i="13"/>
  <c r="H314" i="13"/>
  <c r="I314" i="13"/>
  <c r="H315" i="13"/>
  <c r="I315" i="13"/>
  <c r="H316" i="13"/>
  <c r="I316" i="13"/>
  <c r="H317" i="13"/>
  <c r="I317" i="13"/>
  <c r="H318" i="13"/>
  <c r="I318" i="13"/>
  <c r="H319" i="13"/>
  <c r="I319" i="13"/>
  <c r="H320" i="13"/>
  <c r="I320" i="13"/>
  <c r="H321" i="13"/>
  <c r="I321" i="13"/>
  <c r="H322" i="13"/>
  <c r="I322" i="13"/>
  <c r="H323" i="13"/>
  <c r="I323" i="13"/>
  <c r="H324" i="13"/>
  <c r="I324" i="13"/>
  <c r="H325" i="13"/>
  <c r="I325" i="13"/>
  <c r="H326" i="13"/>
  <c r="I326" i="13"/>
  <c r="H327" i="13"/>
  <c r="I327" i="13"/>
  <c r="H328" i="13"/>
  <c r="I328" i="13"/>
  <c r="H329" i="13"/>
  <c r="I329" i="13"/>
  <c r="H330" i="13"/>
  <c r="I330" i="13"/>
  <c r="H331" i="13"/>
  <c r="I331" i="13"/>
  <c r="H332" i="13"/>
  <c r="I332" i="13"/>
  <c r="H333" i="13"/>
  <c r="I333" i="13"/>
  <c r="H334" i="13"/>
  <c r="I334" i="13"/>
  <c r="H335" i="13"/>
  <c r="I335" i="13"/>
  <c r="H336" i="13"/>
  <c r="I336" i="13"/>
  <c r="H9" i="13"/>
  <c r="I9" i="13"/>
  <c r="I117" i="3" l="1"/>
  <c r="I72" i="3"/>
  <c r="I17" i="3"/>
  <c r="I33" i="3"/>
  <c r="I29" i="3"/>
  <c r="I21" i="3"/>
  <c r="I88" i="3"/>
  <c r="I16" i="3"/>
  <c r="I95" i="3"/>
  <c r="I92" i="3"/>
  <c r="I110" i="3"/>
  <c r="I108" i="3"/>
  <c r="I26" i="3"/>
  <c r="I58" i="3"/>
  <c r="H13" i="20"/>
  <c r="J13" i="20" s="1"/>
  <c r="I77" i="3"/>
  <c r="I44" i="3"/>
  <c r="I84" i="3"/>
  <c r="I50" i="3"/>
  <c r="I28" i="3"/>
  <c r="I24" i="3"/>
  <c r="I107" i="3"/>
  <c r="I100" i="3"/>
  <c r="I86" i="3"/>
  <c r="I68" i="3"/>
  <c r="I63" i="3"/>
  <c r="I42" i="3"/>
  <c r="I103" i="3"/>
  <c r="K103" i="3" s="1"/>
  <c r="I65" i="3"/>
  <c r="I49" i="3"/>
  <c r="I19" i="3"/>
  <c r="I37" i="3"/>
  <c r="I105" i="3"/>
  <c r="I90" i="3"/>
  <c r="J104" i="3"/>
  <c r="I114" i="3"/>
  <c r="I83" i="3"/>
  <c r="I55" i="3"/>
  <c r="I39" i="3"/>
  <c r="I113" i="3"/>
  <c r="I67" i="3"/>
  <c r="J50" i="3"/>
  <c r="J35" i="3"/>
  <c r="J105" i="3"/>
  <c r="I97" i="3"/>
  <c r="I81" i="3"/>
  <c r="K81" i="3" s="1"/>
  <c r="I75" i="3"/>
  <c r="J68" i="3"/>
  <c r="I47" i="3"/>
  <c r="I35" i="3"/>
  <c r="I31" i="3"/>
  <c r="I98" i="3"/>
  <c r="I74" i="3"/>
  <c r="I60" i="3"/>
  <c r="J116" i="3"/>
  <c r="J114" i="3"/>
  <c r="J101" i="3"/>
  <c r="J99" i="3"/>
  <c r="J97" i="3"/>
  <c r="J91" i="3"/>
  <c r="J86" i="3"/>
  <c r="J75" i="3"/>
  <c r="J73" i="3"/>
  <c r="J67" i="3"/>
  <c r="J63" i="3"/>
  <c r="J59" i="3"/>
  <c r="J54" i="3"/>
  <c r="J38" i="3"/>
  <c r="J33" i="3"/>
  <c r="K33" i="3" s="1"/>
  <c r="J28" i="3"/>
  <c r="J23" i="3"/>
  <c r="J84" i="3"/>
  <c r="J79" i="3"/>
  <c r="J71" i="3"/>
  <c r="J57" i="3"/>
  <c r="J53" i="3"/>
  <c r="J48" i="3"/>
  <c r="J43" i="3"/>
  <c r="J26" i="3"/>
  <c r="J21" i="3"/>
  <c r="K21" i="3" s="1"/>
  <c r="J16" i="3"/>
  <c r="J112" i="3"/>
  <c r="J110" i="3"/>
  <c r="K110" i="3" s="1"/>
  <c r="J95" i="3"/>
  <c r="J89" i="3"/>
  <c r="J108" i="3"/>
  <c r="K108" i="3" s="1"/>
  <c r="J106" i="3"/>
  <c r="J77" i="3"/>
  <c r="J69" i="3"/>
  <c r="J65" i="3"/>
  <c r="J61" i="3"/>
  <c r="J46" i="3"/>
  <c r="J41" i="3"/>
  <c r="J36" i="3"/>
  <c r="J31" i="3"/>
  <c r="J14" i="3"/>
  <c r="J92" i="3"/>
  <c r="J55" i="3"/>
  <c r="J34" i="3"/>
  <c r="J24" i="3"/>
  <c r="J19" i="3"/>
  <c r="K19" i="3" s="1"/>
  <c r="J115" i="3"/>
  <c r="J100" i="3"/>
  <c r="J98" i="3"/>
  <c r="J96" i="3"/>
  <c r="J85" i="3"/>
  <c r="J80" i="3"/>
  <c r="J74" i="3"/>
  <c r="J72" i="3"/>
  <c r="K72" i="3" s="1"/>
  <c r="J49" i="3"/>
  <c r="J44" i="3"/>
  <c r="J39" i="3"/>
  <c r="J22" i="3"/>
  <c r="J17" i="3"/>
  <c r="J87" i="3"/>
  <c r="J82" i="3"/>
  <c r="J76" i="3"/>
  <c r="J51" i="3"/>
  <c r="J29" i="3"/>
  <c r="J113" i="3"/>
  <c r="J111" i="3"/>
  <c r="J90" i="3"/>
  <c r="J70" i="3"/>
  <c r="J66" i="3"/>
  <c r="J62" i="3"/>
  <c r="J58" i="3"/>
  <c r="J42" i="3"/>
  <c r="J37" i="3"/>
  <c r="J32" i="3"/>
  <c r="J27" i="3"/>
  <c r="J109" i="3"/>
  <c r="J107" i="3"/>
  <c r="J94" i="3"/>
  <c r="J93" i="3"/>
  <c r="J88" i="3"/>
  <c r="J83" i="3"/>
  <c r="J78" i="3"/>
  <c r="J60" i="3"/>
  <c r="J56" i="3"/>
  <c r="K56" i="3" s="1"/>
  <c r="J52" i="3"/>
  <c r="K52" i="3" s="1"/>
  <c r="J47" i="3"/>
  <c r="J30" i="3"/>
  <c r="J25" i="3"/>
  <c r="J20" i="3"/>
  <c r="H12" i="20"/>
  <c r="J12" i="20" s="1"/>
  <c r="J11" i="20"/>
  <c r="K9" i="13"/>
  <c r="F11" i="3"/>
  <c r="F12" i="3"/>
  <c r="F13" i="3"/>
  <c r="F22" i="28"/>
  <c r="G22" i="28"/>
  <c r="G11" i="3"/>
  <c r="G12" i="3"/>
  <c r="G13" i="3"/>
  <c r="D26" i="28"/>
  <c r="F26" i="28"/>
  <c r="H10" i="28"/>
  <c r="H11" i="28"/>
  <c r="H12" i="28"/>
  <c r="H13" i="28"/>
  <c r="H14" i="28"/>
  <c r="H15" i="28"/>
  <c r="H16" i="28"/>
  <c r="H17" i="28"/>
  <c r="H18" i="28"/>
  <c r="H19" i="28"/>
  <c r="H20" i="28"/>
  <c r="H9" i="28"/>
  <c r="F10" i="22"/>
  <c r="E10" i="22"/>
  <c r="E11" i="22"/>
  <c r="F11" i="22"/>
  <c r="E12" i="22"/>
  <c r="F12" i="22"/>
  <c r="E13" i="22"/>
  <c r="F13" i="22"/>
  <c r="E14" i="22"/>
  <c r="F14" i="22"/>
  <c r="E15" i="22"/>
  <c r="F15" i="22"/>
  <c r="E16" i="22"/>
  <c r="F16" i="22"/>
  <c r="E17" i="22"/>
  <c r="F17" i="22"/>
  <c r="E18" i="22"/>
  <c r="F18" i="22"/>
  <c r="E19" i="22"/>
  <c r="F19" i="22"/>
  <c r="E20" i="22"/>
  <c r="F20" i="22"/>
  <c r="E21" i="22"/>
  <c r="F21" i="22"/>
  <c r="E22" i="22"/>
  <c r="F22" i="22"/>
  <c r="E23" i="22"/>
  <c r="F23" i="22"/>
  <c r="E24" i="22"/>
  <c r="F24" i="22"/>
  <c r="E25" i="22"/>
  <c r="F25" i="22"/>
  <c r="E26" i="22"/>
  <c r="F26" i="22"/>
  <c r="E27" i="22"/>
  <c r="F27" i="22"/>
  <c r="E28" i="22"/>
  <c r="F28" i="22"/>
  <c r="E29" i="22"/>
  <c r="F29" i="22"/>
  <c r="E30" i="22"/>
  <c r="F30" i="22"/>
  <c r="E31" i="22"/>
  <c r="F31" i="22"/>
  <c r="E32" i="22"/>
  <c r="F32" i="22"/>
  <c r="E33" i="22"/>
  <c r="F33" i="22"/>
  <c r="E34" i="22"/>
  <c r="F34" i="22"/>
  <c r="E35" i="22"/>
  <c r="F35" i="22"/>
  <c r="E36" i="22"/>
  <c r="F36" i="22"/>
  <c r="E37" i="22"/>
  <c r="F37" i="22"/>
  <c r="E38" i="22"/>
  <c r="F38" i="22"/>
  <c r="E39" i="22"/>
  <c r="F39" i="22"/>
  <c r="E40" i="22"/>
  <c r="F40" i="22"/>
  <c r="E41" i="22"/>
  <c r="F41" i="22"/>
  <c r="E42" i="22"/>
  <c r="F42" i="22"/>
  <c r="E43" i="22"/>
  <c r="F43" i="22"/>
  <c r="E44" i="22"/>
  <c r="F44" i="22"/>
  <c r="E45" i="22"/>
  <c r="F45" i="22"/>
  <c r="E46" i="22"/>
  <c r="F46" i="22"/>
  <c r="E47" i="22"/>
  <c r="F47" i="22"/>
  <c r="E48" i="22"/>
  <c r="F48" i="22"/>
  <c r="E49" i="22"/>
  <c r="F49" i="22"/>
  <c r="E50" i="22"/>
  <c r="F50" i="22"/>
  <c r="E51" i="22"/>
  <c r="F51" i="22"/>
  <c r="E52" i="22"/>
  <c r="F52" i="22"/>
  <c r="E53" i="22"/>
  <c r="F53" i="22"/>
  <c r="E54" i="22"/>
  <c r="F54" i="22"/>
  <c r="E55" i="22"/>
  <c r="F55" i="22"/>
  <c r="E56" i="22"/>
  <c r="F56" i="22"/>
  <c r="E57" i="22"/>
  <c r="F57" i="22"/>
  <c r="E58" i="22"/>
  <c r="F58" i="22"/>
  <c r="E59" i="22"/>
  <c r="F59" i="22"/>
  <c r="E60" i="22"/>
  <c r="F60" i="22"/>
  <c r="E61" i="22"/>
  <c r="F61" i="22"/>
  <c r="E62" i="22"/>
  <c r="F62" i="22"/>
  <c r="E63" i="22"/>
  <c r="F63" i="22"/>
  <c r="E64" i="22"/>
  <c r="F64" i="22"/>
  <c r="E65" i="22"/>
  <c r="F65" i="22"/>
  <c r="E66" i="22"/>
  <c r="F66" i="22"/>
  <c r="E67" i="22"/>
  <c r="F67" i="22"/>
  <c r="E68" i="22"/>
  <c r="F68" i="22"/>
  <c r="E69" i="22"/>
  <c r="F69" i="22"/>
  <c r="E70" i="22"/>
  <c r="F70" i="22"/>
  <c r="E71" i="22"/>
  <c r="F71" i="22"/>
  <c r="E72" i="22"/>
  <c r="F72" i="22"/>
  <c r="E73" i="22"/>
  <c r="F73" i="22"/>
  <c r="E74" i="22"/>
  <c r="F74" i="22"/>
  <c r="E75" i="22"/>
  <c r="F75" i="22"/>
  <c r="E76" i="22"/>
  <c r="F76" i="22"/>
  <c r="E77" i="22"/>
  <c r="F77" i="22"/>
  <c r="E78" i="22"/>
  <c r="F78" i="22"/>
  <c r="E79" i="22"/>
  <c r="F79" i="22"/>
  <c r="E80" i="22"/>
  <c r="F80" i="22"/>
  <c r="K88" i="3" l="1"/>
  <c r="K29" i="3"/>
  <c r="K17" i="3"/>
  <c r="K16" i="3"/>
  <c r="K95" i="3"/>
  <c r="J14" i="20"/>
  <c r="E34" i="8" s="1"/>
  <c r="K107" i="3"/>
  <c r="K28" i="3"/>
  <c r="K92" i="3"/>
  <c r="K26" i="3"/>
  <c r="K58" i="3"/>
  <c r="K31" i="3"/>
  <c r="K65" i="3"/>
  <c r="K105" i="3"/>
  <c r="K39" i="3"/>
  <c r="K47" i="3"/>
  <c r="K44" i="3"/>
  <c r="K86" i="3"/>
  <c r="K55" i="3"/>
  <c r="K42" i="3"/>
  <c r="K50" i="3"/>
  <c r="K63" i="3"/>
  <c r="F212" i="29"/>
  <c r="G212" i="29" s="1"/>
  <c r="F11" i="29"/>
  <c r="G11" i="29" s="1"/>
  <c r="G934" i="29"/>
  <c r="K37" i="3"/>
  <c r="G10" i="22"/>
  <c r="K74" i="3"/>
  <c r="K35" i="3"/>
  <c r="K90" i="3"/>
  <c r="K68" i="3"/>
  <c r="K113" i="3"/>
  <c r="K98" i="3"/>
  <c r="K77" i="3"/>
  <c r="J10" i="12"/>
  <c r="K67" i="3"/>
  <c r="K117" i="3"/>
  <c r="K60" i="3"/>
  <c r="K24" i="3"/>
  <c r="K114" i="3"/>
  <c r="K49" i="3"/>
  <c r="K75" i="3"/>
  <c r="K84" i="3"/>
  <c r="K100" i="3"/>
  <c r="K83" i="3"/>
  <c r="K97" i="3"/>
  <c r="F33" i="29"/>
  <c r="G33" i="29" s="1"/>
  <c r="F705" i="29"/>
  <c r="G705" i="29" s="1"/>
  <c r="F623" i="29"/>
  <c r="G623" i="29" s="1"/>
  <c r="F540" i="29"/>
  <c r="G540" i="29" s="1"/>
  <c r="F460" i="29"/>
  <c r="G460" i="29" s="1"/>
  <c r="F377" i="29"/>
  <c r="G377" i="29" s="1"/>
  <c r="F873" i="29"/>
  <c r="G873" i="29" s="1"/>
  <c r="F14" i="29"/>
  <c r="G14" i="29" s="1"/>
  <c r="F22" i="29"/>
  <c r="G22" i="29" s="1"/>
  <c r="F30" i="29"/>
  <c r="G30" i="29" s="1"/>
  <c r="F38" i="29"/>
  <c r="G38" i="29" s="1"/>
  <c r="F45" i="29"/>
  <c r="G45" i="29" s="1"/>
  <c r="F52" i="29"/>
  <c r="G52" i="29" s="1"/>
  <c r="F59" i="29"/>
  <c r="G59" i="29" s="1"/>
  <c r="F67" i="29"/>
  <c r="G67" i="29" s="1"/>
  <c r="F75" i="29"/>
  <c r="G75" i="29" s="1"/>
  <c r="F83" i="29"/>
  <c r="G83" i="29" s="1"/>
  <c r="F91" i="29"/>
  <c r="G91" i="29" s="1"/>
  <c r="F99" i="29"/>
  <c r="G99" i="29" s="1"/>
  <c r="F107" i="29"/>
  <c r="G107" i="29" s="1"/>
  <c r="F115" i="29"/>
  <c r="G115" i="29" s="1"/>
  <c r="F123" i="29"/>
  <c r="G123" i="29" s="1"/>
  <c r="F138" i="29"/>
  <c r="G138" i="29" s="1"/>
  <c r="F146" i="29"/>
  <c r="G146" i="29" s="1"/>
  <c r="F161" i="29"/>
  <c r="G161" i="29" s="1"/>
  <c r="F164" i="29"/>
  <c r="G164" i="29" s="1"/>
  <c r="F172" i="29"/>
  <c r="G172" i="29" s="1"/>
  <c r="F179" i="29"/>
  <c r="G179" i="29" s="1"/>
  <c r="F187" i="29"/>
  <c r="G187" i="29" s="1"/>
  <c r="F195" i="29"/>
  <c r="G195" i="29" s="1"/>
  <c r="F203" i="29"/>
  <c r="G203" i="29" s="1"/>
  <c r="F211" i="29"/>
  <c r="G211" i="29" s="1"/>
  <c r="F219" i="29"/>
  <c r="G219" i="29" s="1"/>
  <c r="F227" i="29"/>
  <c r="G227" i="29" s="1"/>
  <c r="F235" i="29"/>
  <c r="G235" i="29" s="1"/>
  <c r="F243" i="29"/>
  <c r="G243" i="29" s="1"/>
  <c r="F251" i="29"/>
  <c r="G251" i="29" s="1"/>
  <c r="F259" i="29"/>
  <c r="G259" i="29" s="1"/>
  <c r="F266" i="29"/>
  <c r="G266" i="29" s="1"/>
  <c r="F274" i="29"/>
  <c r="G274" i="29" s="1"/>
  <c r="F282" i="29"/>
  <c r="G282" i="29" s="1"/>
  <c r="F289" i="29"/>
  <c r="G289" i="29" s="1"/>
  <c r="F296" i="29"/>
  <c r="G296" i="29" s="1"/>
  <c r="F304" i="29"/>
  <c r="G304" i="29" s="1"/>
  <c r="F311" i="29"/>
  <c r="G311" i="29" s="1"/>
  <c r="F319" i="29"/>
  <c r="G319" i="29" s="1"/>
  <c r="F327" i="29"/>
  <c r="G327" i="29" s="1"/>
  <c r="F334" i="29"/>
  <c r="G334" i="29" s="1"/>
  <c r="F342" i="29"/>
  <c r="G342" i="29" s="1"/>
  <c r="F350" i="29"/>
  <c r="G350" i="29" s="1"/>
  <c r="F358" i="29"/>
  <c r="G358" i="29" s="1"/>
  <c r="F366" i="29"/>
  <c r="G366" i="29" s="1"/>
  <c r="F374" i="29"/>
  <c r="G374" i="29" s="1"/>
  <c r="F381" i="29"/>
  <c r="G381" i="29" s="1"/>
  <c r="F389" i="29"/>
  <c r="G389" i="29" s="1"/>
  <c r="F396" i="29"/>
  <c r="G396" i="29" s="1"/>
  <c r="F403" i="29"/>
  <c r="G403" i="29" s="1"/>
  <c r="F411" i="29"/>
  <c r="G411" i="29" s="1"/>
  <c r="F419" i="29"/>
  <c r="G419" i="29" s="1"/>
  <c r="F427" i="29"/>
  <c r="G427" i="29" s="1"/>
  <c r="F435" i="29"/>
  <c r="G435" i="29" s="1"/>
  <c r="F443" i="29"/>
  <c r="G443" i="29" s="1"/>
  <c r="F451" i="29"/>
  <c r="G451" i="29" s="1"/>
  <c r="F459" i="29"/>
  <c r="G459" i="29" s="1"/>
  <c r="F467" i="29"/>
  <c r="G467" i="29" s="1"/>
  <c r="F475" i="29"/>
  <c r="G475" i="29" s="1"/>
  <c r="F482" i="29"/>
  <c r="G482" i="29" s="1"/>
  <c r="F489" i="29"/>
  <c r="G489" i="29" s="1"/>
  <c r="F497" i="29"/>
  <c r="G497" i="29" s="1"/>
  <c r="F505" i="29"/>
  <c r="G505" i="29" s="1"/>
  <c r="F513" i="29"/>
  <c r="G513" i="29" s="1"/>
  <c r="F520" i="29"/>
  <c r="G520" i="29" s="1"/>
  <c r="F527" i="29"/>
  <c r="G527" i="29" s="1"/>
  <c r="F535" i="29"/>
  <c r="G535" i="29" s="1"/>
  <c r="F543" i="29"/>
  <c r="G543" i="29" s="1"/>
  <c r="F551" i="29"/>
  <c r="G551" i="29" s="1"/>
  <c r="F558" i="29"/>
  <c r="G558" i="29" s="1"/>
  <c r="F566" i="29"/>
  <c r="G566" i="29" s="1"/>
  <c r="F574" i="29"/>
  <c r="G574" i="29" s="1"/>
  <c r="F582" i="29"/>
  <c r="G582" i="29" s="1"/>
  <c r="F597" i="29"/>
  <c r="G597" i="29" s="1"/>
  <c r="F605" i="29"/>
  <c r="G605" i="29" s="1"/>
  <c r="F613" i="29"/>
  <c r="G613" i="29" s="1"/>
  <c r="F621" i="29"/>
  <c r="G621" i="29" s="1"/>
  <c r="F628" i="29"/>
  <c r="G628" i="29" s="1"/>
  <c r="F636" i="29"/>
  <c r="G636" i="29" s="1"/>
  <c r="F643" i="29"/>
  <c r="G643" i="29" s="1"/>
  <c r="F651" i="29"/>
  <c r="G651" i="29" s="1"/>
  <c r="F659" i="29"/>
  <c r="G659" i="29" s="1"/>
  <c r="F667" i="29"/>
  <c r="G667" i="29" s="1"/>
  <c r="F674" i="29"/>
  <c r="G674" i="29" s="1"/>
  <c r="F681" i="29"/>
  <c r="G681" i="29" s="1"/>
  <c r="F689" i="29"/>
  <c r="G689" i="29" s="1"/>
  <c r="F696" i="29"/>
  <c r="G696" i="29" s="1"/>
  <c r="F704" i="29"/>
  <c r="G704" i="29" s="1"/>
  <c r="F712" i="29"/>
  <c r="G712" i="29" s="1"/>
  <c r="F720" i="29"/>
  <c r="G720" i="29" s="1"/>
  <c r="F728" i="29"/>
  <c r="G728" i="29" s="1"/>
  <c r="F736" i="29"/>
  <c r="G736" i="29" s="1"/>
  <c r="F744" i="29"/>
  <c r="G744" i="29" s="1"/>
  <c r="F752" i="29"/>
  <c r="G752" i="29" s="1"/>
  <c r="F760" i="29"/>
  <c r="G760" i="29" s="1"/>
  <c r="F768" i="29"/>
  <c r="G768" i="29" s="1"/>
  <c r="F776" i="29"/>
  <c r="G776" i="29" s="1"/>
  <c r="F784" i="29"/>
  <c r="G784" i="29" s="1"/>
  <c r="F792" i="29"/>
  <c r="G792" i="29" s="1"/>
  <c r="F800" i="29"/>
  <c r="G800" i="29" s="1"/>
  <c r="F808" i="29"/>
  <c r="G808" i="29" s="1"/>
  <c r="F816" i="29"/>
  <c r="G816" i="29" s="1"/>
  <c r="F823" i="29"/>
  <c r="G823" i="29" s="1"/>
  <c r="F831" i="29"/>
  <c r="G831" i="29" s="1"/>
  <c r="F839" i="29"/>
  <c r="G839" i="29" s="1"/>
  <c r="F847" i="29"/>
  <c r="G847" i="29" s="1"/>
  <c r="F855" i="29"/>
  <c r="G855" i="29" s="1"/>
  <c r="F863" i="29"/>
  <c r="G863" i="29" s="1"/>
  <c r="F870" i="29"/>
  <c r="G870" i="29" s="1"/>
  <c r="F878" i="29"/>
  <c r="G878" i="29" s="1"/>
  <c r="F893" i="29"/>
  <c r="G893" i="29" s="1"/>
  <c r="F901" i="29"/>
  <c r="G901" i="29" s="1"/>
  <c r="F909" i="29"/>
  <c r="G909" i="29" s="1"/>
  <c r="F917" i="29"/>
  <c r="G917" i="29" s="1"/>
  <c r="F925" i="29"/>
  <c r="G925" i="29" s="1"/>
  <c r="F933" i="29"/>
  <c r="G933" i="29" s="1"/>
  <c r="F12" i="29"/>
  <c r="G12" i="29" s="1"/>
  <c r="F19" i="29"/>
  <c r="G19" i="29" s="1"/>
  <c r="F27" i="29"/>
  <c r="G27" i="29" s="1"/>
  <c r="F35" i="29"/>
  <c r="G35" i="29" s="1"/>
  <c r="F42" i="29"/>
  <c r="G42" i="29" s="1"/>
  <c r="F49" i="29"/>
  <c r="G49" i="29" s="1"/>
  <c r="F64" i="29"/>
  <c r="G64" i="29" s="1"/>
  <c r="F72" i="29"/>
  <c r="G72" i="29" s="1"/>
  <c r="F80" i="29"/>
  <c r="G80" i="29" s="1"/>
  <c r="F88" i="29"/>
  <c r="G88" i="29" s="1"/>
  <c r="F96" i="29"/>
  <c r="G96" i="29" s="1"/>
  <c r="F104" i="29"/>
  <c r="G104" i="29" s="1"/>
  <c r="F112" i="29"/>
  <c r="G112" i="29" s="1"/>
  <c r="F120" i="29"/>
  <c r="G120" i="29" s="1"/>
  <c r="F128" i="29"/>
  <c r="G128" i="29" s="1"/>
  <c r="F135" i="29"/>
  <c r="G135" i="29" s="1"/>
  <c r="F13" i="29"/>
  <c r="G13" i="29" s="1"/>
  <c r="F20" i="29"/>
  <c r="G20" i="29" s="1"/>
  <c r="F28" i="29"/>
  <c r="G28" i="29" s="1"/>
  <c r="F36" i="29"/>
  <c r="G36" i="29" s="1"/>
  <c r="F43" i="29"/>
  <c r="G43" i="29" s="1"/>
  <c r="F50" i="29"/>
  <c r="G50" i="29" s="1"/>
  <c r="F57" i="29"/>
  <c r="G57" i="29" s="1"/>
  <c r="F65" i="29"/>
  <c r="G65" i="29" s="1"/>
  <c r="F73" i="29"/>
  <c r="G73" i="29" s="1"/>
  <c r="F81" i="29"/>
  <c r="G81" i="29" s="1"/>
  <c r="F89" i="29"/>
  <c r="G89" i="29" s="1"/>
  <c r="F97" i="29"/>
  <c r="G97" i="29" s="1"/>
  <c r="F105" i="29"/>
  <c r="G105" i="29" s="1"/>
  <c r="F113" i="29"/>
  <c r="G113" i="29" s="1"/>
  <c r="F121" i="29"/>
  <c r="G121" i="29" s="1"/>
  <c r="F129" i="29"/>
  <c r="G129" i="29" s="1"/>
  <c r="F136" i="29"/>
  <c r="G136" i="29" s="1"/>
  <c r="F144" i="29"/>
  <c r="G144" i="29" s="1"/>
  <c r="F152" i="29"/>
  <c r="G152" i="29" s="1"/>
  <c r="F159" i="29"/>
  <c r="G159" i="29" s="1"/>
  <c r="F170" i="29"/>
  <c r="G170" i="29" s="1"/>
  <c r="F185" i="29"/>
  <c r="G185" i="29" s="1"/>
  <c r="F193" i="29"/>
  <c r="G193" i="29" s="1"/>
  <c r="F201" i="29"/>
  <c r="G201" i="29" s="1"/>
  <c r="F209" i="29"/>
  <c r="G209" i="29" s="1"/>
  <c r="F217" i="29"/>
  <c r="G217" i="29" s="1"/>
  <c r="F225" i="29"/>
  <c r="G225" i="29" s="1"/>
  <c r="F233" i="29"/>
  <c r="G233" i="29" s="1"/>
  <c r="F241" i="29"/>
  <c r="G241" i="29" s="1"/>
  <c r="F249" i="29"/>
  <c r="G249" i="29" s="1"/>
  <c r="F257" i="29"/>
  <c r="G257" i="29" s="1"/>
  <c r="F272" i="29"/>
  <c r="G272" i="29" s="1"/>
  <c r="F280" i="29"/>
  <c r="G280" i="29" s="1"/>
  <c r="F287" i="29"/>
  <c r="G287" i="29" s="1"/>
  <c r="F294" i="29"/>
  <c r="G294" i="29" s="1"/>
  <c r="F302" i="29"/>
  <c r="G302" i="29" s="1"/>
  <c r="F309" i="29"/>
  <c r="G309" i="29" s="1"/>
  <c r="F317" i="29"/>
  <c r="G317" i="29" s="1"/>
  <c r="F325" i="29"/>
  <c r="G325" i="29" s="1"/>
  <c r="F340" i="29"/>
  <c r="G340" i="29" s="1"/>
  <c r="F348" i="29"/>
  <c r="G348" i="29" s="1"/>
  <c r="F356" i="29"/>
  <c r="G356" i="29" s="1"/>
  <c r="F364" i="29"/>
  <c r="G364" i="29" s="1"/>
  <c r="F372" i="29"/>
  <c r="G372" i="29" s="1"/>
  <c r="F380" i="29"/>
  <c r="G380" i="29" s="1"/>
  <c r="F387" i="29"/>
  <c r="G387" i="29" s="1"/>
  <c r="F394" i="29"/>
  <c r="G394" i="29" s="1"/>
  <c r="F401" i="29"/>
  <c r="G401" i="29" s="1"/>
  <c r="F409" i="29"/>
  <c r="G409" i="29" s="1"/>
  <c r="F417" i="29"/>
  <c r="G417" i="29" s="1"/>
  <c r="F425" i="29"/>
  <c r="G425" i="29" s="1"/>
  <c r="F433" i="29"/>
  <c r="G433" i="29" s="1"/>
  <c r="F441" i="29"/>
  <c r="G441" i="29" s="1"/>
  <c r="F449" i="29"/>
  <c r="G449" i="29" s="1"/>
  <c r="F457" i="29"/>
  <c r="G457" i="29" s="1"/>
  <c r="F465" i="29"/>
  <c r="G465" i="29" s="1"/>
  <c r="F473" i="29"/>
  <c r="G473" i="29" s="1"/>
  <c r="F480" i="29"/>
  <c r="G480" i="29" s="1"/>
  <c r="F487" i="29"/>
  <c r="G487" i="29" s="1"/>
  <c r="F495" i="29"/>
  <c r="G495" i="29" s="1"/>
  <c r="F503" i="29"/>
  <c r="G503" i="29" s="1"/>
  <c r="F511" i="29"/>
  <c r="G511" i="29" s="1"/>
  <c r="F525" i="29"/>
  <c r="G525" i="29" s="1"/>
  <c r="F533" i="29"/>
  <c r="G533" i="29" s="1"/>
  <c r="F541" i="29"/>
  <c r="G541" i="29" s="1"/>
  <c r="F549" i="29"/>
  <c r="G549" i="29" s="1"/>
  <c r="F556" i="29"/>
  <c r="G556" i="29" s="1"/>
  <c r="F564" i="29"/>
  <c r="G564" i="29" s="1"/>
  <c r="F572" i="29"/>
  <c r="G572" i="29" s="1"/>
  <c r="F580" i="29"/>
  <c r="G580" i="29" s="1"/>
  <c r="F588" i="29"/>
  <c r="G588" i="29" s="1"/>
  <c r="F595" i="29"/>
  <c r="G595" i="29" s="1"/>
  <c r="F603" i="29"/>
  <c r="G603" i="29" s="1"/>
  <c r="F611" i="29"/>
  <c r="G611" i="29" s="1"/>
  <c r="F619" i="29"/>
  <c r="G619" i="29" s="1"/>
  <c r="F626" i="29"/>
  <c r="G626" i="29" s="1"/>
  <c r="F634" i="29"/>
  <c r="G634" i="29" s="1"/>
  <c r="F642" i="29"/>
  <c r="G642" i="29" s="1"/>
  <c r="F649" i="29"/>
  <c r="G649" i="29" s="1"/>
  <c r="F657" i="29"/>
  <c r="G657" i="29" s="1"/>
  <c r="F665" i="29"/>
  <c r="G665" i="29" s="1"/>
  <c r="F672" i="29"/>
  <c r="G672" i="29" s="1"/>
  <c r="F687" i="29"/>
  <c r="G687" i="29" s="1"/>
  <c r="F694" i="29"/>
  <c r="G694" i="29" s="1"/>
  <c r="F702" i="29"/>
  <c r="G702" i="29" s="1"/>
  <c r="F710" i="29"/>
  <c r="G710" i="29" s="1"/>
  <c r="F718" i="29"/>
  <c r="G718" i="29" s="1"/>
  <c r="F726" i="29"/>
  <c r="G726" i="29" s="1"/>
  <c r="F734" i="29"/>
  <c r="G734" i="29" s="1"/>
  <c r="F742" i="29"/>
  <c r="G742" i="29" s="1"/>
  <c r="F750" i="29"/>
  <c r="G750" i="29" s="1"/>
  <c r="F758" i="29"/>
  <c r="G758" i="29" s="1"/>
  <c r="F766" i="29"/>
  <c r="G766" i="29" s="1"/>
  <c r="F774" i="29"/>
  <c r="G774" i="29" s="1"/>
  <c r="F782" i="29"/>
  <c r="G782" i="29" s="1"/>
  <c r="F790" i="29"/>
  <c r="G790" i="29" s="1"/>
  <c r="F798" i="29"/>
  <c r="G798" i="29" s="1"/>
  <c r="F806" i="29"/>
  <c r="G806" i="29" s="1"/>
  <c r="F814" i="29"/>
  <c r="G814" i="29" s="1"/>
  <c r="F821" i="29"/>
  <c r="G821" i="29" s="1"/>
  <c r="F829" i="29"/>
  <c r="G829" i="29" s="1"/>
  <c r="F837" i="29"/>
  <c r="G837" i="29" s="1"/>
  <c r="F845" i="29"/>
  <c r="G845" i="29" s="1"/>
  <c r="F853" i="29"/>
  <c r="G853" i="29" s="1"/>
  <c r="F861" i="29"/>
  <c r="G861" i="29" s="1"/>
  <c r="F868" i="29"/>
  <c r="G868" i="29" s="1"/>
  <c r="F876" i="29"/>
  <c r="G876" i="29" s="1"/>
  <c r="F884" i="29"/>
  <c r="G884" i="29" s="1"/>
  <c r="F891" i="29"/>
  <c r="G891" i="29" s="1"/>
  <c r="F899" i="29"/>
  <c r="G899" i="29" s="1"/>
  <c r="F907" i="29"/>
  <c r="G907" i="29" s="1"/>
  <c r="F915" i="29"/>
  <c r="G915" i="29" s="1"/>
  <c r="F923" i="29"/>
  <c r="G923" i="29" s="1"/>
  <c r="F931" i="29"/>
  <c r="G931" i="29" s="1"/>
  <c r="F23" i="29"/>
  <c r="G23" i="29" s="1"/>
  <c r="F34" i="29"/>
  <c r="G34" i="29" s="1"/>
  <c r="F47" i="29"/>
  <c r="G47" i="29" s="1"/>
  <c r="F58" i="29"/>
  <c r="G58" i="29" s="1"/>
  <c r="F70" i="29"/>
  <c r="G70" i="29" s="1"/>
  <c r="F84" i="29"/>
  <c r="G84" i="29" s="1"/>
  <c r="F95" i="29"/>
  <c r="G95" i="29" s="1"/>
  <c r="F109" i="29"/>
  <c r="G109" i="29" s="1"/>
  <c r="F122" i="29"/>
  <c r="G122" i="29" s="1"/>
  <c r="F133" i="29"/>
  <c r="G133" i="29" s="1"/>
  <c r="F145" i="29"/>
  <c r="G145" i="29" s="1"/>
  <c r="F155" i="29"/>
  <c r="G155" i="29" s="1"/>
  <c r="F171" i="29"/>
  <c r="G171" i="29" s="1"/>
  <c r="F181" i="29"/>
  <c r="G181" i="29" s="1"/>
  <c r="F191" i="29"/>
  <c r="G191" i="29" s="1"/>
  <c r="F202" i="29"/>
  <c r="G202" i="29" s="1"/>
  <c r="F213" i="29"/>
  <c r="G213" i="29" s="1"/>
  <c r="F223" i="29"/>
  <c r="G223" i="29" s="1"/>
  <c r="F234" i="29"/>
  <c r="G234" i="29" s="1"/>
  <c r="F245" i="29"/>
  <c r="G245" i="29" s="1"/>
  <c r="F255" i="29"/>
  <c r="G255" i="29" s="1"/>
  <c r="F265" i="29"/>
  <c r="G265" i="29" s="1"/>
  <c r="F276" i="29"/>
  <c r="G276" i="29" s="1"/>
  <c r="F285" i="29"/>
  <c r="G285" i="29" s="1"/>
  <c r="F295" i="29"/>
  <c r="G295" i="29" s="1"/>
  <c r="F306" i="29"/>
  <c r="G306" i="29" s="1"/>
  <c r="F315" i="29"/>
  <c r="G315" i="29" s="1"/>
  <c r="F326" i="29"/>
  <c r="G326" i="29" s="1"/>
  <c r="F336" i="29"/>
  <c r="G336" i="29" s="1"/>
  <c r="F346" i="29"/>
  <c r="G346" i="29" s="1"/>
  <c r="F357" i="29"/>
  <c r="G357" i="29" s="1"/>
  <c r="F368" i="29"/>
  <c r="G368" i="29" s="1"/>
  <c r="F378" i="29"/>
  <c r="G378" i="29" s="1"/>
  <c r="F388" i="29"/>
  <c r="G388" i="29" s="1"/>
  <c r="F398" i="29"/>
  <c r="G398" i="29" s="1"/>
  <c r="F407" i="29"/>
  <c r="G407" i="29" s="1"/>
  <c r="F418" i="29"/>
  <c r="G418" i="29" s="1"/>
  <c r="F429" i="29"/>
  <c r="G429" i="29" s="1"/>
  <c r="F439" i="29"/>
  <c r="G439" i="29" s="1"/>
  <c r="F450" i="29"/>
  <c r="G450" i="29" s="1"/>
  <c r="F461" i="29"/>
  <c r="G461" i="29" s="1"/>
  <c r="F471" i="29"/>
  <c r="G471" i="29" s="1"/>
  <c r="F481" i="29"/>
  <c r="G481" i="29" s="1"/>
  <c r="F491" i="29"/>
  <c r="G491" i="29" s="1"/>
  <c r="F501" i="29"/>
  <c r="G501" i="29" s="1"/>
  <c r="F512" i="29"/>
  <c r="G512" i="29" s="1"/>
  <c r="F521" i="29"/>
  <c r="G521" i="29" s="1"/>
  <c r="F531" i="29"/>
  <c r="G531" i="29" s="1"/>
  <c r="F542" i="29"/>
  <c r="G542" i="29" s="1"/>
  <c r="F553" i="29"/>
  <c r="G553" i="29" s="1"/>
  <c r="F562" i="29"/>
  <c r="G562" i="29" s="1"/>
  <c r="F573" i="29"/>
  <c r="G573" i="29" s="1"/>
  <c r="F584" i="29"/>
  <c r="G584" i="29" s="1"/>
  <c r="F593" i="29"/>
  <c r="G593" i="29" s="1"/>
  <c r="F604" i="29"/>
  <c r="G604" i="29" s="1"/>
  <c r="F615" i="29"/>
  <c r="G615" i="29" s="1"/>
  <c r="F624" i="29"/>
  <c r="G624" i="29" s="1"/>
  <c r="F635" i="29"/>
  <c r="G635" i="29" s="1"/>
  <c r="F645" i="29"/>
  <c r="G645" i="29" s="1"/>
  <c r="F655" i="29"/>
  <c r="G655" i="29" s="1"/>
  <c r="F666" i="29"/>
  <c r="G666" i="29" s="1"/>
  <c r="F676" i="29"/>
  <c r="G676" i="29" s="1"/>
  <c r="F685" i="29"/>
  <c r="G685" i="29" s="1"/>
  <c r="F695" i="29"/>
  <c r="G695" i="29" s="1"/>
  <c r="F706" i="29"/>
  <c r="G706" i="29" s="1"/>
  <c r="F716" i="29"/>
  <c r="G716" i="29" s="1"/>
  <c r="F727" i="29"/>
  <c r="G727" i="29" s="1"/>
  <c r="F738" i="29"/>
  <c r="G738" i="29" s="1"/>
  <c r="F748" i="29"/>
  <c r="G748" i="29" s="1"/>
  <c r="F759" i="29"/>
  <c r="G759" i="29" s="1"/>
  <c r="F770" i="29"/>
  <c r="G770" i="29" s="1"/>
  <c r="F780" i="29"/>
  <c r="G780" i="29" s="1"/>
  <c r="F791" i="29"/>
  <c r="G791" i="29" s="1"/>
  <c r="F802" i="29"/>
  <c r="G802" i="29" s="1"/>
  <c r="F812" i="29"/>
  <c r="G812" i="29" s="1"/>
  <c r="F822" i="29"/>
  <c r="G822" i="29" s="1"/>
  <c r="F833" i="29"/>
  <c r="G833" i="29" s="1"/>
  <c r="F843" i="29"/>
  <c r="G843" i="29" s="1"/>
  <c r="F854" i="29"/>
  <c r="G854" i="29" s="1"/>
  <c r="F865" i="29"/>
  <c r="G865" i="29" s="1"/>
  <c r="F874" i="29"/>
  <c r="G874" i="29" s="1"/>
  <c r="F885" i="29"/>
  <c r="G885" i="29" s="1"/>
  <c r="F895" i="29"/>
  <c r="G895" i="29" s="1"/>
  <c r="F905" i="29"/>
  <c r="G905" i="29" s="1"/>
  <c r="F916" i="29"/>
  <c r="G916" i="29" s="1"/>
  <c r="F927" i="29"/>
  <c r="G927" i="29" s="1"/>
  <c r="F24" i="29"/>
  <c r="G24" i="29" s="1"/>
  <c r="F37" i="29"/>
  <c r="G37" i="29" s="1"/>
  <c r="F48" i="29"/>
  <c r="G48" i="29" s="1"/>
  <c r="F60" i="29"/>
  <c r="G60" i="29" s="1"/>
  <c r="F71" i="29"/>
  <c r="G71" i="29" s="1"/>
  <c r="F85" i="29"/>
  <c r="G85" i="29" s="1"/>
  <c r="F98" i="29"/>
  <c r="G98" i="29" s="1"/>
  <c r="F110" i="29"/>
  <c r="G110" i="29" s="1"/>
  <c r="F124" i="29"/>
  <c r="G124" i="29" s="1"/>
  <c r="F134" i="29"/>
  <c r="G134" i="29" s="1"/>
  <c r="F147" i="29"/>
  <c r="G147" i="29" s="1"/>
  <c r="F156" i="29"/>
  <c r="G156" i="29" s="1"/>
  <c r="F173" i="29"/>
  <c r="G173" i="29" s="1"/>
  <c r="F182" i="29"/>
  <c r="G182" i="29" s="1"/>
  <c r="F192" i="29"/>
  <c r="G192" i="29" s="1"/>
  <c r="F204" i="29"/>
  <c r="G204" i="29" s="1"/>
  <c r="F214" i="29"/>
  <c r="G214" i="29" s="1"/>
  <c r="F224" i="29"/>
  <c r="G224" i="29" s="1"/>
  <c r="F236" i="29"/>
  <c r="G236" i="29" s="1"/>
  <c r="F246" i="29"/>
  <c r="G246" i="29" s="1"/>
  <c r="F256" i="29"/>
  <c r="G256" i="29" s="1"/>
  <c r="F267" i="29"/>
  <c r="G267" i="29" s="1"/>
  <c r="F277" i="29"/>
  <c r="G277" i="29" s="1"/>
  <c r="F286" i="29"/>
  <c r="G286" i="29" s="1"/>
  <c r="F297" i="29"/>
  <c r="G297" i="29" s="1"/>
  <c r="F307" i="29"/>
  <c r="G307" i="29" s="1"/>
  <c r="F316" i="29"/>
  <c r="G316" i="29" s="1"/>
  <c r="F328" i="29"/>
  <c r="G328" i="29" s="1"/>
  <c r="F337" i="29"/>
  <c r="G337" i="29" s="1"/>
  <c r="F347" i="29"/>
  <c r="G347" i="29" s="1"/>
  <c r="F359" i="29"/>
  <c r="G359" i="29" s="1"/>
  <c r="F369" i="29"/>
  <c r="G369" i="29" s="1"/>
  <c r="F379" i="29"/>
  <c r="G379" i="29" s="1"/>
  <c r="F390" i="29"/>
  <c r="G390" i="29" s="1"/>
  <c r="F408" i="29"/>
  <c r="G408" i="29" s="1"/>
  <c r="F420" i="29"/>
  <c r="G420" i="29" s="1"/>
  <c r="F430" i="29"/>
  <c r="G430" i="29" s="1"/>
  <c r="F440" i="29"/>
  <c r="G440" i="29" s="1"/>
  <c r="F452" i="29"/>
  <c r="G452" i="29" s="1"/>
  <c r="F462" i="29"/>
  <c r="G462" i="29" s="1"/>
  <c r="F472" i="29"/>
  <c r="G472" i="29" s="1"/>
  <c r="F483" i="29"/>
  <c r="G483" i="29" s="1"/>
  <c r="F492" i="29"/>
  <c r="G492" i="29" s="1"/>
  <c r="F502" i="29"/>
  <c r="G502" i="29" s="1"/>
  <c r="F514" i="29"/>
  <c r="G514" i="29" s="1"/>
  <c r="F522" i="29"/>
  <c r="G522" i="29" s="1"/>
  <c r="F532" i="29"/>
  <c r="G532" i="29" s="1"/>
  <c r="F544" i="29"/>
  <c r="G544" i="29" s="1"/>
  <c r="F563" i="29"/>
  <c r="G563" i="29" s="1"/>
  <c r="F575" i="29"/>
  <c r="G575" i="29" s="1"/>
  <c r="F585" i="29"/>
  <c r="G585" i="29" s="1"/>
  <c r="F594" i="29"/>
  <c r="G594" i="29" s="1"/>
  <c r="F606" i="29"/>
  <c r="G606" i="29" s="1"/>
  <c r="F616" i="29"/>
  <c r="G616" i="29" s="1"/>
  <c r="F625" i="29"/>
  <c r="G625" i="29" s="1"/>
  <c r="F637" i="29"/>
  <c r="G637" i="29" s="1"/>
  <c r="F646" i="29"/>
  <c r="G646" i="29" s="1"/>
  <c r="F656" i="29"/>
  <c r="G656" i="29" s="1"/>
  <c r="F668" i="29"/>
  <c r="G668" i="29" s="1"/>
  <c r="F677" i="29"/>
  <c r="G677" i="29" s="1"/>
  <c r="F686" i="29"/>
  <c r="G686" i="29" s="1"/>
  <c r="F697" i="29"/>
  <c r="G697" i="29" s="1"/>
  <c r="F707" i="29"/>
  <c r="G707" i="29" s="1"/>
  <c r="F717" i="29"/>
  <c r="G717" i="29" s="1"/>
  <c r="F729" i="29"/>
  <c r="G729" i="29" s="1"/>
  <c r="F739" i="29"/>
  <c r="G739" i="29" s="1"/>
  <c r="F749" i="29"/>
  <c r="G749" i="29" s="1"/>
  <c r="F761" i="29"/>
  <c r="G761" i="29" s="1"/>
  <c r="F771" i="29"/>
  <c r="G771" i="29" s="1"/>
  <c r="F781" i="29"/>
  <c r="G781" i="29" s="1"/>
  <c r="F793" i="29"/>
  <c r="G793" i="29" s="1"/>
  <c r="F803" i="29"/>
  <c r="G803" i="29" s="1"/>
  <c r="F813" i="29"/>
  <c r="G813" i="29" s="1"/>
  <c r="F824" i="29"/>
  <c r="G824" i="29" s="1"/>
  <c r="F834" i="29"/>
  <c r="G834" i="29" s="1"/>
  <c r="F844" i="29"/>
  <c r="G844" i="29" s="1"/>
  <c r="F856" i="29"/>
  <c r="G856" i="29" s="1"/>
  <c r="F866" i="29"/>
  <c r="G866" i="29" s="1"/>
  <c r="F875" i="29"/>
  <c r="G875" i="29" s="1"/>
  <c r="F886" i="29"/>
  <c r="G886" i="29" s="1"/>
  <c r="F896" i="29"/>
  <c r="G896" i="29" s="1"/>
  <c r="F906" i="29"/>
  <c r="G906" i="29" s="1"/>
  <c r="F918" i="29"/>
  <c r="G918" i="29" s="1"/>
  <c r="F928" i="29"/>
  <c r="G928" i="29" s="1"/>
  <c r="F25" i="29"/>
  <c r="G25" i="29" s="1"/>
  <c r="F39" i="29"/>
  <c r="G39" i="29" s="1"/>
  <c r="F61" i="29"/>
  <c r="G61" i="29" s="1"/>
  <c r="F74" i="29"/>
  <c r="G74" i="29" s="1"/>
  <c r="F86" i="29"/>
  <c r="G86" i="29" s="1"/>
  <c r="F100" i="29"/>
  <c r="G100" i="29" s="1"/>
  <c r="F111" i="29"/>
  <c r="G111" i="29" s="1"/>
  <c r="F125" i="29"/>
  <c r="G125" i="29" s="1"/>
  <c r="F137" i="29"/>
  <c r="G137" i="29" s="1"/>
  <c r="F148" i="29"/>
  <c r="G148" i="29" s="1"/>
  <c r="F157" i="29"/>
  <c r="G157" i="29" s="1"/>
  <c r="F174" i="29"/>
  <c r="G174" i="29" s="1"/>
  <c r="F183" i="29"/>
  <c r="G183" i="29" s="1"/>
  <c r="F194" i="29"/>
  <c r="G194" i="29" s="1"/>
  <c r="F205" i="29"/>
  <c r="G205" i="29" s="1"/>
  <c r="F215" i="29"/>
  <c r="G215" i="29" s="1"/>
  <c r="F226" i="29"/>
  <c r="G226" i="29" s="1"/>
  <c r="F237" i="29"/>
  <c r="G237" i="29" s="1"/>
  <c r="F247" i="29"/>
  <c r="G247" i="29" s="1"/>
  <c r="F258" i="29"/>
  <c r="G258" i="29" s="1"/>
  <c r="F268" i="29"/>
  <c r="G268" i="29" s="1"/>
  <c r="F278" i="29"/>
  <c r="G278" i="29" s="1"/>
  <c r="F288" i="29"/>
  <c r="G288" i="29" s="1"/>
  <c r="F298" i="29"/>
  <c r="G298" i="29" s="1"/>
  <c r="F318" i="29"/>
  <c r="G318" i="29" s="1"/>
  <c r="F329" i="29"/>
  <c r="G329" i="29" s="1"/>
  <c r="F338" i="29"/>
  <c r="G338" i="29" s="1"/>
  <c r="F349" i="29"/>
  <c r="G349" i="29" s="1"/>
  <c r="F360" i="29"/>
  <c r="G360" i="29" s="1"/>
  <c r="F370" i="29"/>
  <c r="G370" i="29" s="1"/>
  <c r="F391" i="29"/>
  <c r="G391" i="29" s="1"/>
  <c r="F399" i="29"/>
  <c r="G399" i="29" s="1"/>
  <c r="F410" i="29"/>
  <c r="G410" i="29" s="1"/>
  <c r="F421" i="29"/>
  <c r="G421" i="29" s="1"/>
  <c r="F431" i="29"/>
  <c r="G431" i="29" s="1"/>
  <c r="F442" i="29"/>
  <c r="G442" i="29" s="1"/>
  <c r="F453" i="29"/>
  <c r="G453" i="29" s="1"/>
  <c r="F463" i="29"/>
  <c r="G463" i="29" s="1"/>
  <c r="F474" i="29"/>
  <c r="G474" i="29" s="1"/>
  <c r="F484" i="29"/>
  <c r="G484" i="29" s="1"/>
  <c r="F493" i="29"/>
  <c r="G493" i="29" s="1"/>
  <c r="F504" i="29"/>
  <c r="G504" i="29" s="1"/>
  <c r="F515" i="29"/>
  <c r="G515" i="29" s="1"/>
  <c r="F523" i="29"/>
  <c r="G523" i="29" s="1"/>
  <c r="F534" i="29"/>
  <c r="G534" i="29" s="1"/>
  <c r="F545" i="29"/>
  <c r="G545" i="29" s="1"/>
  <c r="F554" i="29"/>
  <c r="G554" i="29" s="1"/>
  <c r="F565" i="29"/>
  <c r="G565" i="29" s="1"/>
  <c r="F576" i="29"/>
  <c r="G576" i="29" s="1"/>
  <c r="F586" i="29"/>
  <c r="G586" i="29" s="1"/>
  <c r="F596" i="29"/>
  <c r="G596" i="29" s="1"/>
  <c r="F607" i="29"/>
  <c r="G607" i="29" s="1"/>
  <c r="F617" i="29"/>
  <c r="G617" i="29" s="1"/>
  <c r="F627" i="29"/>
  <c r="G627" i="29" s="1"/>
  <c r="F638" i="29"/>
  <c r="G638" i="29" s="1"/>
  <c r="F647" i="29"/>
  <c r="G647" i="29" s="1"/>
  <c r="F658" i="29"/>
  <c r="G658" i="29" s="1"/>
  <c r="F669" i="29"/>
  <c r="G669" i="29" s="1"/>
  <c r="F678" i="29"/>
  <c r="G678" i="29" s="1"/>
  <c r="F688" i="29"/>
  <c r="G688" i="29" s="1"/>
  <c r="F698" i="29"/>
  <c r="G698" i="29" s="1"/>
  <c r="F708" i="29"/>
  <c r="G708" i="29" s="1"/>
  <c r="F719" i="29"/>
  <c r="G719" i="29" s="1"/>
  <c r="F730" i="29"/>
  <c r="G730" i="29" s="1"/>
  <c r="F740" i="29"/>
  <c r="G740" i="29" s="1"/>
  <c r="F751" i="29"/>
  <c r="G751" i="29" s="1"/>
  <c r="F762" i="29"/>
  <c r="G762" i="29" s="1"/>
  <c r="F772" i="29"/>
  <c r="G772" i="29" s="1"/>
  <c r="F783" i="29"/>
  <c r="G783" i="29" s="1"/>
  <c r="F794" i="29"/>
  <c r="G794" i="29" s="1"/>
  <c r="F804" i="29"/>
  <c r="G804" i="29" s="1"/>
  <c r="F815" i="29"/>
  <c r="G815" i="29" s="1"/>
  <c r="F825" i="29"/>
  <c r="G825" i="29" s="1"/>
  <c r="F835" i="29"/>
  <c r="G835" i="29" s="1"/>
  <c r="F846" i="29"/>
  <c r="G846" i="29" s="1"/>
  <c r="F857" i="29"/>
  <c r="G857" i="29" s="1"/>
  <c r="F867" i="29"/>
  <c r="G867" i="29" s="1"/>
  <c r="F877" i="29"/>
  <c r="G877" i="29" s="1"/>
  <c r="F887" i="29"/>
  <c r="G887" i="29" s="1"/>
  <c r="F897" i="29"/>
  <c r="G897" i="29" s="1"/>
  <c r="F908" i="29"/>
  <c r="G908" i="29" s="1"/>
  <c r="F919" i="29"/>
  <c r="G919" i="29" s="1"/>
  <c r="F929" i="29"/>
  <c r="G929" i="29" s="1"/>
  <c r="F15" i="29"/>
  <c r="G15" i="29" s="1"/>
  <c r="F26" i="29"/>
  <c r="G26" i="29" s="1"/>
  <c r="F40" i="29"/>
  <c r="G40" i="29" s="1"/>
  <c r="F51" i="29"/>
  <c r="G51" i="29" s="1"/>
  <c r="F62" i="29"/>
  <c r="G62" i="29" s="1"/>
  <c r="F76" i="29"/>
  <c r="G76" i="29" s="1"/>
  <c r="F87" i="29"/>
  <c r="G87" i="29" s="1"/>
  <c r="F101" i="29"/>
  <c r="G101" i="29" s="1"/>
  <c r="F114" i="29"/>
  <c r="G114" i="29" s="1"/>
  <c r="F126" i="29"/>
  <c r="G126" i="29" s="1"/>
  <c r="F139" i="29"/>
  <c r="G139" i="29" s="1"/>
  <c r="F149" i="29"/>
  <c r="G149" i="29" s="1"/>
  <c r="F158" i="29"/>
  <c r="G158" i="29" s="1"/>
  <c r="F165" i="29"/>
  <c r="G165" i="29" s="1"/>
  <c r="F175" i="29"/>
  <c r="G175" i="29" s="1"/>
  <c r="F184" i="29"/>
  <c r="G184" i="29" s="1"/>
  <c r="F196" i="29"/>
  <c r="G196" i="29" s="1"/>
  <c r="F206" i="29"/>
  <c r="G206" i="29" s="1"/>
  <c r="F216" i="29"/>
  <c r="G216" i="29" s="1"/>
  <c r="F228" i="29"/>
  <c r="G228" i="29" s="1"/>
  <c r="F238" i="29"/>
  <c r="G238" i="29" s="1"/>
  <c r="F248" i="29"/>
  <c r="G248" i="29" s="1"/>
  <c r="F260" i="29"/>
  <c r="G260" i="29" s="1"/>
  <c r="F269" i="29"/>
  <c r="G269" i="29" s="1"/>
  <c r="F279" i="29"/>
  <c r="G279" i="29" s="1"/>
  <c r="F290" i="29"/>
  <c r="G290" i="29" s="1"/>
  <c r="F299" i="29"/>
  <c r="G299" i="29" s="1"/>
  <c r="F308" i="29"/>
  <c r="G308" i="29" s="1"/>
  <c r="F320" i="29"/>
  <c r="G320" i="29" s="1"/>
  <c r="F330" i="29"/>
  <c r="G330" i="29" s="1"/>
  <c r="F339" i="29"/>
  <c r="G339" i="29" s="1"/>
  <c r="F351" i="29"/>
  <c r="G351" i="29" s="1"/>
  <c r="F361" i="29"/>
  <c r="G361" i="29" s="1"/>
  <c r="F371" i="29"/>
  <c r="G371" i="29" s="1"/>
  <c r="F382" i="29"/>
  <c r="G382" i="29" s="1"/>
  <c r="F392" i="29"/>
  <c r="G392" i="29" s="1"/>
  <c r="F400" i="29"/>
  <c r="G400" i="29" s="1"/>
  <c r="F412" i="29"/>
  <c r="G412" i="29" s="1"/>
  <c r="F422" i="29"/>
  <c r="G422" i="29" s="1"/>
  <c r="F432" i="29"/>
  <c r="G432" i="29" s="1"/>
  <c r="F444" i="29"/>
  <c r="G444" i="29" s="1"/>
  <c r="F454" i="29"/>
  <c r="G454" i="29" s="1"/>
  <c r="F464" i="29"/>
  <c r="G464" i="29" s="1"/>
  <c r="F476" i="29"/>
  <c r="G476" i="29" s="1"/>
  <c r="F485" i="29"/>
  <c r="G485" i="29" s="1"/>
  <c r="F494" i="29"/>
  <c r="G494" i="29" s="1"/>
  <c r="F506" i="29"/>
  <c r="G506" i="29" s="1"/>
  <c r="F516" i="29"/>
  <c r="G516" i="29" s="1"/>
  <c r="F524" i="29"/>
  <c r="G524" i="29" s="1"/>
  <c r="F536" i="29"/>
  <c r="G536" i="29" s="1"/>
  <c r="F546" i="29"/>
  <c r="G546" i="29" s="1"/>
  <c r="F555" i="29"/>
  <c r="G555" i="29" s="1"/>
  <c r="F567" i="29"/>
  <c r="G567" i="29" s="1"/>
  <c r="F577" i="29"/>
  <c r="G577" i="29" s="1"/>
  <c r="F587" i="29"/>
  <c r="G587" i="29" s="1"/>
  <c r="F598" i="29"/>
  <c r="G598" i="29" s="1"/>
  <c r="F608" i="29"/>
  <c r="G608" i="29" s="1"/>
  <c r="F618" i="29"/>
  <c r="G618" i="29" s="1"/>
  <c r="F629" i="29"/>
  <c r="G629" i="29" s="1"/>
  <c r="F639" i="29"/>
  <c r="G639" i="29" s="1"/>
  <c r="F648" i="29"/>
  <c r="G648" i="29" s="1"/>
  <c r="F660" i="29"/>
  <c r="G660" i="29" s="1"/>
  <c r="F670" i="29"/>
  <c r="G670" i="29" s="1"/>
  <c r="F679" i="29"/>
  <c r="G679" i="29" s="1"/>
  <c r="F690" i="29"/>
  <c r="G690" i="29" s="1"/>
  <c r="F699" i="29"/>
  <c r="G699" i="29" s="1"/>
  <c r="F709" i="29"/>
  <c r="G709" i="29" s="1"/>
  <c r="F721" i="29"/>
  <c r="G721" i="29" s="1"/>
  <c r="F731" i="29"/>
  <c r="G731" i="29" s="1"/>
  <c r="F741" i="29"/>
  <c r="G741" i="29" s="1"/>
  <c r="F753" i="29"/>
  <c r="G753" i="29" s="1"/>
  <c r="F763" i="29"/>
  <c r="G763" i="29" s="1"/>
  <c r="F773" i="29"/>
  <c r="G773" i="29" s="1"/>
  <c r="F785" i="29"/>
  <c r="G785" i="29" s="1"/>
  <c r="F795" i="29"/>
  <c r="G795" i="29" s="1"/>
  <c r="F805" i="29"/>
  <c r="G805" i="29" s="1"/>
  <c r="F817" i="29"/>
  <c r="G817" i="29" s="1"/>
  <c r="F826" i="29"/>
  <c r="G826" i="29" s="1"/>
  <c r="F836" i="29"/>
  <c r="G836" i="29" s="1"/>
  <c r="F848" i="29"/>
  <c r="G848" i="29" s="1"/>
  <c r="F858" i="29"/>
  <c r="G858" i="29" s="1"/>
  <c r="F879" i="29"/>
  <c r="G879" i="29" s="1"/>
  <c r="F888" i="29"/>
  <c r="G888" i="29" s="1"/>
  <c r="F898" i="29"/>
  <c r="G898" i="29" s="1"/>
  <c r="F910" i="29"/>
  <c r="G910" i="29" s="1"/>
  <c r="F920" i="29"/>
  <c r="G920" i="29" s="1"/>
  <c r="F930" i="29"/>
  <c r="G930" i="29" s="1"/>
  <c r="F16" i="29"/>
  <c r="G16" i="29" s="1"/>
  <c r="F29" i="29"/>
  <c r="G29" i="29" s="1"/>
  <c r="F53" i="29"/>
  <c r="G53" i="29" s="1"/>
  <c r="F63" i="29"/>
  <c r="G63" i="29" s="1"/>
  <c r="F77" i="29"/>
  <c r="G77" i="29" s="1"/>
  <c r="F90" i="29"/>
  <c r="G90" i="29" s="1"/>
  <c r="F102" i="29"/>
  <c r="G102" i="29" s="1"/>
  <c r="F116" i="29"/>
  <c r="G116" i="29" s="1"/>
  <c r="F127" i="29"/>
  <c r="G127" i="29" s="1"/>
  <c r="F140" i="29"/>
  <c r="G140" i="29" s="1"/>
  <c r="F150" i="29"/>
  <c r="G150" i="29" s="1"/>
  <c r="F160" i="29"/>
  <c r="G160" i="29" s="1"/>
  <c r="F166" i="29"/>
  <c r="G166" i="29" s="1"/>
  <c r="F176" i="29"/>
  <c r="G176" i="29" s="1"/>
  <c r="F186" i="29"/>
  <c r="G186" i="29" s="1"/>
  <c r="F197" i="29"/>
  <c r="G197" i="29" s="1"/>
  <c r="F207" i="29"/>
  <c r="G207" i="29" s="1"/>
  <c r="F218" i="29"/>
  <c r="G218" i="29" s="1"/>
  <c r="F229" i="29"/>
  <c r="G229" i="29" s="1"/>
  <c r="F239" i="29"/>
  <c r="G239" i="29" s="1"/>
  <c r="F250" i="29"/>
  <c r="G250" i="29" s="1"/>
  <c r="F261" i="29"/>
  <c r="G261" i="29" s="1"/>
  <c r="F270" i="29"/>
  <c r="G270" i="29" s="1"/>
  <c r="F281" i="29"/>
  <c r="G281" i="29" s="1"/>
  <c r="F291" i="29"/>
  <c r="G291" i="29" s="1"/>
  <c r="F300" i="29"/>
  <c r="G300" i="29" s="1"/>
  <c r="F310" i="29"/>
  <c r="G310" i="29" s="1"/>
  <c r="F321" i="29"/>
  <c r="G321" i="29" s="1"/>
  <c r="F331" i="29"/>
  <c r="G331" i="29" s="1"/>
  <c r="F341" i="29"/>
  <c r="G341" i="29" s="1"/>
  <c r="F352" i="29"/>
  <c r="G352" i="29" s="1"/>
  <c r="F362" i="29"/>
  <c r="G362" i="29" s="1"/>
  <c r="F373" i="29"/>
  <c r="G373" i="29" s="1"/>
  <c r="F383" i="29"/>
  <c r="G383" i="29" s="1"/>
  <c r="F402" i="29"/>
  <c r="G402" i="29" s="1"/>
  <c r="F413" i="29"/>
  <c r="G413" i="29" s="1"/>
  <c r="F423" i="29"/>
  <c r="G423" i="29" s="1"/>
  <c r="F434" i="29"/>
  <c r="G434" i="29" s="1"/>
  <c r="F445" i="29"/>
  <c r="G445" i="29" s="1"/>
  <c r="F455" i="29"/>
  <c r="G455" i="29" s="1"/>
  <c r="F466" i="29"/>
  <c r="G466" i="29" s="1"/>
  <c r="F496" i="29"/>
  <c r="G496" i="29" s="1"/>
  <c r="F507" i="29"/>
  <c r="G507" i="29" s="1"/>
  <c r="F517" i="29"/>
  <c r="G517" i="29" s="1"/>
  <c r="F526" i="29"/>
  <c r="G526" i="29" s="1"/>
  <c r="F537" i="29"/>
  <c r="G537" i="29" s="1"/>
  <c r="F547" i="29"/>
  <c r="G547" i="29" s="1"/>
  <c r="F557" i="29"/>
  <c r="G557" i="29" s="1"/>
  <c r="F568" i="29"/>
  <c r="G568" i="29" s="1"/>
  <c r="F578" i="29"/>
  <c r="G578" i="29" s="1"/>
  <c r="F589" i="29"/>
  <c r="G589" i="29" s="1"/>
  <c r="F599" i="29"/>
  <c r="G599" i="29" s="1"/>
  <c r="F609" i="29"/>
  <c r="G609" i="29" s="1"/>
  <c r="F620" i="29"/>
  <c r="G620" i="29" s="1"/>
  <c r="F630" i="29"/>
  <c r="G630" i="29" s="1"/>
  <c r="F640" i="29"/>
  <c r="G640" i="29" s="1"/>
  <c r="F650" i="29"/>
  <c r="G650" i="29" s="1"/>
  <c r="F661" i="29"/>
  <c r="G661" i="29" s="1"/>
  <c r="F671" i="29"/>
  <c r="G671" i="29" s="1"/>
  <c r="F680" i="29"/>
  <c r="G680" i="29" s="1"/>
  <c r="F691" i="29"/>
  <c r="G691" i="29" s="1"/>
  <c r="F700" i="29"/>
  <c r="G700" i="29" s="1"/>
  <c r="F711" i="29"/>
  <c r="G711" i="29" s="1"/>
  <c r="F722" i="29"/>
  <c r="G722" i="29" s="1"/>
  <c r="F732" i="29"/>
  <c r="G732" i="29" s="1"/>
  <c r="F743" i="29"/>
  <c r="G743" i="29" s="1"/>
  <c r="F754" i="29"/>
  <c r="G754" i="29" s="1"/>
  <c r="F764" i="29"/>
  <c r="G764" i="29" s="1"/>
  <c r="F775" i="29"/>
  <c r="G775" i="29" s="1"/>
  <c r="F786" i="29"/>
  <c r="G786" i="29" s="1"/>
  <c r="F796" i="29"/>
  <c r="G796" i="29" s="1"/>
  <c r="F807" i="29"/>
  <c r="G807" i="29" s="1"/>
  <c r="F827" i="29"/>
  <c r="G827" i="29" s="1"/>
  <c r="F838" i="29"/>
  <c r="G838" i="29" s="1"/>
  <c r="F849" i="29"/>
  <c r="G849" i="29" s="1"/>
  <c r="F859" i="29"/>
  <c r="G859" i="29" s="1"/>
  <c r="F869" i="29"/>
  <c r="G869" i="29" s="1"/>
  <c r="F880" i="29"/>
  <c r="G880" i="29" s="1"/>
  <c r="F889" i="29"/>
  <c r="G889" i="29" s="1"/>
  <c r="F900" i="29"/>
  <c r="G900" i="29" s="1"/>
  <c r="F911" i="29"/>
  <c r="G911" i="29" s="1"/>
  <c r="F921" i="29"/>
  <c r="G921" i="29" s="1"/>
  <c r="F932" i="29"/>
  <c r="G932" i="29" s="1"/>
  <c r="F17" i="29"/>
  <c r="G17" i="29" s="1"/>
  <c r="F31" i="29"/>
  <c r="G31" i="29" s="1"/>
  <c r="F41" i="29"/>
  <c r="G41" i="29" s="1"/>
  <c r="F54" i="29"/>
  <c r="G54" i="29" s="1"/>
  <c r="F66" i="29"/>
  <c r="G66" i="29" s="1"/>
  <c r="F78" i="29"/>
  <c r="G78" i="29" s="1"/>
  <c r="F92" i="29"/>
  <c r="G92" i="29" s="1"/>
  <c r="F103" i="29"/>
  <c r="G103" i="29" s="1"/>
  <c r="F117" i="29"/>
  <c r="G117" i="29" s="1"/>
  <c r="F130" i="29"/>
  <c r="G130" i="29" s="1"/>
  <c r="F141" i="29"/>
  <c r="G141" i="29" s="1"/>
  <c r="F151" i="29"/>
  <c r="G151" i="29" s="1"/>
  <c r="F162" i="29"/>
  <c r="G162" i="29" s="1"/>
  <c r="F167" i="29"/>
  <c r="G167" i="29" s="1"/>
  <c r="F177" i="29"/>
  <c r="G177" i="29" s="1"/>
  <c r="F188" i="29"/>
  <c r="G188" i="29" s="1"/>
  <c r="F198" i="29"/>
  <c r="G198" i="29" s="1"/>
  <c r="F208" i="29"/>
  <c r="G208" i="29" s="1"/>
  <c r="F220" i="29"/>
  <c r="G220" i="29" s="1"/>
  <c r="F230" i="29"/>
  <c r="G230" i="29" s="1"/>
  <c r="F240" i="29"/>
  <c r="G240" i="29" s="1"/>
  <c r="F252" i="29"/>
  <c r="G252" i="29" s="1"/>
  <c r="F262" i="29"/>
  <c r="G262" i="29" s="1"/>
  <c r="F271" i="29"/>
  <c r="G271" i="29" s="1"/>
  <c r="F283" i="29"/>
  <c r="G283" i="29" s="1"/>
  <c r="F292" i="29"/>
  <c r="G292" i="29" s="1"/>
  <c r="F301" i="29"/>
  <c r="G301" i="29" s="1"/>
  <c r="F312" i="29"/>
  <c r="G312" i="29" s="1"/>
  <c r="F322" i="29"/>
  <c r="G322" i="29" s="1"/>
  <c r="F332" i="29"/>
  <c r="G332" i="29" s="1"/>
  <c r="F343" i="29"/>
  <c r="G343" i="29" s="1"/>
  <c r="F353" i="29"/>
  <c r="G353" i="29" s="1"/>
  <c r="F363" i="29"/>
  <c r="G363" i="29" s="1"/>
  <c r="F375" i="29"/>
  <c r="G375" i="29" s="1"/>
  <c r="F384" i="29"/>
  <c r="G384" i="29" s="1"/>
  <c r="F393" i="29"/>
  <c r="G393" i="29" s="1"/>
  <c r="F404" i="29"/>
  <c r="G404" i="29" s="1"/>
  <c r="F414" i="29"/>
  <c r="G414" i="29" s="1"/>
  <c r="F424" i="29"/>
  <c r="G424" i="29" s="1"/>
  <c r="F436" i="29"/>
  <c r="G436" i="29" s="1"/>
  <c r="F446" i="29"/>
  <c r="G446" i="29" s="1"/>
  <c r="F456" i="29"/>
  <c r="G456" i="29" s="1"/>
  <c r="F468" i="29"/>
  <c r="G468" i="29" s="1"/>
  <c r="F477" i="29"/>
  <c r="G477" i="29" s="1"/>
  <c r="F486" i="29"/>
  <c r="G486" i="29" s="1"/>
  <c r="F498" i="29"/>
  <c r="G498" i="29" s="1"/>
  <c r="F508" i="29"/>
  <c r="G508" i="29" s="1"/>
  <c r="F518" i="29"/>
  <c r="G518" i="29" s="1"/>
  <c r="F528" i="29"/>
  <c r="G528" i="29" s="1"/>
  <c r="F538" i="29"/>
  <c r="G538" i="29" s="1"/>
  <c r="F548" i="29"/>
  <c r="G548" i="29" s="1"/>
  <c r="F559" i="29"/>
  <c r="G559" i="29" s="1"/>
  <c r="F569" i="29"/>
  <c r="G569" i="29" s="1"/>
  <c r="F579" i="29"/>
  <c r="G579" i="29" s="1"/>
  <c r="F590" i="29"/>
  <c r="G590" i="29" s="1"/>
  <c r="F600" i="29"/>
  <c r="G600" i="29" s="1"/>
  <c r="F610" i="29"/>
  <c r="G610" i="29" s="1"/>
  <c r="F622" i="29"/>
  <c r="G622" i="29" s="1"/>
  <c r="F631" i="29"/>
  <c r="G631" i="29" s="1"/>
  <c r="F641" i="29"/>
  <c r="G641" i="29" s="1"/>
  <c r="F652" i="29"/>
  <c r="G652" i="29" s="1"/>
  <c r="F662" i="29"/>
  <c r="G662" i="29" s="1"/>
  <c r="F682" i="29"/>
  <c r="G682" i="29" s="1"/>
  <c r="F692" i="29"/>
  <c r="G692" i="29" s="1"/>
  <c r="F701" i="29"/>
  <c r="G701" i="29" s="1"/>
  <c r="F713" i="29"/>
  <c r="G713" i="29" s="1"/>
  <c r="F723" i="29"/>
  <c r="G723" i="29" s="1"/>
  <c r="F733" i="29"/>
  <c r="G733" i="29" s="1"/>
  <c r="F745" i="29"/>
  <c r="G745" i="29" s="1"/>
  <c r="F755" i="29"/>
  <c r="G755" i="29" s="1"/>
  <c r="F765" i="29"/>
  <c r="G765" i="29" s="1"/>
  <c r="F777" i="29"/>
  <c r="G777" i="29" s="1"/>
  <c r="F787" i="29"/>
  <c r="G787" i="29" s="1"/>
  <c r="F797" i="29"/>
  <c r="G797" i="29" s="1"/>
  <c r="F809" i="29"/>
  <c r="G809" i="29" s="1"/>
  <c r="F818" i="29"/>
  <c r="G818" i="29" s="1"/>
  <c r="F828" i="29"/>
  <c r="G828" i="29" s="1"/>
  <c r="F840" i="29"/>
  <c r="G840" i="29" s="1"/>
  <c r="F850" i="29"/>
  <c r="G850" i="29" s="1"/>
  <c r="F860" i="29"/>
  <c r="G860" i="29" s="1"/>
  <c r="F871" i="29"/>
  <c r="G871" i="29" s="1"/>
  <c r="F881" i="29"/>
  <c r="G881" i="29" s="1"/>
  <c r="F890" i="29"/>
  <c r="G890" i="29" s="1"/>
  <c r="F902" i="29"/>
  <c r="G902" i="29" s="1"/>
  <c r="F912" i="29"/>
  <c r="G912" i="29" s="1"/>
  <c r="F922" i="29"/>
  <c r="G922" i="29" s="1"/>
  <c r="F18" i="29"/>
  <c r="G18" i="29" s="1"/>
  <c r="F32" i="29"/>
  <c r="G32" i="29" s="1"/>
  <c r="F44" i="29"/>
  <c r="G44" i="29" s="1"/>
  <c r="F55" i="29"/>
  <c r="G55" i="29" s="1"/>
  <c r="F68" i="29"/>
  <c r="G68" i="29" s="1"/>
  <c r="F79" i="29"/>
  <c r="G79" i="29" s="1"/>
  <c r="F93" i="29"/>
  <c r="G93" i="29" s="1"/>
  <c r="F106" i="29"/>
  <c r="G106" i="29" s="1"/>
  <c r="F118" i="29"/>
  <c r="G118" i="29" s="1"/>
  <c r="F131" i="29"/>
  <c r="G131" i="29" s="1"/>
  <c r="F142" i="29"/>
  <c r="G142" i="29" s="1"/>
  <c r="F153" i="29"/>
  <c r="G153" i="29" s="1"/>
  <c r="F163" i="29"/>
  <c r="G163" i="29" s="1"/>
  <c r="F168" i="29"/>
  <c r="G168" i="29" s="1"/>
  <c r="F178" i="29"/>
  <c r="G178" i="29" s="1"/>
  <c r="F189" i="29"/>
  <c r="G189" i="29" s="1"/>
  <c r="F199" i="29"/>
  <c r="G199" i="29" s="1"/>
  <c r="F210" i="29"/>
  <c r="G210" i="29" s="1"/>
  <c r="F221" i="29"/>
  <c r="G221" i="29" s="1"/>
  <c r="F231" i="29"/>
  <c r="G231" i="29" s="1"/>
  <c r="F242" i="29"/>
  <c r="G242" i="29" s="1"/>
  <c r="F253" i="29"/>
  <c r="G253" i="29" s="1"/>
  <c r="F263" i="29"/>
  <c r="G263" i="29" s="1"/>
  <c r="F273" i="29"/>
  <c r="G273" i="29" s="1"/>
  <c r="F284" i="29"/>
  <c r="G284" i="29" s="1"/>
  <c r="F293" i="29"/>
  <c r="G293" i="29" s="1"/>
  <c r="F303" i="29"/>
  <c r="G303" i="29" s="1"/>
  <c r="F313" i="29"/>
  <c r="G313" i="29" s="1"/>
  <c r="F323" i="29"/>
  <c r="G323" i="29" s="1"/>
  <c r="F333" i="29"/>
  <c r="G333" i="29" s="1"/>
  <c r="F344" i="29"/>
  <c r="G344" i="29" s="1"/>
  <c r="F354" i="29"/>
  <c r="G354" i="29" s="1"/>
  <c r="F365" i="29"/>
  <c r="G365" i="29" s="1"/>
  <c r="F376" i="29"/>
  <c r="G376" i="29" s="1"/>
  <c r="F385" i="29"/>
  <c r="G385" i="29" s="1"/>
  <c r="F395" i="29"/>
  <c r="G395" i="29" s="1"/>
  <c r="F405" i="29"/>
  <c r="G405" i="29" s="1"/>
  <c r="F415" i="29"/>
  <c r="G415" i="29" s="1"/>
  <c r="F426" i="29"/>
  <c r="G426" i="29" s="1"/>
  <c r="F437" i="29"/>
  <c r="G437" i="29" s="1"/>
  <c r="F447" i="29"/>
  <c r="G447" i="29" s="1"/>
  <c r="F458" i="29"/>
  <c r="G458" i="29" s="1"/>
  <c r="F469" i="29"/>
  <c r="G469" i="29" s="1"/>
  <c r="F478" i="29"/>
  <c r="G478" i="29" s="1"/>
  <c r="F488" i="29"/>
  <c r="G488" i="29" s="1"/>
  <c r="F499" i="29"/>
  <c r="G499" i="29" s="1"/>
  <c r="F509" i="29"/>
  <c r="G509" i="29" s="1"/>
  <c r="F519" i="29"/>
  <c r="G519" i="29" s="1"/>
  <c r="F529" i="29"/>
  <c r="G529" i="29" s="1"/>
  <c r="F539" i="29"/>
  <c r="G539" i="29" s="1"/>
  <c r="F550" i="29"/>
  <c r="G550" i="29" s="1"/>
  <c r="F560" i="29"/>
  <c r="G560" i="29" s="1"/>
  <c r="F570" i="29"/>
  <c r="G570" i="29" s="1"/>
  <c r="F581" i="29"/>
  <c r="G581" i="29" s="1"/>
  <c r="F591" i="29"/>
  <c r="G591" i="29" s="1"/>
  <c r="F601" i="29"/>
  <c r="G601" i="29" s="1"/>
  <c r="F612" i="29"/>
  <c r="G612" i="29" s="1"/>
  <c r="F632" i="29"/>
  <c r="G632" i="29" s="1"/>
  <c r="F653" i="29"/>
  <c r="G653" i="29" s="1"/>
  <c r="F663" i="29"/>
  <c r="G663" i="29" s="1"/>
  <c r="F673" i="29"/>
  <c r="G673" i="29" s="1"/>
  <c r="F683" i="29"/>
  <c r="G683" i="29" s="1"/>
  <c r="F693" i="29"/>
  <c r="G693" i="29" s="1"/>
  <c r="F703" i="29"/>
  <c r="G703" i="29" s="1"/>
  <c r="F714" i="29"/>
  <c r="G714" i="29" s="1"/>
  <c r="F724" i="29"/>
  <c r="G724" i="29" s="1"/>
  <c r="F735" i="29"/>
  <c r="G735" i="29" s="1"/>
  <c r="F746" i="29"/>
  <c r="G746" i="29" s="1"/>
  <c r="F756" i="29"/>
  <c r="G756" i="29" s="1"/>
  <c r="F767" i="29"/>
  <c r="G767" i="29" s="1"/>
  <c r="F778" i="29"/>
  <c r="G778" i="29" s="1"/>
  <c r="F788" i="29"/>
  <c r="G788" i="29" s="1"/>
  <c r="F799" i="29"/>
  <c r="G799" i="29" s="1"/>
  <c r="F810" i="29"/>
  <c r="G810" i="29" s="1"/>
  <c r="F819" i="29"/>
  <c r="G819" i="29" s="1"/>
  <c r="F830" i="29"/>
  <c r="G830" i="29" s="1"/>
  <c r="F841" i="29"/>
  <c r="G841" i="29" s="1"/>
  <c r="F851" i="29"/>
  <c r="G851" i="29" s="1"/>
  <c r="F862" i="29"/>
  <c r="G862" i="29" s="1"/>
  <c r="F872" i="29"/>
  <c r="G872" i="29" s="1"/>
  <c r="F882" i="29"/>
  <c r="G882" i="29" s="1"/>
  <c r="F892" i="29"/>
  <c r="G892" i="29" s="1"/>
  <c r="F903" i="29"/>
  <c r="G903" i="29" s="1"/>
  <c r="F913" i="29"/>
  <c r="G913" i="29" s="1"/>
  <c r="F924" i="29"/>
  <c r="G924" i="29" s="1"/>
  <c r="F46" i="29"/>
  <c r="G46" i="29" s="1"/>
  <c r="F143" i="29"/>
  <c r="G143" i="29" s="1"/>
  <c r="F222" i="29"/>
  <c r="G222" i="29" s="1"/>
  <c r="F305" i="29"/>
  <c r="G305" i="29" s="1"/>
  <c r="F386" i="29"/>
  <c r="G386" i="29" s="1"/>
  <c r="F470" i="29"/>
  <c r="G470" i="29" s="1"/>
  <c r="F552" i="29"/>
  <c r="G552" i="29" s="1"/>
  <c r="F633" i="29"/>
  <c r="G633" i="29" s="1"/>
  <c r="F715" i="29"/>
  <c r="G715" i="29" s="1"/>
  <c r="F801" i="29"/>
  <c r="G801" i="29" s="1"/>
  <c r="F883" i="29"/>
  <c r="G883" i="29" s="1"/>
  <c r="F56" i="29"/>
  <c r="G56" i="29" s="1"/>
  <c r="F154" i="29"/>
  <c r="G154" i="29" s="1"/>
  <c r="F232" i="29"/>
  <c r="G232" i="29" s="1"/>
  <c r="F314" i="29"/>
  <c r="G314" i="29" s="1"/>
  <c r="F397" i="29"/>
  <c r="G397" i="29" s="1"/>
  <c r="F479" i="29"/>
  <c r="G479" i="29" s="1"/>
  <c r="F561" i="29"/>
  <c r="G561" i="29" s="1"/>
  <c r="F644" i="29"/>
  <c r="G644" i="29" s="1"/>
  <c r="F725" i="29"/>
  <c r="G725" i="29" s="1"/>
  <c r="F811" i="29"/>
  <c r="G811" i="29" s="1"/>
  <c r="F894" i="29"/>
  <c r="G894" i="29" s="1"/>
  <c r="F69" i="29"/>
  <c r="G69" i="29" s="1"/>
  <c r="F244" i="29"/>
  <c r="G244" i="29" s="1"/>
  <c r="F324" i="29"/>
  <c r="G324" i="29" s="1"/>
  <c r="F406" i="29"/>
  <c r="G406" i="29" s="1"/>
  <c r="F490" i="29"/>
  <c r="G490" i="29" s="1"/>
  <c r="F571" i="29"/>
  <c r="G571" i="29" s="1"/>
  <c r="F654" i="29"/>
  <c r="G654" i="29" s="1"/>
  <c r="F737" i="29"/>
  <c r="G737" i="29" s="1"/>
  <c r="F820" i="29"/>
  <c r="G820" i="29" s="1"/>
  <c r="F904" i="29"/>
  <c r="G904" i="29" s="1"/>
  <c r="F82" i="29"/>
  <c r="G82" i="29" s="1"/>
  <c r="F169" i="29"/>
  <c r="G169" i="29" s="1"/>
  <c r="F254" i="29"/>
  <c r="G254" i="29" s="1"/>
  <c r="F335" i="29"/>
  <c r="G335" i="29" s="1"/>
  <c r="F416" i="29"/>
  <c r="G416" i="29" s="1"/>
  <c r="F500" i="29"/>
  <c r="G500" i="29" s="1"/>
  <c r="F583" i="29"/>
  <c r="G583" i="29" s="1"/>
  <c r="F664" i="29"/>
  <c r="G664" i="29" s="1"/>
  <c r="F747" i="29"/>
  <c r="G747" i="29" s="1"/>
  <c r="F832" i="29"/>
  <c r="G832" i="29" s="1"/>
  <c r="F914" i="29"/>
  <c r="G914" i="29" s="1"/>
  <c r="F94" i="29"/>
  <c r="G94" i="29" s="1"/>
  <c r="F180" i="29"/>
  <c r="G180" i="29" s="1"/>
  <c r="F264" i="29"/>
  <c r="G264" i="29" s="1"/>
  <c r="F345" i="29"/>
  <c r="G345" i="29" s="1"/>
  <c r="F428" i="29"/>
  <c r="G428" i="29" s="1"/>
  <c r="F510" i="29"/>
  <c r="G510" i="29" s="1"/>
  <c r="F592" i="29"/>
  <c r="G592" i="29" s="1"/>
  <c r="F675" i="29"/>
  <c r="G675" i="29" s="1"/>
  <c r="F757" i="29"/>
  <c r="G757" i="29" s="1"/>
  <c r="F842" i="29"/>
  <c r="G842" i="29" s="1"/>
  <c r="F926" i="29"/>
  <c r="G926" i="29" s="1"/>
  <c r="F108" i="29"/>
  <c r="G108" i="29" s="1"/>
  <c r="F190" i="29"/>
  <c r="G190" i="29" s="1"/>
  <c r="F275" i="29"/>
  <c r="G275" i="29" s="1"/>
  <c r="F355" i="29"/>
  <c r="G355" i="29" s="1"/>
  <c r="F438" i="29"/>
  <c r="G438" i="29" s="1"/>
  <c r="F602" i="29"/>
  <c r="G602" i="29" s="1"/>
  <c r="F684" i="29"/>
  <c r="G684" i="29" s="1"/>
  <c r="F769" i="29"/>
  <c r="G769" i="29" s="1"/>
  <c r="F852" i="29"/>
  <c r="G852" i="29" s="1"/>
  <c r="F21" i="29"/>
  <c r="G21" i="29" s="1"/>
  <c r="F119" i="29"/>
  <c r="G119" i="29" s="1"/>
  <c r="F200" i="29"/>
  <c r="G200" i="29" s="1"/>
  <c r="F367" i="29"/>
  <c r="G367" i="29" s="1"/>
  <c r="F448" i="29"/>
  <c r="G448" i="29" s="1"/>
  <c r="F530" i="29"/>
  <c r="G530" i="29" s="1"/>
  <c r="F614" i="29"/>
  <c r="G614" i="29" s="1"/>
  <c r="F779" i="29"/>
  <c r="G779" i="29" s="1"/>
  <c r="F864" i="29"/>
  <c r="G864" i="29" s="1"/>
  <c r="F789" i="29"/>
  <c r="G789" i="29" s="1"/>
  <c r="F132" i="29"/>
  <c r="G132" i="29" s="1"/>
  <c r="G34" i="22"/>
  <c r="G18" i="22"/>
  <c r="G56" i="22"/>
  <c r="G49" i="22"/>
  <c r="G29" i="22"/>
  <c r="G51" i="22"/>
  <c r="G47" i="22"/>
  <c r="G43" i="22"/>
  <c r="G15" i="22"/>
  <c r="G11" i="22"/>
  <c r="G72" i="22"/>
  <c r="G33" i="22"/>
  <c r="G77" i="22"/>
  <c r="G73" i="22"/>
  <c r="G70" i="22"/>
  <c r="G62" i="22"/>
  <c r="G35" i="22"/>
  <c r="G13" i="22"/>
  <c r="G12" i="22"/>
  <c r="G27" i="22"/>
  <c r="G14" i="22"/>
  <c r="G75" i="22"/>
  <c r="G55" i="22"/>
  <c r="G39" i="22"/>
  <c r="G16" i="22"/>
  <c r="G54" i="22"/>
  <c r="G46" i="22"/>
  <c r="G41" i="22"/>
  <c r="G58" i="22"/>
  <c r="G32" i="22"/>
  <c r="G76" i="22"/>
  <c r="G69" i="22"/>
  <c r="G61" i="22"/>
  <c r="G44" i="22"/>
  <c r="G36" i="22"/>
  <c r="G23" i="22"/>
  <c r="G19" i="22"/>
  <c r="G64" i="22"/>
  <c r="G50" i="22"/>
  <c r="G26" i="22"/>
  <c r="G22" i="22"/>
  <c r="G21" i="22"/>
  <c r="G31" i="22"/>
  <c r="G28" i="22"/>
  <c r="G17" i="22"/>
  <c r="G80" i="22"/>
  <c r="G66" i="22"/>
  <c r="G59" i="22"/>
  <c r="G65" i="22"/>
  <c r="G78" i="22"/>
  <c r="G57" i="22"/>
  <c r="G30" i="22"/>
  <c r="G74" i="22"/>
  <c r="G68" i="22"/>
  <c r="G63" i="22"/>
  <c r="G53" i="22"/>
  <c r="G48" i="22"/>
  <c r="G38" i="22"/>
  <c r="G25" i="22"/>
  <c r="G20" i="22"/>
  <c r="G42" i="22"/>
  <c r="G79" i="22"/>
  <c r="G71" i="22"/>
  <c r="G45" i="22"/>
  <c r="G67" i="22"/>
  <c r="G52" i="22"/>
  <c r="G37" i="22"/>
  <c r="G24" i="22"/>
  <c r="G60" i="22"/>
  <c r="G40" i="22"/>
  <c r="I10" i="12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A1" i="22"/>
  <c r="A1" i="20"/>
  <c r="A1" i="6"/>
  <c r="A1" i="13"/>
  <c r="A1" i="12"/>
  <c r="A1" i="3"/>
  <c r="A1" i="29"/>
  <c r="A1" i="28"/>
  <c r="G935" i="29" l="1"/>
  <c r="K160" i="6" l="1"/>
  <c r="L160" i="6" s="1"/>
  <c r="M160" i="6" s="1"/>
  <c r="K167" i="6"/>
  <c r="L167" i="6" s="1"/>
  <c r="M167" i="6" s="1"/>
  <c r="K172" i="6"/>
  <c r="L172" i="6" s="1"/>
  <c r="M172" i="6" s="1"/>
  <c r="K177" i="6"/>
  <c r="L177" i="6" s="1"/>
  <c r="M177" i="6" s="1"/>
  <c r="K184" i="6"/>
  <c r="L184" i="6" s="1"/>
  <c r="M184" i="6" s="1"/>
  <c r="K194" i="6"/>
  <c r="L194" i="6" s="1"/>
  <c r="M194" i="6" s="1"/>
  <c r="K199" i="6"/>
  <c r="L199" i="6" s="1"/>
  <c r="M199" i="6" s="1"/>
  <c r="K158" i="6"/>
  <c r="L158" i="6" s="1"/>
  <c r="M158" i="6" s="1"/>
  <c r="K165" i="6"/>
  <c r="L165" i="6" s="1"/>
  <c r="M165" i="6" s="1"/>
  <c r="K182" i="6"/>
  <c r="L182" i="6" s="1"/>
  <c r="M182" i="6" s="1"/>
  <c r="K192" i="6"/>
  <c r="L192" i="6" s="1"/>
  <c r="M192" i="6" s="1"/>
  <c r="K180" i="6"/>
  <c r="L180" i="6" s="1"/>
  <c r="M180" i="6" s="1"/>
  <c r="K190" i="6"/>
  <c r="L190" i="6" s="1"/>
  <c r="M190" i="6" s="1"/>
  <c r="K156" i="6"/>
  <c r="L156" i="6" s="1"/>
  <c r="M156" i="6" s="1"/>
  <c r="K170" i="6"/>
  <c r="L170" i="6" s="1"/>
  <c r="M170" i="6" s="1"/>
  <c r="K161" i="6"/>
  <c r="L161" i="6" s="1"/>
  <c r="M161" i="6" s="1"/>
  <c r="K168" i="6"/>
  <c r="L168" i="6" s="1"/>
  <c r="M168" i="6" s="1"/>
  <c r="K173" i="6"/>
  <c r="L173" i="6" s="1"/>
  <c r="M173" i="6" s="1"/>
  <c r="K178" i="6"/>
  <c r="L178" i="6" s="1"/>
  <c r="M178" i="6" s="1"/>
  <c r="K185" i="6"/>
  <c r="L185" i="6" s="1"/>
  <c r="M185" i="6" s="1"/>
  <c r="K195" i="6"/>
  <c r="L195" i="6" s="1"/>
  <c r="M195" i="6" s="1"/>
  <c r="K171" i="6"/>
  <c r="L171" i="6" s="1"/>
  <c r="M171" i="6" s="1"/>
  <c r="K176" i="6"/>
  <c r="L176" i="6" s="1"/>
  <c r="M176" i="6" s="1"/>
  <c r="K183" i="6"/>
  <c r="L183" i="6" s="1"/>
  <c r="M183" i="6" s="1"/>
  <c r="K191" i="6"/>
  <c r="L191" i="6" s="1"/>
  <c r="M191" i="6" s="1"/>
  <c r="K193" i="6"/>
  <c r="L193" i="6" s="1"/>
  <c r="M193" i="6" s="1"/>
  <c r="K181" i="6"/>
  <c r="L181" i="6" s="1"/>
  <c r="M181" i="6" s="1"/>
  <c r="K186" i="6"/>
  <c r="L186" i="6" s="1"/>
  <c r="M186" i="6" s="1"/>
  <c r="K159" i="6"/>
  <c r="L159" i="6" s="1"/>
  <c r="M159" i="6" s="1"/>
  <c r="K164" i="6"/>
  <c r="L164" i="6" s="1"/>
  <c r="M164" i="6" s="1"/>
  <c r="K166" i="6"/>
  <c r="L166" i="6" s="1"/>
  <c r="M166" i="6" s="1"/>
  <c r="K188" i="6"/>
  <c r="L188" i="6" s="1"/>
  <c r="M188" i="6" s="1"/>
  <c r="K198" i="6"/>
  <c r="L198" i="6" s="1"/>
  <c r="M198" i="6" s="1"/>
  <c r="K196" i="6"/>
  <c r="L196" i="6" s="1"/>
  <c r="M196" i="6" s="1"/>
  <c r="K157" i="6"/>
  <c r="L157" i="6" s="1"/>
  <c r="M157" i="6" s="1"/>
  <c r="K162" i="6"/>
  <c r="L162" i="6" s="1"/>
  <c r="M162" i="6" s="1"/>
  <c r="K169" i="6"/>
  <c r="L169" i="6" s="1"/>
  <c r="M169" i="6" s="1"/>
  <c r="K174" i="6"/>
  <c r="L174" i="6" s="1"/>
  <c r="M174" i="6" s="1"/>
  <c r="K179" i="6"/>
  <c r="L179" i="6" s="1"/>
  <c r="M179" i="6" s="1"/>
  <c r="K189" i="6"/>
  <c r="L189" i="6" s="1"/>
  <c r="M189" i="6" s="1"/>
  <c r="K163" i="6"/>
  <c r="L163" i="6" s="1"/>
  <c r="M163" i="6" s="1"/>
  <c r="K187" i="6"/>
  <c r="L187" i="6" s="1"/>
  <c r="M187" i="6" s="1"/>
  <c r="K197" i="6"/>
  <c r="L197" i="6" s="1"/>
  <c r="M197" i="6" s="1"/>
  <c r="K175" i="6"/>
  <c r="L175" i="6" s="1"/>
  <c r="M175" i="6" s="1"/>
  <c r="J364" i="13"/>
  <c r="K364" i="13" s="1"/>
  <c r="M364" i="13" s="1"/>
  <c r="J348" i="13"/>
  <c r="K348" i="13" s="1"/>
  <c r="M348" i="13" s="1"/>
  <c r="J342" i="13"/>
  <c r="K342" i="13" s="1"/>
  <c r="M342" i="13" s="1"/>
  <c r="J360" i="13"/>
  <c r="K360" i="13" s="1"/>
  <c r="M360" i="13" s="1"/>
  <c r="H25" i="3"/>
  <c r="I25" i="3" s="1"/>
  <c r="K25" i="3" s="1"/>
  <c r="H41" i="3"/>
  <c r="I41" i="3" s="1"/>
  <c r="K41" i="3" s="1"/>
  <c r="H69" i="3"/>
  <c r="I69" i="3" s="1"/>
  <c r="K69" i="3" s="1"/>
  <c r="H99" i="3"/>
  <c r="H115" i="3"/>
  <c r="I115" i="3" s="1"/>
  <c r="K115" i="3" s="1"/>
  <c r="H32" i="3"/>
  <c r="I32" i="3" s="1"/>
  <c r="K32" i="3" s="1"/>
  <c r="H18" i="3"/>
  <c r="I18" i="3" s="1"/>
  <c r="K18" i="3" s="1"/>
  <c r="H34" i="3"/>
  <c r="I34" i="3" s="1"/>
  <c r="K34" i="3" s="1"/>
  <c r="H57" i="3"/>
  <c r="I57" i="3" s="1"/>
  <c r="K57" i="3" s="1"/>
  <c r="H70" i="3"/>
  <c r="I70" i="3" s="1"/>
  <c r="K70" i="3" s="1"/>
  <c r="H85" i="3"/>
  <c r="I85" i="3" s="1"/>
  <c r="K85" i="3" s="1"/>
  <c r="H93" i="3"/>
  <c r="I93" i="3" s="1"/>
  <c r="K93" i="3" s="1"/>
  <c r="H116" i="3"/>
  <c r="I116" i="3" s="1"/>
  <c r="K116" i="3" s="1"/>
  <c r="H89" i="3"/>
  <c r="I89" i="3" s="1"/>
  <c r="K89" i="3" s="1"/>
  <c r="H40" i="3"/>
  <c r="I40" i="3" s="1"/>
  <c r="K40" i="3" s="1"/>
  <c r="H27" i="3"/>
  <c r="I27" i="3" s="1"/>
  <c r="K27" i="3" s="1"/>
  <c r="H43" i="3"/>
  <c r="I43" i="3" s="1"/>
  <c r="K43" i="3" s="1"/>
  <c r="H51" i="3"/>
  <c r="H64" i="3"/>
  <c r="I64" i="3" s="1"/>
  <c r="K64" i="3" s="1"/>
  <c r="H71" i="3"/>
  <c r="I71" i="3" s="1"/>
  <c r="K71" i="3" s="1"/>
  <c r="H78" i="3"/>
  <c r="I78" i="3" s="1"/>
  <c r="K78" i="3" s="1"/>
  <c r="H101" i="3"/>
  <c r="I101" i="3" s="1"/>
  <c r="K101" i="3" s="1"/>
  <c r="H109" i="3"/>
  <c r="I109" i="3" s="1"/>
  <c r="K109" i="3" s="1"/>
  <c r="H112" i="3"/>
  <c r="I112" i="3" s="1"/>
  <c r="K112" i="3" s="1"/>
  <c r="H106" i="3"/>
  <c r="I106" i="3" s="1"/>
  <c r="K106" i="3" s="1"/>
  <c r="H20" i="3"/>
  <c r="I20" i="3" s="1"/>
  <c r="K20" i="3" s="1"/>
  <c r="H36" i="3"/>
  <c r="I36" i="3" s="1"/>
  <c r="K36" i="3" s="1"/>
  <c r="H59" i="3"/>
  <c r="I59" i="3" s="1"/>
  <c r="K59" i="3" s="1"/>
  <c r="H79" i="3"/>
  <c r="I79" i="3" s="1"/>
  <c r="K79" i="3" s="1"/>
  <c r="H87" i="3"/>
  <c r="I87" i="3" s="1"/>
  <c r="K87" i="3" s="1"/>
  <c r="H94" i="3"/>
  <c r="I94" i="3" s="1"/>
  <c r="K94" i="3" s="1"/>
  <c r="H102" i="3"/>
  <c r="I102" i="3" s="1"/>
  <c r="K102" i="3" s="1"/>
  <c r="H48" i="3"/>
  <c r="I48" i="3" s="1"/>
  <c r="K48" i="3" s="1"/>
  <c r="H91" i="3"/>
  <c r="I91" i="3" s="1"/>
  <c r="K91" i="3" s="1"/>
  <c r="H45" i="3"/>
  <c r="I45" i="3" s="1"/>
  <c r="K45" i="3" s="1"/>
  <c r="H53" i="3"/>
  <c r="I53" i="3" s="1"/>
  <c r="K53" i="3" s="1"/>
  <c r="H66" i="3"/>
  <c r="I66" i="3" s="1"/>
  <c r="K66" i="3" s="1"/>
  <c r="H73" i="3"/>
  <c r="I73" i="3" s="1"/>
  <c r="K73" i="3" s="1"/>
  <c r="H80" i="3"/>
  <c r="I80" i="3" s="1"/>
  <c r="K80" i="3" s="1"/>
  <c r="H111" i="3"/>
  <c r="I111" i="3" s="1"/>
  <c r="K111" i="3" s="1"/>
  <c r="H12" i="3"/>
  <c r="H104" i="3"/>
  <c r="I104" i="3" s="1"/>
  <c r="K104" i="3" s="1"/>
  <c r="H62" i="3"/>
  <c r="I62" i="3" s="1"/>
  <c r="K62" i="3" s="1"/>
  <c r="H14" i="3"/>
  <c r="I14" i="3" s="1"/>
  <c r="K14" i="3" s="1"/>
  <c r="H22" i="3"/>
  <c r="I22" i="3" s="1"/>
  <c r="K22" i="3" s="1"/>
  <c r="H30" i="3"/>
  <c r="I30" i="3" s="1"/>
  <c r="K30" i="3" s="1"/>
  <c r="H38" i="3"/>
  <c r="I38" i="3" s="1"/>
  <c r="K38" i="3" s="1"/>
  <c r="H46" i="3"/>
  <c r="I46" i="3" s="1"/>
  <c r="K46" i="3" s="1"/>
  <c r="H96" i="3"/>
  <c r="I96" i="3" s="1"/>
  <c r="K96" i="3" s="1"/>
  <c r="H15" i="3"/>
  <c r="I15" i="3" s="1"/>
  <c r="K15" i="3" s="1"/>
  <c r="H23" i="3"/>
  <c r="I23" i="3" s="1"/>
  <c r="K23" i="3" s="1"/>
  <c r="H54" i="3"/>
  <c r="I54" i="3" s="1"/>
  <c r="K54" i="3" s="1"/>
  <c r="H61" i="3"/>
  <c r="I61" i="3" s="1"/>
  <c r="K61" i="3" s="1"/>
  <c r="H82" i="3"/>
  <c r="I82" i="3" s="1"/>
  <c r="K82" i="3" s="1"/>
  <c r="H76" i="3"/>
  <c r="I76" i="3" s="1"/>
  <c r="K76" i="3" s="1"/>
  <c r="J18" i="13"/>
  <c r="J138" i="13"/>
  <c r="J146" i="13"/>
  <c r="J218" i="13"/>
  <c r="J29" i="13"/>
  <c r="J173" i="13"/>
  <c r="J301" i="13"/>
  <c r="J65" i="13"/>
  <c r="J334" i="13"/>
  <c r="J199" i="13"/>
  <c r="J327" i="13"/>
  <c r="K105" i="6"/>
  <c r="L105" i="6" s="1"/>
  <c r="M105" i="6" s="1"/>
  <c r="M112" i="6" s="1"/>
  <c r="K120" i="6"/>
  <c r="L120" i="6" s="1"/>
  <c r="M120" i="6" s="1"/>
  <c r="K70" i="6"/>
  <c r="L70" i="6" s="1"/>
  <c r="M70" i="6" s="1"/>
  <c r="K78" i="6"/>
  <c r="L78" i="6" s="1"/>
  <c r="M78" i="6" s="1"/>
  <c r="K86" i="6"/>
  <c r="L86" i="6" s="1"/>
  <c r="M86" i="6" s="1"/>
  <c r="K81" i="6"/>
  <c r="L81" i="6" s="1"/>
  <c r="M81" i="6" s="1"/>
  <c r="K84" i="6"/>
  <c r="L84" i="6" s="1"/>
  <c r="M84" i="6" s="1"/>
  <c r="K119" i="6"/>
  <c r="L119" i="6" s="1"/>
  <c r="M119" i="6" s="1"/>
  <c r="K121" i="6"/>
  <c r="L121" i="6" s="1"/>
  <c r="M121" i="6" s="1"/>
  <c r="K71" i="6"/>
  <c r="L71" i="6" s="1"/>
  <c r="M71" i="6" s="1"/>
  <c r="K79" i="6"/>
  <c r="L79" i="6" s="1"/>
  <c r="M79" i="6" s="1"/>
  <c r="K87" i="6"/>
  <c r="L87" i="6" s="1"/>
  <c r="M87" i="6" s="1"/>
  <c r="K73" i="6"/>
  <c r="L73" i="6" s="1"/>
  <c r="M73" i="6" s="1"/>
  <c r="K89" i="6"/>
  <c r="L89" i="6" s="1"/>
  <c r="M89" i="6" s="1"/>
  <c r="K76" i="6"/>
  <c r="L76" i="6" s="1"/>
  <c r="M76" i="6" s="1"/>
  <c r="K69" i="6"/>
  <c r="L69" i="6" s="1"/>
  <c r="M69" i="6" s="1"/>
  <c r="K122" i="6"/>
  <c r="L122" i="6" s="1"/>
  <c r="M122" i="6" s="1"/>
  <c r="K72" i="6"/>
  <c r="L72" i="6" s="1"/>
  <c r="M72" i="6" s="1"/>
  <c r="K80" i="6"/>
  <c r="L80" i="6" s="1"/>
  <c r="M80" i="6" s="1"/>
  <c r="K88" i="6"/>
  <c r="L88" i="6" s="1"/>
  <c r="M88" i="6" s="1"/>
  <c r="K123" i="6"/>
  <c r="L123" i="6" s="1"/>
  <c r="M123" i="6" s="1"/>
  <c r="I99" i="3"/>
  <c r="K99" i="3" s="1"/>
  <c r="I51" i="3"/>
  <c r="K51" i="3" s="1"/>
  <c r="K77" i="6"/>
  <c r="L77" i="6" s="1"/>
  <c r="M77" i="6" s="1"/>
  <c r="K124" i="6"/>
  <c r="L124" i="6" s="1"/>
  <c r="M124" i="6" s="1"/>
  <c r="K74" i="6"/>
  <c r="L74" i="6" s="1"/>
  <c r="M74" i="6" s="1"/>
  <c r="K82" i="6"/>
  <c r="L82" i="6" s="1"/>
  <c r="M82" i="6" s="1"/>
  <c r="K90" i="6"/>
  <c r="L90" i="6" s="1"/>
  <c r="M90" i="6" s="1"/>
  <c r="K125" i="6"/>
  <c r="L125" i="6" s="1"/>
  <c r="M125" i="6" s="1"/>
  <c r="K75" i="6"/>
  <c r="L75" i="6" s="1"/>
  <c r="M75" i="6" s="1"/>
  <c r="K83" i="6"/>
  <c r="L83" i="6" s="1"/>
  <c r="M83" i="6" s="1"/>
  <c r="K91" i="6"/>
  <c r="L91" i="6" s="1"/>
  <c r="M91" i="6" s="1"/>
  <c r="K126" i="6"/>
  <c r="L126" i="6" s="1"/>
  <c r="M126" i="6" s="1"/>
  <c r="K85" i="6"/>
  <c r="L85" i="6" s="1"/>
  <c r="M85" i="6" s="1"/>
  <c r="K68" i="6"/>
  <c r="L68" i="6" s="1"/>
  <c r="K118" i="6"/>
  <c r="L118" i="6" s="1"/>
  <c r="L324" i="13"/>
  <c r="K324" i="13" l="1"/>
  <c r="M324" i="13" s="1"/>
  <c r="A15" i="8"/>
  <c r="A16" i="8" s="1"/>
  <c r="K133" i="13" l="1"/>
  <c r="K12" i="13"/>
  <c r="K165" i="13"/>
  <c r="K112" i="13"/>
  <c r="K63" i="13"/>
  <c r="K127" i="13"/>
  <c r="K25" i="13"/>
  <c r="K89" i="13"/>
  <c r="K168" i="13"/>
  <c r="K91" i="13"/>
  <c r="K35" i="13"/>
  <c r="K143" i="13"/>
  <c r="K144" i="13"/>
  <c r="K44" i="13"/>
  <c r="K128" i="13"/>
  <c r="K135" i="13"/>
  <c r="K22" i="13"/>
  <c r="K121" i="13"/>
  <c r="L90" i="13"/>
  <c r="L16" i="13"/>
  <c r="L88" i="13"/>
  <c r="L10" i="13"/>
  <c r="L101" i="13"/>
  <c r="L74" i="13"/>
  <c r="L121" i="13"/>
  <c r="L138" i="13"/>
  <c r="L245" i="13"/>
  <c r="L222" i="13"/>
  <c r="L159" i="13"/>
  <c r="L260" i="13"/>
  <c r="L244" i="13"/>
  <c r="L254" i="13"/>
  <c r="L165" i="13"/>
  <c r="L313" i="13"/>
  <c r="L293" i="13"/>
  <c r="L320" i="13"/>
  <c r="L327" i="13"/>
  <c r="L55" i="13"/>
  <c r="L149" i="13"/>
  <c r="L15" i="13"/>
  <c r="L9" i="13"/>
  <c r="M9" i="13" s="1"/>
  <c r="L71" i="13"/>
  <c r="L136" i="13"/>
  <c r="L84" i="13"/>
  <c r="L46" i="13"/>
  <c r="L137" i="13"/>
  <c r="L48" i="13"/>
  <c r="L127" i="13"/>
  <c r="L123" i="13"/>
  <c r="L64" i="13"/>
  <c r="L29" i="13"/>
  <c r="L72" i="13"/>
  <c r="L13" i="13"/>
  <c r="L50" i="13"/>
  <c r="L86" i="13"/>
  <c r="L14" i="13"/>
  <c r="L201" i="13"/>
  <c r="L241" i="13"/>
  <c r="L211" i="13"/>
  <c r="L237" i="13"/>
  <c r="L163" i="13"/>
  <c r="L187" i="13"/>
  <c r="L184" i="13"/>
  <c r="L266" i="13"/>
  <c r="L270" i="13"/>
  <c r="L284" i="13"/>
  <c r="L314" i="13"/>
  <c r="L335" i="13"/>
  <c r="L67" i="13"/>
  <c r="L133" i="13"/>
  <c r="L143" i="13"/>
  <c r="L295" i="13"/>
  <c r="L44" i="13"/>
  <c r="L23" i="13"/>
  <c r="L85" i="13"/>
  <c r="L131" i="13"/>
  <c r="L40" i="13"/>
  <c r="L22" i="13"/>
  <c r="L100" i="13"/>
  <c r="L60" i="13"/>
  <c r="L41" i="13"/>
  <c r="L108" i="13"/>
  <c r="L93" i="13"/>
  <c r="L77" i="13"/>
  <c r="L32" i="13"/>
  <c r="L17" i="13"/>
  <c r="L128" i="13"/>
  <c r="L109" i="13"/>
  <c r="L97" i="13"/>
  <c r="L146" i="13"/>
  <c r="L124" i="13"/>
  <c r="L39" i="13"/>
  <c r="L265" i="13"/>
  <c r="L264" i="13"/>
  <c r="L192" i="13"/>
  <c r="L261" i="13"/>
  <c r="L164" i="13"/>
  <c r="L225" i="13"/>
  <c r="L188" i="13"/>
  <c r="L272" i="13"/>
  <c r="L297" i="13"/>
  <c r="L268" i="13"/>
  <c r="L174" i="13"/>
  <c r="L331" i="13"/>
  <c r="L333" i="13"/>
  <c r="L330" i="13"/>
  <c r="L323" i="13"/>
  <c r="L322" i="13"/>
  <c r="L300" i="13"/>
  <c r="L304" i="13"/>
  <c r="L291" i="13"/>
  <c r="L294" i="13"/>
  <c r="L308" i="13"/>
  <c r="L282" i="13"/>
  <c r="L302" i="13"/>
  <c r="L287" i="13"/>
  <c r="L288" i="13"/>
  <c r="L277" i="13"/>
  <c r="L278" i="13"/>
  <c r="L183" i="13"/>
  <c r="L242" i="13"/>
  <c r="L170" i="13"/>
  <c r="L186" i="13"/>
  <c r="L173" i="13"/>
  <c r="L199" i="13"/>
  <c r="L249" i="13"/>
  <c r="L238" i="13"/>
  <c r="L185" i="13"/>
  <c r="L251" i="13"/>
  <c r="L214" i="13"/>
  <c r="L257" i="13"/>
  <c r="L151" i="13"/>
  <c r="L193" i="13"/>
  <c r="L153" i="13"/>
  <c r="L218" i="13"/>
  <c r="L194" i="13"/>
  <c r="L220" i="13"/>
  <c r="L154" i="13"/>
  <c r="L189" i="13"/>
  <c r="L160" i="13"/>
  <c r="L247" i="13"/>
  <c r="L259" i="13"/>
  <c r="L236" i="13"/>
  <c r="L227" i="13"/>
  <c r="L206" i="13"/>
  <c r="L196" i="13"/>
  <c r="L221" i="13"/>
  <c r="L68" i="13"/>
  <c r="L125" i="13"/>
  <c r="L141" i="13"/>
  <c r="L99" i="13"/>
  <c r="L139" i="13"/>
  <c r="L58" i="13"/>
  <c r="L65" i="13"/>
  <c r="L75" i="13"/>
  <c r="L12" i="13"/>
  <c r="L142" i="13"/>
  <c r="L130" i="13"/>
  <c r="L57" i="13"/>
  <c r="L63" i="13"/>
  <c r="L28" i="13"/>
  <c r="L47" i="13"/>
  <c r="L62" i="13"/>
  <c r="L325" i="13"/>
  <c r="L336" i="13"/>
  <c r="L334" i="13"/>
  <c r="L316" i="13"/>
  <c r="L315" i="13"/>
  <c r="L318" i="13"/>
  <c r="L269" i="13"/>
  <c r="L290" i="13"/>
  <c r="L306" i="13"/>
  <c r="L311" i="13"/>
  <c r="L281" i="13"/>
  <c r="L267" i="13"/>
  <c r="L276" i="13"/>
  <c r="L286" i="13"/>
  <c r="L280" i="13"/>
  <c r="L301" i="13"/>
  <c r="L303" i="13"/>
  <c r="L310" i="13"/>
  <c r="L263" i="13"/>
  <c r="L256" i="13"/>
  <c r="L162" i="13"/>
  <c r="L202" i="13"/>
  <c r="L215" i="13"/>
  <c r="L156" i="13"/>
  <c r="L172" i="13"/>
  <c r="L253" i="13"/>
  <c r="L208" i="13"/>
  <c r="L171" i="13"/>
  <c r="L234" i="13"/>
  <c r="L167" i="13"/>
  <c r="L243" i="13"/>
  <c r="L223" i="13"/>
  <c r="L204" i="13"/>
  <c r="L182" i="13"/>
  <c r="L203" i="13"/>
  <c r="L166" i="13"/>
  <c r="L240" i="13"/>
  <c r="L168" i="13"/>
  <c r="L217" i="13"/>
  <c r="L219" i="13"/>
  <c r="L177" i="13"/>
  <c r="L231" i="13"/>
  <c r="L158" i="13"/>
  <c r="L228" i="13"/>
  <c r="L212" i="13"/>
  <c r="L209" i="13"/>
  <c r="L140" i="13"/>
  <c r="L81" i="13"/>
  <c r="L43" i="13"/>
  <c r="L80" i="13"/>
  <c r="L20" i="13"/>
  <c r="L102" i="13"/>
  <c r="L54" i="13"/>
  <c r="L37" i="13"/>
  <c r="L129" i="13"/>
  <c r="L107" i="13"/>
  <c r="L76" i="13"/>
  <c r="L24" i="13"/>
  <c r="L98" i="13"/>
  <c r="L118" i="13"/>
  <c r="L56" i="13"/>
  <c r="L103" i="13"/>
  <c r="L52" i="13"/>
  <c r="L21" i="13"/>
  <c r="L91" i="13"/>
  <c r="L115" i="13"/>
  <c r="L105" i="13"/>
  <c r="L34" i="13"/>
  <c r="L78" i="13"/>
  <c r="L79" i="13"/>
  <c r="L226" i="13"/>
  <c r="L329" i="13"/>
  <c r="L326" i="13"/>
  <c r="L332" i="13"/>
  <c r="L321" i="13"/>
  <c r="L319" i="13"/>
  <c r="L317" i="13"/>
  <c r="L307" i="13"/>
  <c r="L279" i="13"/>
  <c r="L285" i="13"/>
  <c r="L312" i="13"/>
  <c r="L273" i="13"/>
  <c r="L275" i="13"/>
  <c r="L271" i="13"/>
  <c r="L283" i="13"/>
  <c r="L305" i="13"/>
  <c r="L309" i="13"/>
  <c r="L296" i="13"/>
  <c r="L274" i="13"/>
  <c r="L299" i="13"/>
  <c r="L258" i="13"/>
  <c r="L248" i="13"/>
  <c r="L255" i="13"/>
  <c r="L176" i="13"/>
  <c r="L152" i="13"/>
  <c r="L175" i="13"/>
  <c r="L197" i="13"/>
  <c r="L181" i="13"/>
  <c r="L246" i="13"/>
  <c r="L161" i="13"/>
  <c r="L198" i="13"/>
  <c r="L252" i="13"/>
  <c r="L169" i="13"/>
  <c r="L250" i="13"/>
  <c r="L179" i="13"/>
  <c r="L224" i="13"/>
  <c r="L195" i="13"/>
  <c r="L155" i="13"/>
  <c r="L233" i="13"/>
  <c r="L190" i="13"/>
  <c r="L191" i="13"/>
  <c r="L216" i="13"/>
  <c r="L180" i="13"/>
  <c r="L213" i="13"/>
  <c r="L232" i="13"/>
  <c r="L157" i="13"/>
  <c r="L239" i="13"/>
  <c r="L200" i="13"/>
  <c r="L147" i="13"/>
  <c r="L35" i="13"/>
  <c r="L30" i="13"/>
  <c r="L73" i="13"/>
  <c r="L27" i="13"/>
  <c r="L36" i="13"/>
  <c r="L19" i="13"/>
  <c r="L59" i="13"/>
  <c r="L51" i="13"/>
  <c r="L89" i="13"/>
  <c r="L119" i="13"/>
  <c r="L116" i="13"/>
  <c r="L145" i="13"/>
  <c r="L135" i="13"/>
  <c r="L33" i="13"/>
  <c r="L70" i="13"/>
  <c r="L120" i="13"/>
  <c r="L111" i="13"/>
  <c r="L38" i="13"/>
  <c r="L95" i="13"/>
  <c r="L26" i="13"/>
  <c r="L150" i="13"/>
  <c r="L122" i="13"/>
  <c r="L104" i="13"/>
  <c r="L83" i="13"/>
  <c r="L148" i="13"/>
  <c r="L92" i="13"/>
  <c r="L61" i="13"/>
  <c r="L53" i="13"/>
  <c r="L110" i="13"/>
  <c r="L126" i="13"/>
  <c r="L25" i="13"/>
  <c r="L144" i="13"/>
  <c r="L96" i="13"/>
  <c r="L69" i="13"/>
  <c r="L94" i="13"/>
  <c r="L66" i="13"/>
  <c r="L31" i="13"/>
  <c r="L106" i="13"/>
  <c r="L112" i="13"/>
  <c r="L18" i="13"/>
  <c r="L114" i="13"/>
  <c r="L113" i="13"/>
  <c r="L42" i="13"/>
  <c r="L11" i="13"/>
  <c r="L132" i="13"/>
  <c r="L82" i="13"/>
  <c r="L134" i="13"/>
  <c r="L45" i="13"/>
  <c r="L117" i="13"/>
  <c r="L87" i="13"/>
  <c r="L49" i="13"/>
  <c r="L230" i="13"/>
  <c r="L229" i="13"/>
  <c r="L178" i="13"/>
  <c r="L235" i="13"/>
  <c r="L207" i="13"/>
  <c r="L262" i="13"/>
  <c r="L205" i="13"/>
  <c r="L210" i="13"/>
  <c r="L292" i="13"/>
  <c r="L289" i="13"/>
  <c r="L298" i="13"/>
  <c r="L328" i="13"/>
  <c r="K122" i="13"/>
  <c r="K54" i="13"/>
  <c r="K119" i="13"/>
  <c r="K126" i="13"/>
  <c r="K116" i="13"/>
  <c r="K43" i="13"/>
  <c r="K132" i="13"/>
  <c r="K88" i="13"/>
  <c r="K40" i="13"/>
  <c r="K26" i="13"/>
  <c r="K57" i="13"/>
  <c r="K212" i="13"/>
  <c r="K294" i="13"/>
  <c r="K248" i="13"/>
  <c r="K231" i="13"/>
  <c r="K275" i="13"/>
  <c r="K42" i="13"/>
  <c r="K299" i="13"/>
  <c r="K191" i="13"/>
  <c r="K310" i="13"/>
  <c r="K85" i="13"/>
  <c r="K95" i="13"/>
  <c r="K281" i="13"/>
  <c r="K129" i="13"/>
  <c r="K148" i="13"/>
  <c r="K100" i="13"/>
  <c r="K217" i="13"/>
  <c r="K174" i="13"/>
  <c r="K196" i="13"/>
  <c r="K181" i="13"/>
  <c r="K31" i="13"/>
  <c r="K183" i="13"/>
  <c r="K11" i="13"/>
  <c r="K180" i="13"/>
  <c r="K169" i="13"/>
  <c r="K104" i="13"/>
  <c r="K305" i="13"/>
  <c r="K159" i="13"/>
  <c r="K207" i="13"/>
  <c r="K69" i="13"/>
  <c r="K293" i="13"/>
  <c r="K75" i="13"/>
  <c r="K61" i="13"/>
  <c r="K186" i="13"/>
  <c r="K77" i="13"/>
  <c r="K160" i="13"/>
  <c r="K18" i="13"/>
  <c r="K247" i="13"/>
  <c r="K208" i="13"/>
  <c r="K328" i="13"/>
  <c r="K290" i="13"/>
  <c r="K114" i="13"/>
  <c r="K67" i="13"/>
  <c r="K178" i="13"/>
  <c r="K152" i="13"/>
  <c r="K103" i="13"/>
  <c r="K194" i="13"/>
  <c r="K287" i="13"/>
  <c r="K253" i="13"/>
  <c r="K243" i="13"/>
  <c r="K27" i="13"/>
  <c r="K33" i="13"/>
  <c r="K141" i="13"/>
  <c r="K111" i="13"/>
  <c r="K280" i="13"/>
  <c r="K185" i="13"/>
  <c r="K86" i="13"/>
  <c r="K300" i="13"/>
  <c r="K175" i="13"/>
  <c r="K171" i="13"/>
  <c r="K23" i="13"/>
  <c r="K46" i="13"/>
  <c r="K254" i="13"/>
  <c r="K317" i="13"/>
  <c r="K65" i="13"/>
  <c r="K106" i="13"/>
  <c r="K10" i="13"/>
  <c r="K124" i="13"/>
  <c r="K101" i="13"/>
  <c r="K228" i="13"/>
  <c r="K245" i="13"/>
  <c r="K203" i="13"/>
  <c r="K283" i="13"/>
  <c r="K224" i="13"/>
  <c r="K227" i="13"/>
  <c r="K219" i="13"/>
  <c r="K192" i="13"/>
  <c r="K155" i="13"/>
  <c r="K276" i="13"/>
  <c r="K218" i="13"/>
  <c r="K284" i="13"/>
  <c r="K221" i="13"/>
  <c r="K142" i="13"/>
  <c r="K147" i="13"/>
  <c r="K314" i="13"/>
  <c r="K263" i="13"/>
  <c r="K172" i="13"/>
  <c r="K198" i="13"/>
  <c r="K139" i="13"/>
  <c r="K162" i="13"/>
  <c r="K329" i="13"/>
  <c r="K237" i="13"/>
  <c r="K321" i="13"/>
  <c r="K229" i="13"/>
  <c r="K206" i="13"/>
  <c r="K202" i="13"/>
  <c r="K333" i="13"/>
  <c r="K166" i="13"/>
  <c r="K115" i="13"/>
  <c r="K177" i="13"/>
  <c r="K309" i="13"/>
  <c r="K269" i="13"/>
  <c r="K296" i="13"/>
  <c r="K189" i="13"/>
  <c r="K45" i="13"/>
  <c r="K318" i="13"/>
  <c r="K259" i="13"/>
  <c r="K246" i="13"/>
  <c r="K297" i="13"/>
  <c r="K306" i="13"/>
  <c r="K316" i="13"/>
  <c r="K238" i="13"/>
  <c r="K195" i="13"/>
  <c r="K264" i="13"/>
  <c r="K292" i="13"/>
  <c r="K270" i="13"/>
  <c r="K70" i="13"/>
  <c r="K13" i="13"/>
  <c r="K261" i="13"/>
  <c r="K332" i="13"/>
  <c r="K252" i="13"/>
  <c r="K29" i="13"/>
  <c r="K50" i="13"/>
  <c r="K105" i="13"/>
  <c r="K138" i="13"/>
  <c r="K153" i="13"/>
  <c r="K233" i="13"/>
  <c r="K304" i="13"/>
  <c r="K163" i="13"/>
  <c r="K167" i="13"/>
  <c r="K265" i="13"/>
  <c r="K313" i="13"/>
  <c r="K170" i="13"/>
  <c r="K315" i="13"/>
  <c r="K173" i="13"/>
  <c r="K82" i="13"/>
  <c r="K140" i="13"/>
  <c r="K268" i="13"/>
  <c r="K14" i="13"/>
  <c r="K184" i="13"/>
  <c r="K134" i="13"/>
  <c r="K266" i="13"/>
  <c r="K320" i="13"/>
  <c r="K16" i="13"/>
  <c r="K214" i="13"/>
  <c r="K52" i="13"/>
  <c r="K201" i="13"/>
  <c r="K37" i="13"/>
  <c r="K90" i="13"/>
  <c r="K47" i="13"/>
  <c r="K32" i="13"/>
  <c r="K215" i="13"/>
  <c r="K222" i="13"/>
  <c r="K288" i="13"/>
  <c r="K98" i="13"/>
  <c r="K110" i="13"/>
  <c r="K154" i="13"/>
  <c r="K149" i="13"/>
  <c r="K176" i="13"/>
  <c r="K28" i="13"/>
  <c r="K258" i="13"/>
  <c r="K71" i="13"/>
  <c r="K164" i="13"/>
  <c r="K97" i="13"/>
  <c r="K323" i="13"/>
  <c r="K279" i="13"/>
  <c r="K273" i="13"/>
  <c r="K327" i="13"/>
  <c r="K303" i="13"/>
  <c r="K334" i="13"/>
  <c r="K307" i="13"/>
  <c r="K53" i="13"/>
  <c r="K260" i="13"/>
  <c r="K251" i="13"/>
  <c r="K41" i="13"/>
  <c r="K151" i="13"/>
  <c r="K80" i="13"/>
  <c r="K158" i="13"/>
  <c r="K30" i="13"/>
  <c r="K199" i="13"/>
  <c r="K239" i="13"/>
  <c r="K271" i="13"/>
  <c r="K59" i="13"/>
  <c r="K34" i="13"/>
  <c r="K182" i="13"/>
  <c r="K156" i="13"/>
  <c r="K232" i="13"/>
  <c r="K234" i="13"/>
  <c r="K308" i="13"/>
  <c r="K107" i="13"/>
  <c r="K205" i="13"/>
  <c r="K118" i="13"/>
  <c r="K66" i="13"/>
  <c r="K278" i="13"/>
  <c r="K298" i="13"/>
  <c r="K62" i="13"/>
  <c r="K256" i="13"/>
  <c r="K301" i="13"/>
  <c r="K226" i="13"/>
  <c r="K117" i="13"/>
  <c r="K242" i="13"/>
  <c r="K255" i="13"/>
  <c r="K113" i="13"/>
  <c r="K188" i="13"/>
  <c r="K230" i="13"/>
  <c r="K190" i="13"/>
  <c r="K200" i="13"/>
  <c r="K39" i="13"/>
  <c r="K325" i="13"/>
  <c r="K92" i="13"/>
  <c r="K250" i="13"/>
  <c r="K137" i="13"/>
  <c r="K220" i="13"/>
  <c r="K96" i="13"/>
  <c r="K289" i="13"/>
  <c r="K277" i="13"/>
  <c r="K38" i="13"/>
  <c r="K326" i="13"/>
  <c r="K136" i="13"/>
  <c r="K19" i="13"/>
  <c r="K267" i="13"/>
  <c r="K223" i="13"/>
  <c r="K55" i="13"/>
  <c r="K49" i="13"/>
  <c r="K213" i="13"/>
  <c r="K274" i="13"/>
  <c r="M98" i="13" l="1"/>
  <c r="M115" i="13"/>
  <c r="M213" i="13"/>
  <c r="M238" i="13"/>
  <c r="M252" i="13"/>
  <c r="M215" i="13"/>
  <c r="M305" i="13"/>
  <c r="M95" i="13"/>
  <c r="M182" i="13"/>
  <c r="M47" i="13"/>
  <c r="M279" i="13"/>
  <c r="M105" i="13"/>
  <c r="M122" i="13"/>
  <c r="M306" i="13"/>
  <c r="M28" i="13"/>
  <c r="M188" i="13"/>
  <c r="M242" i="13"/>
  <c r="M178" i="13"/>
  <c r="M177" i="13"/>
  <c r="M77" i="13"/>
  <c r="M63" i="13"/>
  <c r="M88" i="13"/>
  <c r="M334" i="13"/>
  <c r="M111" i="13"/>
  <c r="M112" i="13"/>
  <c r="M12" i="13"/>
  <c r="M22" i="13"/>
  <c r="M133" i="13"/>
  <c r="M284" i="13"/>
  <c r="M175" i="13"/>
  <c r="M256" i="13"/>
  <c r="M186" i="13"/>
  <c r="M62" i="13"/>
  <c r="M221" i="13"/>
  <c r="M91" i="13"/>
  <c r="M190" i="13"/>
  <c r="M203" i="13"/>
  <c r="M309" i="13"/>
  <c r="M35" i="13"/>
  <c r="M267" i="13"/>
  <c r="M300" i="13"/>
  <c r="M268" i="13"/>
  <c r="M159" i="13"/>
  <c r="M144" i="13"/>
  <c r="M119" i="13"/>
  <c r="M327" i="13"/>
  <c r="M274" i="13"/>
  <c r="M44" i="13"/>
  <c r="M219" i="13"/>
  <c r="M185" i="13"/>
  <c r="M37" i="13"/>
  <c r="M25" i="13"/>
  <c r="M127" i="13"/>
  <c r="M232" i="13"/>
  <c r="M195" i="13"/>
  <c r="M152" i="13"/>
  <c r="M275" i="13"/>
  <c r="M26" i="13"/>
  <c r="M49" i="13"/>
  <c r="M134" i="13"/>
  <c r="M264" i="13"/>
  <c r="M46" i="13"/>
  <c r="M245" i="13"/>
  <c r="M103" i="13"/>
  <c r="M217" i="13"/>
  <c r="M243" i="13"/>
  <c r="M229" i="13"/>
  <c r="M96" i="13"/>
  <c r="M30" i="13"/>
  <c r="M168" i="13"/>
  <c r="M165" i="13"/>
  <c r="M121" i="13"/>
  <c r="M158" i="13"/>
  <c r="M260" i="13"/>
  <c r="M273" i="13"/>
  <c r="M164" i="13"/>
  <c r="M332" i="13"/>
  <c r="M189" i="13"/>
  <c r="M269" i="13"/>
  <c r="M208" i="13"/>
  <c r="M89" i="13"/>
  <c r="M277" i="13"/>
  <c r="M304" i="13"/>
  <c r="M323" i="13"/>
  <c r="M192" i="13"/>
  <c r="M124" i="13"/>
  <c r="M128" i="13"/>
  <c r="M143" i="13"/>
  <c r="M137" i="13"/>
  <c r="M55" i="13"/>
  <c r="M222" i="13"/>
  <c r="M34" i="13"/>
  <c r="M174" i="13"/>
  <c r="M66" i="13"/>
  <c r="M200" i="13"/>
  <c r="M113" i="13"/>
  <c r="M303" i="13"/>
  <c r="M71" i="13"/>
  <c r="M90" i="13"/>
  <c r="M218" i="13"/>
  <c r="M101" i="13"/>
  <c r="M106" i="13"/>
  <c r="M75" i="13"/>
  <c r="M207" i="13"/>
  <c r="M100" i="13"/>
  <c r="M281" i="13"/>
  <c r="M59" i="13"/>
  <c r="M80" i="13"/>
  <c r="M307" i="13"/>
  <c r="M176" i="13"/>
  <c r="M266" i="13"/>
  <c r="M14" i="13"/>
  <c r="M50" i="13"/>
  <c r="M263" i="13"/>
  <c r="M280" i="13"/>
  <c r="M67" i="13"/>
  <c r="M293" i="13"/>
  <c r="M85" i="13"/>
  <c r="M205" i="13"/>
  <c r="M82" i="13"/>
  <c r="M224" i="13"/>
  <c r="M181" i="13"/>
  <c r="M299" i="13"/>
  <c r="M298" i="13"/>
  <c r="M70" i="13"/>
  <c r="M61" i="13"/>
  <c r="M69" i="13"/>
  <c r="M57" i="13"/>
  <c r="M223" i="13"/>
  <c r="M308" i="13"/>
  <c r="M53" i="13"/>
  <c r="M258" i="13"/>
  <c r="M320" i="13"/>
  <c r="M140" i="13"/>
  <c r="M13" i="13"/>
  <c r="M270" i="13"/>
  <c r="M147" i="13"/>
  <c r="M227" i="13"/>
  <c r="M254" i="13"/>
  <c r="M23" i="13"/>
  <c r="M290" i="13"/>
  <c r="M191" i="13"/>
  <c r="M287" i="13"/>
  <c r="M333" i="13"/>
  <c r="M97" i="13"/>
  <c r="M325" i="13"/>
  <c r="M156" i="13"/>
  <c r="M201" i="13"/>
  <c r="M16" i="13"/>
  <c r="M163" i="13"/>
  <c r="M316" i="13"/>
  <c r="M246" i="13"/>
  <c r="M321" i="13"/>
  <c r="M139" i="13"/>
  <c r="M171" i="13"/>
  <c r="M27" i="13"/>
  <c r="M194" i="13"/>
  <c r="M328" i="13"/>
  <c r="M160" i="13"/>
  <c r="M129" i="13"/>
  <c r="M117" i="13"/>
  <c r="M132" i="13"/>
  <c r="M261" i="13"/>
  <c r="M39" i="13"/>
  <c r="M136" i="13"/>
  <c r="M149" i="13"/>
  <c r="M138" i="13"/>
  <c r="M301" i="13"/>
  <c r="M151" i="13"/>
  <c r="M288" i="13"/>
  <c r="M52" i="13"/>
  <c r="M173" i="13"/>
  <c r="M166" i="13"/>
  <c r="M228" i="13"/>
  <c r="M169" i="13"/>
  <c r="M183" i="13"/>
  <c r="M42" i="13"/>
  <c r="M230" i="13"/>
  <c r="M45" i="13"/>
  <c r="M135" i="13"/>
  <c r="M142" i="13"/>
  <c r="M206" i="13"/>
  <c r="M247" i="13"/>
  <c r="M41" i="13"/>
  <c r="M313" i="13"/>
  <c r="M259" i="13"/>
  <c r="M237" i="13"/>
  <c r="M198" i="13"/>
  <c r="M283" i="13"/>
  <c r="M10" i="13"/>
  <c r="M253" i="13"/>
  <c r="M114" i="13"/>
  <c r="M196" i="13"/>
  <c r="M326" i="13"/>
  <c r="M92" i="13"/>
  <c r="M255" i="13"/>
  <c r="M239" i="13"/>
  <c r="M154" i="13"/>
  <c r="M167" i="13"/>
  <c r="M233" i="13"/>
  <c r="M318" i="13"/>
  <c r="M65" i="13"/>
  <c r="M317" i="13"/>
  <c r="M141" i="13"/>
  <c r="M31" i="13"/>
  <c r="M310" i="13"/>
  <c r="M19" i="13"/>
  <c r="M38" i="13"/>
  <c r="M289" i="13"/>
  <c r="M226" i="13"/>
  <c r="M32" i="13"/>
  <c r="M214" i="13"/>
  <c r="M265" i="13"/>
  <c r="M153" i="13"/>
  <c r="M297" i="13"/>
  <c r="M202" i="13"/>
  <c r="M33" i="13"/>
  <c r="M180" i="13"/>
  <c r="M231" i="13"/>
  <c r="M294" i="13"/>
  <c r="M40" i="13"/>
  <c r="M43" i="13"/>
  <c r="M126" i="13"/>
  <c r="M54" i="13"/>
  <c r="M118" i="13"/>
  <c r="M199" i="13"/>
  <c r="M251" i="13"/>
  <c r="M29" i="13"/>
  <c r="M329" i="13"/>
  <c r="M314" i="13"/>
  <c r="M248" i="13"/>
  <c r="M271" i="13"/>
  <c r="M110" i="13"/>
  <c r="M184" i="13"/>
  <c r="M315" i="13"/>
  <c r="M296" i="13"/>
  <c r="M162" i="13"/>
  <c r="M172" i="13"/>
  <c r="M276" i="13"/>
  <c r="M18" i="13"/>
  <c r="M148" i="13"/>
  <c r="M234" i="13"/>
  <c r="M220" i="13"/>
  <c r="M250" i="13"/>
  <c r="M278" i="13"/>
  <c r="M107" i="13"/>
  <c r="M170" i="13"/>
  <c r="M292" i="13"/>
  <c r="M155" i="13"/>
  <c r="M86" i="13"/>
  <c r="M104" i="13"/>
  <c r="M11" i="13"/>
  <c r="M212" i="13"/>
  <c r="M116" i="13"/>
  <c r="A17" i="8" l="1"/>
  <c r="A18" i="8" s="1"/>
  <c r="A21" i="8" s="1"/>
  <c r="H14" i="22" l="1"/>
  <c r="I14" i="22" s="1"/>
  <c r="H30" i="22"/>
  <c r="I30" i="22" s="1"/>
  <c r="H42" i="22"/>
  <c r="I42" i="22" s="1"/>
  <c r="H12" i="22"/>
  <c r="I12" i="22" s="1"/>
  <c r="H17" i="22"/>
  <c r="I17" i="22" s="1"/>
  <c r="H19" i="22"/>
  <c r="I19" i="22" s="1"/>
  <c r="H21" i="22"/>
  <c r="I21" i="22" s="1"/>
  <c r="H26" i="22"/>
  <c r="I26" i="22" s="1"/>
  <c r="H28" i="22"/>
  <c r="I28" i="22" s="1"/>
  <c r="H33" i="22"/>
  <c r="I33" i="22" s="1"/>
  <c r="H35" i="22"/>
  <c r="I35" i="22" s="1"/>
  <c r="H40" i="22"/>
  <c r="I40" i="22" s="1"/>
  <c r="H45" i="22"/>
  <c r="I45" i="22" s="1"/>
  <c r="H47" i="22"/>
  <c r="I47" i="22" s="1"/>
  <c r="H49" i="22"/>
  <c r="I49" i="22" s="1"/>
  <c r="H54" i="22"/>
  <c r="I54" i="22" s="1"/>
  <c r="H60" i="22"/>
  <c r="I60" i="22" s="1"/>
  <c r="H62" i="22"/>
  <c r="I62" i="22" s="1"/>
  <c r="H64" i="22"/>
  <c r="I64" i="22" s="1"/>
  <c r="H69" i="22"/>
  <c r="I69" i="22" s="1"/>
  <c r="H71" i="22"/>
  <c r="I71" i="22" s="1"/>
  <c r="H73" i="22"/>
  <c r="I73" i="22" s="1"/>
  <c r="H22" i="22"/>
  <c r="I22" i="22" s="1"/>
  <c r="H50" i="22"/>
  <c r="I50" i="22" s="1"/>
  <c r="H74" i="22"/>
  <c r="I74" i="22" s="1"/>
  <c r="H16" i="22"/>
  <c r="I16" i="22" s="1"/>
  <c r="H32" i="22"/>
  <c r="I32" i="22" s="1"/>
  <c r="H44" i="22"/>
  <c r="I44" i="22" s="1"/>
  <c r="H59" i="22"/>
  <c r="I59" i="22" s="1"/>
  <c r="H10" i="22"/>
  <c r="I10" i="22" s="1"/>
  <c r="H24" i="22"/>
  <c r="I24" i="22" s="1"/>
  <c r="H37" i="22"/>
  <c r="I37" i="22" s="1"/>
  <c r="H52" i="22"/>
  <c r="I52" i="22" s="1"/>
  <c r="H67" i="22"/>
  <c r="I67" i="22" s="1"/>
  <c r="H76" i="22"/>
  <c r="I76" i="22" s="1"/>
  <c r="H78" i="22"/>
  <c r="I78" i="22" s="1"/>
  <c r="I80" i="22"/>
  <c r="H65" i="22"/>
  <c r="I65" i="22" s="1"/>
  <c r="H27" i="22"/>
  <c r="I27" i="22" s="1"/>
  <c r="H34" i="22"/>
  <c r="I34" i="22" s="1"/>
  <c r="H41" i="22"/>
  <c r="I41" i="22" s="1"/>
  <c r="H48" i="22"/>
  <c r="I48" i="22" s="1"/>
  <c r="H53" i="22"/>
  <c r="I53" i="22" s="1"/>
  <c r="H56" i="22"/>
  <c r="I56" i="22" s="1"/>
  <c r="H61" i="22"/>
  <c r="I61" i="22" s="1"/>
  <c r="H63" i="22"/>
  <c r="I63" i="22" s="1"/>
  <c r="H70" i="22"/>
  <c r="I70" i="22" s="1"/>
  <c r="H79" i="22"/>
  <c r="I79" i="22" s="1"/>
  <c r="H51" i="22"/>
  <c r="I51" i="22" s="1"/>
  <c r="H57" i="22"/>
  <c r="I57" i="22" s="1"/>
  <c r="H15" i="22"/>
  <c r="I15" i="22" s="1"/>
  <c r="H31" i="22"/>
  <c r="I31" i="22" s="1"/>
  <c r="H43" i="22"/>
  <c r="I43" i="22" s="1"/>
  <c r="H58" i="22"/>
  <c r="I58" i="22" s="1"/>
  <c r="H36" i="22"/>
  <c r="I36" i="22" s="1"/>
  <c r="H13" i="22"/>
  <c r="I13" i="22" s="1"/>
  <c r="H18" i="22"/>
  <c r="I18" i="22" s="1"/>
  <c r="H20" i="22"/>
  <c r="I20" i="22" s="1"/>
  <c r="H25" i="22"/>
  <c r="I25" i="22" s="1"/>
  <c r="H29" i="22"/>
  <c r="I29" i="22" s="1"/>
  <c r="H38" i="22"/>
  <c r="I38" i="22" s="1"/>
  <c r="H39" i="22"/>
  <c r="I39" i="22" s="1"/>
  <c r="H46" i="22"/>
  <c r="I46" i="22" s="1"/>
  <c r="H55" i="22"/>
  <c r="I55" i="22" s="1"/>
  <c r="H68" i="22"/>
  <c r="I68" i="22" s="1"/>
  <c r="H72" i="22"/>
  <c r="I72" i="22" s="1"/>
  <c r="H11" i="22"/>
  <c r="I11" i="22" s="1"/>
  <c r="H77" i="22"/>
  <c r="I77" i="22" s="1"/>
  <c r="H23" i="22"/>
  <c r="I23" i="22" s="1"/>
  <c r="H66" i="22"/>
  <c r="I66" i="22" s="1"/>
  <c r="H75" i="22"/>
  <c r="I75" i="22" s="1"/>
  <c r="I82" i="22" l="1"/>
  <c r="B6" i="22" s="1"/>
  <c r="I146" i="6" l="1"/>
  <c r="I145" i="6"/>
  <c r="I144" i="6"/>
  <c r="I143" i="6"/>
  <c r="I142" i="6"/>
  <c r="I141" i="6"/>
  <c r="I140" i="6"/>
  <c r="I139" i="6"/>
  <c r="I138" i="6"/>
  <c r="I137" i="6"/>
  <c r="I136" i="6"/>
  <c r="H134" i="6"/>
  <c r="K10" i="12"/>
  <c r="M118" i="6" l="1"/>
  <c r="M127" i="6" s="1"/>
  <c r="M68" i="6"/>
  <c r="B11" i="6"/>
  <c r="E25" i="8" s="1"/>
  <c r="M40" i="6"/>
  <c r="M52" i="6" s="1"/>
  <c r="B8" i="6" s="1"/>
  <c r="E22" i="8" s="1"/>
  <c r="H144" i="6"/>
  <c r="H138" i="6"/>
  <c r="H142" i="6"/>
  <c r="H145" i="6"/>
  <c r="H136" i="6"/>
  <c r="H140" i="6"/>
  <c r="H139" i="6"/>
  <c r="H143" i="6"/>
  <c r="H146" i="6"/>
  <c r="H137" i="6"/>
  <c r="H141" i="6"/>
  <c r="M92" i="6" l="1"/>
  <c r="B10" i="6" s="1"/>
  <c r="E24" i="8" s="1"/>
  <c r="B12" i="6"/>
  <c r="E26" i="8" s="1"/>
  <c r="K94" i="13"/>
  <c r="M94" i="13" s="1"/>
  <c r="K36" i="13"/>
  <c r="M36" i="13" s="1"/>
  <c r="K109" i="13"/>
  <c r="M109" i="13" s="1"/>
  <c r="K240" i="13"/>
  <c r="M240" i="13" s="1"/>
  <c r="K99" i="13"/>
  <c r="M99" i="13" s="1"/>
  <c r="K286" i="13"/>
  <c r="M286" i="13" s="1"/>
  <c r="K21" i="13"/>
  <c r="M21" i="13" s="1"/>
  <c r="K102" i="13"/>
  <c r="M102" i="13" s="1"/>
  <c r="K84" i="13"/>
  <c r="M84" i="13" s="1"/>
  <c r="K51" i="13"/>
  <c r="M51" i="13" s="1"/>
  <c r="K335" i="13"/>
  <c r="M335" i="13" s="1"/>
  <c r="K331" i="13"/>
  <c r="M331" i="13" s="1"/>
  <c r="K48" i="13"/>
  <c r="M48" i="13" s="1"/>
  <c r="K150" i="13"/>
  <c r="M150" i="13" s="1"/>
  <c r="K244" i="13"/>
  <c r="M244" i="13" s="1"/>
  <c r="K125" i="13"/>
  <c r="M125" i="13" s="1"/>
  <c r="K210" i="13"/>
  <c r="M210" i="13" s="1"/>
  <c r="K235" i="13"/>
  <c r="M235" i="13" s="1"/>
  <c r="K83" i="13"/>
  <c r="M83" i="13" s="1"/>
  <c r="K330" i="13"/>
  <c r="M330" i="13" s="1"/>
  <c r="K249" i="13"/>
  <c r="M249" i="13" s="1"/>
  <c r="K79" i="13"/>
  <c r="M79" i="13" s="1"/>
  <c r="K262" i="13"/>
  <c r="M262" i="13" s="1"/>
  <c r="K311" i="13"/>
  <c r="M311" i="13" s="1"/>
  <c r="K257" i="13"/>
  <c r="M257" i="13" s="1"/>
  <c r="K81" i="13"/>
  <c r="M81" i="13" s="1"/>
  <c r="K123" i="13"/>
  <c r="M123" i="13" s="1"/>
  <c r="K157" i="13"/>
  <c r="M157" i="13" s="1"/>
  <c r="K120" i="13"/>
  <c r="M120" i="13" s="1"/>
  <c r="K295" i="13"/>
  <c r="M295" i="13" s="1"/>
  <c r="K319" i="13"/>
  <c r="M319" i="13" s="1"/>
  <c r="K108" i="13"/>
  <c r="M108" i="13" s="1"/>
  <c r="K322" i="13"/>
  <c r="M322" i="13" s="1"/>
  <c r="K17" i="13"/>
  <c r="M17" i="13" s="1"/>
  <c r="K15" i="13"/>
  <c r="M15" i="13" s="1"/>
  <c r="K272" i="13"/>
  <c r="M272" i="13" s="1"/>
  <c r="K72" i="13"/>
  <c r="M72" i="13" s="1"/>
  <c r="K197" i="13"/>
  <c r="M197" i="13" s="1"/>
  <c r="K131" i="13"/>
  <c r="M131" i="13" s="1"/>
  <c r="K211" i="13"/>
  <c r="M211" i="13" s="1"/>
  <c r="K20" i="13"/>
  <c r="M20" i="13" s="1"/>
  <c r="K291" i="13"/>
  <c r="M291" i="13" s="1"/>
  <c r="K130" i="13"/>
  <c r="M130" i="13" s="1"/>
  <c r="K302" i="13"/>
  <c r="M302" i="13" s="1"/>
  <c r="K282" i="13"/>
  <c r="M282" i="13" s="1"/>
  <c r="K225" i="13"/>
  <c r="M225" i="13" s="1"/>
  <c r="K76" i="13"/>
  <c r="M76" i="13" s="1"/>
  <c r="K285" i="13"/>
  <c r="M285" i="13" s="1"/>
  <c r="K161" i="13"/>
  <c r="M161" i="13" s="1"/>
  <c r="K204" i="13"/>
  <c r="M204" i="13" s="1"/>
  <c r="K60" i="13"/>
  <c r="M60" i="13" s="1"/>
  <c r="K73" i="13"/>
  <c r="M73" i="13" s="1"/>
  <c r="K187" i="13"/>
  <c r="M187" i="13" s="1"/>
  <c r="K179" i="13"/>
  <c r="M179" i="13" s="1"/>
  <c r="K145" i="13"/>
  <c r="M145" i="13" s="1"/>
  <c r="K146" i="13"/>
  <c r="M146" i="13" s="1"/>
  <c r="K64" i="13"/>
  <c r="M64" i="13" s="1"/>
  <c r="K209" i="13"/>
  <c r="M209" i="13" s="1"/>
  <c r="K74" i="13"/>
  <c r="M74" i="13" s="1"/>
  <c r="K216" i="13"/>
  <c r="M216" i="13" s="1"/>
  <c r="K193" i="13"/>
  <c r="M193" i="13" s="1"/>
  <c r="K58" i="13"/>
  <c r="M58" i="13" s="1"/>
  <c r="K93" i="13"/>
  <c r="M93" i="13" s="1"/>
  <c r="K68" i="13"/>
  <c r="M68" i="13" s="1"/>
  <c r="K87" i="13"/>
  <c r="M87" i="13" s="1"/>
  <c r="K24" i="13"/>
  <c r="M24" i="13" s="1"/>
  <c r="K241" i="13"/>
  <c r="M241" i="13" s="1"/>
  <c r="K78" i="13"/>
  <c r="M78" i="13" s="1"/>
  <c r="K236" i="13"/>
  <c r="M236" i="13" s="1"/>
  <c r="K56" i="13"/>
  <c r="M56" i="13" s="1"/>
  <c r="K336" i="13"/>
  <c r="M336" i="13" s="1"/>
  <c r="K312" i="13"/>
  <c r="M312" i="13" s="1"/>
  <c r="K155" i="6"/>
  <c r="K154" i="6"/>
  <c r="K153" i="6"/>
  <c r="K152" i="6"/>
  <c r="K151" i="6"/>
  <c r="K150" i="6"/>
  <c r="K149" i="6"/>
  <c r="K148" i="6"/>
  <c r="K147" i="6"/>
  <c r="K146" i="6"/>
  <c r="L146" i="6" s="1"/>
  <c r="M146" i="6" s="1"/>
  <c r="K145" i="6"/>
  <c r="L145" i="6" s="1"/>
  <c r="M145" i="6" s="1"/>
  <c r="K144" i="6"/>
  <c r="L144" i="6" s="1"/>
  <c r="M144" i="6" s="1"/>
  <c r="K143" i="6"/>
  <c r="L143" i="6" s="1"/>
  <c r="M143" i="6" s="1"/>
  <c r="K142" i="6"/>
  <c r="L142" i="6" s="1"/>
  <c r="M142" i="6" s="1"/>
  <c r="K141" i="6"/>
  <c r="L141" i="6" s="1"/>
  <c r="M141" i="6" s="1"/>
  <c r="K140" i="6"/>
  <c r="L140" i="6" s="1"/>
  <c r="M140" i="6" s="1"/>
  <c r="K139" i="6"/>
  <c r="L139" i="6" s="1"/>
  <c r="M139" i="6" s="1"/>
  <c r="K138" i="6"/>
  <c r="L138" i="6" s="1"/>
  <c r="M138" i="6" s="1"/>
  <c r="K137" i="6"/>
  <c r="L137" i="6" s="1"/>
  <c r="M137" i="6" s="1"/>
  <c r="K136" i="6"/>
  <c r="L136" i="6" s="1"/>
  <c r="M136" i="6" s="1"/>
  <c r="K135" i="6"/>
  <c r="K134" i="6"/>
  <c r="G10" i="3" l="1"/>
  <c r="F10" i="3"/>
  <c r="C5" i="13" l="1"/>
  <c r="E17" i="8" s="1"/>
  <c r="I13" i="3"/>
  <c r="I10" i="3"/>
  <c r="I11" i="3"/>
  <c r="I12" i="3"/>
  <c r="E316" i="2"/>
  <c r="E315" i="2"/>
  <c r="E314" i="2"/>
  <c r="E313" i="2"/>
  <c r="E312" i="2"/>
  <c r="E311" i="2"/>
  <c r="E310" i="2"/>
  <c r="E309" i="2"/>
  <c r="E308" i="2"/>
  <c r="E320" i="2" s="1"/>
  <c r="J12" i="3" l="1"/>
  <c r="K12" i="3" s="1"/>
  <c r="J11" i="3"/>
  <c r="K11" i="3" s="1"/>
  <c r="J13" i="3"/>
  <c r="K13" i="3" s="1"/>
  <c r="J10" i="3"/>
  <c r="K10" i="3" s="1"/>
  <c r="B305" i="2"/>
  <c r="C303" i="2" s="1"/>
  <c r="D303" i="2" s="1"/>
  <c r="C302" i="2" l="1"/>
  <c r="D302" i="2" s="1"/>
  <c r="C304" i="2"/>
  <c r="D24" i="28"/>
  <c r="D28" i="28" s="1"/>
  <c r="E24" i="28"/>
  <c r="E28" i="28" s="1"/>
  <c r="F24" i="28"/>
  <c r="F28" i="28" s="1"/>
  <c r="G24" i="28"/>
  <c r="G28" i="28" s="1"/>
  <c r="C24" i="28"/>
  <c r="C28" i="28" s="1"/>
  <c r="B28" i="28"/>
  <c r="H28" i="28" l="1"/>
  <c r="B8" i="2"/>
  <c r="D304" i="2"/>
  <c r="A22" i="8"/>
  <c r="A23" i="8" s="1"/>
  <c r="A24" i="8" s="1"/>
  <c r="J134" i="6"/>
  <c r="I134" i="6"/>
  <c r="G9" i="3"/>
  <c r="I155" i="6"/>
  <c r="I154" i="6"/>
  <c r="I153" i="6"/>
  <c r="I152" i="6"/>
  <c r="I151" i="6"/>
  <c r="I150" i="6"/>
  <c r="I149" i="6"/>
  <c r="I148" i="6"/>
  <c r="I147" i="6"/>
  <c r="I135" i="6"/>
  <c r="F9" i="3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69" i="2"/>
  <c r="D168" i="2"/>
  <c r="D167" i="2"/>
  <c r="D166" i="2"/>
  <c r="D165" i="2"/>
  <c r="D164" i="2"/>
  <c r="D163" i="2"/>
  <c r="D162" i="2"/>
  <c r="D161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H135" i="6"/>
  <c r="B6" i="2" l="1"/>
  <c r="A25" i="8"/>
  <c r="A26" i="8" s="1"/>
  <c r="A27" i="8" s="1"/>
  <c r="L150" i="6"/>
  <c r="L135" i="6"/>
  <c r="M135" i="6" s="1"/>
  <c r="H147" i="6"/>
  <c r="L134" i="6"/>
  <c r="L147" i="6"/>
  <c r="H148" i="6"/>
  <c r="H155" i="6"/>
  <c r="H153" i="6"/>
  <c r="H152" i="6"/>
  <c r="H151" i="6"/>
  <c r="H154" i="6"/>
  <c r="H150" i="6"/>
  <c r="L154" i="6"/>
  <c r="H149" i="6"/>
  <c r="L155" i="6"/>
  <c r="L151" i="6"/>
  <c r="L153" i="6"/>
  <c r="L149" i="6"/>
  <c r="L152" i="6"/>
  <c r="L148" i="6"/>
  <c r="I9" i="3"/>
  <c r="D305" i="2"/>
  <c r="B10" i="2" s="1"/>
  <c r="C295" i="2"/>
  <c r="A34" i="8" l="1"/>
  <c r="A35" i="8" s="1"/>
  <c r="E285" i="2"/>
  <c r="E295" i="2" s="1"/>
  <c r="M148" i="6"/>
  <c r="M151" i="6"/>
  <c r="M147" i="6"/>
  <c r="M155" i="6"/>
  <c r="M134" i="6"/>
  <c r="M150" i="6"/>
  <c r="M153" i="6"/>
  <c r="M152" i="6"/>
  <c r="M149" i="6"/>
  <c r="M154" i="6"/>
  <c r="B7" i="2"/>
  <c r="B11" i="2" s="1"/>
  <c r="M200" i="6" l="1"/>
  <c r="B13" i="6" s="1"/>
  <c r="E27" i="8" s="1"/>
  <c r="B6" i="12"/>
  <c r="E15" i="8" s="1"/>
  <c r="J9" i="3"/>
  <c r="K9" i="3" s="1"/>
  <c r="K119" i="3" s="1"/>
  <c r="B9" i="2"/>
  <c r="E13" i="8" s="1"/>
  <c r="D5" i="3" l="1"/>
  <c r="E1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tc={1FBBF07D-4FEF-43EF-AF3F-D963AA9B5592}</author>
  </authors>
  <commentList>
    <comment ref="A290" authorId="0" shapeId="0" xr:uid="{1FBBF07D-4FEF-43EF-AF3F-D963AA9B5592}">
      <text>
        <t>[Threaded comment]
Your version of Excel allows you to read this threaded comment; however, any edits to it will get removed if the file is opened in a newer version of Excel. Learn more: https://go.microsoft.com/fwlink/?linkid=870924
Comment:
    why multiple totals?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tc={49347D3E-2B9C-4E6A-9B47-BE4A03663779}</author>
    <author>tc={1D261F89-7B11-41D5-AE5A-CB02DCA83F72}</author>
    <author>tc={4DFCED6D-E7E7-4EF1-9948-D260FFB05652}</author>
  </authors>
  <commentList>
    <comment ref="E43" authorId="0" shapeId="0" xr:uid="{49347D3E-2B9C-4E6A-9B47-BE4A03663779}">
      <text>
        <t>[Threaded comment]
Your version of Excel allows you to read this threaded comment; however, any edits to it will get removed if the file is opened in a newer version of Excel. Learn more: https://go.microsoft.com/fwlink/?linkid=870924
Comment:
    Off Cycle Payment</t>
      </text>
    </comment>
    <comment ref="E71" authorId="1" shapeId="0" xr:uid="{1D261F89-7B11-41D5-AE5A-CB02DCA83F72}">
      <text>
        <t>[Threaded comment]
Your version of Excel allows you to read this threaded comment; however, any edits to it will get removed if the file is opened in a newer version of Excel. Learn more: https://go.microsoft.com/fwlink/?linkid=870924
Comment:
    Off Cycle Payment</t>
      </text>
    </comment>
    <comment ref="E79" authorId="2" shapeId="0" xr:uid="{4DFCED6D-E7E7-4EF1-9948-D260FFB05652}">
      <text>
        <t>[Threaded comment]
Your version of Excel allows you to read this threaded comment; however, any edits to it will get removed if the file is opened in a newer version of Excel. Learn more: https://go.microsoft.com/fwlink/?linkid=870924
Comment:
    Off Cycle Payment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tc={B47508EC-FA05-4C15-A6B3-70B17C8784AB}</author>
  </authors>
  <commentList>
    <comment ref="E187" authorId="0" shapeId="0" xr:uid="{B47508EC-FA05-4C15-A6B3-70B17C8784AB}">
      <text>
        <t>[Threaded comment]
Your version of Excel allows you to read this threaded comment; however, any edits to it will get removed if the file is opened in a newer version of Excel. Learn more: https://go.microsoft.com/fwlink/?linkid=870924
Comment:
    R01053653 - Not confident in service period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Connie Singer</author>
  </authors>
  <commentList>
    <comment ref="F134" authorId="0" shapeId="0" xr:uid="{1CE90B3D-E087-4C4F-B191-E3DAB688C9B8}">
      <text>
        <r>
          <rPr>
            <b/>
            <sz val="9"/>
            <color indexed="81"/>
            <rFont val="Tahoma"/>
            <family val="2"/>
          </rPr>
          <t>Connie Singer:</t>
        </r>
        <r>
          <rPr>
            <sz val="9"/>
            <color indexed="81"/>
            <rFont val="Tahoma"/>
            <family val="2"/>
          </rPr>
          <t xml:space="preserve">
4/15/2022 - this was crossed out and a new due date was entered "12/31/2021")</t>
        </r>
      </text>
    </comment>
    <comment ref="F136" authorId="0" shapeId="0" xr:uid="{ED755965-0F99-4F5D-A03A-2631A453DAC3}">
      <text>
        <r>
          <rPr>
            <b/>
            <sz val="9"/>
            <color indexed="81"/>
            <rFont val="Tahoma"/>
            <family val="2"/>
          </rPr>
          <t>Connie Singer:</t>
        </r>
        <r>
          <rPr>
            <sz val="9"/>
            <color indexed="81"/>
            <rFont val="Tahoma"/>
            <family val="2"/>
          </rPr>
          <t xml:space="preserve">
The original due date is 2/28/2022 - this was crossed out and a new due date was entered "Due 12/3/2021 fro discount)</t>
        </r>
      </text>
    </comment>
    <comment ref="F144" authorId="0" shapeId="0" xr:uid="{2C9A413B-DA0E-402B-9E2E-71FEC4B09159}">
      <text>
        <r>
          <rPr>
            <b/>
            <sz val="9"/>
            <color indexed="81"/>
            <rFont val="Tahoma"/>
            <family val="2"/>
          </rPr>
          <t>Connie Singer:</t>
        </r>
        <r>
          <rPr>
            <sz val="9"/>
            <color indexed="81"/>
            <rFont val="Tahoma"/>
            <family val="2"/>
          </rPr>
          <t xml:space="preserve">
Note on Invoice -- "Due by 7/1 for 2% discount</t>
        </r>
      </text>
    </comment>
  </commentList>
</comments>
</file>

<file path=xl/sharedStrings.xml><?xml version="1.0" encoding="utf-8"?>
<sst xmlns="http://schemas.openxmlformats.org/spreadsheetml/2006/main" count="5129" uniqueCount="1351">
  <si>
    <t>Kentucky Power Company</t>
  </si>
  <si>
    <t>Summary of Lead Lag Days</t>
  </si>
  <si>
    <t>12 months ended September 30, 2022</t>
  </si>
  <si>
    <t>Case No.</t>
  </si>
  <si>
    <t>Line No.</t>
  </si>
  <si>
    <t>Description</t>
  </si>
  <si>
    <t>Lead</t>
  </si>
  <si>
    <t>Revenues</t>
  </si>
  <si>
    <t>Fuel Expense</t>
  </si>
  <si>
    <t>Payroll &amp; Benefits</t>
  </si>
  <si>
    <t>Other Operation &amp; Maintenance Expense</t>
  </si>
  <si>
    <t>Purchased Power</t>
  </si>
  <si>
    <t>Interest Expense</t>
  </si>
  <si>
    <t>Federal Income Tax</t>
  </si>
  <si>
    <t>State Income Tax</t>
  </si>
  <si>
    <t>KENTUCKY POWER COMPANY</t>
  </si>
  <si>
    <t>LEAD LAG STUDY</t>
  </si>
  <si>
    <t>REVENUE LAG</t>
  </si>
  <si>
    <t>Lag Time</t>
  </si>
  <si>
    <t>Service Lag</t>
  </si>
  <si>
    <t>Billing Lag</t>
  </si>
  <si>
    <t>Collections Lag</t>
  </si>
  <si>
    <t>Payment Processing Lag</t>
  </si>
  <si>
    <t xml:space="preserve">Bank Float </t>
  </si>
  <si>
    <t>SERVICE LAG</t>
  </si>
  <si>
    <t>Number of Days in Year:</t>
  </si>
  <si>
    <t>Average Number of Days in Month:</t>
  </si>
  <si>
    <t>Midpoint of Average Number of Days in Month:</t>
  </si>
  <si>
    <t>days</t>
  </si>
  <si>
    <t>BILLING LAG</t>
  </si>
  <si>
    <t>Average Billing Lag (Scheduled)</t>
  </si>
  <si>
    <t>Biling Cycle</t>
  </si>
  <si>
    <t>Scheduled Read Day [1]</t>
  </si>
  <si>
    <t>Date Bill Mailed [2]</t>
  </si>
  <si>
    <t>Lag</t>
  </si>
  <si>
    <t>(A)</t>
  </si>
  <si>
    <t>(B)</t>
  </si>
  <si>
    <t>(C)</t>
  </si>
  <si>
    <t>(D)</t>
  </si>
  <si>
    <t>PAYMENT PROCESSING LAG</t>
  </si>
  <si>
    <t>Amount</t>
  </si>
  <si>
    <t>Weight</t>
  </si>
  <si>
    <t>Weighted Lead</t>
  </si>
  <si>
    <t>Checkless Payment</t>
  </si>
  <si>
    <t>In-Person Payments</t>
  </si>
  <si>
    <t xml:space="preserve">Electronic Remittance </t>
  </si>
  <si>
    <t xml:space="preserve">ER Direct Send </t>
  </si>
  <si>
    <t>DELX Remit Exception</t>
  </si>
  <si>
    <t>BNYN Remittance</t>
  </si>
  <si>
    <t>Bill Matrix Payment</t>
  </si>
  <si>
    <t>PRIM Payment</t>
  </si>
  <si>
    <t>BANK FLOAT</t>
  </si>
  <si>
    <t>% of Total</t>
  </si>
  <si>
    <t>Weighted Average</t>
  </si>
  <si>
    <t>Toal Same Day</t>
  </si>
  <si>
    <t>Total 1 Day Float</t>
  </si>
  <si>
    <t>Total 2 Day Float</t>
  </si>
  <si>
    <t>Total</t>
  </si>
  <si>
    <t>Month</t>
  </si>
  <si>
    <t>Same Day</t>
  </si>
  <si>
    <t>1 Day Float</t>
  </si>
  <si>
    <t>2 Day Float</t>
  </si>
  <si>
    <t>Total Amount</t>
  </si>
  <si>
    <t>COLLECTIONS LAG</t>
  </si>
  <si>
    <t>Current (0-30) [1]</t>
  </si>
  <si>
    <t>30 Days (30-60) [2]</t>
  </si>
  <si>
    <t>60 Days (60-90) [3]</t>
  </si>
  <si>
    <t>180 Days (90- 180) [4]</t>
  </si>
  <si>
    <t>365 Days (180 - 365)</t>
  </si>
  <si>
    <t>&gt;365 Days</t>
  </si>
  <si>
    <t>(E)</t>
  </si>
  <si>
    <t>(F)</t>
  </si>
  <si>
    <t>(G)</t>
  </si>
  <si>
    <t>(H)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</si>
  <si>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</si>
  <si>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</si>
  <si>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</si>
  <si>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</si>
  <si>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</si>
  <si>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</si>
  <si>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</si>
  <si>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</si>
  <si>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</si>
  <si>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</si>
  <si>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</si>
  <si>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</si>
  <si>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Midpoint of Range</t>
  </si>
  <si>
    <t>Weighted Days</t>
  </si>
  <si>
    <t>FUEL PURCHASES</t>
  </si>
  <si>
    <t>Weighted Lead Time:</t>
  </si>
  <si>
    <t>Vendor Name</t>
  </si>
  <si>
    <t>Invoice Amount</t>
  </si>
  <si>
    <t>Payment Method</t>
  </si>
  <si>
    <t>Period Beginning</t>
  </si>
  <si>
    <t>Period End</t>
  </si>
  <si>
    <t>Payment  Date</t>
  </si>
  <si>
    <t>Service Lead Time</t>
  </si>
  <si>
    <t>Payment Lead Time</t>
  </si>
  <si>
    <t>Total Lead Time</t>
  </si>
  <si>
    <t>Weighting Factor</t>
  </si>
  <si>
    <t>Dollar-Weighted Days</t>
  </si>
  <si>
    <t>(I)</t>
  </si>
  <si>
    <t>(J)</t>
  </si>
  <si>
    <t>(K)</t>
  </si>
  <si>
    <t>ALPHA THERMAL COAL SALES COMPANY</t>
  </si>
  <si>
    <t>EFT</t>
  </si>
  <si>
    <t>AMERICAN CONSOLIDATED NATURAL</t>
  </si>
  <si>
    <t>BAMM INC</t>
  </si>
  <si>
    <t>BLACKHAWK COAL SALES LLC</t>
  </si>
  <si>
    <t>CASE COAL SALES LLC</t>
  </si>
  <si>
    <t>JAVELIN GLOBAL COMMODITIES</t>
  </si>
  <si>
    <t>WIR</t>
  </si>
  <si>
    <t>RFI RESOURCES LLC</t>
  </si>
  <si>
    <t>RIVER TRADING COMPANY</t>
  </si>
  <si>
    <t>PILOT TRAVEL CENTERS LLC</t>
  </si>
  <si>
    <t>SARATOGA RACK MARKETING LLC</t>
  </si>
  <si>
    <t>ARM ENERGY MANAGEMENT LLC</t>
  </si>
  <si>
    <t>COLUMBIA GAS TRANSMISSION CORP</t>
  </si>
  <si>
    <t>COLUMBIA GAS TRANSMISSION LLC</t>
  </si>
  <si>
    <t>DTE ENERGY TRADING INC</t>
  </si>
  <si>
    <t>EDF TRADING NORTH AMERICA LLC</t>
  </si>
  <si>
    <t>EMERA ENERGY SERVICES INC</t>
  </si>
  <si>
    <t>INTERSTATE GAS SUPPLY INC</t>
  </si>
  <si>
    <t>J ARON &amp; COMPANY</t>
  </si>
  <si>
    <t>MACQUARIE ENERGY LLC</t>
  </si>
  <si>
    <t>MERCURIA ENERGY AMERICA INC</t>
  </si>
  <si>
    <t>NEXTERA ENERGY MARKETING LLC</t>
  </si>
  <si>
    <t>SEQUENT ENERGY MANAGEMENT LLC</t>
  </si>
  <si>
    <t>SEQUENT ENERGY MANAGEMENT LP</t>
  </si>
  <si>
    <t>SNYDER BROTHERS INC</t>
  </si>
  <si>
    <t>SPOTLIGHT ENERGY LLC</t>
  </si>
  <si>
    <t>VITOL INC</t>
  </si>
  <si>
    <t>PAYROLL, BENEFITS, AND WITHHOLDINGS</t>
  </si>
  <si>
    <t>Weighted Expense Lead Time:</t>
  </si>
  <si>
    <t>Company</t>
  </si>
  <si>
    <t>Pay Period Begin</t>
  </si>
  <si>
    <t>Pay Period End</t>
  </si>
  <si>
    <t>Sum Net Pay</t>
  </si>
  <si>
    <t>Check Date</t>
  </si>
  <si>
    <t>Midpoint of Pay Period</t>
  </si>
  <si>
    <t>Float Time (For Checks)</t>
  </si>
  <si>
    <t>Weighted Lead Time</t>
  </si>
  <si>
    <t>Chk Option</t>
  </si>
  <si>
    <t>A</t>
  </si>
  <si>
    <t>C</t>
  </si>
  <si>
    <t>Question to Company:  Does the Company pay incentive comp?  If so, where is incentive compensation reflected?</t>
  </si>
  <si>
    <t>Should we break out compensation, benefits and withholdings into separate expense leads?</t>
  </si>
  <si>
    <t xml:space="preserve">OTHER O&amp;M </t>
  </si>
  <si>
    <t>Supplier Name</t>
  </si>
  <si>
    <t>Invoice Date</t>
  </si>
  <si>
    <t>Payment Date</t>
  </si>
  <si>
    <t xml:space="preserve"> Invoice Amount </t>
  </si>
  <si>
    <t>Service Start Date</t>
  </si>
  <si>
    <t>Service End Date</t>
  </si>
  <si>
    <t>Bank Float</t>
  </si>
  <si>
    <t>(L)</t>
  </si>
  <si>
    <t>(M)</t>
  </si>
  <si>
    <t>DS WATERS/CRYSTAL SPRINGS</t>
  </si>
  <si>
    <t>SUPPLYPRO INC</t>
  </si>
  <si>
    <t>ACTALENT SERVICES LLC</t>
  </si>
  <si>
    <t>ITS TECHNOLOGIES INC</t>
  </si>
  <si>
    <t>AIRGAS USA LLC</t>
  </si>
  <si>
    <t>EQUIPMENT DEPOT</t>
  </si>
  <si>
    <t>NATIONAL BUSINESS FURNITURE</t>
  </si>
  <si>
    <t>ASPLUNDH TREE EXPERT LLC</t>
  </si>
  <si>
    <t>CHK</t>
  </si>
  <si>
    <t>CUMMINS INC</t>
  </si>
  <si>
    <t>BOWLIN GROUP LLC</t>
  </si>
  <si>
    <t>GRAINGER</t>
  </si>
  <si>
    <t>KING FILTRATION</t>
  </si>
  <si>
    <t>PIPE-VALVES INC</t>
  </si>
  <si>
    <t>UNICON INTERNATIONAL INC</t>
  </si>
  <si>
    <t>ALIMAK GROUP USA INC</t>
  </si>
  <si>
    <t>SELECT GROUP US LLC</t>
  </si>
  <si>
    <t>UNITED RENTALS (NORTH AMERICA)</t>
  </si>
  <si>
    <t>ATLAS STEEL &amp; SUPPLY INC</t>
  </si>
  <si>
    <t>CRITICAL CONTROL ENERGY SERVICES INC</t>
  </si>
  <si>
    <t>XEROX CORP</t>
  </si>
  <si>
    <t>UNITED ELECTRIC</t>
  </si>
  <si>
    <t>NELSON TREE SERVICE LLC</t>
  </si>
  <si>
    <t>CLEVELAND BROTHERS EQUIPMENT C</t>
  </si>
  <si>
    <t>MATHESON TRI-GAS INC</t>
  </si>
  <si>
    <t>SANITAS TECHNOLOGIES LLC</t>
  </si>
  <si>
    <t>UNIVERSAL INCORPORATED</t>
  </si>
  <si>
    <t>STRUCTSURE SCAFFOLD SOLUTIONS</t>
  </si>
  <si>
    <t>PEOPLEFACTS LLC</t>
  </si>
  <si>
    <t>BRANDSAFWAY INDUSTRIES LLC</t>
  </si>
  <si>
    <t>M L DILLON</t>
  </si>
  <si>
    <t>TESSCO INC</t>
  </si>
  <si>
    <t>ENERFAB INC</t>
  </si>
  <si>
    <t>CANNON COCHRAN MANAGEMENT SERVICES INC</t>
  </si>
  <si>
    <t>S &amp; C ELECTRIC CO</t>
  </si>
  <si>
    <t>SUN TECHNICAL SERVICES INC</t>
  </si>
  <si>
    <t>HAMILTON, GEO V INC</t>
  </si>
  <si>
    <t>TRI STATE TOOL &amp; HOIST INC</t>
  </si>
  <si>
    <t>CARMAN INDUSTRIES INC</t>
  </si>
  <si>
    <t>BELLAIRE HARBOR SERVICES LLC</t>
  </si>
  <si>
    <t>TYNDALE COMPANY INC</t>
  </si>
  <si>
    <t>SOLID WASTE SERVICES</t>
  </si>
  <si>
    <t>CLARK, AMANDA C</t>
  </si>
  <si>
    <t>TALANS SERVICE &amp; PRODUCTS LLC</t>
  </si>
  <si>
    <t>AP SERVICES LLC</t>
  </si>
  <si>
    <t>EMAR CORPORATION</t>
  </si>
  <si>
    <t>ALBON MEADE &amp; SONS CONST CO</t>
  </si>
  <si>
    <t>TRI-STATE COATING &amp; MACHINE CO</t>
  </si>
  <si>
    <t>METALTECH STEEL CORP</t>
  </si>
  <si>
    <t>GRAY WOODS &amp; COOPER</t>
  </si>
  <si>
    <t>EQUIPMENT &amp; CONTROLS INC</t>
  </si>
  <si>
    <t>STEPTOE &amp; JOHNSON</t>
  </si>
  <si>
    <t>CHOCTAW-KAUL DISTRIBUTION COMP</t>
  </si>
  <si>
    <t>WOLSELEY INDUSTRIAL GROUP</t>
  </si>
  <si>
    <t>JACKSON KELLY PLLC</t>
  </si>
  <si>
    <t>D-C ELEVATOR CO INC</t>
  </si>
  <si>
    <t>PRIMARY CARE CENTERS OF EASTERN KENTUCKY</t>
  </si>
  <si>
    <t>WESCO DISTRIBUTION INC</t>
  </si>
  <si>
    <t>ANIXTER INC</t>
  </si>
  <si>
    <t>NORTH LANE TECHNOLOGIES INC</t>
  </si>
  <si>
    <t>INDUSTRIAL SANITATION INC</t>
  </si>
  <si>
    <t>ICE TRADE VAULT</t>
  </si>
  <si>
    <t>JOHNSON CONTROLS FIRE PROTECTI</t>
  </si>
  <si>
    <t>HUGHES NETWORK SYSTEMS</t>
  </si>
  <si>
    <t>POWER PRODUCTS INC</t>
  </si>
  <si>
    <t>PDBLOWERS INC</t>
  </si>
  <si>
    <t>OVERHEAD DOOR OF EASTERN</t>
  </si>
  <si>
    <t>COBERN, STEVI N</t>
  </si>
  <si>
    <t>NEUMANN H E CO</t>
  </si>
  <si>
    <t>MPW ENVIRONMENTAL SERVICES</t>
  </si>
  <si>
    <t>SFS TOOLS &amp; SAFETY</t>
  </si>
  <si>
    <t>RELIABLE EQUIPMENT &amp; SERVICE I</t>
  </si>
  <si>
    <t>MOTION INDUSTRIES INC</t>
  </si>
  <si>
    <t>BIG SANDY WATER DISTRICT</t>
  </si>
  <si>
    <t>SECURITAS ELECTRONIC SECURITY</t>
  </si>
  <si>
    <t>HACH CO</t>
  </si>
  <si>
    <t>BIG SANDY RURAL ELECTRIC COOP</t>
  </si>
  <si>
    <t>EXXON MOBIL OIL CORPORATION</t>
  </si>
  <si>
    <t>KAHN, DEBRA L</t>
  </si>
  <si>
    <t>GLOBAL EQUIPMENT CO</t>
  </si>
  <si>
    <t>WRIGHT TREE SVC</t>
  </si>
  <si>
    <t>SPIRIT</t>
  </si>
  <si>
    <t>FORD, PAUL J &amp; CO</t>
  </si>
  <si>
    <t>HANNON ELECTRIC CO</t>
  </si>
  <si>
    <t>THINK POWER SOLUTIONS LLC</t>
  </si>
  <si>
    <t>FISHER SCIENTIFIC LLC</t>
  </si>
  <si>
    <t>FRANKLIN IMAGING</t>
  </si>
  <si>
    <t>DAVEY TREE EXPERT COMPANY</t>
  </si>
  <si>
    <t>CAPITAL RESULTS</t>
  </si>
  <si>
    <t>LHOIST NORTH AMERICA OF MISSOURI INC</t>
  </si>
  <si>
    <t>UNIVAR SOLUTIONS USA INC</t>
  </si>
  <si>
    <t>COLEMAN LAWN &amp; LANDSCAPING LLC</t>
  </si>
  <si>
    <t>PVS CHEMICAL INC</t>
  </si>
  <si>
    <t>EKATO INC</t>
  </si>
  <si>
    <t>ACUITY LIGHTING GROUP</t>
  </si>
  <si>
    <t>ARBORMETRICS SOLUTIONS INC</t>
  </si>
  <si>
    <t>GREENUP BEACON</t>
  </si>
  <si>
    <t>VEGA AMERICAS INC</t>
  </si>
  <si>
    <t>HURLEY ELECTRICAL CONTRACTING LLC</t>
  </si>
  <si>
    <t>SIEMENS INDUSTRY INC</t>
  </si>
  <si>
    <t>STAHURA CONVEYOR PRODUCTS INC</t>
  </si>
  <si>
    <t>NORTHEAST KENTUCKY COMMUNITY ACTION</t>
  </si>
  <si>
    <t>LITMAN ENTERPRISES LLC</t>
  </si>
  <si>
    <t>REO PROCESSING INC</t>
  </si>
  <si>
    <t>MANSFIELD OIL CORP</t>
  </si>
  <si>
    <t>ALLIED UNIVERSAL SECURITY SERVICES</t>
  </si>
  <si>
    <t>NEUNDORFER INCORPORATED</t>
  </si>
  <si>
    <t>CROWN PRODUCTS &amp; SERVICES LLC</t>
  </si>
  <si>
    <t>MESA ASSOCIATES INC</t>
  </si>
  <si>
    <t>TRC ENGINEERS INC</t>
  </si>
  <si>
    <t>TRC ENVIRONMENTAL CORPORATION</t>
  </si>
  <si>
    <t>GULF COASTAL SERVICES</t>
  </si>
  <si>
    <t>NALCO COMPANY LLC</t>
  </si>
  <si>
    <t>CRYOGENIC GAS</t>
  </si>
  <si>
    <t>BEAR COMMUNICATIONS INC</t>
  </si>
  <si>
    <t>CHEMTREAT INC</t>
  </si>
  <si>
    <t>DAILY INDEPENDENT</t>
  </si>
  <si>
    <t>ROADSAFE TRAFFIC SYSTEMS INC</t>
  </si>
  <si>
    <t>SERVICE PUMP &amp; SUPPLY INC</t>
  </si>
  <si>
    <t>CAPITAL ELECTRIC</t>
  </si>
  <si>
    <t>RAMBOLL US CONSULTING</t>
  </si>
  <si>
    <t>SUMMIT HELICOPTERS INC</t>
  </si>
  <si>
    <t>EMERSON PROCESS MANAGEMENT LLLP</t>
  </si>
  <si>
    <t>HITACHI ENERGY USA INC</t>
  </si>
  <si>
    <t>HUGHES PRIMEAU CONTROLS</t>
  </si>
  <si>
    <t>ADVANCED INDUSTRIAL PRODUCTS</t>
  </si>
  <si>
    <t>GEOSYNTEC CONSULTANTS</t>
  </si>
  <si>
    <t>BERRY NETWORK INC</t>
  </si>
  <si>
    <t>M&amp;C PRODUCTS</t>
  </si>
  <si>
    <t>HARTFORD STEAM BOILER AND INSP</t>
  </si>
  <si>
    <t>QUALITY ENVIRONMENTAL SERVICES</t>
  </si>
  <si>
    <t>KENTUCKY CHAMBER OF COMMERCE</t>
  </si>
  <si>
    <t>VALVE RECONDITIONING SERVICE C</t>
  </si>
  <si>
    <t>JERGENS, R B CONTRACTORS INC</t>
  </si>
  <si>
    <t>SOLVAY CHEMICALS INC</t>
  </si>
  <si>
    <t>HAVERFIELD INTERNATIONAL INC</t>
  </si>
  <si>
    <t>CASEY, LYNDI</t>
  </si>
  <si>
    <t>AERIAL SOLUTIONS INC</t>
  </si>
  <si>
    <t>INDUSTRIAL HELICOPTERS INC</t>
  </si>
  <si>
    <t>PACE ANALYTICAL SERVICES LLC</t>
  </si>
  <si>
    <t>PORTERSVILLE PRD LLC</t>
  </si>
  <si>
    <t>FISERV INC</t>
  </si>
  <si>
    <t>PURCHASED POWER</t>
  </si>
  <si>
    <t>(k)</t>
  </si>
  <si>
    <t>PJM</t>
  </si>
  <si>
    <t>ACT</t>
  </si>
  <si>
    <t>AEG</t>
  </si>
  <si>
    <t>N/A</t>
  </si>
  <si>
    <t>AP FLOAT</t>
  </si>
  <si>
    <t>Float Lead Time:</t>
  </si>
  <si>
    <t>Check Number</t>
  </si>
  <si>
    <t>Date</t>
  </si>
  <si>
    <t>Reconciled</t>
  </si>
  <si>
    <t>Unweighted Lead</t>
  </si>
  <si>
    <t>3000063709</t>
  </si>
  <si>
    <t>3000063710</t>
  </si>
  <si>
    <t>3000063711</t>
  </si>
  <si>
    <t>3000063713</t>
  </si>
  <si>
    <t>3000063714</t>
  </si>
  <si>
    <t>3000063715</t>
  </si>
  <si>
    <t>3000063716</t>
  </si>
  <si>
    <t>3000063717</t>
  </si>
  <si>
    <t>3000063718</t>
  </si>
  <si>
    <t>3000063719</t>
  </si>
  <si>
    <t>3000063720</t>
  </si>
  <si>
    <t>3000063721</t>
  </si>
  <si>
    <t>3000063722</t>
  </si>
  <si>
    <t>3000063723</t>
  </si>
  <si>
    <t>3000063724</t>
  </si>
  <si>
    <t>3000063725</t>
  </si>
  <si>
    <t>3000063726</t>
  </si>
  <si>
    <t>3000063727</t>
  </si>
  <si>
    <t>3000063728</t>
  </si>
  <si>
    <t>3000063729</t>
  </si>
  <si>
    <t>3000063730</t>
  </si>
  <si>
    <t>3000063731</t>
  </si>
  <si>
    <t>3000063732</t>
  </si>
  <si>
    <t>3000063733</t>
  </si>
  <si>
    <t>3000063734</t>
  </si>
  <si>
    <t>3000063735</t>
  </si>
  <si>
    <t>3000063736</t>
  </si>
  <si>
    <t>3000063737</t>
  </si>
  <si>
    <t>3000063738</t>
  </si>
  <si>
    <t>3000063739</t>
  </si>
  <si>
    <t>3000063741</t>
  </si>
  <si>
    <t>3000063742</t>
  </si>
  <si>
    <t>3000063743</t>
  </si>
  <si>
    <t>3000063744</t>
  </si>
  <si>
    <t>3000063745</t>
  </si>
  <si>
    <t>3000063746</t>
  </si>
  <si>
    <t>3000063747</t>
  </si>
  <si>
    <t>3000063748</t>
  </si>
  <si>
    <t>3000063750</t>
  </si>
  <si>
    <t>3000063751</t>
  </si>
  <si>
    <t>3000063752</t>
  </si>
  <si>
    <t>3000063753</t>
  </si>
  <si>
    <t>3000063754</t>
  </si>
  <si>
    <t>3000063755</t>
  </si>
  <si>
    <t>3000063756</t>
  </si>
  <si>
    <t>3000063757</t>
  </si>
  <si>
    <t>3000063759</t>
  </si>
  <si>
    <t>3000063760</t>
  </si>
  <si>
    <t>3000063761</t>
  </si>
  <si>
    <t>3000063762</t>
  </si>
  <si>
    <t>3000063763</t>
  </si>
  <si>
    <t>3000063764</t>
  </si>
  <si>
    <t>3000063765</t>
  </si>
  <si>
    <t>3000063766</t>
  </si>
  <si>
    <t>3000063767</t>
  </si>
  <si>
    <t>3000063768</t>
  </si>
  <si>
    <t>3000063769</t>
  </si>
  <si>
    <t>3000063770</t>
  </si>
  <si>
    <t>3000063771</t>
  </si>
  <si>
    <t>3000063772</t>
  </si>
  <si>
    <t>3000063773</t>
  </si>
  <si>
    <t>3000063774</t>
  </si>
  <si>
    <t>3000063775</t>
  </si>
  <si>
    <t>3000063776</t>
  </si>
  <si>
    <t>3000063777</t>
  </si>
  <si>
    <t>3000063778</t>
  </si>
  <si>
    <t>3000063779</t>
  </si>
  <si>
    <t>3000063780</t>
  </si>
  <si>
    <t>3000063781</t>
  </si>
  <si>
    <t>3000063782</t>
  </si>
  <si>
    <t>3000063783</t>
  </si>
  <si>
    <t>3000063784</t>
  </si>
  <si>
    <t>3000063785</t>
  </si>
  <si>
    <t>3000063786</t>
  </si>
  <si>
    <t>3000063787</t>
  </si>
  <si>
    <t>3000063788</t>
  </si>
  <si>
    <t>3000063789</t>
  </si>
  <si>
    <t>3000063790</t>
  </si>
  <si>
    <t>3000063791</t>
  </si>
  <si>
    <t>3000063792</t>
  </si>
  <si>
    <t>3000063793</t>
  </si>
  <si>
    <t>3000063794</t>
  </si>
  <si>
    <t>3000063795</t>
  </si>
  <si>
    <t>3000063796</t>
  </si>
  <si>
    <t>3000063797</t>
  </si>
  <si>
    <t>3000063798</t>
  </si>
  <si>
    <t>3000063799</t>
  </si>
  <si>
    <t>3000063800</t>
  </si>
  <si>
    <t>3000063801</t>
  </si>
  <si>
    <t>3000063802</t>
  </si>
  <si>
    <t>3000063803</t>
  </si>
  <si>
    <t>3000063804</t>
  </si>
  <si>
    <t>3000063805</t>
  </si>
  <si>
    <t>3000063806</t>
  </si>
  <si>
    <t>3000063807</t>
  </si>
  <si>
    <t>3000063808</t>
  </si>
  <si>
    <t>3000063809</t>
  </si>
  <si>
    <t>3000063810</t>
  </si>
  <si>
    <t>3000063811</t>
  </si>
  <si>
    <t>3000063812</t>
  </si>
  <si>
    <t>3000063813</t>
  </si>
  <si>
    <t>3000063814</t>
  </si>
  <si>
    <t>3000063815</t>
  </si>
  <si>
    <t>3000063816</t>
  </si>
  <si>
    <t>3000063817</t>
  </si>
  <si>
    <t>3000063818</t>
  </si>
  <si>
    <t>3000063819</t>
  </si>
  <si>
    <t>3000063820</t>
  </si>
  <si>
    <t>3000063821</t>
  </si>
  <si>
    <t>3000063822</t>
  </si>
  <si>
    <t>3000063823</t>
  </si>
  <si>
    <t>3000063824</t>
  </si>
  <si>
    <t>3000063825</t>
  </si>
  <si>
    <t>3000063826</t>
  </si>
  <si>
    <t>3000063827</t>
  </si>
  <si>
    <t>3000063828</t>
  </si>
  <si>
    <t>3000063829</t>
  </si>
  <si>
    <t>3000063830</t>
  </si>
  <si>
    <t>3000063831</t>
  </si>
  <si>
    <t>3000063832</t>
  </si>
  <si>
    <t>3000063834</t>
  </si>
  <si>
    <t>3000063835</t>
  </si>
  <si>
    <t>3000063836</t>
  </si>
  <si>
    <t>3000063837</t>
  </si>
  <si>
    <t>3000063838</t>
  </si>
  <si>
    <t>3000063839</t>
  </si>
  <si>
    <t>3000063840</t>
  </si>
  <si>
    <t>3000063841</t>
  </si>
  <si>
    <t>3000063842</t>
  </si>
  <si>
    <t>3000063843</t>
  </si>
  <si>
    <t>3000063844</t>
  </si>
  <si>
    <t>3000063845</t>
  </si>
  <si>
    <t>3000063846</t>
  </si>
  <si>
    <t>3000063847</t>
  </si>
  <si>
    <t>3000063848</t>
  </si>
  <si>
    <t>3000063849</t>
  </si>
  <si>
    <t>3000063850</t>
  </si>
  <si>
    <t>3000063851</t>
  </si>
  <si>
    <t>3000063852</t>
  </si>
  <si>
    <t>3000063853</t>
  </si>
  <si>
    <t>3000063854</t>
  </si>
  <si>
    <t>3000063855</t>
  </si>
  <si>
    <t>3000063856</t>
  </si>
  <si>
    <t>3000063858</t>
  </si>
  <si>
    <t>3000063859</t>
  </si>
  <si>
    <t>3000063860</t>
  </si>
  <si>
    <t>3000063861</t>
  </si>
  <si>
    <t>3000063862</t>
  </si>
  <si>
    <t>3000063863</t>
  </si>
  <si>
    <t>3000063864</t>
  </si>
  <si>
    <t>3000063865</t>
  </si>
  <si>
    <t>3000063866</t>
  </si>
  <si>
    <t>3000063867</t>
  </si>
  <si>
    <t>3000063873</t>
  </si>
  <si>
    <t>3000063874</t>
  </si>
  <si>
    <t>3000063875</t>
  </si>
  <si>
    <t>3000063876</t>
  </si>
  <si>
    <t>3000063877</t>
  </si>
  <si>
    <t>3000063878</t>
  </si>
  <si>
    <t>3000063879</t>
  </si>
  <si>
    <t>3000063880</t>
  </si>
  <si>
    <t>3000063881</t>
  </si>
  <si>
    <t>3000063882</t>
  </si>
  <si>
    <t>3000063883</t>
  </si>
  <si>
    <t>3000063884</t>
  </si>
  <si>
    <t>3000063885</t>
  </si>
  <si>
    <t>3000063886</t>
  </si>
  <si>
    <t>3000063888</t>
  </si>
  <si>
    <t>3000063889</t>
  </si>
  <si>
    <t>3000063890</t>
  </si>
  <si>
    <t>3000063891</t>
  </si>
  <si>
    <t>3000063892</t>
  </si>
  <si>
    <t>3000063893</t>
  </si>
  <si>
    <t>3000063894</t>
  </si>
  <si>
    <t>3000063895</t>
  </si>
  <si>
    <t>3000063896</t>
  </si>
  <si>
    <t>3000063897</t>
  </si>
  <si>
    <t>3000063898</t>
  </si>
  <si>
    <t>3000063899</t>
  </si>
  <si>
    <t>3000063900</t>
  </si>
  <si>
    <t>3000063901</t>
  </si>
  <si>
    <t>3000063902</t>
  </si>
  <si>
    <t>3000063903</t>
  </si>
  <si>
    <t>3000063904</t>
  </si>
  <si>
    <t>3000063905</t>
  </si>
  <si>
    <t>3000063906</t>
  </si>
  <si>
    <t>3000063907</t>
  </si>
  <si>
    <t>3000063908</t>
  </si>
  <si>
    <t>3000063909</t>
  </si>
  <si>
    <t>3000063910</t>
  </si>
  <si>
    <t>3000063911</t>
  </si>
  <si>
    <t>3000063912</t>
  </si>
  <si>
    <t>3000063913</t>
  </si>
  <si>
    <t>3000063914</t>
  </si>
  <si>
    <t>3000063915</t>
  </si>
  <si>
    <t>3000063916</t>
  </si>
  <si>
    <t>3000063917</t>
  </si>
  <si>
    <t>3000063918</t>
  </si>
  <si>
    <t>3000063919</t>
  </si>
  <si>
    <t>3000063920</t>
  </si>
  <si>
    <t>3000063921</t>
  </si>
  <si>
    <t>3000063922</t>
  </si>
  <si>
    <t>3000063923</t>
  </si>
  <si>
    <t>3000063924</t>
  </si>
  <si>
    <t>3000063925</t>
  </si>
  <si>
    <t>3000063926</t>
  </si>
  <si>
    <t>3000063927</t>
  </si>
  <si>
    <t>3000063928</t>
  </si>
  <si>
    <t>3000063929</t>
  </si>
  <si>
    <t>3000063930</t>
  </si>
  <si>
    <t>3000063931</t>
  </si>
  <si>
    <t>3000063932</t>
  </si>
  <si>
    <t>3000063933</t>
  </si>
  <si>
    <t>3000063934</t>
  </si>
  <si>
    <t>3000063935</t>
  </si>
  <si>
    <t>3000063936</t>
  </si>
  <si>
    <t>3000063937</t>
  </si>
  <si>
    <t>3000063938</t>
  </si>
  <si>
    <t>3000063939</t>
  </si>
  <si>
    <t>3000063940</t>
  </si>
  <si>
    <t>3000063941</t>
  </si>
  <si>
    <t>3000063942</t>
  </si>
  <si>
    <t>3000063943</t>
  </si>
  <si>
    <t>3000063944</t>
  </si>
  <si>
    <t>3000063945</t>
  </si>
  <si>
    <t>3000063946</t>
  </si>
  <si>
    <t>3000063947</t>
  </si>
  <si>
    <t>3000063948</t>
  </si>
  <si>
    <t>3000063949</t>
  </si>
  <si>
    <t>3000063950</t>
  </si>
  <si>
    <t>3000063951</t>
  </si>
  <si>
    <t>3000063952</t>
  </si>
  <si>
    <t>3000063953</t>
  </si>
  <si>
    <t>3000063954</t>
  </si>
  <si>
    <t>3000063955</t>
  </si>
  <si>
    <t>3000063956</t>
  </si>
  <si>
    <t>3000063957</t>
  </si>
  <si>
    <t>3000063958</t>
  </si>
  <si>
    <t>3000063959</t>
  </si>
  <si>
    <t>3000063960</t>
  </si>
  <si>
    <t>3000063961</t>
  </si>
  <si>
    <t>3000063962</t>
  </si>
  <si>
    <t>3000063963</t>
  </si>
  <si>
    <t>3000063964</t>
  </si>
  <si>
    <t>3000063965</t>
  </si>
  <si>
    <t>3000063966</t>
  </si>
  <si>
    <t>3000063967</t>
  </si>
  <si>
    <t>3000063968</t>
  </si>
  <si>
    <t>3000063969</t>
  </si>
  <si>
    <t>3000063970</t>
  </si>
  <si>
    <t>3000063971</t>
  </si>
  <si>
    <t>3000063972</t>
  </si>
  <si>
    <t>3000063973</t>
  </si>
  <si>
    <t>3000063974</t>
  </si>
  <si>
    <t>3000063976</t>
  </si>
  <si>
    <t>3000063977</t>
  </si>
  <si>
    <t>3000063978</t>
  </si>
  <si>
    <t>3000063979</t>
  </si>
  <si>
    <t>3000063980</t>
  </si>
  <si>
    <t>3000063981</t>
  </si>
  <si>
    <t>3000063982</t>
  </si>
  <si>
    <t>3000063983</t>
  </si>
  <si>
    <t>3000063984</t>
  </si>
  <si>
    <t>3000063985</t>
  </si>
  <si>
    <t>3000063986</t>
  </si>
  <si>
    <t>3000063987</t>
  </si>
  <si>
    <t>3000063988</t>
  </si>
  <si>
    <t>3000063989</t>
  </si>
  <si>
    <t>3000063990</t>
  </si>
  <si>
    <t>3000063991</t>
  </si>
  <si>
    <t>3000063992</t>
  </si>
  <si>
    <t>3000063993</t>
  </si>
  <si>
    <t>3000063994</t>
  </si>
  <si>
    <t>3000063995</t>
  </si>
  <si>
    <t>3000063997</t>
  </si>
  <si>
    <t>3000063998</t>
  </si>
  <si>
    <t>3000063999</t>
  </si>
  <si>
    <t>3000064000</t>
  </si>
  <si>
    <t>3000064001</t>
  </si>
  <si>
    <t>3000064002</t>
  </si>
  <si>
    <t>3000064003</t>
  </si>
  <si>
    <t>3000064004</t>
  </si>
  <si>
    <t>3000064005</t>
  </si>
  <si>
    <t>3000064007</t>
  </si>
  <si>
    <t>3000064008</t>
  </si>
  <si>
    <t>3000064009</t>
  </si>
  <si>
    <t>3000064010</t>
  </si>
  <si>
    <t>3000064011</t>
  </si>
  <si>
    <t>3000064012</t>
  </si>
  <si>
    <t>3000064013</t>
  </si>
  <si>
    <t>3000064014</t>
  </si>
  <si>
    <t>3000064015</t>
  </si>
  <si>
    <t>3000064016</t>
  </si>
  <si>
    <t>3000064017</t>
  </si>
  <si>
    <t>3000064018</t>
  </si>
  <si>
    <t>3000064019</t>
  </si>
  <si>
    <t>3000064020</t>
  </si>
  <si>
    <t>3000064022</t>
  </si>
  <si>
    <t>3000064023</t>
  </si>
  <si>
    <t>3000064024</t>
  </si>
  <si>
    <t>3000064025</t>
  </si>
  <si>
    <t>3000064026</t>
  </si>
  <si>
    <t>3000064027</t>
  </si>
  <si>
    <t>3000064028</t>
  </si>
  <si>
    <t>3000064029</t>
  </si>
  <si>
    <t>3000064030</t>
  </si>
  <si>
    <t>3000064031</t>
  </si>
  <si>
    <t>3000064032</t>
  </si>
  <si>
    <t>3000064033</t>
  </si>
  <si>
    <t>3000064034</t>
  </si>
  <si>
    <t>3000064035</t>
  </si>
  <si>
    <t>3000064036</t>
  </si>
  <si>
    <t>3000064037</t>
  </si>
  <si>
    <t>3000064038</t>
  </si>
  <si>
    <t>3000064039</t>
  </si>
  <si>
    <t>3000064040</t>
  </si>
  <si>
    <t>3000064041</t>
  </si>
  <si>
    <t>3000064042</t>
  </si>
  <si>
    <t>3000064043</t>
  </si>
  <si>
    <t>3000064044</t>
  </si>
  <si>
    <t>3000064045</t>
  </si>
  <si>
    <t>3000064046</t>
  </si>
  <si>
    <t>3000064048</t>
  </si>
  <si>
    <t>3000064049</t>
  </si>
  <si>
    <t>3000064050</t>
  </si>
  <si>
    <t>3000064051</t>
  </si>
  <si>
    <t>3000064052</t>
  </si>
  <si>
    <t>3000064053</t>
  </si>
  <si>
    <t>3000064054</t>
  </si>
  <si>
    <t>3000064055</t>
  </si>
  <si>
    <t>3000064056</t>
  </si>
  <si>
    <t>3000064057</t>
  </si>
  <si>
    <t>3000064058</t>
  </si>
  <si>
    <t>3000064059</t>
  </si>
  <si>
    <t>3000064060</t>
  </si>
  <si>
    <t>3000064061</t>
  </si>
  <si>
    <t>3000064062</t>
  </si>
  <si>
    <t>3000064063</t>
  </si>
  <si>
    <t>3000064064</t>
  </si>
  <si>
    <t>3000064065</t>
  </si>
  <si>
    <t>3000064066</t>
  </si>
  <si>
    <t>3000064067</t>
  </si>
  <si>
    <t>3000064068</t>
  </si>
  <si>
    <t>3000064069</t>
  </si>
  <si>
    <t>3000064070</t>
  </si>
  <si>
    <t>3000064071</t>
  </si>
  <si>
    <t>3000064072</t>
  </si>
  <si>
    <t>3000064073</t>
  </si>
  <si>
    <t>3000064074</t>
  </si>
  <si>
    <t>3000064075</t>
  </si>
  <si>
    <t>3000064076</t>
  </si>
  <si>
    <t>3000064077</t>
  </si>
  <si>
    <t>3000064078</t>
  </si>
  <si>
    <t>3000064079</t>
  </si>
  <si>
    <t>3000064080</t>
  </si>
  <si>
    <t>3000064081</t>
  </si>
  <si>
    <t>3000064082</t>
  </si>
  <si>
    <t>3000064083</t>
  </si>
  <si>
    <t>3000064084</t>
  </si>
  <si>
    <t>3000064085</t>
  </si>
  <si>
    <t>3000064086</t>
  </si>
  <si>
    <t>3000064087</t>
  </si>
  <si>
    <t>3000064088</t>
  </si>
  <si>
    <t>3000064089</t>
  </si>
  <si>
    <t>3000064090</t>
  </si>
  <si>
    <t>3000064091</t>
  </si>
  <si>
    <t>3000064092</t>
  </si>
  <si>
    <t>3000064093</t>
  </si>
  <si>
    <t>3000064094</t>
  </si>
  <si>
    <t>3000064095</t>
  </si>
  <si>
    <t>3000064097</t>
  </si>
  <si>
    <t>3000064098</t>
  </si>
  <si>
    <t>3000064099</t>
  </si>
  <si>
    <t>3000064100</t>
  </si>
  <si>
    <t>3000064101</t>
  </si>
  <si>
    <t>3000064102</t>
  </si>
  <si>
    <t>3000064103</t>
  </si>
  <si>
    <t>3000064104</t>
  </si>
  <si>
    <t>3000064105</t>
  </si>
  <si>
    <t>3000064106</t>
  </si>
  <si>
    <t>3000064107</t>
  </si>
  <si>
    <t>3000064108</t>
  </si>
  <si>
    <t>3000064110</t>
  </si>
  <si>
    <t>3000064111</t>
  </si>
  <si>
    <t>3000064112</t>
  </si>
  <si>
    <t>3000064113</t>
  </si>
  <si>
    <t>3000064114</t>
  </si>
  <si>
    <t>3000064115</t>
  </si>
  <si>
    <t>3000064117</t>
  </si>
  <si>
    <t>3000064118</t>
  </si>
  <si>
    <t>3000064119</t>
  </si>
  <si>
    <t>3000064120</t>
  </si>
  <si>
    <t>3000064121</t>
  </si>
  <si>
    <t>3000064122</t>
  </si>
  <si>
    <t>3000064123</t>
  </si>
  <si>
    <t>3000064124</t>
  </si>
  <si>
    <t>3000064125</t>
  </si>
  <si>
    <t>3000064126</t>
  </si>
  <si>
    <t>3000064127</t>
  </si>
  <si>
    <t>3000064128</t>
  </si>
  <si>
    <t>3000064129</t>
  </si>
  <si>
    <t>3000064130</t>
  </si>
  <si>
    <t>3000064131</t>
  </si>
  <si>
    <t>3000064132</t>
  </si>
  <si>
    <t>3000064133</t>
  </si>
  <si>
    <t>3000064134</t>
  </si>
  <si>
    <t>3000064135</t>
  </si>
  <si>
    <t>3000064136</t>
  </si>
  <si>
    <t>3000064137</t>
  </si>
  <si>
    <t>3000064138</t>
  </si>
  <si>
    <t>3000064139</t>
  </si>
  <si>
    <t>3000064140</t>
  </si>
  <si>
    <t>3000064141</t>
  </si>
  <si>
    <t>3000064142</t>
  </si>
  <si>
    <t>3000064143</t>
  </si>
  <si>
    <t>3000064144</t>
  </si>
  <si>
    <t>3000064145</t>
  </si>
  <si>
    <t>3000064146</t>
  </si>
  <si>
    <t>3000064147</t>
  </si>
  <si>
    <t>3000064148</t>
  </si>
  <si>
    <t>3000064149</t>
  </si>
  <si>
    <t>3000064150</t>
  </si>
  <si>
    <t>3000064151</t>
  </si>
  <si>
    <t>3000064152</t>
  </si>
  <si>
    <t>3000064153</t>
  </si>
  <si>
    <t>3000064154</t>
  </si>
  <si>
    <t>3000064155</t>
  </si>
  <si>
    <t>3000064156</t>
  </si>
  <si>
    <t>3000064157</t>
  </si>
  <si>
    <t>3000064158</t>
  </si>
  <si>
    <t>3000064159</t>
  </si>
  <si>
    <t>3000064160</t>
  </si>
  <si>
    <t>3000064161</t>
  </si>
  <si>
    <t>3000064162</t>
  </si>
  <si>
    <t>3000064163</t>
  </si>
  <si>
    <t>3000064164</t>
  </si>
  <si>
    <t>3000064165</t>
  </si>
  <si>
    <t>3000064166</t>
  </si>
  <si>
    <t>3000064167</t>
  </si>
  <si>
    <t>3000064168</t>
  </si>
  <si>
    <t>3000064169</t>
  </si>
  <si>
    <t>3000064170</t>
  </si>
  <si>
    <t>3000064171</t>
  </si>
  <si>
    <t>3000064172</t>
  </si>
  <si>
    <t>3000064173</t>
  </si>
  <si>
    <t>3000064174</t>
  </si>
  <si>
    <t>3000064175</t>
  </si>
  <si>
    <t>3000064176</t>
  </si>
  <si>
    <t>3000064177</t>
  </si>
  <si>
    <t>3000064178</t>
  </si>
  <si>
    <t>3000064179</t>
  </si>
  <si>
    <t>3000064180</t>
  </si>
  <si>
    <t>3000064181</t>
  </si>
  <si>
    <t>3000064182</t>
  </si>
  <si>
    <t>3000064183</t>
  </si>
  <si>
    <t>3000064184</t>
  </si>
  <si>
    <t>3000064185</t>
  </si>
  <si>
    <t>3000064186</t>
  </si>
  <si>
    <t>3000064187</t>
  </si>
  <si>
    <t>3000064188</t>
  </si>
  <si>
    <t>3000064189</t>
  </si>
  <si>
    <t>3000064190</t>
  </si>
  <si>
    <t>3000064191</t>
  </si>
  <si>
    <t>3000064192</t>
  </si>
  <si>
    <t>3000064193</t>
  </si>
  <si>
    <t>3000064194</t>
  </si>
  <si>
    <t>3000064196</t>
  </si>
  <si>
    <t>3000064197</t>
  </si>
  <si>
    <t>3000064198</t>
  </si>
  <si>
    <t>3000064199</t>
  </si>
  <si>
    <t>3000064200</t>
  </si>
  <si>
    <t>3000064201</t>
  </si>
  <si>
    <t>3000064202</t>
  </si>
  <si>
    <t>3000064203</t>
  </si>
  <si>
    <t>3000064204</t>
  </si>
  <si>
    <t>3000064206</t>
  </si>
  <si>
    <t>3000064207</t>
  </si>
  <si>
    <t>3000064208</t>
  </si>
  <si>
    <t>3000064209</t>
  </si>
  <si>
    <t>3000064210</t>
  </si>
  <si>
    <t>3000064211</t>
  </si>
  <si>
    <t>3000064212</t>
  </si>
  <si>
    <t>3000064213</t>
  </si>
  <si>
    <t>3000064214</t>
  </si>
  <si>
    <t>3000064215</t>
  </si>
  <si>
    <t>3000064216</t>
  </si>
  <si>
    <t>3000064217</t>
  </si>
  <si>
    <t>3000064218</t>
  </si>
  <si>
    <t>3000064219</t>
  </si>
  <si>
    <t>3000064220</t>
  </si>
  <si>
    <t>3000064221</t>
  </si>
  <si>
    <t>3000064222</t>
  </si>
  <si>
    <t>3000064223</t>
  </si>
  <si>
    <t>3000064224</t>
  </si>
  <si>
    <t>3000064225</t>
  </si>
  <si>
    <t>3000064226</t>
  </si>
  <si>
    <t>3000064227</t>
  </si>
  <si>
    <t>3000064228</t>
  </si>
  <si>
    <t>3000064229</t>
  </si>
  <si>
    <t>3000064230</t>
  </si>
  <si>
    <t>3000064231</t>
  </si>
  <si>
    <t>3000064232</t>
  </si>
  <si>
    <t>3000064233</t>
  </si>
  <si>
    <t>3000064234</t>
  </si>
  <si>
    <t>3000064235</t>
  </si>
  <si>
    <t>3000064236</t>
  </si>
  <si>
    <t>3000064237</t>
  </si>
  <si>
    <t>3000064238</t>
  </si>
  <si>
    <t>3000064240</t>
  </si>
  <si>
    <t>3000064241</t>
  </si>
  <si>
    <t>3000064243</t>
  </si>
  <si>
    <t>3000064244</t>
  </si>
  <si>
    <t>3000064245</t>
  </si>
  <si>
    <t>3000064246</t>
  </si>
  <si>
    <t>3000064247</t>
  </si>
  <si>
    <t>3000064248</t>
  </si>
  <si>
    <t>3000064249</t>
  </si>
  <si>
    <t>3000064250</t>
  </si>
  <si>
    <t>3000064251</t>
  </si>
  <si>
    <t>3000064252</t>
  </si>
  <si>
    <t>3000064253</t>
  </si>
  <si>
    <t>3000064254</t>
  </si>
  <si>
    <t>3000064255</t>
  </si>
  <si>
    <t>3000064256</t>
  </si>
  <si>
    <t>3000064257</t>
  </si>
  <si>
    <t>3000064258</t>
  </si>
  <si>
    <t>3000064259</t>
  </si>
  <si>
    <t>3000064260</t>
  </si>
  <si>
    <t>3000064261</t>
  </si>
  <si>
    <t>3000064262</t>
  </si>
  <si>
    <t>3000064263</t>
  </si>
  <si>
    <t>3000064264</t>
  </si>
  <si>
    <t>3000064265</t>
  </si>
  <si>
    <t>3000064266</t>
  </si>
  <si>
    <t>3000064267</t>
  </si>
  <si>
    <t>3000064268</t>
  </si>
  <si>
    <t>3000064269</t>
  </si>
  <si>
    <t>3000064270</t>
  </si>
  <si>
    <t>3000064271</t>
  </si>
  <si>
    <t>3000064272</t>
  </si>
  <si>
    <t>3000064273</t>
  </si>
  <si>
    <t>3000064274</t>
  </si>
  <si>
    <t>3000064275</t>
  </si>
  <si>
    <t>3000064277</t>
  </si>
  <si>
    <t>3000064278</t>
  </si>
  <si>
    <t>3000064279</t>
  </si>
  <si>
    <t>3000064280</t>
  </si>
  <si>
    <t>3000064281</t>
  </si>
  <si>
    <t>3000064282</t>
  </si>
  <si>
    <t>3000064283</t>
  </si>
  <si>
    <t>3000064284</t>
  </si>
  <si>
    <t>3000064285</t>
  </si>
  <si>
    <t>3000064286</t>
  </si>
  <si>
    <t>3000064287</t>
  </si>
  <si>
    <t>3000064288</t>
  </si>
  <si>
    <t>3000064289</t>
  </si>
  <si>
    <t>3000064290</t>
  </si>
  <si>
    <t>3000064291</t>
  </si>
  <si>
    <t>3000064292</t>
  </si>
  <si>
    <t>3000064293</t>
  </si>
  <si>
    <t>3000064294</t>
  </si>
  <si>
    <t>3000064295</t>
  </si>
  <si>
    <t>3000064296</t>
  </si>
  <si>
    <t>3000064297</t>
  </si>
  <si>
    <t>3000064298</t>
  </si>
  <si>
    <t>3000064299</t>
  </si>
  <si>
    <t>3000064300</t>
  </si>
  <si>
    <t>3000064301</t>
  </si>
  <si>
    <t>3000064302</t>
  </si>
  <si>
    <t>3000064303</t>
  </si>
  <si>
    <t>3000064304</t>
  </si>
  <si>
    <t>3000064305</t>
  </si>
  <si>
    <t>3000064306</t>
  </si>
  <si>
    <t>3000064307</t>
  </si>
  <si>
    <t>3000064308</t>
  </si>
  <si>
    <t>3000064309</t>
  </si>
  <si>
    <t>3000064310</t>
  </si>
  <si>
    <t>3000064311</t>
  </si>
  <si>
    <t>3000064312</t>
  </si>
  <si>
    <t>3000064314</t>
  </si>
  <si>
    <t>3000064315</t>
  </si>
  <si>
    <t>3000064316</t>
  </si>
  <si>
    <t>3000064317</t>
  </si>
  <si>
    <t>3000064318</t>
  </si>
  <si>
    <t>3000064319</t>
  </si>
  <si>
    <t>3000064320</t>
  </si>
  <si>
    <t>3000064321</t>
  </si>
  <si>
    <t>3000064322</t>
  </si>
  <si>
    <t>3000064323</t>
  </si>
  <si>
    <t>3000064324</t>
  </si>
  <si>
    <t>3000064325</t>
  </si>
  <si>
    <t>3000064326</t>
  </si>
  <si>
    <t>3000064327</t>
  </si>
  <si>
    <t>3000064328</t>
  </si>
  <si>
    <t>3000064329</t>
  </si>
  <si>
    <t>3000064330</t>
  </si>
  <si>
    <t>3000064331</t>
  </si>
  <si>
    <t>3000064332</t>
  </si>
  <si>
    <t>3000064333</t>
  </si>
  <si>
    <t>3000064334</t>
  </si>
  <si>
    <t>3000064335</t>
  </si>
  <si>
    <t>3000064336</t>
  </si>
  <si>
    <t>3000064337</t>
  </si>
  <si>
    <t>3000064338</t>
  </si>
  <si>
    <t>3000064339</t>
  </si>
  <si>
    <t>3000064340</t>
  </si>
  <si>
    <t>3000064341</t>
  </si>
  <si>
    <t>3000064342</t>
  </si>
  <si>
    <t>3000064343</t>
  </si>
  <si>
    <t>3000064344</t>
  </si>
  <si>
    <t>3000064345</t>
  </si>
  <si>
    <t>3000064346</t>
  </si>
  <si>
    <t>3000064348</t>
  </si>
  <si>
    <t>3000064349</t>
  </si>
  <si>
    <t>3000064350</t>
  </si>
  <si>
    <t>3000064351</t>
  </si>
  <si>
    <t>3000064352</t>
  </si>
  <si>
    <t>3000064353</t>
  </si>
  <si>
    <t>3000064354</t>
  </si>
  <si>
    <t>3000064355</t>
  </si>
  <si>
    <t>3000064356</t>
  </si>
  <si>
    <t>3000064357</t>
  </si>
  <si>
    <t>3000064358</t>
  </si>
  <si>
    <t>3000064359</t>
  </si>
  <si>
    <t>3000064360</t>
  </si>
  <si>
    <t>3000064361</t>
  </si>
  <si>
    <t>3000064362</t>
  </si>
  <si>
    <t>3000064363</t>
  </si>
  <si>
    <t>3000064364</t>
  </si>
  <si>
    <t>3000064365</t>
  </si>
  <si>
    <t>3000064366</t>
  </si>
  <si>
    <t>3000064367</t>
  </si>
  <si>
    <t>3000064369</t>
  </si>
  <si>
    <t>3000064370</t>
  </si>
  <si>
    <t>3000064371</t>
  </si>
  <si>
    <t>3000064372</t>
  </si>
  <si>
    <t>3000064373</t>
  </si>
  <si>
    <t>3000064374</t>
  </si>
  <si>
    <t>3000064375</t>
  </si>
  <si>
    <t>3000064376</t>
  </si>
  <si>
    <t>3000064377</t>
  </si>
  <si>
    <t>3000064378</t>
  </si>
  <si>
    <t>3000064379</t>
  </si>
  <si>
    <t>3000064380</t>
  </si>
  <si>
    <t>3000064381</t>
  </si>
  <si>
    <t>3000064382</t>
  </si>
  <si>
    <t>3000064383</t>
  </si>
  <si>
    <t>3000064384</t>
  </si>
  <si>
    <t>3000064385</t>
  </si>
  <si>
    <t>3000064386</t>
  </si>
  <si>
    <t>3000064387</t>
  </si>
  <si>
    <t>3000064388</t>
  </si>
  <si>
    <t>3000064389</t>
  </si>
  <si>
    <t>3000064390</t>
  </si>
  <si>
    <t>3000064391</t>
  </si>
  <si>
    <t>3000064392</t>
  </si>
  <si>
    <t>3000064393</t>
  </si>
  <si>
    <t>3000064394</t>
  </si>
  <si>
    <t>3000064395</t>
  </si>
  <si>
    <t>3000064396</t>
  </si>
  <si>
    <t>3000064397</t>
  </si>
  <si>
    <t>3000064399</t>
  </si>
  <si>
    <t>3000064400</t>
  </si>
  <si>
    <t>3000064401</t>
  </si>
  <si>
    <t>3000064402</t>
  </si>
  <si>
    <t>3000064403</t>
  </si>
  <si>
    <t>3000064404</t>
  </si>
  <si>
    <t>3000064405</t>
  </si>
  <si>
    <t>3000064406</t>
  </si>
  <si>
    <t>3000064407</t>
  </si>
  <si>
    <t>3000064408</t>
  </si>
  <si>
    <t>3000064409</t>
  </si>
  <si>
    <t>3000064410</t>
  </si>
  <si>
    <t>3000064411</t>
  </si>
  <si>
    <t>3000064412</t>
  </si>
  <si>
    <t>3000064413</t>
  </si>
  <si>
    <t>3000064414</t>
  </si>
  <si>
    <t>3000064415</t>
  </si>
  <si>
    <t>3000064416</t>
  </si>
  <si>
    <t>3000064417</t>
  </si>
  <si>
    <t>3000064418</t>
  </si>
  <si>
    <t>3000064419</t>
  </si>
  <si>
    <t>3000064420</t>
  </si>
  <si>
    <t>3000064422</t>
  </si>
  <si>
    <t>3000064423</t>
  </si>
  <si>
    <t>3000064424</t>
  </si>
  <si>
    <t>3000064425</t>
  </si>
  <si>
    <t>3000064426</t>
  </si>
  <si>
    <t>3000064427</t>
  </si>
  <si>
    <t>3000064428</t>
  </si>
  <si>
    <t>3000064429</t>
  </si>
  <si>
    <t>3000064430</t>
  </si>
  <si>
    <t>3000064431</t>
  </si>
  <si>
    <t>3000064432</t>
  </si>
  <si>
    <t>3000064433</t>
  </si>
  <si>
    <t>3000064434</t>
  </si>
  <si>
    <t>3000064435</t>
  </si>
  <si>
    <t>3000064436</t>
  </si>
  <si>
    <t>3000064437</t>
  </si>
  <si>
    <t>3000064438</t>
  </si>
  <si>
    <t>3000064439</t>
  </si>
  <si>
    <t>3000064440</t>
  </si>
  <si>
    <t>3000064441</t>
  </si>
  <si>
    <t>3000064442</t>
  </si>
  <si>
    <t>3000064443</t>
  </si>
  <si>
    <t>3000064444</t>
  </si>
  <si>
    <t>3000064445</t>
  </si>
  <si>
    <t>3000064446</t>
  </si>
  <si>
    <t>3000064447</t>
  </si>
  <si>
    <t>3000064448</t>
  </si>
  <si>
    <t>3000064449</t>
  </si>
  <si>
    <t>3000064450</t>
  </si>
  <si>
    <t>3000064451</t>
  </si>
  <si>
    <t>3000064452</t>
  </si>
  <si>
    <t>3000064453</t>
  </si>
  <si>
    <t>3000064454</t>
  </si>
  <si>
    <t>3000064455</t>
  </si>
  <si>
    <t>3000064456</t>
  </si>
  <si>
    <t>3000064457</t>
  </si>
  <si>
    <t>3000064458</t>
  </si>
  <si>
    <t>3000064459</t>
  </si>
  <si>
    <t>3000064460</t>
  </si>
  <si>
    <t>3000064461</t>
  </si>
  <si>
    <t>3000064462</t>
  </si>
  <si>
    <t>3000064463</t>
  </si>
  <si>
    <t>3000064464</t>
  </si>
  <si>
    <t>3000064465</t>
  </si>
  <si>
    <t>3000064466</t>
  </si>
  <si>
    <t>3000064467</t>
  </si>
  <si>
    <t>3000064468</t>
  </si>
  <si>
    <t>3000064469</t>
  </si>
  <si>
    <t>3000064470</t>
  </si>
  <si>
    <t>3000064471</t>
  </si>
  <si>
    <t>3000064472</t>
  </si>
  <si>
    <t>3000064473</t>
  </si>
  <si>
    <t>3000064474</t>
  </si>
  <si>
    <t>3000064475</t>
  </si>
  <si>
    <t>3000064476</t>
  </si>
  <si>
    <t>3000064477</t>
  </si>
  <si>
    <t>3000064478</t>
  </si>
  <si>
    <t>3000064479</t>
  </si>
  <si>
    <t>3000064480</t>
  </si>
  <si>
    <t>3000064481</t>
  </si>
  <si>
    <t>3000064482</t>
  </si>
  <si>
    <t>3000064483</t>
  </si>
  <si>
    <t>3000064484</t>
  </si>
  <si>
    <t>3000064485</t>
  </si>
  <si>
    <t>3000064486</t>
  </si>
  <si>
    <t>3000064487</t>
  </si>
  <si>
    <t>3000064488</t>
  </si>
  <si>
    <t>3000064489</t>
  </si>
  <si>
    <t>3000064490</t>
  </si>
  <si>
    <t>3000064491</t>
  </si>
  <si>
    <t>3000064492</t>
  </si>
  <si>
    <t>3000064493</t>
  </si>
  <si>
    <t>3000064494</t>
  </si>
  <si>
    <t>3000064495</t>
  </si>
  <si>
    <t>3000064496</t>
  </si>
  <si>
    <t>3000064497</t>
  </si>
  <si>
    <t>3000064498</t>
  </si>
  <si>
    <t>3000064499</t>
  </si>
  <si>
    <t>3000064500</t>
  </si>
  <si>
    <t>3000064501</t>
  </si>
  <si>
    <t>3000064502</t>
  </si>
  <si>
    <t>3000064503</t>
  </si>
  <si>
    <t>3000064504</t>
  </si>
  <si>
    <t>3000064505</t>
  </si>
  <si>
    <t>3000064506</t>
  </si>
  <si>
    <t>3000064507</t>
  </si>
  <si>
    <t>3000064508</t>
  </si>
  <si>
    <t>3000064509</t>
  </si>
  <si>
    <t>3000064510</t>
  </si>
  <si>
    <t>3000064511</t>
  </si>
  <si>
    <t>3000064512</t>
  </si>
  <si>
    <t>3000064513</t>
  </si>
  <si>
    <t>3000064514</t>
  </si>
  <si>
    <t>3000064515</t>
  </si>
  <si>
    <t>3000064516</t>
  </si>
  <si>
    <t>3000064517</t>
  </si>
  <si>
    <t>3000064518</t>
  </si>
  <si>
    <t>3000064519</t>
  </si>
  <si>
    <t>3000064520</t>
  </si>
  <si>
    <t>3000064521</t>
  </si>
  <si>
    <t>3000064522</t>
  </si>
  <si>
    <t>3000064523</t>
  </si>
  <si>
    <t>3000064524</t>
  </si>
  <si>
    <t>3000064525</t>
  </si>
  <si>
    <t>3000064526</t>
  </si>
  <si>
    <t>3000064527</t>
  </si>
  <si>
    <t>3000064528</t>
  </si>
  <si>
    <t>3000064529</t>
  </si>
  <si>
    <t>3000064530</t>
  </si>
  <si>
    <t>3000064531</t>
  </si>
  <si>
    <t>3000064532</t>
  </si>
  <si>
    <t>3000064533</t>
  </si>
  <si>
    <t>3000064534</t>
  </si>
  <si>
    <t>3000064535</t>
  </si>
  <si>
    <t>3000064536</t>
  </si>
  <si>
    <t>3000064537</t>
  </si>
  <si>
    <t>3000064538</t>
  </si>
  <si>
    <t>3000064539</t>
  </si>
  <si>
    <t>3000064540</t>
  </si>
  <si>
    <t>3000064541</t>
  </si>
  <si>
    <t>3000064542</t>
  </si>
  <si>
    <t>3000064543</t>
  </si>
  <si>
    <t>3000064544</t>
  </si>
  <si>
    <t>3000064545</t>
  </si>
  <si>
    <t>3000064547</t>
  </si>
  <si>
    <t>3000064548</t>
  </si>
  <si>
    <t>3000064549</t>
  </si>
  <si>
    <t>3000064550</t>
  </si>
  <si>
    <t>3000064551</t>
  </si>
  <si>
    <t>3000064552</t>
  </si>
  <si>
    <t>3000064553</t>
  </si>
  <si>
    <t>3000064554</t>
  </si>
  <si>
    <t>3000064555</t>
  </si>
  <si>
    <t>3000064556</t>
  </si>
  <si>
    <t>3000064557</t>
  </si>
  <si>
    <t>3000064558</t>
  </si>
  <si>
    <t>3000064559</t>
  </si>
  <si>
    <t>3000064560</t>
  </si>
  <si>
    <t>3000064561</t>
  </si>
  <si>
    <t>3000064562</t>
  </si>
  <si>
    <t>3000064563</t>
  </si>
  <si>
    <t>3000064564</t>
  </si>
  <si>
    <t>3000064565</t>
  </si>
  <si>
    <t>3000064566</t>
  </si>
  <si>
    <t>3000064567</t>
  </si>
  <si>
    <t>3000064568</t>
  </si>
  <si>
    <t>3000064569</t>
  </si>
  <si>
    <t>3000064570</t>
  </si>
  <si>
    <t>3000064571</t>
  </si>
  <si>
    <t>3000064572</t>
  </si>
  <si>
    <t>3000064573</t>
  </si>
  <si>
    <t>3000064574</t>
  </si>
  <si>
    <t>3000064575</t>
  </si>
  <si>
    <t>3000064576</t>
  </si>
  <si>
    <t>3000064577</t>
  </si>
  <si>
    <t>3000064578</t>
  </si>
  <si>
    <t>3000064579</t>
  </si>
  <si>
    <t>3000064580</t>
  </si>
  <si>
    <t>3000064581</t>
  </si>
  <si>
    <t>3000064582</t>
  </si>
  <si>
    <t>3000064583</t>
  </si>
  <si>
    <t>3000064584</t>
  </si>
  <si>
    <t>3000064585</t>
  </si>
  <si>
    <t>3000064586</t>
  </si>
  <si>
    <t>3000064587</t>
  </si>
  <si>
    <t>3000064588</t>
  </si>
  <si>
    <t>3000064589</t>
  </si>
  <si>
    <t>3000064590</t>
  </si>
  <si>
    <t>3000064591</t>
  </si>
  <si>
    <t>3000064592</t>
  </si>
  <si>
    <t>3000064593</t>
  </si>
  <si>
    <t>3000064594</t>
  </si>
  <si>
    <t>3000064595</t>
  </si>
  <si>
    <t>3000064596</t>
  </si>
  <si>
    <t>3000064598</t>
  </si>
  <si>
    <t>3000064599</t>
  </si>
  <si>
    <t>3000064600</t>
  </si>
  <si>
    <t>3000064601</t>
  </si>
  <si>
    <t>3000064602</t>
  </si>
  <si>
    <t>3000064603</t>
  </si>
  <si>
    <t>3000064604</t>
  </si>
  <si>
    <t>3000064605</t>
  </si>
  <si>
    <t>3000064606</t>
  </si>
  <si>
    <t>3000064607</t>
  </si>
  <si>
    <t>3000064608</t>
  </si>
  <si>
    <t>3000064609</t>
  </si>
  <si>
    <t>3000064610</t>
  </si>
  <si>
    <t>3000064611</t>
  </si>
  <si>
    <t>3000064612</t>
  </si>
  <si>
    <t>3000064613</t>
  </si>
  <si>
    <t>3000064614</t>
  </si>
  <si>
    <t>3000064615</t>
  </si>
  <si>
    <t>3000064617</t>
  </si>
  <si>
    <t>3000064618</t>
  </si>
  <si>
    <t>3000064619</t>
  </si>
  <si>
    <t>3000064620</t>
  </si>
  <si>
    <t>3000064621</t>
  </si>
  <si>
    <t>3000064622</t>
  </si>
  <si>
    <t>3000064623</t>
  </si>
  <si>
    <t>3000064624</t>
  </si>
  <si>
    <t>3000064625</t>
  </si>
  <si>
    <t>3000064626</t>
  </si>
  <si>
    <t>3000064627</t>
  </si>
  <si>
    <t>3000064628</t>
  </si>
  <si>
    <t>3000064629</t>
  </si>
  <si>
    <t>3000064630</t>
  </si>
  <si>
    <t>3000064631</t>
  </si>
  <si>
    <t>3000064632</t>
  </si>
  <si>
    <t>3000064633</t>
  </si>
  <si>
    <t>3000064634</t>
  </si>
  <si>
    <t>3000064635</t>
  </si>
  <si>
    <t>3000064636</t>
  </si>
  <si>
    <t>3000064637</t>
  </si>
  <si>
    <t>3000064638</t>
  </si>
  <si>
    <t>3000064639</t>
  </si>
  <si>
    <t>3000064640</t>
  </si>
  <si>
    <t>3000064641</t>
  </si>
  <si>
    <t>3000064642</t>
  </si>
  <si>
    <t>3000064643</t>
  </si>
  <si>
    <t>3000064644</t>
  </si>
  <si>
    <t>3000064645</t>
  </si>
  <si>
    <t>3000064646</t>
  </si>
  <si>
    <t>3000064647</t>
  </si>
  <si>
    <t>3000064648</t>
  </si>
  <si>
    <t>3000064649</t>
  </si>
  <si>
    <t>3000064650</t>
  </si>
  <si>
    <t>3000064651</t>
  </si>
  <si>
    <t>3000064652</t>
  </si>
  <si>
    <t>3000064653</t>
  </si>
  <si>
    <t>3000064654</t>
  </si>
  <si>
    <t>3000064655</t>
  </si>
  <si>
    <t>3000064656</t>
  </si>
  <si>
    <t>3000064657</t>
  </si>
  <si>
    <t>3000064658</t>
  </si>
  <si>
    <t>3000064659</t>
  </si>
  <si>
    <t>3000064660</t>
  </si>
  <si>
    <t>3000064661</t>
  </si>
  <si>
    <t>3000064662</t>
  </si>
  <si>
    <t>3000064663</t>
  </si>
  <si>
    <t>3000064664</t>
  </si>
  <si>
    <t>3000064665</t>
  </si>
  <si>
    <t>TAXES OTHER THAN INCOME TAXES</t>
  </si>
  <si>
    <t>Category</t>
  </si>
  <si>
    <t>Weighted Expense Lead</t>
  </si>
  <si>
    <t>Federal Excise Taxes</t>
  </si>
  <si>
    <t>Sales/Use Tax</t>
  </si>
  <si>
    <t>Payee</t>
  </si>
  <si>
    <t>Method of Payment</t>
  </si>
  <si>
    <t>Period Ending</t>
  </si>
  <si>
    <t>Tax Due Date</t>
  </si>
  <si>
    <t xml:space="preserve">Weighting Factor </t>
  </si>
  <si>
    <t>Service Lead</t>
  </si>
  <si>
    <t>Payment Lead</t>
  </si>
  <si>
    <t>Float</t>
  </si>
  <si>
    <t>Total Lead</t>
  </si>
  <si>
    <t>Kentucky Department of Revenue</t>
  </si>
  <si>
    <t>Utility Gross Receipts License Tax (UGRLT)</t>
  </si>
  <si>
    <t>Due Date</t>
  </si>
  <si>
    <t>Internal Revenue Service</t>
  </si>
  <si>
    <t>Local Franchise Fee</t>
  </si>
  <si>
    <t>Various Localities</t>
  </si>
  <si>
    <t>Check</t>
  </si>
  <si>
    <t>Kentucky Sales and Use Tax - Energy Exemption Annual Return</t>
  </si>
  <si>
    <t>Local Street Lighting Fee</t>
  </si>
  <si>
    <t>Property /Real Estate Tax</t>
  </si>
  <si>
    <t>City of Bellefonte</t>
  </si>
  <si>
    <t>Elliot County</t>
  </si>
  <si>
    <t>City of Flatwoods</t>
  </si>
  <si>
    <t>Boyd C County</t>
  </si>
  <si>
    <t>Greenup County</t>
  </si>
  <si>
    <t>Perry  County</t>
  </si>
  <si>
    <t>City of Louisa</t>
  </si>
  <si>
    <t>Wolfe  County</t>
  </si>
  <si>
    <t>Pike County</t>
  </si>
  <si>
    <t>City of Jackson</t>
  </si>
  <si>
    <t>Johnson County</t>
  </si>
  <si>
    <t>Martin County</t>
  </si>
  <si>
    <t>City of Jenkins</t>
  </si>
  <si>
    <t>Bracken County</t>
  </si>
  <si>
    <t>City of Neon</t>
  </si>
  <si>
    <t>Town of Hindman</t>
  </si>
  <si>
    <t>Letcher County</t>
  </si>
  <si>
    <t>City of Russell</t>
  </si>
  <si>
    <t>Breathitt County</t>
  </si>
  <si>
    <t>Jackson Independent School District</t>
  </si>
  <si>
    <t>Lawrence County</t>
  </si>
  <si>
    <t>Magoffin County</t>
  </si>
  <si>
    <t>City of Olive Hill</t>
  </si>
  <si>
    <t>City of Pikeville</t>
  </si>
  <si>
    <t>Union  County</t>
  </si>
  <si>
    <t>City of Wayland</t>
  </si>
  <si>
    <t>Boyd County</t>
  </si>
  <si>
    <t>City of Catlettsburg</t>
  </si>
  <si>
    <t xml:space="preserve">Coal Run Village </t>
  </si>
  <si>
    <t>City of Grayson</t>
  </si>
  <si>
    <t>Harris County</t>
  </si>
  <si>
    <t>Henry  County</t>
  </si>
  <si>
    <t>Knott  County</t>
  </si>
  <si>
    <t>Owen County</t>
  </si>
  <si>
    <t>Pendleton County</t>
  </si>
  <si>
    <t>Robertson County</t>
  </si>
  <si>
    <t>Rowan County</t>
  </si>
  <si>
    <t>City of Wheelwright</t>
  </si>
  <si>
    <t>City of Allen</t>
  </si>
  <si>
    <t>Bell County</t>
  </si>
  <si>
    <t>Carroll County</t>
  </si>
  <si>
    <t>Carter County</t>
  </si>
  <si>
    <t>Floyd  County</t>
  </si>
  <si>
    <t>Franklin County</t>
  </si>
  <si>
    <t>Leslie County</t>
  </si>
  <si>
    <t>Lewis  County</t>
  </si>
  <si>
    <t>Mason  County</t>
  </si>
  <si>
    <t>Morgan County</t>
  </si>
  <si>
    <t>City of Paintsville</t>
  </si>
  <si>
    <t>Pikeville Independent Schools</t>
  </si>
  <si>
    <t>City of Prestonsburg</t>
  </si>
  <si>
    <t>City of Wurtland</t>
  </si>
  <si>
    <t>Clay County</t>
  </si>
  <si>
    <t>Grant County</t>
  </si>
  <si>
    <t>City of South Shore</t>
  </si>
  <si>
    <t>Trimble County</t>
  </si>
  <si>
    <t>City of West Liberty</t>
  </si>
  <si>
    <t>City of Worthington</t>
  </si>
  <si>
    <t>Kentucky State</t>
  </si>
  <si>
    <t>City of Hazard</t>
  </si>
  <si>
    <t>Federal Unemployment Taxes</t>
  </si>
  <si>
    <t>State Unemployment Taxes - Kentucky</t>
  </si>
  <si>
    <t>State Unemployment Taxes - West Virginia</t>
  </si>
  <si>
    <t>West Virginia Department of Revenue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</si>
  <si>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For taxes other than income taxes, all payment dates included reflect the date which payment was due.</t>
    </r>
  </si>
  <si>
    <t>INTEREST EXPENSE</t>
  </si>
  <si>
    <t>Note</t>
  </si>
  <si>
    <t>Midpoint of Service Period</t>
  </si>
  <si>
    <t>$125M Bank Term Loan</t>
  </si>
  <si>
    <t>$75M Bank Term Loan</t>
  </si>
  <si>
    <t>$150M Bank Term Loan</t>
  </si>
  <si>
    <t>WV Economic Dev. Authority, Series 2014A (Mitchell)</t>
  </si>
  <si>
    <t>Senior Notes (Public)</t>
  </si>
  <si>
    <t>Senior Notes (Private Placement)</t>
  </si>
  <si>
    <t>$75M Bank Term Loan - Draw 1</t>
  </si>
  <si>
    <t>$75M Bank Term Loan - Draw 2</t>
  </si>
  <si>
    <t>Should we consider calculating a short-term interest lead and a long-term interest lead?</t>
  </si>
  <si>
    <t>FEDERAL &amp; STATE INCOME TAX</t>
  </si>
  <si>
    <t>Payment</t>
  </si>
  <si>
    <t>2021 Q4 FEDERAL ESTIMATE PAYABLE</t>
  </si>
  <si>
    <t>2022 Q1 FEDERAL ESTIMATE PAYABLE</t>
  </si>
  <si>
    <t>2022 Q2 FEDERAL ESTIMATE PAYABLE</t>
  </si>
  <si>
    <t>2022 Q3 FEDERAL ESTIMATE PAYABLE</t>
  </si>
  <si>
    <t>2021 Q4 STATE ESTIMATE PAYABLE</t>
  </si>
  <si>
    <t>2022 Q1 STATE ESTIMATE PAYABLE</t>
  </si>
  <si>
    <t>2022 Q2 STATE ESTIMATE PAYABLE</t>
  </si>
  <si>
    <t>2022 Q3 STATE ESTIMATE PAYABLE</t>
  </si>
  <si>
    <t>INTERCOMPANY TRANSACTIONS</t>
  </si>
  <si>
    <t>Payment Amount</t>
  </si>
  <si>
    <t>Processing Lead Time</t>
  </si>
  <si>
    <t>Total Unweighted Lead Time</t>
  </si>
  <si>
    <t>Question to Company - are intercompany transactions paid approximately three days after the end of a month?  Very unusual/quick.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</si>
</sst>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_(* #,##0_);_(* \(#,##0\);_(* &quot;-&quot;??_);_(@_)"/>
    <numFmt numFmtId="167" formatCode="0.0000%"/>
    <numFmt numFmtId="168" formatCode="_(* #,##0.000_);_(* \(#,##0.000\);_(* &quot;-&quot;??_);_(@_)"/>
    <numFmt numFmtId="169" formatCode="m/d/yyyy;@"/>
    <numFmt numFmtId="170" formatCode="#,##0.0000_);\(#,##0.0000\)"/>
    <numFmt numFmtId="171" formatCode="_(* #,##0.0000_);_(* \(#,##0.0000\);_(* &quot;-&quot;??_);_(@_)"/>
    <numFmt numFmtId="172" formatCode="0.000%"/>
    <numFmt numFmtId="173" formatCode="0.000000"/>
    <numFmt numFmtId="174" formatCode="0.000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12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5" fillId="0" borderId="0"/>
    <xf numFmtId="0" fontId="17" fillId="0" borderId="0"/>
    <xf numFmtId="0" fontId="8" fillId="0" borderId="0"/>
    <xf numFmtId="0" fontId="22" fillId="0" borderId="0"/>
    <xf numFmtId="0" fontId="6" fillId="0" borderId="0"/>
    <xf numFmtId="0" fontId="53" fillId="0" borderId="0"/>
    <xf numFmtId="0" fontId="11" fillId="0" borderId="0"/>
    <xf numFmtId="0" fontId="8" fillId="0" borderId="0"/>
    <xf numFmtId="0" fontId="13" fillId="0" borderId="0"/>
    <xf numFmtId="0" fontId="10" fillId="0" borderId="0"/>
    <xf numFmtId="0" fontId="10" fillId="0" borderId="0"/>
    <xf numFmtId="0" fontId="17" fillId="23" borderId="7" applyNumberFormat="0" applyFont="0" applyAlignment="0" applyProtection="0"/>
    <xf numFmtId="0" fontId="32" fillId="20" borderId="8" applyNumberFormat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52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14" fillId="0" borderId="9">
      <alignment horizontal="center"/>
    </xf>
    <xf numFmtId="0" fontId="33" fillId="0" borderId="9">
      <alignment horizontal="center"/>
    </xf>
    <xf numFmtId="0" fontId="51" fillId="0" borderId="9">
      <alignment horizontal="center"/>
    </xf>
    <xf numFmtId="3" fontId="10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10" fillId="24" borderId="0" applyNumberFormat="0" applyFont="0" applyBorder="0" applyAlignment="0" applyProtection="0"/>
    <xf numFmtId="0" fontId="31" fillId="24" borderId="0" applyNumberFormat="0" applyFont="0" applyBorder="0" applyAlignment="0" applyProtection="0"/>
    <xf numFmtId="4" fontId="34" fillId="25" borderId="10">
      <alignment vertical="center"/>
    </xf>
    <xf numFmtId="4" fontId="35" fillId="25" borderId="10">
      <alignment vertical="center"/>
    </xf>
    <xf numFmtId="4" fontId="36" fillId="26" borderId="4">
      <alignment vertical="center"/>
    </xf>
    <xf numFmtId="4" fontId="37" fillId="26" borderId="4">
      <alignment vertical="center"/>
    </xf>
    <xf numFmtId="4" fontId="36" fillId="27" borderId="4">
      <alignment vertical="center"/>
    </xf>
    <xf numFmtId="4" fontId="37" fillId="27" borderId="4">
      <alignment vertical="center"/>
    </xf>
    <xf numFmtId="4" fontId="38" fillId="25" borderId="10">
      <alignment horizontal="left" vertical="center" indent="1"/>
    </xf>
    <xf numFmtId="0" fontId="17" fillId="0" borderId="0">
      <protection locked="0"/>
    </xf>
    <xf numFmtId="4" fontId="38" fillId="28" borderId="0">
      <alignment horizontal="left" vertical="center" indent="1"/>
    </xf>
    <xf numFmtId="4" fontId="38" fillId="29" borderId="10" applyNumberFormat="0" applyProtection="0">
      <alignment horizontal="right" vertical="center"/>
    </xf>
    <xf numFmtId="4" fontId="38" fillId="30" borderId="10" applyNumberFormat="0" applyProtection="0">
      <alignment horizontal="right" vertical="center"/>
    </xf>
    <xf numFmtId="4" fontId="38" fillId="31" borderId="10" applyNumberFormat="0" applyProtection="0">
      <alignment horizontal="right" vertical="center"/>
    </xf>
    <xf numFmtId="4" fontId="38" fillId="32" borderId="10" applyNumberFormat="0" applyProtection="0">
      <alignment horizontal="right" vertical="center"/>
    </xf>
    <xf numFmtId="4" fontId="38" fillId="33" borderId="10" applyNumberFormat="0" applyProtection="0">
      <alignment horizontal="right" vertical="center"/>
    </xf>
    <xf numFmtId="4" fontId="38" fillId="34" borderId="10" applyNumberFormat="0" applyProtection="0">
      <alignment horizontal="right" vertical="center"/>
    </xf>
    <xf numFmtId="4" fontId="38" fillId="35" borderId="10" applyNumberFormat="0" applyProtection="0">
      <alignment horizontal="right" vertical="center"/>
    </xf>
    <xf numFmtId="4" fontId="38" fillId="36" borderId="10" applyNumberFormat="0" applyProtection="0">
      <alignment horizontal="right" vertical="center"/>
    </xf>
    <xf numFmtId="4" fontId="38" fillId="26" borderId="10" applyNumberFormat="0" applyProtection="0">
      <alignment horizontal="right" vertical="center"/>
    </xf>
    <xf numFmtId="4" fontId="34" fillId="37" borderId="11">
      <alignment horizontal="left" vertical="center" indent="1"/>
    </xf>
    <xf numFmtId="4" fontId="34" fillId="38" borderId="0">
      <alignment horizontal="left" vertical="center" indent="1"/>
    </xf>
    <xf numFmtId="4" fontId="34" fillId="28" borderId="0">
      <alignment horizontal="left" vertical="center" indent="1"/>
    </xf>
    <xf numFmtId="4" fontId="38" fillId="38" borderId="10">
      <alignment horizontal="right" vertical="center"/>
    </xf>
    <xf numFmtId="4" fontId="38" fillId="38" borderId="0">
      <alignment horizontal="left" vertical="center" indent="1"/>
    </xf>
    <xf numFmtId="4" fontId="22" fillId="38" borderId="0">
      <alignment horizontal="left" vertical="center" indent="1"/>
    </xf>
    <xf numFmtId="0" fontId="17" fillId="0" borderId="0"/>
    <xf numFmtId="0" fontId="17" fillId="0" borderId="0" applyNumberFormat="0" applyFont="0" applyFill="0" applyBorder="0" applyAlignment="0" applyProtection="0">
      <protection locked="0"/>
    </xf>
    <xf numFmtId="0" fontId="39" fillId="0" borderId="0">
      <alignment horizontal="left" vertical="center"/>
      <protection locked="0"/>
    </xf>
    <xf numFmtId="0" fontId="17" fillId="39" borderId="12" applyNumberFormat="0" applyFont="0" applyAlignment="0"/>
    <xf numFmtId="4" fontId="22" fillId="28" borderId="0">
      <alignment horizontal="left" vertical="center" indent="1"/>
    </xf>
    <xf numFmtId="4" fontId="38" fillId="40" borderId="10">
      <alignment vertical="center"/>
    </xf>
    <xf numFmtId="4" fontId="40" fillId="40" borderId="10">
      <alignment vertical="center"/>
    </xf>
    <xf numFmtId="4" fontId="41" fillId="26" borderId="13">
      <alignment vertical="center"/>
    </xf>
    <xf numFmtId="4" fontId="42" fillId="26" borderId="13">
      <alignment vertical="center"/>
    </xf>
    <xf numFmtId="4" fontId="41" fillId="27" borderId="13">
      <alignment vertical="center"/>
    </xf>
    <xf numFmtId="4" fontId="42" fillId="27" borderId="13">
      <alignment vertical="center"/>
    </xf>
    <xf numFmtId="4" fontId="34" fillId="38" borderId="14">
      <alignment horizontal="left" vertical="center" indent="1"/>
    </xf>
    <xf numFmtId="4" fontId="38" fillId="41" borderId="10">
      <alignment horizontal="right" vertical="center"/>
    </xf>
    <xf numFmtId="4" fontId="40" fillId="40" borderId="10">
      <alignment horizontal="right" vertical="center"/>
    </xf>
    <xf numFmtId="4" fontId="43" fillId="26" borderId="13">
      <alignment vertical="center"/>
    </xf>
    <xf numFmtId="4" fontId="44" fillId="26" borderId="13">
      <alignment vertical="center"/>
    </xf>
    <xf numFmtId="4" fontId="43" fillId="27" borderId="13">
      <alignment vertical="center"/>
    </xf>
    <xf numFmtId="4" fontId="44" fillId="29" borderId="13">
      <alignment vertical="center"/>
    </xf>
    <xf numFmtId="4" fontId="34" fillId="0" borderId="10">
      <alignment horizontal="left" vertical="center" indent="1"/>
    </xf>
    <xf numFmtId="4" fontId="34" fillId="38" borderId="10">
      <alignment horizontal="right" vertical="center"/>
    </xf>
    <xf numFmtId="4" fontId="34" fillId="38" borderId="10">
      <alignment horizontal="left" vertical="center" indent="1"/>
    </xf>
    <xf numFmtId="4" fontId="34" fillId="40" borderId="10">
      <alignment horizontal="left" vertical="center" indent="1"/>
    </xf>
    <xf numFmtId="4" fontId="34" fillId="40" borderId="10">
      <alignment vertical="center"/>
    </xf>
    <xf numFmtId="4" fontId="35" fillId="40" borderId="10">
      <alignment vertical="center"/>
    </xf>
    <xf numFmtId="4" fontId="36" fillId="26" borderId="15">
      <alignment vertical="center"/>
    </xf>
    <xf numFmtId="4" fontId="37" fillId="26" borderId="15">
      <alignment vertical="center"/>
    </xf>
    <xf numFmtId="4" fontId="36" fillId="27" borderId="13">
      <alignment vertical="center"/>
    </xf>
    <xf numFmtId="4" fontId="37" fillId="27" borderId="13">
      <alignment vertical="center"/>
    </xf>
    <xf numFmtId="4" fontId="34" fillId="42" borderId="10">
      <alignment horizontal="left" vertical="center" indent="1"/>
    </xf>
    <xf numFmtId="4" fontId="45" fillId="43" borderId="0">
      <alignment horizontal="left" vertical="center" indent="1"/>
    </xf>
    <xf numFmtId="4" fontId="46" fillId="40" borderId="10">
      <alignment horizontal="right" vertical="center"/>
    </xf>
    <xf numFmtId="0" fontId="1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5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8" fillId="0" borderId="0"/>
    <xf numFmtId="0" fontId="59" fillId="0" borderId="0" applyNumberFormat="0" applyFill="0" applyBorder="0" applyAlignment="0" applyProtection="0"/>
    <xf numFmtId="0" fontId="58" fillId="0" borderId="0"/>
    <xf numFmtId="41" fontId="58" fillId="0" borderId="0" applyFont="0" applyFill="0" applyBorder="0" applyAlignment="0" applyProtection="0"/>
    <xf numFmtId="0" fontId="61" fillId="0" borderId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5" fillId="45" borderId="0" applyNumberFormat="0" applyBorder="0" applyAlignment="0" applyProtection="0"/>
    <xf numFmtId="0" fontId="66" fillId="46" borderId="0" applyNumberFormat="0" applyBorder="0" applyAlignment="0" applyProtection="0"/>
    <xf numFmtId="0" fontId="67" fillId="47" borderId="0" applyNumberFormat="0" applyBorder="0" applyAlignment="0" applyProtection="0"/>
    <xf numFmtId="0" fontId="68" fillId="48" borderId="25" applyNumberFormat="0" applyAlignment="0" applyProtection="0"/>
    <xf numFmtId="0" fontId="69" fillId="49" borderId="26" applyNumberFormat="0" applyAlignment="0" applyProtection="0"/>
    <xf numFmtId="0" fontId="70" fillId="49" borderId="25" applyNumberFormat="0" applyAlignment="0" applyProtection="0"/>
    <xf numFmtId="0" fontId="71" fillId="0" borderId="27" applyNumberFormat="0" applyFill="0" applyAlignment="0" applyProtection="0"/>
    <xf numFmtId="0" fontId="72" fillId="50" borderId="28" applyNumberFormat="0" applyAlignment="0" applyProtection="0"/>
    <xf numFmtId="0" fontId="73" fillId="0" borderId="0" applyNumberFormat="0" applyFill="0" applyBorder="0" applyAlignment="0" applyProtection="0"/>
    <xf numFmtId="0" fontId="61" fillId="51" borderId="29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76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76" fillId="55" borderId="0" applyNumberFormat="0" applyBorder="0" applyAlignment="0" applyProtection="0"/>
    <xf numFmtId="0" fontId="76" fillId="56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76" fillId="59" borderId="0" applyNumberFormat="0" applyBorder="0" applyAlignment="0" applyProtection="0"/>
    <xf numFmtId="0" fontId="76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76" fillId="63" borderId="0" applyNumberFormat="0" applyBorder="0" applyAlignment="0" applyProtection="0"/>
    <xf numFmtId="0" fontId="76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6" borderId="0" applyNumberFormat="0" applyBorder="0" applyAlignment="0" applyProtection="0"/>
    <xf numFmtId="0" fontId="76" fillId="67" borderId="0" applyNumberFormat="0" applyBorder="0" applyAlignment="0" applyProtection="0"/>
    <xf numFmtId="0" fontId="76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76" fillId="71" borderId="0" applyNumberFormat="0" applyBorder="0" applyAlignment="0" applyProtection="0"/>
    <xf numFmtId="0" fontId="76" fillId="72" borderId="0" applyNumberFormat="0" applyBorder="0" applyAlignment="0" applyProtection="0"/>
    <xf numFmtId="0" fontId="61" fillId="73" borderId="0" applyNumberFormat="0" applyBorder="0" applyAlignment="0" applyProtection="0"/>
    <xf numFmtId="0" fontId="61" fillId="74" borderId="0" applyNumberFormat="0" applyBorder="0" applyAlignment="0" applyProtection="0"/>
    <xf numFmtId="0" fontId="76" fillId="75" borderId="0" applyNumberFormat="0" applyBorder="0" applyAlignment="0" applyProtection="0"/>
    <xf numFmtId="0" fontId="80" fillId="0" borderId="0"/>
    <xf numFmtId="0" fontId="2" fillId="0" borderId="0"/>
    <xf numFmtId="9" fontId="80" fillId="0" borderId="0" applyFont="0" applyFill="0" applyBorder="0" applyAlignment="0" applyProtection="0"/>
    <xf numFmtId="8" fontId="6" fillId="0" borderId="0" applyFont="0" applyFill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4">
    <xf numFmtId="0" fontId="0" fillId="0" borderId="0" xfId="0"/>
    <xf numFmtId="43" fontId="6" fillId="0" borderId="20" xfId="0" applyNumberFormat="1" applyFont="1" applyBorder="1"/>
    <xf numFmtId="0" fontId="7" fillId="44" borderId="0" xfId="0" applyFont="1" applyFill="1"/>
    <xf numFmtId="0" fontId="8" fillId="44" borderId="0" xfId="54" applyFill="1"/>
    <xf numFmtId="0" fontId="7" fillId="44" borderId="0" xfId="57" applyFont="1" applyFill="1"/>
    <xf numFmtId="0" fontId="7" fillId="44" borderId="0" xfId="54" applyFont="1" applyFill="1" applyAlignment="1">
      <alignment horizontal="left"/>
    </xf>
    <xf numFmtId="0" fontId="6" fillId="44" borderId="0" xfId="54" applyFont="1" applyFill="1" applyAlignment="1">
      <alignment horizontal="right"/>
    </xf>
    <xf numFmtId="0" fontId="6" fillId="44" borderId="0" xfId="0" applyFont="1" applyFill="1"/>
    <xf numFmtId="0" fontId="6" fillId="44" borderId="0" xfId="0" applyFont="1" applyFill="1" applyAlignment="1">
      <alignment horizontal="center"/>
    </xf>
    <xf numFmtId="0" fontId="7" fillId="44" borderId="0" xfId="141" applyFont="1" applyFill="1"/>
    <xf numFmtId="43" fontId="6" fillId="44" borderId="18" xfId="142" applyFont="1" applyFill="1" applyBorder="1" applyAlignment="1">
      <alignment horizontal="center"/>
    </xf>
    <xf numFmtId="0" fontId="6" fillId="44" borderId="0" xfId="141" applyFill="1" applyAlignment="1">
      <alignment horizontal="center" wrapText="1"/>
    </xf>
    <xf numFmtId="39" fontId="6" fillId="44" borderId="0" xfId="141" applyNumberFormat="1" applyFill="1" applyAlignment="1">
      <alignment horizontal="center" wrapText="1"/>
    </xf>
    <xf numFmtId="14" fontId="6" fillId="44" borderId="0" xfId="0" applyNumberFormat="1" applyFont="1" applyFill="1"/>
    <xf numFmtId="0" fontId="54" fillId="44" borderId="0" xfId="52" applyFont="1" applyFill="1"/>
    <xf numFmtId="0" fontId="77" fillId="44" borderId="0" xfId="0" applyFont="1" applyFill="1" applyAlignment="1">
      <alignment vertical="center"/>
    </xf>
    <xf numFmtId="43" fontId="6" fillId="44" borderId="20" xfId="29" applyFont="1" applyFill="1" applyBorder="1"/>
    <xf numFmtId="0" fontId="6" fillId="44" borderId="0" xfId="49" applyFont="1" applyFill="1"/>
    <xf numFmtId="0" fontId="56" fillId="44" borderId="0" xfId="52" applyFont="1" applyFill="1"/>
    <xf numFmtId="0" fontId="6" fillId="44" borderId="18" xfId="0" applyFont="1" applyFill="1" applyBorder="1" applyAlignment="1">
      <alignment horizontal="center" wrapText="1"/>
    </xf>
    <xf numFmtId="44" fontId="6" fillId="44" borderId="18" xfId="35" applyFont="1" applyFill="1" applyBorder="1" applyAlignment="1">
      <alignment horizontal="center" wrapText="1"/>
    </xf>
    <xf numFmtId="169" fontId="6" fillId="44" borderId="0" xfId="0" applyNumberFormat="1" applyFont="1" applyFill="1"/>
    <xf numFmtId="43" fontId="6" fillId="44" borderId="0" xfId="28" applyFont="1" applyFill="1"/>
    <xf numFmtId="43" fontId="6" fillId="44" borderId="0" xfId="0" applyNumberFormat="1" applyFont="1" applyFill="1"/>
    <xf numFmtId="10" fontId="6" fillId="44" borderId="0" xfId="63" applyNumberFormat="1" applyFont="1" applyFill="1"/>
    <xf numFmtId="10" fontId="54" fillId="44" borderId="0" xfId="60" applyNumberFormat="1" applyFont="1" applyFill="1"/>
    <xf numFmtId="37" fontId="6" fillId="44" borderId="0" xfId="52" applyNumberFormat="1" applyFont="1" applyFill="1"/>
    <xf numFmtId="44" fontId="54" fillId="44" borderId="19" xfId="52" applyNumberFormat="1" applyFont="1" applyFill="1" applyBorder="1"/>
    <xf numFmtId="43" fontId="54" fillId="44" borderId="19" xfId="52" applyNumberFormat="1" applyFont="1" applyFill="1" applyBorder="1"/>
    <xf numFmtId="40" fontId="6" fillId="44" borderId="0" xfId="0" applyNumberFormat="1" applyFont="1" applyFill="1"/>
    <xf numFmtId="44" fontId="6" fillId="44" borderId="0" xfId="34" applyFont="1" applyFill="1"/>
    <xf numFmtId="0" fontId="6" fillId="44" borderId="0" xfId="53" applyFont="1" applyFill="1" applyAlignment="1">
      <alignment horizontal="right"/>
    </xf>
    <xf numFmtId="0" fontId="0" fillId="44" borderId="0" xfId="0" applyFill="1"/>
    <xf numFmtId="0" fontId="0" fillId="44" borderId="0" xfId="0" applyFill="1" applyAlignment="1">
      <alignment horizontal="center"/>
    </xf>
    <xf numFmtId="0" fontId="0" fillId="44" borderId="0" xfId="0" quotePrefix="1" applyFill="1" applyAlignment="1">
      <alignment horizontal="center"/>
    </xf>
    <xf numFmtId="0" fontId="0" fillId="44" borderId="18" xfId="0" applyFill="1" applyBorder="1" applyAlignment="1">
      <alignment horizontal="center" wrapText="1"/>
    </xf>
    <xf numFmtId="0" fontId="0" fillId="44" borderId="18" xfId="0" applyFill="1" applyBorder="1" applyAlignment="1">
      <alignment horizontal="center"/>
    </xf>
    <xf numFmtId="0" fontId="6" fillId="44" borderId="0" xfId="0" applyFont="1" applyFill="1" applyAlignment="1">
      <alignment horizontal="center" wrapText="1"/>
    </xf>
    <xf numFmtId="17" fontId="6" fillId="44" borderId="0" xfId="0" quotePrefix="1" applyNumberFormat="1" applyFont="1" applyFill="1"/>
    <xf numFmtId="44" fontId="0" fillId="44" borderId="0" xfId="0" applyNumberFormat="1" applyFill="1"/>
    <xf numFmtId="0" fontId="6" fillId="44" borderId="0" xfId="0" quotePrefix="1" applyFont="1" applyFill="1"/>
    <xf numFmtId="43" fontId="0" fillId="44" borderId="0" xfId="0" applyNumberFormat="1" applyFill="1"/>
    <xf numFmtId="43" fontId="0" fillId="44" borderId="0" xfId="28" applyFont="1" applyFill="1"/>
    <xf numFmtId="8" fontId="0" fillId="44" borderId="0" xfId="0" applyNumberFormat="1" applyFill="1"/>
    <xf numFmtId="44" fontId="0" fillId="44" borderId="19" xfId="0" applyNumberFormat="1" applyFill="1" applyBorder="1"/>
    <xf numFmtId="10" fontId="0" fillId="44" borderId="0" xfId="60" applyNumberFormat="1" applyFont="1" applyFill="1"/>
    <xf numFmtId="1" fontId="0" fillId="44" borderId="0" xfId="0" applyNumberFormat="1" applyFill="1"/>
    <xf numFmtId="0" fontId="7" fillId="44" borderId="0" xfId="53" applyFont="1" applyFill="1"/>
    <xf numFmtId="0" fontId="8" fillId="44" borderId="0" xfId="49" applyFill="1"/>
    <xf numFmtId="0" fontId="12" fillId="44" borderId="0" xfId="55" applyFont="1" applyFill="1"/>
    <xf numFmtId="0" fontId="7" fillId="44" borderId="0" xfId="0" applyFont="1" applyFill="1" applyAlignment="1">
      <alignment horizontal="left"/>
    </xf>
    <xf numFmtId="0" fontId="12" fillId="44" borderId="18" xfId="55" applyFont="1" applyFill="1" applyBorder="1" applyAlignment="1">
      <alignment horizontal="center" wrapText="1"/>
    </xf>
    <xf numFmtId="0" fontId="78" fillId="44" borderId="0" xfId="0" applyFont="1" applyFill="1"/>
    <xf numFmtId="44" fontId="6" fillId="44" borderId="0" xfId="0" applyNumberFormat="1" applyFont="1" applyFill="1"/>
    <xf numFmtId="44" fontId="6" fillId="44" borderId="0" xfId="0" applyNumberFormat="1" applyFont="1" applyFill="1" applyAlignment="1">
      <alignment horizontal="right"/>
    </xf>
    <xf numFmtId="172" fontId="6" fillId="44" borderId="0" xfId="60" applyNumberFormat="1" applyFont="1" applyFill="1"/>
    <xf numFmtId="43" fontId="6" fillId="44" borderId="0" xfId="0" applyNumberFormat="1" applyFont="1" applyFill="1" applyAlignment="1">
      <alignment horizontal="right"/>
    </xf>
    <xf numFmtId="43" fontId="0" fillId="44" borderId="19" xfId="0" applyNumberFormat="1" applyFill="1" applyBorder="1"/>
    <xf numFmtId="166" fontId="0" fillId="44" borderId="0" xfId="28" applyNumberFormat="1" applyFont="1" applyFill="1"/>
    <xf numFmtId="14" fontId="0" fillId="44" borderId="0" xfId="0" applyNumberFormat="1" applyFill="1"/>
    <xf numFmtId="0" fontId="6" fillId="44" borderId="0" xfId="0" applyFont="1" applyFill="1" applyAlignment="1">
      <alignment horizontal="left"/>
    </xf>
    <xf numFmtId="10" fontId="6" fillId="44" borderId="0" xfId="0" applyNumberFormat="1" applyFont="1" applyFill="1"/>
    <xf numFmtId="0" fontId="8" fillId="44" borderId="0" xfId="0" applyFont="1" applyFill="1"/>
    <xf numFmtId="0" fontId="6" fillId="44" borderId="0" xfId="56" applyFont="1" applyFill="1"/>
    <xf numFmtId="40" fontId="6" fillId="44" borderId="0" xfId="0" applyNumberFormat="1" applyFont="1" applyFill="1" applyAlignment="1">
      <alignment horizontal="center" wrapText="1"/>
    </xf>
    <xf numFmtId="40" fontId="0" fillId="44" borderId="0" xfId="28" applyNumberFormat="1" applyFont="1" applyFill="1" applyBorder="1"/>
    <xf numFmtId="40" fontId="0" fillId="44" borderId="0" xfId="0" applyNumberFormat="1" applyFill="1"/>
    <xf numFmtId="172" fontId="0" fillId="44" borderId="0" xfId="60" applyNumberFormat="1" applyFont="1" applyFill="1" applyBorder="1"/>
    <xf numFmtId="43" fontId="0" fillId="44" borderId="0" xfId="28" applyFont="1" applyFill="1" applyBorder="1"/>
    <xf numFmtId="10" fontId="0" fillId="44" borderId="0" xfId="60" applyNumberFormat="1" applyFont="1" applyFill="1" applyBorder="1"/>
    <xf numFmtId="0" fontId="0" fillId="44" borderId="0" xfId="0" applyFill="1" applyAlignment="1">
      <alignment horizontal="right"/>
    </xf>
    <xf numFmtId="0" fontId="0" fillId="44" borderId="0" xfId="0" applyFill="1" applyAlignment="1">
      <alignment horizontal="left"/>
    </xf>
    <xf numFmtId="49" fontId="6" fillId="44" borderId="18" xfId="0" applyNumberFormat="1" applyFont="1" applyFill="1" applyBorder="1" applyAlignment="1">
      <alignment horizontal="center" wrapText="1"/>
    </xf>
    <xf numFmtId="49" fontId="6" fillId="44" borderId="18" xfId="0" applyNumberFormat="1" applyFont="1" applyFill="1" applyBorder="1" applyAlignment="1">
      <alignment horizontal="center"/>
    </xf>
    <xf numFmtId="0" fontId="0" fillId="44" borderId="18" xfId="0" applyFill="1" applyBorder="1"/>
    <xf numFmtId="14" fontId="6" fillId="44" borderId="0" xfId="0" applyNumberFormat="1" applyFont="1" applyFill="1" applyAlignment="1">
      <alignment horizontal="right"/>
    </xf>
    <xf numFmtId="43" fontId="6" fillId="44" borderId="0" xfId="28" applyFont="1" applyFill="1" applyBorder="1" applyAlignment="1">
      <alignment horizontal="right"/>
    </xf>
    <xf numFmtId="2" fontId="6" fillId="44" borderId="0" xfId="0" applyNumberFormat="1" applyFont="1" applyFill="1" applyAlignment="1">
      <alignment horizontal="center" wrapText="1"/>
    </xf>
    <xf numFmtId="43" fontId="6" fillId="44" borderId="0" xfId="28" applyFont="1" applyFill="1" applyAlignment="1">
      <alignment horizontal="right"/>
    </xf>
    <xf numFmtId="14" fontId="0" fillId="44" borderId="0" xfId="0" applyNumberFormat="1" applyFill="1" applyAlignment="1">
      <alignment horizontal="right"/>
    </xf>
    <xf numFmtId="43" fontId="0" fillId="44" borderId="0" xfId="28" applyFont="1" applyFill="1" applyAlignment="1">
      <alignment horizontal="right"/>
    </xf>
    <xf numFmtId="44" fontId="0" fillId="44" borderId="19" xfId="34" applyFont="1" applyFill="1" applyBorder="1" applyAlignment="1">
      <alignment horizontal="right"/>
    </xf>
    <xf numFmtId="49" fontId="0" fillId="44" borderId="0" xfId="0" applyNumberFormat="1" applyFill="1"/>
    <xf numFmtId="2" fontId="0" fillId="44" borderId="19" xfId="34" applyNumberFormat="1" applyFont="1" applyFill="1" applyBorder="1" applyAlignment="1">
      <alignment horizontal="right"/>
    </xf>
    <xf numFmtId="40" fontId="6" fillId="44" borderId="18" xfId="0" applyNumberFormat="1" applyFont="1" applyFill="1" applyBorder="1" applyAlignment="1">
      <alignment horizontal="center" wrapText="1"/>
    </xf>
    <xf numFmtId="44" fontId="0" fillId="44" borderId="19" xfId="34" applyFont="1" applyFill="1" applyBorder="1"/>
    <xf numFmtId="40" fontId="0" fillId="44" borderId="19" xfId="0" applyNumberFormat="1" applyFill="1" applyBorder="1"/>
    <xf numFmtId="0" fontId="6" fillId="44" borderId="0" xfId="54" applyFont="1" applyFill="1" applyAlignment="1">
      <alignment horizontal="center"/>
    </xf>
    <xf numFmtId="164" fontId="6" fillId="44" borderId="0" xfId="54" applyNumberFormat="1" applyFont="1" applyFill="1"/>
    <xf numFmtId="0" fontId="6" fillId="44" borderId="0" xfId="54" applyFont="1" applyFill="1"/>
    <xf numFmtId="0" fontId="6" fillId="44" borderId="0" xfId="141" applyFill="1"/>
    <xf numFmtId="39" fontId="6" fillId="44" borderId="0" xfId="141" applyNumberFormat="1" applyFill="1"/>
    <xf numFmtId="0" fontId="6" fillId="44" borderId="18" xfId="141" applyFill="1" applyBorder="1" applyAlignment="1">
      <alignment horizontal="center" wrapText="1"/>
    </xf>
    <xf numFmtId="39" fontId="6" fillId="44" borderId="18" xfId="141" applyNumberFormat="1" applyFill="1" applyBorder="1" applyAlignment="1">
      <alignment horizontal="center" wrapText="1"/>
    </xf>
    <xf numFmtId="0" fontId="6" fillId="44" borderId="18" xfId="141" applyFill="1" applyBorder="1" applyAlignment="1">
      <alignment horizontal="center"/>
    </xf>
    <xf numFmtId="0" fontId="12" fillId="44" borderId="0" xfId="156" applyFont="1" applyFill="1"/>
    <xf numFmtId="14" fontId="12" fillId="44" borderId="0" xfId="156" applyNumberFormat="1" applyFont="1" applyFill="1"/>
    <xf numFmtId="9" fontId="6" fillId="44" borderId="0" xfId="143" applyFont="1" applyFill="1" applyAlignment="1">
      <alignment horizontal="center"/>
    </xf>
    <xf numFmtId="43" fontId="6" fillId="44" borderId="0" xfId="142" applyFont="1" applyFill="1"/>
    <xf numFmtId="43" fontId="6" fillId="44" borderId="19" xfId="141" applyNumberFormat="1" applyFill="1" applyBorder="1"/>
    <xf numFmtId="39" fontId="6" fillId="44" borderId="0" xfId="54" applyNumberFormat="1" applyFont="1" applyFill="1" applyAlignment="1">
      <alignment horizontal="left" vertical="top" wrapText="1"/>
    </xf>
    <xf numFmtId="39" fontId="6" fillId="44" borderId="0" xfId="54" applyNumberFormat="1" applyFont="1" applyFill="1" applyAlignment="1">
      <alignment horizontal="center"/>
    </xf>
    <xf numFmtId="14" fontId="8" fillId="44" borderId="0" xfId="54" applyNumberFormat="1" applyFill="1" applyAlignment="1">
      <alignment horizontal="center"/>
    </xf>
    <xf numFmtId="14" fontId="8" fillId="44" borderId="0" xfId="54" applyNumberFormat="1" applyFill="1" applyAlignment="1">
      <alignment horizontal="right"/>
    </xf>
    <xf numFmtId="14" fontId="57" fillId="44" borderId="0" xfId="0" applyNumberFormat="1" applyFont="1" applyFill="1"/>
    <xf numFmtId="14" fontId="7" fillId="44" borderId="0" xfId="0" applyNumberFormat="1" applyFont="1" applyFill="1" applyAlignment="1">
      <alignment horizontal="center"/>
    </xf>
    <xf numFmtId="14" fontId="6" fillId="44" borderId="0" xfId="0" applyNumberFormat="1" applyFont="1" applyFill="1" applyAlignment="1">
      <alignment horizontal="center"/>
    </xf>
    <xf numFmtId="10" fontId="6" fillId="44" borderId="0" xfId="60" applyNumberFormat="1" applyFont="1" applyFill="1"/>
    <xf numFmtId="43" fontId="8" fillId="44" borderId="0" xfId="54" applyNumberFormat="1" applyFill="1"/>
    <xf numFmtId="173" fontId="0" fillId="44" borderId="0" xfId="0" applyNumberFormat="1" applyFill="1"/>
    <xf numFmtId="43" fontId="6" fillId="0" borderId="0" xfId="0" applyNumberFormat="1" applyFont="1"/>
    <xf numFmtId="0" fontId="0" fillId="44" borderId="0" xfId="0" applyFill="1" applyAlignment="1">
      <alignment wrapText="1"/>
    </xf>
    <xf numFmtId="0" fontId="6" fillId="44" borderId="0" xfId="0" applyFont="1" applyFill="1" applyAlignment="1">
      <alignment horizontal="centerContinuous"/>
    </xf>
    <xf numFmtId="0" fontId="0" fillId="44" borderId="0" xfId="0" applyFill="1" applyAlignment="1">
      <alignment horizontal="centerContinuous"/>
    </xf>
    <xf numFmtId="168" fontId="6" fillId="44" borderId="0" xfId="31" applyNumberFormat="1" applyFont="1" applyFill="1" applyBorder="1" applyAlignment="1">
      <alignment horizontal="centerContinuous"/>
    </xf>
    <xf numFmtId="0" fontId="6" fillId="44" borderId="0" xfId="0" applyFont="1" applyFill="1" applyAlignment="1">
      <alignment horizontal="centerContinuous" wrapText="1"/>
    </xf>
    <xf numFmtId="168" fontId="6" fillId="44" borderId="0" xfId="31" applyNumberFormat="1" applyFont="1" applyFill="1" applyBorder="1" applyAlignment="1">
      <alignment horizontal="center"/>
    </xf>
    <xf numFmtId="168" fontId="6" fillId="44" borderId="18" xfId="31" applyNumberFormat="1" applyFont="1" applyFill="1" applyBorder="1" applyAlignment="1">
      <alignment horizontal="center" wrapText="1"/>
    </xf>
    <xf numFmtId="0" fontId="0" fillId="44" borderId="0" xfId="0" applyFill="1" applyAlignment="1">
      <alignment horizontal="center" wrapText="1"/>
    </xf>
    <xf numFmtId="168" fontId="6" fillId="44" borderId="0" xfId="31" applyNumberFormat="1" applyFont="1" applyFill="1" applyBorder="1" applyAlignment="1">
      <alignment horizontal="center" wrapText="1"/>
    </xf>
    <xf numFmtId="43" fontId="6" fillId="44" borderId="0" xfId="31" applyFont="1" applyFill="1" applyBorder="1" applyAlignment="1">
      <alignment horizontal="center"/>
    </xf>
    <xf numFmtId="4" fontId="6" fillId="44" borderId="0" xfId="0" applyNumberFormat="1" applyFont="1" applyFill="1"/>
    <xf numFmtId="43" fontId="6" fillId="44" borderId="0" xfId="31" applyFont="1" applyFill="1" applyBorder="1" applyAlignment="1">
      <alignment horizontal="right"/>
    </xf>
    <xf numFmtId="0" fontId="6" fillId="44" borderId="0" xfId="54" applyFont="1" applyFill="1" applyAlignment="1">
      <alignment horizontal="left"/>
    </xf>
    <xf numFmtId="168" fontId="0" fillId="44" borderId="0" xfId="31" applyNumberFormat="1" applyFont="1" applyFill="1" applyBorder="1" applyAlignment="1">
      <alignment horizontal="center"/>
    </xf>
    <xf numFmtId="0" fontId="0" fillId="44" borderId="0" xfId="0" applyFill="1" applyAlignment="1">
      <alignment horizontal="right" wrapText="1"/>
    </xf>
    <xf numFmtId="165" fontId="0" fillId="44" borderId="0" xfId="0" applyNumberFormat="1" applyFill="1"/>
    <xf numFmtId="0" fontId="6" fillId="44" borderId="18" xfId="0" applyFont="1" applyFill="1" applyBorder="1" applyAlignment="1">
      <alignment horizontal="center"/>
    </xf>
    <xf numFmtId="165" fontId="6" fillId="44" borderId="0" xfId="0" applyNumberFormat="1" applyFont="1" applyFill="1"/>
    <xf numFmtId="0" fontId="7" fillId="44" borderId="0" xfId="0" applyFont="1" applyFill="1" applyAlignment="1">
      <alignment horizontal="right"/>
    </xf>
    <xf numFmtId="43" fontId="6" fillId="44" borderId="19" xfId="0" applyNumberFormat="1" applyFont="1" applyFill="1" applyBorder="1"/>
    <xf numFmtId="43" fontId="6" fillId="44" borderId="0" xfId="28" applyFont="1" applyFill="1" applyBorder="1"/>
    <xf numFmtId="165" fontId="6" fillId="44" borderId="0" xfId="0" applyNumberFormat="1" applyFont="1" applyFill="1" applyAlignment="1">
      <alignment horizontal="right"/>
    </xf>
    <xf numFmtId="43" fontId="6" fillId="44" borderId="19" xfId="28" applyFont="1" applyFill="1" applyBorder="1"/>
    <xf numFmtId="39" fontId="0" fillId="44" borderId="17" xfId="0" applyNumberFormat="1" applyFill="1" applyBorder="1"/>
    <xf numFmtId="165" fontId="6" fillId="44" borderId="0" xfId="0" applyNumberFormat="1" applyFont="1" applyFill="1" applyAlignment="1">
      <alignment horizontal="center"/>
    </xf>
    <xf numFmtId="0" fontId="57" fillId="44" borderId="0" xfId="0" applyFont="1" applyFill="1"/>
    <xf numFmtId="37" fontId="0" fillId="44" borderId="0" xfId="0" applyNumberFormat="1" applyFill="1"/>
    <xf numFmtId="2" fontId="54" fillId="44" borderId="19" xfId="52" applyNumberFormat="1" applyFont="1" applyFill="1" applyBorder="1" applyProtection="1">
      <protection locked="0"/>
    </xf>
    <xf numFmtId="0" fontId="54" fillId="44" borderId="18" xfId="52" applyFont="1" applyFill="1" applyBorder="1" applyAlignment="1">
      <alignment horizontal="center"/>
    </xf>
    <xf numFmtId="0" fontId="53" fillId="44" borderId="0" xfId="52" applyFill="1"/>
    <xf numFmtId="49" fontId="6" fillId="44" borderId="0" xfId="0" applyNumberFormat="1" applyFont="1" applyFill="1" applyAlignment="1">
      <alignment horizontal="left"/>
    </xf>
    <xf numFmtId="44" fontId="54" fillId="44" borderId="0" xfId="52" applyNumberFormat="1" applyFont="1" applyFill="1"/>
    <xf numFmtId="10" fontId="6" fillId="44" borderId="0" xfId="65" applyNumberFormat="1" applyFont="1" applyFill="1"/>
    <xf numFmtId="2" fontId="54" fillId="44" borderId="0" xfId="52" applyNumberFormat="1" applyFont="1" applyFill="1"/>
    <xf numFmtId="43" fontId="54" fillId="44" borderId="0" xfId="52" applyNumberFormat="1" applyFont="1" applyFill="1"/>
    <xf numFmtId="44" fontId="54" fillId="44" borderId="21" xfId="52" applyNumberFormat="1" applyFont="1" applyFill="1" applyBorder="1" applyProtection="1">
      <protection locked="0"/>
    </xf>
    <xf numFmtId="10" fontId="54" fillId="44" borderId="21" xfId="52" applyNumberFormat="1" applyFont="1" applyFill="1" applyBorder="1" applyProtection="1">
      <protection locked="0"/>
    </xf>
    <xf numFmtId="0" fontId="54" fillId="44" borderId="0" xfId="52" applyFont="1" applyFill="1" applyProtection="1">
      <protection locked="0"/>
    </xf>
    <xf numFmtId="38" fontId="6" fillId="44" borderId="0" xfId="28" applyNumberFormat="1" applyFont="1" applyFill="1" applyAlignment="1">
      <alignment horizontal="right"/>
    </xf>
    <xf numFmtId="43" fontId="6" fillId="44" borderId="0" xfId="28" applyFont="1" applyFill="1" applyAlignment="1">
      <alignment horizontal="center"/>
    </xf>
    <xf numFmtId="10" fontId="6" fillId="44" borderId="0" xfId="28" applyNumberFormat="1" applyFont="1" applyFill="1" applyAlignment="1">
      <alignment horizontal="right"/>
    </xf>
    <xf numFmtId="171" fontId="6" fillId="44" borderId="0" xfId="28" applyNumberFormat="1" applyFont="1" applyFill="1" applyAlignment="1">
      <alignment horizontal="right"/>
    </xf>
    <xf numFmtId="10" fontId="6" fillId="44" borderId="0" xfId="28" applyNumberFormat="1" applyFont="1" applyFill="1" applyBorder="1" applyAlignment="1">
      <alignment horizontal="right"/>
    </xf>
    <xf numFmtId="43" fontId="6" fillId="44" borderId="19" xfId="28" applyFont="1" applyFill="1" applyBorder="1" applyAlignment="1">
      <alignment horizontal="right"/>
    </xf>
    <xf numFmtId="38" fontId="6" fillId="44" borderId="18" xfId="28" applyNumberFormat="1" applyFont="1" applyFill="1" applyBorder="1" applyAlignment="1">
      <alignment horizontal="center" wrapText="1"/>
    </xf>
    <xf numFmtId="17" fontId="6" fillId="44" borderId="0" xfId="0" applyNumberFormat="1" applyFont="1" applyFill="1"/>
    <xf numFmtId="44" fontId="6" fillId="44" borderId="0" xfId="34" applyFont="1" applyFill="1" applyBorder="1" applyAlignment="1">
      <alignment horizontal="right"/>
    </xf>
    <xf numFmtId="44" fontId="0" fillId="44" borderId="0" xfId="34" applyFont="1" applyFill="1"/>
    <xf numFmtId="44" fontId="0" fillId="44" borderId="32" xfId="34" applyFont="1" applyFill="1" applyBorder="1"/>
    <xf numFmtId="0" fontId="60" fillId="44" borderId="0" xfId="0" applyFont="1" applyFill="1" applyAlignment="1">
      <alignment vertical="center"/>
    </xf>
    <xf numFmtId="43" fontId="6" fillId="44" borderId="20" xfId="0" applyNumberFormat="1" applyFont="1" applyFill="1" applyBorder="1"/>
    <xf numFmtId="0" fontId="6" fillId="44" borderId="0" xfId="146" applyFont="1" applyFill="1" applyAlignment="1">
      <alignment horizontal="left"/>
    </xf>
    <xf numFmtId="164" fontId="6" fillId="44" borderId="18" xfId="0" applyNumberFormat="1" applyFont="1" applyFill="1" applyBorder="1" applyAlignment="1">
      <alignment horizontal="center" wrapText="1"/>
    </xf>
    <xf numFmtId="43" fontId="6" fillId="44" borderId="18" xfId="28" applyFont="1" applyFill="1" applyBorder="1" applyAlignment="1">
      <alignment horizontal="center" wrapText="1"/>
    </xf>
    <xf numFmtId="0" fontId="6" fillId="44" borderId="18" xfId="146" applyFont="1" applyFill="1" applyBorder="1" applyAlignment="1">
      <alignment horizontal="center" wrapText="1"/>
    </xf>
    <xf numFmtId="0" fontId="54" fillId="44" borderId="0" xfId="0" applyFont="1" applyFill="1" applyAlignment="1">
      <alignment wrapText="1"/>
    </xf>
    <xf numFmtId="43" fontId="6" fillId="44" borderId="0" xfId="147" applyFont="1" applyFill="1" applyBorder="1" applyAlignment="1">
      <alignment horizontal="center"/>
    </xf>
    <xf numFmtId="43" fontId="12" fillId="44" borderId="0" xfId="148" applyNumberFormat="1" applyFont="1" applyFill="1"/>
    <xf numFmtId="167" fontId="12" fillId="44" borderId="0" xfId="60" applyNumberFormat="1" applyFont="1" applyFill="1"/>
    <xf numFmtId="170" fontId="12" fillId="44" borderId="0" xfId="148" applyNumberFormat="1" applyFont="1" applyFill="1"/>
    <xf numFmtId="0" fontId="7" fillId="44" borderId="0" xfId="0" applyFont="1" applyFill="1" applyAlignment="1">
      <alignment horizontal="center"/>
    </xf>
    <xf numFmtId="39" fontId="6" fillId="44" borderId="19" xfId="0" applyNumberFormat="1" applyFont="1" applyFill="1" applyBorder="1"/>
    <xf numFmtId="0" fontId="6" fillId="44" borderId="0" xfId="146" applyFont="1" applyFill="1" applyAlignment="1">
      <alignment horizontal="center" wrapText="1"/>
    </xf>
    <xf numFmtId="172" fontId="6" fillId="44" borderId="0" xfId="63" applyNumberFormat="1" applyFont="1" applyFill="1"/>
    <xf numFmtId="0" fontId="8" fillId="44" borderId="0" xfId="54" applyFill="1" applyAlignment="1">
      <alignment horizontal="center"/>
    </xf>
    <xf numFmtId="2" fontId="8" fillId="44" borderId="0" xfId="54" applyNumberFormat="1" applyFill="1" applyAlignment="1">
      <alignment horizontal="right"/>
    </xf>
    <xf numFmtId="0" fontId="6" fillId="44" borderId="18" xfId="54" applyFont="1" applyFill="1" applyBorder="1" applyAlignment="1">
      <alignment horizontal="center" wrapText="1"/>
    </xf>
    <xf numFmtId="14" fontId="6" fillId="44" borderId="18" xfId="0" applyNumberFormat="1" applyFont="1" applyFill="1" applyBorder="1" applyAlignment="1">
      <alignment horizontal="center" wrapText="1"/>
    </xf>
    <xf numFmtId="0" fontId="6" fillId="44" borderId="0" xfId="54" applyFont="1" applyFill="1" applyAlignment="1">
      <alignment wrapText="1"/>
    </xf>
    <xf numFmtId="44" fontId="6" fillId="44" borderId="0" xfId="34" applyFill="1" applyAlignment="1">
      <alignment horizontal="center"/>
    </xf>
    <xf numFmtId="39" fontId="8" fillId="44" borderId="0" xfId="54" applyNumberFormat="1" applyFill="1"/>
    <xf numFmtId="43" fontId="6" fillId="44" borderId="0" xfId="34" applyNumberFormat="1" applyFill="1" applyAlignment="1">
      <alignment horizontal="right"/>
    </xf>
    <xf numFmtId="44" fontId="6" fillId="44" borderId="19" xfId="34" applyFill="1" applyBorder="1" applyAlignment="1">
      <alignment horizontal="center"/>
    </xf>
    <xf numFmtId="2" fontId="8" fillId="44" borderId="19" xfId="54" applyNumberFormat="1" applyFill="1" applyBorder="1"/>
    <xf numFmtId="44" fontId="8" fillId="44" borderId="19" xfId="54" applyNumberFormat="1" applyFill="1" applyBorder="1" applyAlignment="1">
      <alignment horizontal="center"/>
    </xf>
    <xf numFmtId="2" fontId="8" fillId="44" borderId="0" xfId="54" applyNumberFormat="1" applyFill="1"/>
    <xf numFmtId="44" fontId="6" fillId="44" borderId="0" xfId="34" applyFill="1" applyAlignment="1">
      <alignment horizontal="right"/>
    </xf>
    <xf numFmtId="43" fontId="8" fillId="44" borderId="19" xfId="54" applyNumberFormat="1" applyFill="1" applyBorder="1"/>
    <xf numFmtId="44" fontId="8" fillId="44" borderId="0" xfId="54" applyNumberFormat="1" applyFill="1"/>
    <xf numFmtId="44" fontId="8" fillId="44" borderId="19" xfId="54" applyNumberFormat="1" applyFill="1" applyBorder="1"/>
    <xf numFmtId="10" fontId="57" fillId="44" borderId="0" xfId="60" applyNumberFormat="1" applyFont="1" applyFill="1"/>
    <xf numFmtId="43" fontId="57" fillId="44" borderId="0" xfId="54" applyNumberFormat="1" applyFont="1" applyFill="1"/>
    <xf numFmtId="14" fontId="8" fillId="44" borderId="0" xfId="54" applyNumberFormat="1" applyFill="1"/>
    <xf numFmtId="0" fontId="7" fillId="44" borderId="18" xfId="54" applyFont="1" applyFill="1" applyBorder="1" applyAlignment="1">
      <alignment horizontal="center"/>
    </xf>
    <xf numFmtId="0" fontId="7" fillId="44" borderId="18" xfId="54" applyFont="1" applyFill="1" applyBorder="1"/>
    <xf numFmtId="172" fontId="6" fillId="44" borderId="0" xfId="60" applyNumberFormat="1" applyFont="1" applyFill="1" applyBorder="1" applyAlignment="1">
      <alignment horizontal="center" wrapText="1"/>
    </xf>
    <xf numFmtId="172" fontId="0" fillId="44" borderId="0" xfId="60" applyNumberFormat="1" applyFont="1" applyFill="1" applyAlignment="1">
      <alignment horizontal="center" wrapText="1"/>
    </xf>
    <xf numFmtId="0" fontId="0" fillId="44" borderId="0" xfId="66" applyFont="1" applyFill="1" applyAlignment="1">
      <alignment horizontal="center"/>
    </xf>
    <xf numFmtId="164" fontId="6" fillId="44" borderId="18" xfId="0" applyNumberFormat="1" applyFont="1" applyFill="1" applyBorder="1" applyAlignment="1">
      <alignment horizontal="left" wrapText="1"/>
    </xf>
    <xf numFmtId="44" fontId="6" fillId="44" borderId="19" xfId="34" applyFont="1" applyFill="1" applyBorder="1"/>
    <xf numFmtId="44" fontId="0" fillId="44" borderId="0" xfId="34" applyFont="1" applyFill="1" applyBorder="1"/>
    <xf numFmtId="0" fontId="7" fillId="44" borderId="0" xfId="140" applyFont="1" applyFill="1"/>
    <xf numFmtId="0" fontId="6" fillId="44" borderId="0" xfId="203" applyFill="1"/>
    <xf numFmtId="0" fontId="6" fillId="44" borderId="0" xfId="203" applyFill="1" applyAlignment="1">
      <alignment horizontal="center"/>
    </xf>
    <xf numFmtId="0" fontId="6" fillId="44" borderId="0" xfId="203" applyFill="1" applyAlignment="1">
      <alignment horizontal="right"/>
    </xf>
    <xf numFmtId="164" fontId="6" fillId="44" borderId="0" xfId="203" applyNumberFormat="1" applyFill="1"/>
    <xf numFmtId="0" fontId="6" fillId="44" borderId="0" xfId="140" applyFill="1"/>
    <xf numFmtId="0" fontId="6" fillId="44" borderId="0" xfId="53" applyFont="1" applyFill="1"/>
    <xf numFmtId="43" fontId="6" fillId="44" borderId="20" xfId="140" applyNumberFormat="1" applyFill="1" applyBorder="1"/>
    <xf numFmtId="0" fontId="6" fillId="44" borderId="18" xfId="140" applyFill="1" applyBorder="1" applyAlignment="1">
      <alignment horizontal="center" wrapText="1"/>
    </xf>
    <xf numFmtId="41" fontId="6" fillId="44" borderId="18" xfId="202" applyNumberFormat="1" applyFont="1" applyFill="1" applyBorder="1" applyAlignment="1">
      <alignment horizontal="center"/>
    </xf>
    <xf numFmtId="4" fontId="6" fillId="44" borderId="18" xfId="202" applyNumberFormat="1" applyFont="1" applyFill="1" applyBorder="1" applyAlignment="1">
      <alignment horizontal="center" wrapText="1"/>
    </xf>
    <xf numFmtId="10" fontId="6" fillId="44" borderId="18" xfId="202" applyNumberFormat="1" applyFont="1" applyFill="1" applyBorder="1" applyAlignment="1">
      <alignment horizontal="center" wrapText="1"/>
    </xf>
    <xf numFmtId="43" fontId="6" fillId="44" borderId="18" xfId="202" applyNumberFormat="1" applyFont="1" applyFill="1" applyBorder="1" applyAlignment="1">
      <alignment horizontal="center" wrapText="1"/>
    </xf>
    <xf numFmtId="0" fontId="6" fillId="44" borderId="0" xfId="140" applyFill="1" applyAlignment="1">
      <alignment horizontal="left"/>
    </xf>
    <xf numFmtId="14" fontId="6" fillId="44" borderId="0" xfId="140" applyNumberFormat="1" applyFill="1"/>
    <xf numFmtId="43" fontId="6" fillId="44" borderId="0" xfId="140" applyNumberFormat="1" applyFill="1"/>
    <xf numFmtId="172" fontId="6" fillId="44" borderId="0" xfId="60" applyNumberFormat="1" applyFill="1"/>
    <xf numFmtId="0" fontId="6" fillId="44" borderId="31" xfId="140" applyFill="1" applyBorder="1"/>
    <xf numFmtId="43" fontId="6" fillId="44" borderId="19" xfId="140" applyNumberFormat="1" applyFill="1" applyBorder="1"/>
    <xf numFmtId="0" fontId="6" fillId="44" borderId="0" xfId="54" applyFont="1" applyFill="1" applyAlignment="1">
      <alignment horizontal="center" vertical="center" wrapText="1"/>
    </xf>
    <xf numFmtId="164" fontId="6" fillId="44" borderId="0" xfId="0" applyNumberFormat="1" applyFont="1" applyFill="1" applyAlignment="1">
      <alignment horizontal="center" vertical="center" wrapText="1"/>
    </xf>
    <xf numFmtId="14" fontId="6" fillId="44" borderId="0" xfId="0" applyNumberFormat="1" applyFont="1" applyFill="1" applyAlignment="1">
      <alignment horizontal="center" vertical="center" wrapText="1"/>
    </xf>
    <xf numFmtId="0" fontId="6" fillId="44" borderId="0" xfId="0" applyFont="1" applyFill="1" applyAlignment="1">
      <alignment horizontal="center" vertical="center" wrapText="1"/>
    </xf>
    <xf numFmtId="0" fontId="6" fillId="44" borderId="0" xfId="54" applyFont="1" applyFill="1" applyAlignment="1">
      <alignment horizontal="center" wrapText="1"/>
    </xf>
    <xf numFmtId="174" fontId="54" fillId="44" borderId="0" xfId="52" applyNumberFormat="1" applyFont="1" applyFill="1"/>
    <xf numFmtId="1" fontId="0" fillId="44" borderId="0" xfId="0" applyNumberFormat="1" applyFill="1" applyAlignment="1">
      <alignment horizontal="center"/>
    </xf>
    <xf numFmtId="165" fontId="0" fillId="44" borderId="0" xfId="0" applyNumberFormat="1" applyFill="1" applyAlignment="1">
      <alignment horizontal="center"/>
    </xf>
    <xf numFmtId="37" fontId="0" fillId="44" borderId="0" xfId="0" applyNumberFormat="1" applyFill="1" applyAlignment="1">
      <alignment horizontal="right"/>
    </xf>
    <xf numFmtId="2" fontId="54" fillId="44" borderId="19" xfId="52" applyNumberFormat="1" applyFont="1" applyFill="1" applyBorder="1" applyAlignment="1" applyProtection="1">
      <alignment horizontal="right"/>
      <protection locked="0"/>
    </xf>
    <xf numFmtId="44" fontId="0" fillId="44" borderId="20" xfId="34" applyFont="1" applyFill="1" applyBorder="1"/>
    <xf numFmtId="0" fontId="82" fillId="44" borderId="0" xfId="0" applyFont="1" applyFill="1" applyAlignment="1">
      <alignment horizontal="left"/>
    </xf>
    <xf numFmtId="0" fontId="82" fillId="44" borderId="0" xfId="0" applyFont="1" applyFill="1"/>
    <xf numFmtId="0" fontId="82" fillId="44" borderId="0" xfId="52" applyFont="1" applyFill="1"/>
    <xf numFmtId="0" fontId="82" fillId="44" borderId="0" xfId="140" applyFont="1" applyFill="1"/>
    <xf numFmtId="44" fontId="9" fillId="44" borderId="0" xfId="28" applyNumberFormat="1" applyFont="1" applyFill="1" applyBorder="1"/>
    <xf numFmtId="2" fontId="6" fillId="44" borderId="0" xfId="0" applyNumberFormat="1" applyFont="1" applyFill="1"/>
    <xf numFmtId="9" fontId="6" fillId="44" borderId="0" xfId="60" applyFont="1" applyFill="1"/>
    <xf numFmtId="0" fontId="1" fillId="44" borderId="0" xfId="52" applyFont="1" applyFill="1"/>
    <xf numFmtId="10" fontId="1" fillId="44" borderId="0" xfId="60" applyNumberFormat="1" applyFont="1" applyFill="1"/>
    <xf numFmtId="14" fontId="82" fillId="44" borderId="0" xfId="0" applyNumberFormat="1" applyFont="1" applyFill="1"/>
    <xf numFmtId="44" fontId="0" fillId="44" borderId="19" xfId="28" applyNumberFormat="1" applyFont="1" applyFill="1" applyBorder="1"/>
    <xf numFmtId="0" fontId="22" fillId="44" borderId="0" xfId="50" applyFill="1"/>
    <xf numFmtId="14" fontId="22" fillId="44" borderId="0" xfId="50" applyNumberFormat="1" applyFill="1"/>
    <xf numFmtId="167" fontId="12" fillId="44" borderId="0" xfId="148" applyNumberFormat="1" applyFont="1" applyFill="1"/>
    <xf numFmtId="43" fontId="0" fillId="44" borderId="0" xfId="29" applyFont="1" applyFill="1"/>
    <xf numFmtId="49" fontId="54" fillId="44" borderId="0" xfId="0" applyNumberFormat="1" applyFont="1" applyFill="1"/>
    <xf numFmtId="43" fontId="54" fillId="44" borderId="0" xfId="28" applyFont="1" applyFill="1" applyBorder="1"/>
    <xf numFmtId="44" fontId="6" fillId="44" borderId="19" xfId="0" applyNumberFormat="1" applyFont="1" applyFill="1" applyBorder="1"/>
    <xf numFmtId="170" fontId="6" fillId="44" borderId="19" xfId="0" applyNumberFormat="1" applyFont="1" applyFill="1" applyBorder="1"/>
    <xf numFmtId="170" fontId="6" fillId="44" borderId="0" xfId="0" applyNumberFormat="1" applyFont="1" applyFill="1"/>
    <xf numFmtId="0" fontId="49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</cellXfs>
  <cellStyles count="209">
    <cellStyle name="20% - Accent1 2" xfId="1" xr:uid="{00000000-0005-0000-0000-000000000000}"/>
    <cellStyle name="20% - Accent1 3" xfId="176" xr:uid="{175FDFE9-CDF2-4CD1-BA42-1FFF5BBF3401}"/>
    <cellStyle name="20% - Accent2 2" xfId="2" xr:uid="{00000000-0005-0000-0000-000001000000}"/>
    <cellStyle name="20% - Accent2 3" xfId="180" xr:uid="{6EFDBB89-953D-4CEE-A806-009B5C900991}"/>
    <cellStyle name="20% - Accent3 2" xfId="3" xr:uid="{00000000-0005-0000-0000-000002000000}"/>
    <cellStyle name="20% - Accent3 3" xfId="184" xr:uid="{80493858-E353-4410-9545-12A44E4DDA97}"/>
    <cellStyle name="20% - Accent4 2" xfId="4" xr:uid="{00000000-0005-0000-0000-000003000000}"/>
    <cellStyle name="20% - Accent4 3" xfId="188" xr:uid="{9A0FC9B9-65E8-4DBD-B115-1B6B1E95E046}"/>
    <cellStyle name="20% - Accent5 2" xfId="5" xr:uid="{00000000-0005-0000-0000-000004000000}"/>
    <cellStyle name="20% - Accent5 3" xfId="192" xr:uid="{626768C5-9731-4D7B-8AEB-801044A8882E}"/>
    <cellStyle name="20% - Accent6 2" xfId="6" xr:uid="{00000000-0005-0000-0000-000005000000}"/>
    <cellStyle name="20% - Accent6 3" xfId="196" xr:uid="{6A9737E3-0955-4DCB-B990-B7029BC23A43}"/>
    <cellStyle name="40% - Accent1 2" xfId="7" xr:uid="{00000000-0005-0000-0000-000006000000}"/>
    <cellStyle name="40% - Accent1 3" xfId="177" xr:uid="{74C10C3D-B032-4EE4-9A86-74D9AE817DB1}"/>
    <cellStyle name="40% - Accent2 2" xfId="8" xr:uid="{00000000-0005-0000-0000-000007000000}"/>
    <cellStyle name="40% - Accent2 3" xfId="181" xr:uid="{7C7B131A-4380-496C-AC35-946554522018}"/>
    <cellStyle name="40% - Accent3 2" xfId="9" xr:uid="{00000000-0005-0000-0000-000008000000}"/>
    <cellStyle name="40% - Accent3 3" xfId="185" xr:uid="{F10283C8-0628-42BD-B021-EC4FCD6F5329}"/>
    <cellStyle name="40% - Accent4 2" xfId="10" xr:uid="{00000000-0005-0000-0000-000009000000}"/>
    <cellStyle name="40% - Accent4 3" xfId="189" xr:uid="{05F58E97-C1C9-4102-A4A6-1B41ECF8CF2A}"/>
    <cellStyle name="40% - Accent5 2" xfId="11" xr:uid="{00000000-0005-0000-0000-00000A000000}"/>
    <cellStyle name="40% - Accent5 3" xfId="193" xr:uid="{1D003E9D-FF81-4AD3-859F-E83963DDBABD}"/>
    <cellStyle name="40% - Accent6 2" xfId="12" xr:uid="{00000000-0005-0000-0000-00000B000000}"/>
    <cellStyle name="40% - Accent6 3" xfId="197" xr:uid="{4880A5D5-20EC-4CCA-9BB0-B7B1DA8B3F7C}"/>
    <cellStyle name="60% - Accent1 2" xfId="13" xr:uid="{00000000-0005-0000-0000-00000C000000}"/>
    <cellStyle name="60% - Accent1 3" xfId="178" xr:uid="{75F272B0-448D-4CEE-8826-6304AEF8C27F}"/>
    <cellStyle name="60% - Accent2 2" xfId="14" xr:uid="{00000000-0005-0000-0000-00000D000000}"/>
    <cellStyle name="60% - Accent2 3" xfId="182" xr:uid="{3936A212-2DE0-4B22-AC8B-D2252B8D8793}"/>
    <cellStyle name="60% - Accent3 2" xfId="15" xr:uid="{00000000-0005-0000-0000-00000E000000}"/>
    <cellStyle name="60% - Accent3 3" xfId="186" xr:uid="{94870C49-E051-40D4-822C-2986DA5F9D7A}"/>
    <cellStyle name="60% - Accent4 2" xfId="16" xr:uid="{00000000-0005-0000-0000-00000F000000}"/>
    <cellStyle name="60% - Accent4 3" xfId="190" xr:uid="{73D32530-1AC1-4A17-9A4C-B2CBF88359FA}"/>
    <cellStyle name="60% - Accent5 2" xfId="17" xr:uid="{00000000-0005-0000-0000-000010000000}"/>
    <cellStyle name="60% - Accent5 3" xfId="194" xr:uid="{B11368F1-16BF-4FA9-ADC9-A867A0E0A686}"/>
    <cellStyle name="60% - Accent6 2" xfId="18" xr:uid="{00000000-0005-0000-0000-000011000000}"/>
    <cellStyle name="60% - Accent6 3" xfId="198" xr:uid="{B9048057-98BC-49DB-8F2D-169ADEA53FEB}"/>
    <cellStyle name="Accent1 2" xfId="19" xr:uid="{00000000-0005-0000-0000-000012000000}"/>
    <cellStyle name="Accent1 3" xfId="175" xr:uid="{BE6330DF-D97E-4142-97C4-CC64BFD725E2}"/>
    <cellStyle name="Accent2 2" xfId="20" xr:uid="{00000000-0005-0000-0000-000013000000}"/>
    <cellStyle name="Accent2 3" xfId="179" xr:uid="{06AB5BAF-8EFA-43C3-9544-ECF18666DC75}"/>
    <cellStyle name="Accent3 2" xfId="21" xr:uid="{00000000-0005-0000-0000-000014000000}"/>
    <cellStyle name="Accent3 3" xfId="183" xr:uid="{F2CDBA9F-4FB1-4B6D-B3B0-A499040A3F37}"/>
    <cellStyle name="Accent4 2" xfId="22" xr:uid="{00000000-0005-0000-0000-000015000000}"/>
    <cellStyle name="Accent4 3" xfId="187" xr:uid="{60A97E8F-E74B-4679-9A23-EF6CDD3883CE}"/>
    <cellStyle name="Accent5 2" xfId="23" xr:uid="{00000000-0005-0000-0000-000016000000}"/>
    <cellStyle name="Accent5 3" xfId="191" xr:uid="{70F5551C-94C6-4647-9590-303D96BAF2A5}"/>
    <cellStyle name="Accent6 2" xfId="24" xr:uid="{00000000-0005-0000-0000-000017000000}"/>
    <cellStyle name="Accent6 3" xfId="195" xr:uid="{12437566-AE0A-48D2-8A05-E774312B92AA}"/>
    <cellStyle name="Bad 2" xfId="25" xr:uid="{00000000-0005-0000-0000-000018000000}"/>
    <cellStyle name="Bad 3" xfId="164" xr:uid="{17F5BB7C-2C18-4474-899D-21165DFC2512}"/>
    <cellStyle name="Calculation 2" xfId="26" xr:uid="{00000000-0005-0000-0000-000019000000}"/>
    <cellStyle name="Calculation 3" xfId="168" xr:uid="{D1C06FC8-8C46-4C69-A7D0-DE31D2DBB48A}"/>
    <cellStyle name="Check Cell 2" xfId="27" xr:uid="{00000000-0005-0000-0000-00001A000000}"/>
    <cellStyle name="Check Cell 3" xfId="170" xr:uid="{5136D7DD-E7D9-4759-9652-258149BA711F}"/>
    <cellStyle name="Comma" xfId="28" builtinId="3"/>
    <cellStyle name="Comma [0] 2" xfId="157" xr:uid="{DEFFB4AF-E944-4B30-8626-843855C2A138}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3 2" xfId="142" xr:uid="{00000000-0005-0000-0000-00001F000000}"/>
    <cellStyle name="Comma 4" xfId="32" xr:uid="{00000000-0005-0000-0000-000020000000}"/>
    <cellStyle name="Comma 5" xfId="33" xr:uid="{00000000-0005-0000-0000-000021000000}"/>
    <cellStyle name="Comma 6" xfId="205" xr:uid="{ACF44336-4FDC-4286-A556-5A78E3B6161F}"/>
    <cellStyle name="Comma 7" xfId="206" xr:uid="{ADF0C715-C77A-445B-95D1-258961D064E8}"/>
    <cellStyle name="Comma 8" xfId="207" xr:uid="{6098608A-6272-4BE1-8102-FBC4337A9996}"/>
    <cellStyle name="Comma 9" xfId="208" xr:uid="{568B673F-6F0E-450E-8B1E-D6BA41731B80}"/>
    <cellStyle name="Comma_Electric O&amp;M - Calendar Year 2008 - Lead Lag - 022309 - RL updated " xfId="147" xr:uid="{00000000-0005-0000-0000-000022000000}"/>
    <cellStyle name="Comma_Interest Expense Lag Calculation, 030507 version 2" xfId="202" xr:uid="{3FE9C5A9-6ACA-445F-B631-8EEBC220786F}"/>
    <cellStyle name="Currency" xfId="34" builtinId="4"/>
    <cellStyle name="Currency 2" xfId="35" xr:uid="{00000000-0005-0000-0000-000025000000}"/>
    <cellStyle name="Currency 3" xfId="36" xr:uid="{00000000-0005-0000-0000-000026000000}"/>
    <cellStyle name="Currency 3 2" xfId="145" xr:uid="{00000000-0005-0000-0000-000027000000}"/>
    <cellStyle name="Currency 4" xfId="37" xr:uid="{00000000-0005-0000-0000-000028000000}"/>
    <cellStyle name="Currency 5" xfId="150" xr:uid="{AFF80369-39A9-4C54-BB52-B330B9A1DF08}"/>
    <cellStyle name="Explanatory Text 2" xfId="38" xr:uid="{00000000-0005-0000-0000-000029000000}"/>
    <cellStyle name="Explanatory Text 3" xfId="173" xr:uid="{1E73EA88-6061-4A80-8685-19623EB9CFF5}"/>
    <cellStyle name="Good 2" xfId="39" xr:uid="{00000000-0005-0000-0000-00002A000000}"/>
    <cellStyle name="Good 3" xfId="163" xr:uid="{8B85A67D-4C88-4E5F-8D27-A9A9DF7DB79C}"/>
    <cellStyle name="Heading 1 2" xfId="40" xr:uid="{00000000-0005-0000-0000-00002B000000}"/>
    <cellStyle name="Heading 1 3" xfId="159" xr:uid="{3C4E0CA6-F3C9-45AE-BA46-AB6DE48F4A6B}"/>
    <cellStyle name="Heading 2 2" xfId="41" xr:uid="{00000000-0005-0000-0000-00002C000000}"/>
    <cellStyle name="Heading 2 3" xfId="160" xr:uid="{4EDDD764-EA17-48DC-88FE-9AED6CD6BFD0}"/>
    <cellStyle name="Heading 3 2" xfId="42" xr:uid="{00000000-0005-0000-0000-00002D000000}"/>
    <cellStyle name="Heading 3 3" xfId="161" xr:uid="{895382D8-6828-4127-B357-98931F4709F3}"/>
    <cellStyle name="Heading 4 2" xfId="43" xr:uid="{00000000-0005-0000-0000-00002E000000}"/>
    <cellStyle name="Heading 4 3" xfId="162" xr:uid="{28EF0E44-D755-4313-8E03-1B133852C779}"/>
    <cellStyle name="Input 2" xfId="44" xr:uid="{00000000-0005-0000-0000-00002F000000}"/>
    <cellStyle name="Input 3" xfId="166" xr:uid="{7C04FE6B-2898-417F-B132-3518ABCBCA2E}"/>
    <cellStyle name="Linked Cell 2" xfId="45" xr:uid="{00000000-0005-0000-0000-000030000000}"/>
    <cellStyle name="Linked Cell 3" xfId="169" xr:uid="{3EE0164F-80A8-4A5E-A6B1-5548C4D88DC7}"/>
    <cellStyle name="Neutral 2" xfId="46" xr:uid="{00000000-0005-0000-0000-000031000000}"/>
    <cellStyle name="Neutral 3" xfId="165" xr:uid="{B5B40102-1E3D-4CDF-B868-E617D0ED082D}"/>
    <cellStyle name="Normal" xfId="0" builtinId="0"/>
    <cellStyle name="Normal 10" xfId="140" xr:uid="{00000000-0005-0000-0000-000033000000}"/>
    <cellStyle name="Normal 11" xfId="153" xr:uid="{0CBB1694-A313-419A-837F-7754C0DC094F}"/>
    <cellStyle name="Normal 12" xfId="156" xr:uid="{EA542167-8237-42E7-BFF9-8C791CB4540A}"/>
    <cellStyle name="Normal 13" xfId="158" xr:uid="{4EB75B43-9E91-4013-8C58-1E8B7447AFB8}"/>
    <cellStyle name="Normal 14" xfId="199" xr:uid="{5A511727-9064-43DD-BE79-6C79A978C31C}"/>
    <cellStyle name="Normal 15" xfId="204" xr:uid="{38BC5A09-743D-465E-996E-5FD21FD484F5}"/>
    <cellStyle name="Normal 2" xfId="47" xr:uid="{00000000-0005-0000-0000-000034000000}"/>
    <cellStyle name="Normal 2 2" xfId="48" xr:uid="{00000000-0005-0000-0000-000035000000}"/>
    <cellStyle name="Normal 2 3" xfId="200" xr:uid="{563453B3-53AC-4EE2-B5BF-1AACE71056C3}"/>
    <cellStyle name="Normal 2_Fuel - AmerenUE Gas" xfId="49" xr:uid="{00000000-0005-0000-0000-000036000000}"/>
    <cellStyle name="Normal 3" xfId="50" xr:uid="{00000000-0005-0000-0000-000037000000}"/>
    <cellStyle name="Normal 4" xfId="51" xr:uid="{00000000-0005-0000-0000-000038000000}"/>
    <cellStyle name="Normal 5" xfId="52" xr:uid="{00000000-0005-0000-0000-000039000000}"/>
    <cellStyle name="Normal 5 2" xfId="144" xr:uid="{00000000-0005-0000-0000-00003A000000}"/>
    <cellStyle name="Normal 6" xfId="149" xr:uid="{FA814538-0457-4697-8A61-54CA5A8E0709}"/>
    <cellStyle name="Normal 7" xfId="151" xr:uid="{6CC97253-1ED5-4A46-98A8-E05F6BBFE9B4}"/>
    <cellStyle name="Normal 8" xfId="139" xr:uid="{00000000-0005-0000-0000-00003B000000}"/>
    <cellStyle name="Normal 8 2" xfId="141" xr:uid="{00000000-0005-0000-0000-00003C000000}"/>
    <cellStyle name="Normal 8 3" xfId="154" xr:uid="{6C161E0A-C887-4CEE-A500-E4012EB641E6}"/>
    <cellStyle name="Normal 9" xfId="152" xr:uid="{C1457EB9-0854-4158-8ABC-D0C5F3C99EC7}"/>
    <cellStyle name="Normal_Ameren Lead-Lag Model_Fuel - AmerenUE Gas" xfId="53" xr:uid="{00000000-0005-0000-0000-00003E000000}"/>
    <cellStyle name="Normal_Book1" xfId="54" xr:uid="{00000000-0005-0000-0000-00003F000000}"/>
    <cellStyle name="Normal_Book1 2" xfId="203" xr:uid="{D1A6851F-6864-4737-850C-CE8BC2AB0206}"/>
    <cellStyle name="Normal_Fuel - AmerenUE Gas" xfId="55" xr:uid="{00000000-0005-0000-0000-000042000000}"/>
    <cellStyle name="Normal_Other O&amp;M - Gas - Ameren Illinois 2006 - with service lead time calc 2" xfId="146" xr:uid="{00000000-0005-0000-0000-000044000000}"/>
    <cellStyle name="Normal_Other OM - MO Lead Lag - Final" xfId="148" xr:uid="{00000000-0005-0000-0000-000045000000}"/>
    <cellStyle name="Normal_Subba Chk Adv 2005 MO AMS UEC" xfId="56" xr:uid="{00000000-0005-0000-0000-00004B000000}"/>
    <cellStyle name="Normal_Subba Tax 2005 AMS-UEC MO" xfId="57" xr:uid="{00000000-0005-0000-0000-00004C000000}"/>
    <cellStyle name="Note 2" xfId="58" xr:uid="{00000000-0005-0000-0000-00004D000000}"/>
    <cellStyle name="Note 3" xfId="172" xr:uid="{17A275C6-1C3A-447F-A0CE-05F91C3568F8}"/>
    <cellStyle name="Output 2" xfId="59" xr:uid="{00000000-0005-0000-0000-00004E000000}"/>
    <cellStyle name="Output 3" xfId="167" xr:uid="{051188E5-6764-433E-87D5-736D9DCBA25A}"/>
    <cellStyle name="Percent" xfId="60" builtinId="5"/>
    <cellStyle name="Percent 2" xfId="61" xr:uid="{00000000-0005-0000-0000-000050000000}"/>
    <cellStyle name="Percent 2 2" xfId="62" xr:uid="{00000000-0005-0000-0000-000051000000}"/>
    <cellStyle name="Percent 3" xfId="63" xr:uid="{00000000-0005-0000-0000-000052000000}"/>
    <cellStyle name="Percent 3 2" xfId="143" xr:uid="{00000000-0005-0000-0000-000053000000}"/>
    <cellStyle name="Percent 4" xfId="64" xr:uid="{00000000-0005-0000-0000-000054000000}"/>
    <cellStyle name="Percent 5" xfId="65" xr:uid="{00000000-0005-0000-0000-000055000000}"/>
    <cellStyle name="Percent 6" xfId="201" xr:uid="{9138D7A3-1C14-4BFF-9258-6EF4ACFF9011}"/>
    <cellStyle name="PSChar" xfId="66" xr:uid="{00000000-0005-0000-0000-000056000000}"/>
    <cellStyle name="PSChar 2" xfId="67" xr:uid="{00000000-0005-0000-0000-000057000000}"/>
    <cellStyle name="PSChar 3" xfId="68" xr:uid="{00000000-0005-0000-0000-000058000000}"/>
    <cellStyle name="PSDate" xfId="69" xr:uid="{00000000-0005-0000-0000-000059000000}"/>
    <cellStyle name="PSDate 2" xfId="70" xr:uid="{00000000-0005-0000-0000-00005A000000}"/>
    <cellStyle name="PSDate 3" xfId="71" xr:uid="{00000000-0005-0000-0000-00005B000000}"/>
    <cellStyle name="PSDec" xfId="72" xr:uid="{00000000-0005-0000-0000-00005C000000}"/>
    <cellStyle name="PSDec 2" xfId="73" xr:uid="{00000000-0005-0000-0000-00005D000000}"/>
    <cellStyle name="PSHeading" xfId="74" xr:uid="{00000000-0005-0000-0000-00005E000000}"/>
    <cellStyle name="PSHeading 2" xfId="75" xr:uid="{00000000-0005-0000-0000-00005F000000}"/>
    <cellStyle name="PSHeading 3" xfId="76" xr:uid="{00000000-0005-0000-0000-000060000000}"/>
    <cellStyle name="PSInt" xfId="77" xr:uid="{00000000-0005-0000-0000-000061000000}"/>
    <cellStyle name="PSInt 2" xfId="78" xr:uid="{00000000-0005-0000-0000-000062000000}"/>
    <cellStyle name="PSSpacer" xfId="79" xr:uid="{00000000-0005-0000-0000-000063000000}"/>
    <cellStyle name="PSSpacer 2" xfId="80" xr:uid="{00000000-0005-0000-0000-000064000000}"/>
    <cellStyle name="SAPBEXaggData" xfId="81" xr:uid="{00000000-0005-0000-0000-000065000000}"/>
    <cellStyle name="SAPBEXaggDataEmph" xfId="82" xr:uid="{00000000-0005-0000-0000-000066000000}"/>
    <cellStyle name="SAPBEXaggExc1" xfId="83" xr:uid="{00000000-0005-0000-0000-000067000000}"/>
    <cellStyle name="SAPBEXaggExc1Emph" xfId="84" xr:uid="{00000000-0005-0000-0000-000068000000}"/>
    <cellStyle name="SAPBEXaggExc2" xfId="85" xr:uid="{00000000-0005-0000-0000-000069000000}"/>
    <cellStyle name="SAPBEXaggExc2Emph" xfId="86" xr:uid="{00000000-0005-0000-0000-00006A000000}"/>
    <cellStyle name="SAPBEXaggItem" xfId="87" xr:uid="{00000000-0005-0000-0000-00006B000000}"/>
    <cellStyle name="SAPBEXbackground" xfId="88" xr:uid="{00000000-0005-0000-0000-00006C000000}"/>
    <cellStyle name="SAPBEXchaText" xfId="89" xr:uid="{00000000-0005-0000-0000-00006D000000}"/>
    <cellStyle name="SAPBEXexcBad7" xfId="90" xr:uid="{00000000-0005-0000-0000-00006E000000}"/>
    <cellStyle name="SAPBEXexcBad8" xfId="91" xr:uid="{00000000-0005-0000-0000-00006F000000}"/>
    <cellStyle name="SAPBEXexcBad9" xfId="92" xr:uid="{00000000-0005-0000-0000-000070000000}"/>
    <cellStyle name="SAPBEXexcCritical4" xfId="93" xr:uid="{00000000-0005-0000-0000-000071000000}"/>
    <cellStyle name="SAPBEXexcCritical5" xfId="94" xr:uid="{00000000-0005-0000-0000-000072000000}"/>
    <cellStyle name="SAPBEXexcCritical6" xfId="95" xr:uid="{00000000-0005-0000-0000-000073000000}"/>
    <cellStyle name="SAPBEXexcGood1" xfId="96" xr:uid="{00000000-0005-0000-0000-000074000000}"/>
    <cellStyle name="SAPBEXexcGood2" xfId="97" xr:uid="{00000000-0005-0000-0000-000075000000}"/>
    <cellStyle name="SAPBEXexcGood3" xfId="98" xr:uid="{00000000-0005-0000-0000-000076000000}"/>
    <cellStyle name="SAPBEXfilterDrill" xfId="99" xr:uid="{00000000-0005-0000-0000-000077000000}"/>
    <cellStyle name="SAPBEXfilterItem" xfId="100" xr:uid="{00000000-0005-0000-0000-000078000000}"/>
    <cellStyle name="SAPBEXfilterText" xfId="101" xr:uid="{00000000-0005-0000-0000-000079000000}"/>
    <cellStyle name="SAPBEXformats" xfId="102" xr:uid="{00000000-0005-0000-0000-00007A000000}"/>
    <cellStyle name="SAPBEXheaderData" xfId="103" xr:uid="{00000000-0005-0000-0000-00007B000000}"/>
    <cellStyle name="SAPBEXheaderItem" xfId="104" xr:uid="{00000000-0005-0000-0000-00007C000000}"/>
    <cellStyle name="SAPBEXheaderRowOne" xfId="105" xr:uid="{00000000-0005-0000-0000-00007D000000}"/>
    <cellStyle name="SAPBEXheaderRowThree" xfId="106" xr:uid="{00000000-0005-0000-0000-00007E000000}"/>
    <cellStyle name="SAPBEXheaderRowTwo" xfId="107" xr:uid="{00000000-0005-0000-0000-00007F000000}"/>
    <cellStyle name="SAPBEXheaderSingleRow" xfId="108" xr:uid="{00000000-0005-0000-0000-000080000000}"/>
    <cellStyle name="SAPBEXheaderText" xfId="109" xr:uid="{00000000-0005-0000-0000-000081000000}"/>
    <cellStyle name="SAPBEXresData" xfId="110" xr:uid="{00000000-0005-0000-0000-000082000000}"/>
    <cellStyle name="SAPBEXresDataEmph" xfId="111" xr:uid="{00000000-0005-0000-0000-000083000000}"/>
    <cellStyle name="SAPBEXresExc1" xfId="112" xr:uid="{00000000-0005-0000-0000-000084000000}"/>
    <cellStyle name="SAPBEXresExc1Emph" xfId="113" xr:uid="{00000000-0005-0000-0000-000085000000}"/>
    <cellStyle name="SAPBEXresExc2" xfId="114" xr:uid="{00000000-0005-0000-0000-000086000000}"/>
    <cellStyle name="SAPBEXresExc2Emph" xfId="115" xr:uid="{00000000-0005-0000-0000-000087000000}"/>
    <cellStyle name="SAPBEXresItem" xfId="116" xr:uid="{00000000-0005-0000-0000-000088000000}"/>
    <cellStyle name="SAPBEXstdData" xfId="117" xr:uid="{00000000-0005-0000-0000-000089000000}"/>
    <cellStyle name="SAPBEXstdDataEmph" xfId="118" xr:uid="{00000000-0005-0000-0000-00008A000000}"/>
    <cellStyle name="SAPBEXstdExc1" xfId="119" xr:uid="{00000000-0005-0000-0000-00008B000000}"/>
    <cellStyle name="SAPBEXstdExc1Emph" xfId="120" xr:uid="{00000000-0005-0000-0000-00008C000000}"/>
    <cellStyle name="SAPBEXstdExc2" xfId="121" xr:uid="{00000000-0005-0000-0000-00008D000000}"/>
    <cellStyle name="SAPBEXstdExc2Emph" xfId="122" xr:uid="{00000000-0005-0000-0000-00008E000000}"/>
    <cellStyle name="SAPBEXstdItem" xfId="123" xr:uid="{00000000-0005-0000-0000-00008F000000}"/>
    <cellStyle name="SAPBEXstdItemHeader" xfId="124" xr:uid="{00000000-0005-0000-0000-000090000000}"/>
    <cellStyle name="SAPBEXstdItemLeft" xfId="125" xr:uid="{00000000-0005-0000-0000-000091000000}"/>
    <cellStyle name="SAPBEXstdItemLeftChart" xfId="126" xr:uid="{00000000-0005-0000-0000-000092000000}"/>
    <cellStyle name="SAPBEXsubData" xfId="127" xr:uid="{00000000-0005-0000-0000-000093000000}"/>
    <cellStyle name="SAPBEXsubDataEmph" xfId="128" xr:uid="{00000000-0005-0000-0000-000094000000}"/>
    <cellStyle name="SAPBEXsubExc1" xfId="129" xr:uid="{00000000-0005-0000-0000-000095000000}"/>
    <cellStyle name="SAPBEXsubExc1Emph" xfId="130" xr:uid="{00000000-0005-0000-0000-000096000000}"/>
    <cellStyle name="SAPBEXsubExc2" xfId="131" xr:uid="{00000000-0005-0000-0000-000097000000}"/>
    <cellStyle name="SAPBEXsubExc2Emph" xfId="132" xr:uid="{00000000-0005-0000-0000-000098000000}"/>
    <cellStyle name="SAPBEXsubItem" xfId="133" xr:uid="{00000000-0005-0000-0000-000099000000}"/>
    <cellStyle name="SAPBEXtitle" xfId="134" xr:uid="{00000000-0005-0000-0000-00009A000000}"/>
    <cellStyle name="SAPBEXundefined" xfId="135" xr:uid="{00000000-0005-0000-0000-00009B000000}"/>
    <cellStyle name="Title" xfId="155" builtinId="15" customBuiltin="1"/>
    <cellStyle name="Title 2" xfId="136" xr:uid="{00000000-0005-0000-0000-00009C000000}"/>
    <cellStyle name="Total 2" xfId="137" xr:uid="{00000000-0005-0000-0000-00009D000000}"/>
    <cellStyle name="Total 3" xfId="174" xr:uid="{29AA4077-3283-4FB6-8B77-75AF54F8C242}"/>
    <cellStyle name="Warning Text 2" xfId="138" xr:uid="{00000000-0005-0000-0000-00009E000000}"/>
    <cellStyle name="Warning Text 3" xfId="171" xr:uid="{3BDA491B-E0D3-4E16-B243-A980D011CC90}"/>
  </cellStyles>
  <dxfs count="9"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9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9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openxmlformats.org/officeDocument/2006/relationships/customXml" Target="../customXml/item5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ael Adams" id="{EF89C7CF-3514-487A-9983-791BFBCB74C6}" userId="S::madams@ceadvisors.com::8f299a9a-5103-4cec-9c24-5daf64372a6f" providerId="AD"/>
  <person displayName="Nolan Souza" id="{69240914-90FB-480D-8FA8-F156CC55E0DC}" userId="S::nsouza@ceadvisors.com::8dd98329-81fe-46b0-a068-053c44f2f6a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90" dT="2023-04-19T17:34:22.50" personId="{EF89C7CF-3514-487A-9983-791BFBCB74C6}" id="{1FBBF07D-4FEF-43EF-AF3F-D963AA9B5592}">
    <text>why multiple totals?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43" dT="2023-03-02T15:04:02.11" personId="{69240914-90FB-480D-8FA8-F156CC55E0DC}" id="{49347D3E-2B9C-4E6A-9B47-BE4A03663779}">
    <text>Off Cycle Payment</text>
  </threadedComment>
  <threadedComment ref="E71" dT="2023-03-02T15:02:38.71" personId="{69240914-90FB-480D-8FA8-F156CC55E0DC}" id="{1D261F89-7B11-41D5-AE5A-CB02DCA83F72}">
    <text>Off Cycle Payment</text>
  </threadedComment>
  <threadedComment ref="E79" dT="2023-03-02T15:01:42.80" personId="{69240914-90FB-480D-8FA8-F156CC55E0DC}" id="{4DFCED6D-E7E7-4EF1-9948-D260FFB05652}">
    <text>Off Cycle Payment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187" dT="2023-03-02T21:15:06.49" personId="{69240914-90FB-480D-8FA8-F156CC55E0DC}" id="{B47508EC-FA05-4C15-A6B3-70B17C8784AB}">
    <text>R01053653 - Not confident in service period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tabSelected="1" zoomScaleNormal="100" workbookViewId="0">
      <selection activeCell="C16" sqref="C16"/>
    </sheetView>
  </sheetViews>
  <sheetFormatPr defaultColWidth="9.140625" defaultRowHeight="12.75"/>
  <cols>
    <col min="1" max="1" width="5.7109375" style="111" customWidth="1"/>
    <col min="2" max="2" width="1.7109375" style="32" customWidth="1"/>
    <col min="3" max="3" width="56" style="32" bestFit="1" customWidth="1"/>
    <col min="4" max="4" width="1.7109375" style="32" customWidth="1"/>
    <col min="5" max="5" width="15.7109375" style="124" customWidth="1"/>
    <col min="6" max="16384" width="9.140625" style="32"/>
  </cols>
  <sheetData>
    <row r="1" spans="1:5">
      <c r="E1" s="2"/>
    </row>
    <row r="2" spans="1:5">
      <c r="E2" s="2"/>
    </row>
    <row r="3" spans="1:5">
      <c r="E3" s="2"/>
    </row>
    <row r="4" spans="1:5">
      <c r="E4" s="2"/>
    </row>
    <row r="5" spans="1:5" ht="15.75">
      <c r="A5" s="252" t="s">
        <v>0</v>
      </c>
      <c r="B5" s="252"/>
      <c r="C5" s="252"/>
      <c r="D5" s="252"/>
      <c r="E5" s="252"/>
    </row>
    <row r="6" spans="1:5">
      <c r="A6" s="253" t="s">
        <v>1</v>
      </c>
      <c r="B6" s="253"/>
      <c r="C6" s="253"/>
      <c r="D6" s="253"/>
      <c r="E6" s="253"/>
    </row>
    <row r="7" spans="1:5">
      <c r="A7" s="112" t="s">
        <v>2</v>
      </c>
      <c r="B7" s="113"/>
      <c r="C7" s="113"/>
      <c r="D7" s="113"/>
      <c r="E7" s="114"/>
    </row>
    <row r="8" spans="1:5">
      <c r="A8" s="115" t="s">
        <v>3</v>
      </c>
      <c r="B8" s="113"/>
      <c r="C8" s="113"/>
      <c r="D8" s="113"/>
      <c r="E8" s="114"/>
    </row>
    <row r="9" spans="1:5">
      <c r="E9" s="116"/>
    </row>
    <row r="10" spans="1:5">
      <c r="E10" s="116"/>
    </row>
    <row r="11" spans="1:5" ht="25.5">
      <c r="A11" s="35" t="s">
        <v>4</v>
      </c>
      <c r="C11" s="36" t="s">
        <v>5</v>
      </c>
      <c r="E11" s="117" t="s">
        <v>6</v>
      </c>
    </row>
    <row r="12" spans="1:5">
      <c r="A12" s="118"/>
      <c r="C12" s="33"/>
      <c r="E12" s="119"/>
    </row>
    <row r="13" spans="1:5">
      <c r="A13" s="118">
        <v>1</v>
      </c>
      <c r="C13" s="60" t="s">
        <v>7</v>
      </c>
      <c r="E13" s="120">
        <f>'Revenue Lag'!B11</f>
        <v>51.488829700560153</v>
      </c>
    </row>
    <row r="14" spans="1:5">
      <c r="A14" s="118"/>
      <c r="C14" s="33"/>
      <c r="E14" s="120"/>
    </row>
    <row r="15" spans="1:5">
      <c r="A15" s="118">
        <f>A13+1</f>
        <v>2</v>
      </c>
      <c r="C15" s="121" t="s">
        <v>8</v>
      </c>
      <c r="E15" s="120">
        <f>'Fuel Purchases'!B6</f>
        <v>22.99914307187651</v>
      </c>
    </row>
    <row r="16" spans="1:5" ht="12.6" customHeight="1">
      <c r="A16" s="118">
        <f>A15+1</f>
        <v>3</v>
      </c>
      <c r="C16" s="121" t="s">
        <v>9</v>
      </c>
      <c r="E16" s="120">
        <f>'Payroll &amp; Benefits'!D5</f>
        <v>13.821296870018267</v>
      </c>
    </row>
    <row r="17" spans="1:5">
      <c r="A17" s="118">
        <f>A16+1</f>
        <v>4</v>
      </c>
      <c r="C17" s="7" t="s">
        <v>10</v>
      </c>
      <c r="E17" s="120">
        <f>'Other O&amp;M'!C5</f>
        <v>58.438072110193168</v>
      </c>
    </row>
    <row r="18" spans="1:5">
      <c r="A18" s="118">
        <f>A17+1</f>
        <v>5</v>
      </c>
      <c r="C18" s="7" t="s">
        <v>11</v>
      </c>
      <c r="E18" s="120">
        <f>'Purchased Power'!C6</f>
        <v>27.91981217929197</v>
      </c>
    </row>
    <row r="19" spans="1:5">
      <c r="A19" s="118"/>
      <c r="C19" s="7"/>
      <c r="E19" s="120"/>
    </row>
    <row r="20" spans="1:5">
      <c r="A20" s="118"/>
      <c r="C20" s="7"/>
      <c r="E20" s="120"/>
    </row>
    <row r="21" spans="1:5">
      <c r="A21" s="118">
        <f>A18+1</f>
        <v>6</v>
      </c>
      <c r="C21" s="32" t="str">
        <f>TOTI!A7</f>
        <v>Sales/Use Tax</v>
      </c>
      <c r="E21" s="120">
        <f>TOTI!B7</f>
        <v>40.232842938976034</v>
      </c>
    </row>
    <row r="22" spans="1:5">
      <c r="A22" s="118">
        <f>A21+1</f>
        <v>7</v>
      </c>
      <c r="C22" s="32" t="str">
        <f>TOTI!A8</f>
        <v>Utility Gross Receipts License Tax (UGRLT)</v>
      </c>
      <c r="E22" s="120">
        <f>TOTI!B8</f>
        <v>35.277706509372443</v>
      </c>
    </row>
    <row r="23" spans="1:5">
      <c r="A23" s="118">
        <f>A22+1</f>
        <v>8</v>
      </c>
      <c r="C23" s="32" t="str">
        <f>TOTI!A9</f>
        <v>Federal Excise Taxes</v>
      </c>
      <c r="E23" s="120">
        <f>TOTI!B9</f>
        <v>76.423908359424971</v>
      </c>
    </row>
    <row r="24" spans="1:5">
      <c r="A24" s="118">
        <f>A23+1</f>
        <v>9</v>
      </c>
      <c r="C24" s="32" t="str">
        <f>TOTI!A10</f>
        <v>Local Franchise Fee</v>
      </c>
      <c r="E24" s="120">
        <f>TOTI!B10</f>
        <v>46.11717244670114</v>
      </c>
    </row>
    <row r="25" spans="1:5">
      <c r="A25" s="118">
        <f t="shared" ref="A25:A27" si="0">A24+1</f>
        <v>10</v>
      </c>
      <c r="C25" s="32" t="str">
        <f>TOTI!A11</f>
        <v>Kentucky Sales and Use Tax - Energy Exemption Annual Return</v>
      </c>
      <c r="E25" s="120">
        <f>TOTI!B11</f>
        <v>59.420960371852615</v>
      </c>
    </row>
    <row r="26" spans="1:5">
      <c r="A26" s="118">
        <f t="shared" si="0"/>
        <v>11</v>
      </c>
      <c r="C26" s="32" t="str">
        <f>TOTI!A12</f>
        <v>Local Street Lighting Fee</v>
      </c>
      <c r="E26" s="120">
        <f>TOTI!B12</f>
        <v>207.22727365319264</v>
      </c>
    </row>
    <row r="27" spans="1:5">
      <c r="A27" s="118">
        <f t="shared" si="0"/>
        <v>12</v>
      </c>
      <c r="C27" s="32" t="str">
        <f>TOTI!A13</f>
        <v>Property /Real Estate Tax</v>
      </c>
      <c r="E27" s="120">
        <f>TOTI!B13</f>
        <v>264.85156175250643</v>
      </c>
    </row>
    <row r="28" spans="1:5">
      <c r="A28" s="118">
        <f>A27+1</f>
        <v>13</v>
      </c>
      <c r="C28" s="32" t="str">
        <f>TOTI!A203</f>
        <v>Federal Unemployment Taxes</v>
      </c>
      <c r="E28" s="120">
        <f>TOTI!M210</f>
        <v>75.242043588410894</v>
      </c>
    </row>
    <row r="29" spans="1:5">
      <c r="A29" s="118">
        <f>A28+1</f>
        <v>14</v>
      </c>
      <c r="C29" s="32" t="str">
        <f>TOTI!A213</f>
        <v>State Unemployment Taxes - Kentucky</v>
      </c>
      <c r="E29" s="120">
        <f>TOTI!M220</f>
        <v>75.20612684304318</v>
      </c>
    </row>
    <row r="30" spans="1:5">
      <c r="A30" s="118">
        <f>A29+1</f>
        <v>15</v>
      </c>
      <c r="C30" s="32" t="str">
        <f>TOTI!A223</f>
        <v>State Unemployment Taxes - West Virginia</v>
      </c>
      <c r="E30" s="120">
        <f>TOTI!M230</f>
        <v>75.30810827922825</v>
      </c>
    </row>
    <row r="31" spans="1:5">
      <c r="A31" s="118"/>
      <c r="E31" s="122"/>
    </row>
    <row r="32" spans="1:5">
      <c r="A32" s="118">
        <f>A30+1</f>
        <v>16</v>
      </c>
      <c r="C32" s="123" t="s">
        <v>12</v>
      </c>
      <c r="E32" s="120">
        <f>'Interest Expense'!B6</f>
        <v>82.051132190339743</v>
      </c>
    </row>
    <row r="33" spans="1:5">
      <c r="A33" s="118"/>
      <c r="C33" s="123"/>
      <c r="E33" s="120"/>
    </row>
    <row r="34" spans="1:5">
      <c r="A34" s="118">
        <f>A32+1</f>
        <v>17</v>
      </c>
      <c r="C34" s="7" t="s">
        <v>13</v>
      </c>
      <c r="E34" s="120">
        <f>'Federal &amp; State Income Tax'!J14</f>
        <v>37.875</v>
      </c>
    </row>
    <row r="35" spans="1:5">
      <c r="A35" s="118">
        <f>A34+1</f>
        <v>18</v>
      </c>
      <c r="C35" s="7" t="s">
        <v>14</v>
      </c>
      <c r="E35" s="120">
        <f>'Federal &amp; State Income Tax'!J26</f>
        <v>37.875</v>
      </c>
    </row>
    <row r="36" spans="1:5">
      <c r="A36" s="118"/>
      <c r="C36" s="7"/>
      <c r="E36" s="120"/>
    </row>
    <row r="37" spans="1:5">
      <c r="A37" s="70"/>
    </row>
    <row r="38" spans="1:5">
      <c r="A38" s="70"/>
    </row>
    <row r="39" spans="1:5">
      <c r="A39" s="70"/>
    </row>
    <row r="40" spans="1:5">
      <c r="A40" s="70"/>
    </row>
    <row r="41" spans="1:5">
      <c r="A41" s="70"/>
    </row>
    <row r="42" spans="1:5">
      <c r="A42" s="70"/>
    </row>
    <row r="43" spans="1:5">
      <c r="A43" s="70"/>
    </row>
    <row r="44" spans="1:5">
      <c r="A44" s="70"/>
    </row>
    <row r="45" spans="1:5">
      <c r="A45" s="70"/>
    </row>
    <row r="46" spans="1:5">
      <c r="A46" s="70"/>
    </row>
    <row r="47" spans="1:5">
      <c r="A47" s="70"/>
    </row>
    <row r="48" spans="1:5">
      <c r="A48" s="125"/>
    </row>
    <row r="49" spans="1:1">
      <c r="A49" s="125"/>
    </row>
    <row r="50" spans="1:1">
      <c r="A50" s="125"/>
    </row>
    <row r="51" spans="1:1">
      <c r="A51" s="125"/>
    </row>
    <row r="52" spans="1:1">
      <c r="A52" s="125"/>
    </row>
    <row r="53" spans="1:1">
      <c r="A53" s="125"/>
    </row>
    <row r="54" spans="1:1">
      <c r="A54" s="125"/>
    </row>
    <row r="55" spans="1:1">
      <c r="A55" s="125"/>
    </row>
    <row r="56" spans="1:1">
      <c r="A56" s="125"/>
    </row>
    <row r="57" spans="1:1">
      <c r="A57" s="125"/>
    </row>
    <row r="58" spans="1:1">
      <c r="A58" s="125"/>
    </row>
    <row r="59" spans="1:1">
      <c r="A59" s="125"/>
    </row>
    <row r="60" spans="1:1">
      <c r="A60" s="125"/>
    </row>
    <row r="61" spans="1:1">
      <c r="A61" s="125"/>
    </row>
    <row r="62" spans="1:1">
      <c r="A62" s="125"/>
    </row>
    <row r="63" spans="1:1">
      <c r="A63" s="125"/>
    </row>
    <row r="64" spans="1:1">
      <c r="A64" s="125"/>
    </row>
  </sheetData>
  <mergeCells count="2">
    <mergeCell ref="A5:E5"/>
    <mergeCell ref="A6:E6"/>
  </mergeCell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C3A23-A3BB-40BF-8FD1-FD8F63C8B9E0}">
  <sheetPr>
    <pageSetUpPr fitToPage="1"/>
  </sheetPr>
  <dimension ref="A1:R65"/>
  <sheetViews>
    <sheetView zoomScaleNormal="100" workbookViewId="0">
      <selection activeCell="D5" sqref="D5"/>
    </sheetView>
  </sheetViews>
  <sheetFormatPr defaultColWidth="9.140625" defaultRowHeight="12.75"/>
  <cols>
    <col min="1" max="1" width="48" style="207" bestFit="1" customWidth="1"/>
    <col min="2" max="2" width="16.140625" style="207" bestFit="1" customWidth="1"/>
    <col min="3" max="3" width="14.5703125" style="207" customWidth="1"/>
    <col min="4" max="4" width="17.140625" style="207" customWidth="1"/>
    <col min="5" max="5" width="15.5703125" style="207" customWidth="1"/>
    <col min="6" max="6" width="14.42578125" style="207" customWidth="1"/>
    <col min="7" max="9" width="10.7109375" style="207" customWidth="1"/>
    <col min="10" max="16384" width="9.140625" style="207"/>
  </cols>
  <sheetData>
    <row r="1" spans="1:18" s="203" customFormat="1">
      <c r="A1" s="202" t="str">
        <f>'Revenue Lag'!A1</f>
        <v>KENTUCKY POWER COMPANY</v>
      </c>
      <c r="D1" s="204"/>
      <c r="E1" s="204"/>
      <c r="F1" s="205"/>
      <c r="G1" s="206"/>
      <c r="Q1" s="204"/>
      <c r="R1" s="204"/>
    </row>
    <row r="2" spans="1:18" s="203" customFormat="1">
      <c r="A2" s="202" t="s">
        <v>16</v>
      </c>
      <c r="D2" s="204"/>
      <c r="E2" s="204"/>
      <c r="F2" s="205"/>
      <c r="G2" s="206"/>
      <c r="Q2" s="204"/>
      <c r="R2" s="204"/>
    </row>
    <row r="3" spans="1:18" s="203" customFormat="1">
      <c r="A3" s="202" t="s">
        <v>1324</v>
      </c>
      <c r="D3" s="204"/>
      <c r="E3" s="204"/>
      <c r="F3" s="205"/>
      <c r="G3" s="206"/>
      <c r="Q3" s="204"/>
      <c r="R3" s="204"/>
    </row>
    <row r="4" spans="1:18">
      <c r="A4" s="202"/>
    </row>
    <row r="6" spans="1:18">
      <c r="A6" s="208" t="s">
        <v>89</v>
      </c>
      <c r="B6" s="209">
        <f>G60</f>
        <v>82.051132190339743</v>
      </c>
      <c r="C6" s="207" t="s">
        <v>28</v>
      </c>
    </row>
    <row r="7" spans="1:18">
      <c r="A7" s="47"/>
    </row>
    <row r="8" spans="1:18" ht="25.5">
      <c r="A8" s="210" t="s">
        <v>1325</v>
      </c>
      <c r="B8" s="211" t="s">
        <v>57</v>
      </c>
      <c r="C8" s="210" t="s">
        <v>93</v>
      </c>
      <c r="D8" s="210" t="s">
        <v>1242</v>
      </c>
      <c r="E8" s="212" t="s">
        <v>1326</v>
      </c>
      <c r="F8" s="213" t="s">
        <v>99</v>
      </c>
      <c r="G8" s="214" t="s">
        <v>141</v>
      </c>
    </row>
    <row r="9" spans="1:18">
      <c r="A9" s="11" t="s">
        <v>35</v>
      </c>
      <c r="B9" s="11" t="s">
        <v>36</v>
      </c>
      <c r="C9" s="11" t="s">
        <v>37</v>
      </c>
      <c r="D9" s="12" t="s">
        <v>38</v>
      </c>
      <c r="E9" s="11" t="s">
        <v>70</v>
      </c>
      <c r="F9" s="11" t="s">
        <v>71</v>
      </c>
      <c r="G9" s="11" t="s">
        <v>72</v>
      </c>
      <c r="H9" s="11"/>
      <c r="I9" s="11"/>
    </row>
    <row r="10" spans="1:18">
      <c r="A10" s="215" t="s">
        <v>1327</v>
      </c>
      <c r="B10" s="22">
        <v>77083.33</v>
      </c>
      <c r="C10" s="216">
        <v>44459</v>
      </c>
      <c r="D10" s="216">
        <v>44489</v>
      </c>
      <c r="E10" s="217">
        <f t="shared" ref="E10:E41" si="0">(+D10-C10+1)/2</f>
        <v>15.5</v>
      </c>
      <c r="F10" s="218">
        <f t="shared" ref="F10:F41" si="1">B10/$B$60</f>
        <v>1.5339756553288859E-3</v>
      </c>
      <c r="G10" s="217">
        <f t="shared" ref="G10:G41" si="2">+E10*F10</f>
        <v>2.377662265759773E-2</v>
      </c>
    </row>
    <row r="11" spans="1:18">
      <c r="A11" s="215" t="s">
        <v>1328</v>
      </c>
      <c r="B11" s="22">
        <v>332979.17</v>
      </c>
      <c r="C11" s="216">
        <v>44407</v>
      </c>
      <c r="D11" s="216">
        <v>44498</v>
      </c>
      <c r="E11" s="217">
        <f t="shared" si="0"/>
        <v>46</v>
      </c>
      <c r="F11" s="218">
        <f t="shared" si="1"/>
        <v>6.6263605958852383E-3</v>
      </c>
      <c r="G11" s="217">
        <f t="shared" si="2"/>
        <v>0.30481258741072098</v>
      </c>
    </row>
    <row r="12" spans="1:18">
      <c r="A12" s="215" t="s">
        <v>1327</v>
      </c>
      <c r="B12" s="22">
        <v>84791.67</v>
      </c>
      <c r="C12" s="216">
        <v>44489</v>
      </c>
      <c r="D12" s="216">
        <v>44522</v>
      </c>
      <c r="E12" s="217">
        <f t="shared" si="0"/>
        <v>17</v>
      </c>
      <c r="F12" s="218">
        <f t="shared" si="1"/>
        <v>1.6873733601633536E-3</v>
      </c>
      <c r="G12" s="217">
        <f t="shared" si="2"/>
        <v>2.8685347122777011E-2</v>
      </c>
    </row>
    <row r="13" spans="1:18">
      <c r="A13" s="215" t="s">
        <v>1328</v>
      </c>
      <c r="B13" s="22">
        <v>106000</v>
      </c>
      <c r="C13" s="216">
        <v>44498</v>
      </c>
      <c r="D13" s="216">
        <v>44530</v>
      </c>
      <c r="E13" s="217">
        <f t="shared" si="0"/>
        <v>16.5</v>
      </c>
      <c r="F13" s="218">
        <f t="shared" si="1"/>
        <v>2.1094239113030261E-3</v>
      </c>
      <c r="G13" s="217">
        <f t="shared" si="2"/>
        <v>3.4805494536499934E-2</v>
      </c>
    </row>
    <row r="14" spans="1:18">
      <c r="A14" s="215" t="s">
        <v>1329</v>
      </c>
      <c r="B14" s="22">
        <v>348833.33</v>
      </c>
      <c r="C14" s="216">
        <v>44456</v>
      </c>
      <c r="D14" s="216">
        <v>44547</v>
      </c>
      <c r="E14" s="217">
        <f t="shared" si="0"/>
        <v>46</v>
      </c>
      <c r="F14" s="218">
        <f t="shared" si="1"/>
        <v>6.9418619562401822E-3</v>
      </c>
      <c r="G14" s="217">
        <f t="shared" si="2"/>
        <v>0.31932564998704838</v>
      </c>
    </row>
    <row r="15" spans="1:18">
      <c r="A15" s="215" t="s">
        <v>1327</v>
      </c>
      <c r="B15" s="22">
        <v>78125</v>
      </c>
      <c r="C15" s="216">
        <v>44522</v>
      </c>
      <c r="D15" s="216">
        <v>44552</v>
      </c>
      <c r="E15" s="217">
        <f t="shared" si="0"/>
        <v>15.5</v>
      </c>
      <c r="F15" s="218">
        <f t="shared" si="1"/>
        <v>1.5547051233070655E-3</v>
      </c>
      <c r="G15" s="217">
        <f t="shared" si="2"/>
        <v>2.4097929411259517E-2</v>
      </c>
    </row>
    <row r="16" spans="1:18">
      <c r="A16" s="215" t="s">
        <v>1328</v>
      </c>
      <c r="B16" s="22">
        <v>103333.33</v>
      </c>
      <c r="C16" s="216">
        <v>44530</v>
      </c>
      <c r="D16" s="216">
        <v>44561</v>
      </c>
      <c r="E16" s="217">
        <f t="shared" si="0"/>
        <v>16</v>
      </c>
      <c r="F16" s="218">
        <f t="shared" si="1"/>
        <v>2.0563565767600599E-3</v>
      </c>
      <c r="G16" s="217">
        <f t="shared" si="2"/>
        <v>3.2901705228160959E-2</v>
      </c>
    </row>
    <row r="17" spans="1:7">
      <c r="A17" s="215" t="s">
        <v>1329</v>
      </c>
      <c r="B17" s="22">
        <v>121333.34</v>
      </c>
      <c r="C17" s="216">
        <v>44547</v>
      </c>
      <c r="D17" s="216">
        <v>44579</v>
      </c>
      <c r="E17" s="217">
        <f t="shared" si="0"/>
        <v>16.5</v>
      </c>
      <c r="F17" s="218">
        <f t="shared" si="1"/>
        <v>2.4145608361722634E-3</v>
      </c>
      <c r="G17" s="217">
        <f t="shared" si="2"/>
        <v>3.9840253796842348E-2</v>
      </c>
    </row>
    <row r="18" spans="1:7">
      <c r="A18" s="215" t="s">
        <v>1327</v>
      </c>
      <c r="B18" s="22">
        <v>87083.33</v>
      </c>
      <c r="C18" s="216">
        <v>44552</v>
      </c>
      <c r="D18" s="216">
        <v>44585</v>
      </c>
      <c r="E18" s="217">
        <f t="shared" si="0"/>
        <v>17</v>
      </c>
      <c r="F18" s="218">
        <f t="shared" si="1"/>
        <v>1.7329779111121904E-3</v>
      </c>
      <c r="G18" s="217">
        <f t="shared" si="2"/>
        <v>2.9460624488907235E-2</v>
      </c>
    </row>
    <row r="19" spans="1:7">
      <c r="A19" s="215" t="s">
        <v>1328</v>
      </c>
      <c r="B19" s="22">
        <v>103979.17</v>
      </c>
      <c r="C19" s="216">
        <v>44561</v>
      </c>
      <c r="D19" s="216">
        <v>44592</v>
      </c>
      <c r="E19" s="217">
        <f t="shared" si="0"/>
        <v>16</v>
      </c>
      <c r="F19" s="218">
        <f t="shared" si="1"/>
        <v>2.0692089384475687E-3</v>
      </c>
      <c r="G19" s="217">
        <f t="shared" si="2"/>
        <v>3.3107343015161099E-2</v>
      </c>
    </row>
    <row r="20" spans="1:7">
      <c r="A20" s="215" t="s">
        <v>1327</v>
      </c>
      <c r="B20" s="22">
        <v>81805.56</v>
      </c>
      <c r="C20" s="216">
        <v>44585</v>
      </c>
      <c r="D20" s="216">
        <v>44616</v>
      </c>
      <c r="E20" s="217">
        <f t="shared" si="0"/>
        <v>16</v>
      </c>
      <c r="F20" s="218">
        <f t="shared" si="1"/>
        <v>1.6279490975616452E-3</v>
      </c>
      <c r="G20" s="217">
        <f t="shared" si="2"/>
        <v>2.6047185560986324E-2</v>
      </c>
    </row>
    <row r="21" spans="1:7">
      <c r="A21" s="215" t="s">
        <v>1327</v>
      </c>
      <c r="B21" s="22">
        <v>34305.56</v>
      </c>
      <c r="C21" s="216">
        <v>44616</v>
      </c>
      <c r="D21" s="216">
        <v>44627</v>
      </c>
      <c r="E21" s="217">
        <f t="shared" si="0"/>
        <v>6</v>
      </c>
      <c r="F21" s="218">
        <f t="shared" si="1"/>
        <v>6.8268838259094946E-4</v>
      </c>
      <c r="G21" s="217">
        <f t="shared" si="2"/>
        <v>4.0961302955456972E-3</v>
      </c>
    </row>
    <row r="22" spans="1:7">
      <c r="A22" s="215" t="s">
        <v>1329</v>
      </c>
      <c r="B22" s="22">
        <v>394333.33</v>
      </c>
      <c r="C22" s="216">
        <v>44579</v>
      </c>
      <c r="D22" s="216">
        <v>44670</v>
      </c>
      <c r="E22" s="217">
        <f t="shared" si="0"/>
        <v>46</v>
      </c>
      <c r="F22" s="218">
        <f t="shared" si="1"/>
        <v>7.8473222200542165E-3</v>
      </c>
      <c r="G22" s="217">
        <f t="shared" si="2"/>
        <v>0.36097682212249393</v>
      </c>
    </row>
    <row r="23" spans="1:7">
      <c r="A23" s="215" t="s">
        <v>1328</v>
      </c>
      <c r="B23" s="22">
        <v>330000</v>
      </c>
      <c r="C23" s="216">
        <v>44592</v>
      </c>
      <c r="D23" s="216">
        <v>44680</v>
      </c>
      <c r="E23" s="217">
        <f t="shared" si="0"/>
        <v>44.5</v>
      </c>
      <c r="F23" s="218">
        <f t="shared" si="1"/>
        <v>6.5670744408490439E-3</v>
      </c>
      <c r="G23" s="217">
        <f t="shared" si="2"/>
        <v>0.29223481261778245</v>
      </c>
    </row>
    <row r="24" spans="1:7">
      <c r="A24" s="215" t="s">
        <v>1327</v>
      </c>
      <c r="B24" s="22">
        <v>386406.39</v>
      </c>
      <c r="C24" s="216">
        <v>44627</v>
      </c>
      <c r="D24" s="216">
        <v>44719</v>
      </c>
      <c r="E24" s="217">
        <f t="shared" si="0"/>
        <v>46.5</v>
      </c>
      <c r="F24" s="218">
        <f t="shared" si="1"/>
        <v>7.6895743259083266E-3</v>
      </c>
      <c r="G24" s="217">
        <f t="shared" si="2"/>
        <v>0.35756520615473719</v>
      </c>
    </row>
    <row r="25" spans="1:7">
      <c r="A25" s="215" t="s">
        <v>1329</v>
      </c>
      <c r="B25" s="22">
        <v>701458.33</v>
      </c>
      <c r="C25" s="216">
        <v>44670</v>
      </c>
      <c r="D25" s="216">
        <v>44761</v>
      </c>
      <c r="E25" s="217">
        <f t="shared" si="0"/>
        <v>46</v>
      </c>
      <c r="F25" s="218">
        <f t="shared" si="1"/>
        <v>1.3959179000798952E-2</v>
      </c>
      <c r="G25" s="217">
        <f t="shared" si="2"/>
        <v>0.64212223403675173</v>
      </c>
    </row>
    <row r="26" spans="1:7">
      <c r="A26" s="215" t="s">
        <v>1328</v>
      </c>
      <c r="B26" s="22">
        <v>519458.33</v>
      </c>
      <c r="C26" s="216">
        <v>44680</v>
      </c>
      <c r="D26" s="216">
        <v>44771</v>
      </c>
      <c r="E26" s="217">
        <f t="shared" si="0"/>
        <v>46</v>
      </c>
      <c r="F26" s="218">
        <f t="shared" si="1"/>
        <v>1.0337337945542813E-2</v>
      </c>
      <c r="G26" s="217">
        <f t="shared" si="2"/>
        <v>0.47551754549496938</v>
      </c>
    </row>
    <row r="27" spans="1:7">
      <c r="A27" s="215" t="s">
        <v>1327</v>
      </c>
      <c r="B27" s="22">
        <v>717980.52</v>
      </c>
      <c r="C27" s="216">
        <v>44719</v>
      </c>
      <c r="D27" s="216">
        <v>44811</v>
      </c>
      <c r="E27" s="217">
        <f t="shared" si="0"/>
        <v>46.5</v>
      </c>
      <c r="F27" s="218">
        <f t="shared" si="1"/>
        <v>1.4287974308846988E-2</v>
      </c>
      <c r="G27" s="217">
        <f t="shared" si="2"/>
        <v>0.66439080536138495</v>
      </c>
    </row>
    <row r="28" spans="1:7">
      <c r="A28" s="215" t="s">
        <v>1328</v>
      </c>
      <c r="B28" s="22">
        <v>153583.32999999821</v>
      </c>
      <c r="C28" s="216">
        <v>44771</v>
      </c>
      <c r="D28" s="216">
        <v>44804</v>
      </c>
      <c r="E28" s="217">
        <f t="shared" si="0"/>
        <v>17</v>
      </c>
      <c r="F28" s="218">
        <f t="shared" si="1"/>
        <v>3.0563429120711288E-3</v>
      </c>
      <c r="G28" s="217">
        <f t="shared" si="2"/>
        <v>5.1957829505209191E-2</v>
      </c>
    </row>
    <row r="29" spans="1:7">
      <c r="A29" s="219" t="s">
        <v>1330</v>
      </c>
      <c r="B29" s="22">
        <v>763750</v>
      </c>
      <c r="C29" s="216">
        <v>44320</v>
      </c>
      <c r="D29" s="216">
        <v>44501</v>
      </c>
      <c r="E29" s="217">
        <f t="shared" si="0"/>
        <v>91</v>
      </c>
      <c r="F29" s="218">
        <f t="shared" si="1"/>
        <v>1.519879728544987E-2</v>
      </c>
      <c r="G29" s="217">
        <f t="shared" si="2"/>
        <v>1.3830905529759383</v>
      </c>
    </row>
    <row r="30" spans="1:7">
      <c r="A30" s="207" t="s">
        <v>1331</v>
      </c>
      <c r="B30" s="22">
        <v>2109375</v>
      </c>
      <c r="C30" s="216">
        <v>44350</v>
      </c>
      <c r="D30" s="216">
        <v>44531</v>
      </c>
      <c r="E30" s="217">
        <f t="shared" si="0"/>
        <v>91</v>
      </c>
      <c r="F30" s="218">
        <f t="shared" si="1"/>
        <v>4.1977038329290763E-2</v>
      </c>
      <c r="G30" s="217">
        <f t="shared" si="2"/>
        <v>3.8199104879654593</v>
      </c>
    </row>
    <row r="31" spans="1:7">
      <c r="A31" s="207" t="s">
        <v>1332</v>
      </c>
      <c r="B31" s="22">
        <v>1204500</v>
      </c>
      <c r="C31" s="216">
        <v>44369</v>
      </c>
      <c r="D31" s="216">
        <v>44550</v>
      </c>
      <c r="E31" s="217">
        <f t="shared" si="0"/>
        <v>91</v>
      </c>
      <c r="F31" s="218">
        <f t="shared" si="1"/>
        <v>2.3969821709099011E-2</v>
      </c>
      <c r="G31" s="217">
        <f t="shared" si="2"/>
        <v>2.1812537755280101</v>
      </c>
    </row>
    <row r="32" spans="1:7">
      <c r="A32" s="207" t="s">
        <v>1332</v>
      </c>
      <c r="B32" s="22">
        <v>2439000</v>
      </c>
      <c r="C32" s="216">
        <v>44369</v>
      </c>
      <c r="D32" s="216">
        <v>44550</v>
      </c>
      <c r="E32" s="217">
        <f t="shared" si="0"/>
        <v>91</v>
      </c>
      <c r="F32" s="218">
        <f t="shared" si="1"/>
        <v>4.8536650185547939E-2</v>
      </c>
      <c r="G32" s="217">
        <f t="shared" si="2"/>
        <v>4.4168351668848622</v>
      </c>
    </row>
    <row r="33" spans="1:7">
      <c r="A33" s="207" t="s">
        <v>1332</v>
      </c>
      <c r="B33" s="22">
        <v>1732000</v>
      </c>
      <c r="C33" s="216">
        <v>44379</v>
      </c>
      <c r="D33" s="216">
        <v>44560</v>
      </c>
      <c r="E33" s="217">
        <f t="shared" si="0"/>
        <v>91</v>
      </c>
      <c r="F33" s="218">
        <f t="shared" si="1"/>
        <v>3.4467190701668315E-2</v>
      </c>
      <c r="G33" s="217">
        <f t="shared" si="2"/>
        <v>3.1365143538518168</v>
      </c>
    </row>
    <row r="34" spans="1:7">
      <c r="A34" s="207" t="s">
        <v>1332</v>
      </c>
      <c r="B34" s="22">
        <v>1017250</v>
      </c>
      <c r="C34" s="216">
        <v>44453</v>
      </c>
      <c r="D34" s="216">
        <v>44634</v>
      </c>
      <c r="E34" s="217">
        <f t="shared" si="0"/>
        <v>91</v>
      </c>
      <c r="F34" s="218">
        <f t="shared" si="1"/>
        <v>2.0243504469556636E-2</v>
      </c>
      <c r="G34" s="217">
        <f t="shared" si="2"/>
        <v>1.8421589067296538</v>
      </c>
    </row>
    <row r="35" spans="1:7">
      <c r="A35" s="207" t="s">
        <v>1332</v>
      </c>
      <c r="B35" s="22">
        <v>670000</v>
      </c>
      <c r="C35" s="216">
        <v>44453</v>
      </c>
      <c r="D35" s="216">
        <v>44634</v>
      </c>
      <c r="E35" s="217">
        <f t="shared" si="0"/>
        <v>91</v>
      </c>
      <c r="F35" s="218">
        <f t="shared" si="1"/>
        <v>1.3333151137481392E-2</v>
      </c>
      <c r="G35" s="217">
        <f t="shared" si="2"/>
        <v>1.2133167535108067</v>
      </c>
    </row>
    <row r="36" spans="1:7">
      <c r="A36" s="207" t="s">
        <v>1332</v>
      </c>
      <c r="B36" s="22">
        <v>2846250</v>
      </c>
      <c r="C36" s="216">
        <v>44453</v>
      </c>
      <c r="D36" s="216">
        <v>44634</v>
      </c>
      <c r="E36" s="217">
        <f t="shared" si="0"/>
        <v>91</v>
      </c>
      <c r="F36" s="218">
        <f t="shared" si="1"/>
        <v>5.6641017052323009E-2</v>
      </c>
      <c r="G36" s="217">
        <f t="shared" si="2"/>
        <v>5.154332551761394</v>
      </c>
    </row>
    <row r="37" spans="1:7">
      <c r="A37" s="207" t="s">
        <v>1332</v>
      </c>
      <c r="B37" s="22">
        <v>1133000</v>
      </c>
      <c r="C37" s="216">
        <v>44453</v>
      </c>
      <c r="D37" s="216">
        <v>44634</v>
      </c>
      <c r="E37" s="217">
        <f t="shared" si="0"/>
        <v>91</v>
      </c>
      <c r="F37" s="218">
        <f t="shared" si="1"/>
        <v>2.2546955580248385E-2</v>
      </c>
      <c r="G37" s="217">
        <f t="shared" si="2"/>
        <v>2.0517729578026032</v>
      </c>
    </row>
    <row r="38" spans="1:7">
      <c r="A38" s="207" t="s">
        <v>1332</v>
      </c>
      <c r="B38" s="22">
        <v>2508000</v>
      </c>
      <c r="C38" s="216">
        <v>44469</v>
      </c>
      <c r="D38" s="216">
        <v>44650</v>
      </c>
      <c r="E38" s="217">
        <f t="shared" si="0"/>
        <v>91</v>
      </c>
      <c r="F38" s="218">
        <f t="shared" si="1"/>
        <v>4.9909765750452736E-2</v>
      </c>
      <c r="G38" s="217">
        <f t="shared" si="2"/>
        <v>4.5417886832911991</v>
      </c>
    </row>
    <row r="39" spans="1:7">
      <c r="A39" s="219" t="s">
        <v>1330</v>
      </c>
      <c r="B39" s="22">
        <v>763750</v>
      </c>
      <c r="C39" s="216">
        <v>44502</v>
      </c>
      <c r="D39" s="216">
        <v>44683</v>
      </c>
      <c r="E39" s="217">
        <f t="shared" si="0"/>
        <v>91</v>
      </c>
      <c r="F39" s="218">
        <f t="shared" si="1"/>
        <v>1.519879728544987E-2</v>
      </c>
      <c r="G39" s="217">
        <f t="shared" si="2"/>
        <v>1.3830905529759383</v>
      </c>
    </row>
    <row r="40" spans="1:7">
      <c r="A40" s="207" t="s">
        <v>1331</v>
      </c>
      <c r="B40" s="22">
        <v>2109375</v>
      </c>
      <c r="C40" s="216">
        <v>44532</v>
      </c>
      <c r="D40" s="216">
        <v>44713</v>
      </c>
      <c r="E40" s="217">
        <f t="shared" si="0"/>
        <v>91</v>
      </c>
      <c r="F40" s="218">
        <f t="shared" si="1"/>
        <v>4.1977038329290763E-2</v>
      </c>
      <c r="G40" s="217">
        <f t="shared" si="2"/>
        <v>3.8199104879654593</v>
      </c>
    </row>
    <row r="41" spans="1:7">
      <c r="A41" s="207" t="s">
        <v>1332</v>
      </c>
      <c r="B41" s="22">
        <v>1204500</v>
      </c>
      <c r="C41" s="216">
        <v>44552</v>
      </c>
      <c r="D41" s="216">
        <v>44733</v>
      </c>
      <c r="E41" s="217">
        <f t="shared" si="0"/>
        <v>91</v>
      </c>
      <c r="F41" s="218">
        <f t="shared" si="1"/>
        <v>2.3969821709099011E-2</v>
      </c>
      <c r="G41" s="217">
        <f t="shared" si="2"/>
        <v>2.1812537755280101</v>
      </c>
    </row>
    <row r="42" spans="1:7">
      <c r="A42" s="207" t="s">
        <v>1332</v>
      </c>
      <c r="B42" s="22">
        <v>2439000</v>
      </c>
      <c r="C42" s="216">
        <v>44552</v>
      </c>
      <c r="D42" s="216">
        <v>44733</v>
      </c>
      <c r="E42" s="217">
        <f t="shared" ref="E42:E59" si="3">(+D42-C42+1)/2</f>
        <v>91</v>
      </c>
      <c r="F42" s="218">
        <f t="shared" ref="F42:F59" si="4">B42/$B$60</f>
        <v>4.8536650185547939E-2</v>
      </c>
      <c r="G42" s="217">
        <f t="shared" ref="G42:G58" si="5">+E42*F42</f>
        <v>4.4168351668848622</v>
      </c>
    </row>
    <row r="43" spans="1:7">
      <c r="A43" s="207" t="s">
        <v>1332</v>
      </c>
      <c r="B43" s="22">
        <v>1732000</v>
      </c>
      <c r="C43" s="216">
        <v>44561</v>
      </c>
      <c r="D43" s="216">
        <v>44742</v>
      </c>
      <c r="E43" s="217">
        <f t="shared" si="3"/>
        <v>91</v>
      </c>
      <c r="F43" s="218">
        <f t="shared" si="4"/>
        <v>3.4467190701668315E-2</v>
      </c>
      <c r="G43" s="217">
        <f t="shared" si="5"/>
        <v>3.1365143538518168</v>
      </c>
    </row>
    <row r="44" spans="1:7">
      <c r="A44" s="207" t="s">
        <v>1332</v>
      </c>
      <c r="B44" s="22">
        <v>1017250</v>
      </c>
      <c r="C44" s="216">
        <v>44635</v>
      </c>
      <c r="D44" s="216">
        <v>44816</v>
      </c>
      <c r="E44" s="217">
        <f t="shared" si="3"/>
        <v>91</v>
      </c>
      <c r="F44" s="218">
        <f t="shared" si="4"/>
        <v>2.0243504469556636E-2</v>
      </c>
      <c r="G44" s="217">
        <f t="shared" si="5"/>
        <v>1.8421589067296538</v>
      </c>
    </row>
    <row r="45" spans="1:7">
      <c r="A45" s="207" t="s">
        <v>1332</v>
      </c>
      <c r="B45" s="22">
        <v>670000</v>
      </c>
      <c r="C45" s="216">
        <v>44635</v>
      </c>
      <c r="D45" s="216">
        <v>44816</v>
      </c>
      <c r="E45" s="217">
        <f t="shared" si="3"/>
        <v>91</v>
      </c>
      <c r="F45" s="218">
        <f t="shared" si="4"/>
        <v>1.3333151137481392E-2</v>
      </c>
      <c r="G45" s="217">
        <f t="shared" si="5"/>
        <v>1.2133167535108067</v>
      </c>
    </row>
    <row r="46" spans="1:7">
      <c r="A46" s="207" t="s">
        <v>1332</v>
      </c>
      <c r="B46" s="22">
        <v>2846250</v>
      </c>
      <c r="C46" s="216">
        <v>44635</v>
      </c>
      <c r="D46" s="216">
        <v>44816</v>
      </c>
      <c r="E46" s="217">
        <f t="shared" si="3"/>
        <v>91</v>
      </c>
      <c r="F46" s="218">
        <f t="shared" si="4"/>
        <v>5.6641017052323009E-2</v>
      </c>
      <c r="G46" s="217">
        <f t="shared" si="5"/>
        <v>5.154332551761394</v>
      </c>
    </row>
    <row r="47" spans="1:7">
      <c r="A47" s="207" t="s">
        <v>1332</v>
      </c>
      <c r="B47" s="22">
        <v>1133000</v>
      </c>
      <c r="C47" s="216">
        <v>44635</v>
      </c>
      <c r="D47" s="216">
        <v>44816</v>
      </c>
      <c r="E47" s="217">
        <f t="shared" si="3"/>
        <v>91</v>
      </c>
      <c r="F47" s="218">
        <f t="shared" si="4"/>
        <v>2.2546955580248385E-2</v>
      </c>
      <c r="G47" s="217">
        <f t="shared" si="5"/>
        <v>2.0517729578026032</v>
      </c>
    </row>
    <row r="48" spans="1:7">
      <c r="A48" s="207" t="s">
        <v>1332</v>
      </c>
      <c r="B48" s="22">
        <v>2508000</v>
      </c>
      <c r="C48" s="216">
        <v>44653</v>
      </c>
      <c r="D48" s="216">
        <v>44834</v>
      </c>
      <c r="E48" s="217">
        <f t="shared" si="3"/>
        <v>91</v>
      </c>
      <c r="F48" s="218">
        <f t="shared" si="4"/>
        <v>4.9909765750452736E-2</v>
      </c>
      <c r="G48" s="217">
        <f t="shared" si="5"/>
        <v>4.5417886832911991</v>
      </c>
    </row>
    <row r="49" spans="1:8">
      <c r="A49" s="215" t="s">
        <v>1329</v>
      </c>
      <c r="B49" s="22">
        <v>1357000</v>
      </c>
      <c r="C49" s="216">
        <v>44761</v>
      </c>
      <c r="D49" s="216">
        <v>44853</v>
      </c>
      <c r="E49" s="217">
        <f t="shared" si="3"/>
        <v>46.5</v>
      </c>
      <c r="F49" s="218">
        <f t="shared" si="4"/>
        <v>2.7004606109794403E-2</v>
      </c>
      <c r="G49" s="217">
        <f t="shared" si="5"/>
        <v>1.2557141841054398</v>
      </c>
    </row>
    <row r="50" spans="1:8">
      <c r="A50" s="215" t="s">
        <v>1333</v>
      </c>
      <c r="B50" s="22">
        <v>674220.9</v>
      </c>
      <c r="C50" s="216">
        <v>44764</v>
      </c>
      <c r="D50" s="216">
        <v>44858</v>
      </c>
      <c r="E50" s="217">
        <f t="shared" si="3"/>
        <v>47.5</v>
      </c>
      <c r="F50" s="218">
        <f t="shared" si="4"/>
        <v>1.3417147999624969E-2</v>
      </c>
      <c r="G50" s="217">
        <f t="shared" si="5"/>
        <v>0.63731452998218596</v>
      </c>
    </row>
    <row r="51" spans="1:8">
      <c r="A51" s="219" t="s">
        <v>1330</v>
      </c>
      <c r="B51" s="22">
        <v>763750</v>
      </c>
      <c r="C51" s="216">
        <v>44320</v>
      </c>
      <c r="D51" s="216">
        <v>44501</v>
      </c>
      <c r="E51" s="217">
        <f t="shared" si="3"/>
        <v>91</v>
      </c>
      <c r="F51" s="218">
        <f t="shared" si="4"/>
        <v>1.519879728544987E-2</v>
      </c>
      <c r="G51" s="217">
        <f t="shared" si="5"/>
        <v>1.3830905529759383</v>
      </c>
    </row>
    <row r="52" spans="1:8">
      <c r="A52" s="215" t="s">
        <v>1334</v>
      </c>
      <c r="B52" s="22">
        <v>755603.33</v>
      </c>
      <c r="C52" s="216">
        <v>44785</v>
      </c>
      <c r="D52" s="216">
        <v>44879</v>
      </c>
      <c r="E52" s="217">
        <f t="shared" si="3"/>
        <v>47.5</v>
      </c>
      <c r="F52" s="218">
        <f t="shared" si="4"/>
        <v>1.5036676714737653E-2</v>
      </c>
      <c r="G52" s="217">
        <f t="shared" si="5"/>
        <v>0.71424214395003849</v>
      </c>
    </row>
    <row r="53" spans="1:8">
      <c r="A53" s="207" t="s">
        <v>1331</v>
      </c>
      <c r="B53" s="22">
        <v>2109375</v>
      </c>
      <c r="C53" s="216">
        <v>44532</v>
      </c>
      <c r="D53" s="216">
        <v>44713</v>
      </c>
      <c r="E53" s="217">
        <f t="shared" si="3"/>
        <v>91</v>
      </c>
      <c r="F53" s="218">
        <f t="shared" si="4"/>
        <v>4.1977038329290763E-2</v>
      </c>
      <c r="G53" s="217">
        <f t="shared" si="5"/>
        <v>3.8199104879654593</v>
      </c>
    </row>
    <row r="54" spans="1:8">
      <c r="A54" s="215" t="s">
        <v>1327</v>
      </c>
      <c r="B54" s="22">
        <v>1294493.96</v>
      </c>
      <c r="C54" s="216">
        <v>44811</v>
      </c>
      <c r="D54" s="216">
        <v>44902</v>
      </c>
      <c r="E54" s="217">
        <f t="shared" si="3"/>
        <v>46</v>
      </c>
      <c r="F54" s="218">
        <f t="shared" si="4"/>
        <v>2.5760721813786257E-2</v>
      </c>
      <c r="G54" s="217">
        <f t="shared" si="5"/>
        <v>1.1849932034341679</v>
      </c>
    </row>
    <row r="55" spans="1:8">
      <c r="A55" s="215" t="s">
        <v>1334</v>
      </c>
      <c r="B55" s="22">
        <v>302862.5</v>
      </c>
      <c r="C55" s="216">
        <v>44879</v>
      </c>
      <c r="D55" s="216">
        <v>44909</v>
      </c>
      <c r="E55" s="217">
        <f t="shared" si="3"/>
        <v>15.5</v>
      </c>
      <c r="F55" s="218">
        <f t="shared" si="4"/>
        <v>6.0270320692171015E-3</v>
      </c>
      <c r="G55" s="217">
        <f t="shared" si="5"/>
        <v>9.3418997072865079E-2</v>
      </c>
    </row>
    <row r="56" spans="1:8">
      <c r="A56" s="207" t="s">
        <v>1332</v>
      </c>
      <c r="B56" s="22">
        <v>1204500</v>
      </c>
      <c r="C56" s="216">
        <v>44369</v>
      </c>
      <c r="D56" s="216">
        <v>44550</v>
      </c>
      <c r="E56" s="217">
        <f t="shared" si="3"/>
        <v>91</v>
      </c>
      <c r="F56" s="218">
        <f t="shared" si="4"/>
        <v>2.3969821709099011E-2</v>
      </c>
      <c r="G56" s="217">
        <f t="shared" si="5"/>
        <v>2.1812537755280101</v>
      </c>
    </row>
    <row r="57" spans="1:8">
      <c r="A57" s="207" t="s">
        <v>1332</v>
      </c>
      <c r="B57" s="22">
        <v>2439000</v>
      </c>
      <c r="C57" s="216">
        <v>44369</v>
      </c>
      <c r="D57" s="216">
        <v>44550</v>
      </c>
      <c r="E57" s="217">
        <f t="shared" si="3"/>
        <v>91</v>
      </c>
      <c r="F57" s="218">
        <f t="shared" si="4"/>
        <v>4.8536650185547939E-2</v>
      </c>
      <c r="G57" s="217">
        <f t="shared" si="5"/>
        <v>4.4168351668848622</v>
      </c>
    </row>
    <row r="58" spans="1:8">
      <c r="A58" s="207" t="s">
        <v>1332</v>
      </c>
      <c r="B58" s="22">
        <v>1732000</v>
      </c>
      <c r="C58" s="216">
        <v>44561</v>
      </c>
      <c r="D58" s="216">
        <v>44742</v>
      </c>
      <c r="E58" s="217">
        <f t="shared" si="3"/>
        <v>91</v>
      </c>
      <c r="F58" s="218">
        <f t="shared" si="4"/>
        <v>3.4467190701668315E-2</v>
      </c>
      <c r="G58" s="217">
        <f t="shared" si="5"/>
        <v>3.1365143538518168</v>
      </c>
    </row>
    <row r="59" spans="1:8">
      <c r="A59" s="215" t="s">
        <v>1327</v>
      </c>
      <c r="B59" s="22">
        <v>8757.9500000000007</v>
      </c>
      <c r="C59" s="216">
        <v>44923</v>
      </c>
      <c r="D59" s="216">
        <v>44924</v>
      </c>
      <c r="E59" s="217">
        <f t="shared" si="3"/>
        <v>1</v>
      </c>
      <c r="F59" s="218">
        <f t="shared" si="4"/>
        <v>1.7428518060373907E-4</v>
      </c>
      <c r="G59" s="217">
        <f>+E59*F59</f>
        <v>1.7428518060373907E-4</v>
      </c>
    </row>
    <row r="60" spans="1:8" ht="13.5" thickBot="1">
      <c r="B60" s="220">
        <f>SUM(B10:B59)</f>
        <v>50250686.659999996</v>
      </c>
      <c r="G60" s="220">
        <f>SUM(G10:G59)</f>
        <v>82.051132190339743</v>
      </c>
      <c r="H60" s="207" t="s">
        <v>28</v>
      </c>
    </row>
    <row r="61" spans="1:8" ht="13.5" thickTop="1"/>
    <row r="65" spans="2:2">
      <c r="B65" s="235" t="s">
        <v>1335</v>
      </c>
    </row>
  </sheetData>
  <pageMargins left="0.7" right="0.7" top="0.75" bottom="0.75" header="0.3" footer="0.3"/>
  <pageSetup scale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27"/>
  <sheetViews>
    <sheetView zoomScaleNormal="100" workbookViewId="0">
      <selection activeCell="A20" sqref="A20"/>
    </sheetView>
  </sheetViews>
  <sheetFormatPr defaultColWidth="9.140625" defaultRowHeight="12.75"/>
  <cols>
    <col min="1" max="1" width="36.42578125" style="8" customWidth="1"/>
    <col min="2" max="2" width="19.140625" style="8" customWidth="1"/>
    <col min="3" max="3" width="15" style="8" customWidth="1"/>
    <col min="4" max="5" width="10.7109375" style="8" customWidth="1"/>
    <col min="6" max="8" width="10.7109375" style="7" customWidth="1"/>
    <col min="9" max="10" width="15.28515625" style="7" bestFit="1" customWidth="1"/>
    <col min="11" max="11" width="14.7109375" style="7" bestFit="1" customWidth="1"/>
    <col min="12" max="12" width="9.140625" style="7"/>
    <col min="13" max="13" width="12.7109375" style="7" customWidth="1"/>
    <col min="14" max="14" width="14" style="7" customWidth="1"/>
    <col min="15" max="15" width="12.5703125" style="7" customWidth="1"/>
    <col min="16" max="16384" width="9.140625" style="7"/>
  </cols>
  <sheetData>
    <row r="1" spans="1:18" s="89" customFormat="1">
      <c r="A1" s="2" t="str">
        <f>'Revenue Lag'!A1</f>
        <v>KENTUCKY POWER COMPANY</v>
      </c>
      <c r="B1" s="87"/>
      <c r="C1" s="87"/>
      <c r="D1" s="6"/>
      <c r="E1" s="6"/>
      <c r="F1" s="88"/>
      <c r="Q1" s="87"/>
      <c r="R1" s="87"/>
    </row>
    <row r="2" spans="1:18" s="89" customFormat="1">
      <c r="A2" s="2" t="s">
        <v>16</v>
      </c>
      <c r="B2" s="87"/>
      <c r="C2" s="87"/>
      <c r="D2" s="6"/>
      <c r="E2" s="6"/>
      <c r="F2" s="88"/>
      <c r="Q2" s="87"/>
      <c r="R2" s="87"/>
    </row>
    <row r="3" spans="1:18" s="89" customFormat="1">
      <c r="A3" s="4" t="s">
        <v>1336</v>
      </c>
      <c r="B3" s="87"/>
      <c r="C3" s="87"/>
      <c r="D3" s="6"/>
      <c r="E3" s="6"/>
      <c r="F3" s="88"/>
      <c r="Q3" s="87"/>
      <c r="R3" s="87"/>
    </row>
    <row r="4" spans="1:18" s="89" customFormat="1">
      <c r="A4" s="5"/>
      <c r="B4" s="87"/>
      <c r="C4" s="87"/>
      <c r="D4" s="6"/>
      <c r="E4" s="6"/>
      <c r="F4" s="88"/>
      <c r="Q4" s="87"/>
      <c r="R4" s="87"/>
    </row>
    <row r="5" spans="1:18" s="89" customFormat="1">
      <c r="A5" s="5"/>
      <c r="B5" s="87"/>
      <c r="C5" s="87"/>
      <c r="D5" s="6"/>
      <c r="E5" s="6"/>
      <c r="F5" s="88"/>
      <c r="Q5" s="87"/>
      <c r="R5" s="87"/>
    </row>
    <row r="6" spans="1:18">
      <c r="A6" s="6"/>
      <c r="B6" s="6"/>
      <c r="C6" s="87"/>
      <c r="D6" s="87"/>
      <c r="E6" s="87"/>
      <c r="F6" s="87"/>
      <c r="G6" s="87"/>
      <c r="H6" s="87"/>
      <c r="I6" s="87"/>
      <c r="J6" s="87"/>
      <c r="K6" s="87"/>
    </row>
    <row r="7" spans="1:18">
      <c r="A7" s="9" t="s">
        <v>13</v>
      </c>
      <c r="B7" s="90"/>
      <c r="C7" s="90"/>
      <c r="D7" s="90"/>
      <c r="E7" s="90"/>
      <c r="F7" s="90"/>
      <c r="G7" s="90"/>
      <c r="H7" s="91"/>
      <c r="I7" s="90"/>
      <c r="J7" s="90"/>
      <c r="K7" s="90"/>
    </row>
    <row r="8" spans="1:18" ht="25.5">
      <c r="A8" s="92" t="s">
        <v>1337</v>
      </c>
      <c r="B8" s="92" t="s">
        <v>93</v>
      </c>
      <c r="C8" s="92" t="s">
        <v>1242</v>
      </c>
      <c r="D8" s="92" t="s">
        <v>150</v>
      </c>
      <c r="E8" s="92" t="s">
        <v>1243</v>
      </c>
      <c r="F8" s="93" t="s">
        <v>96</v>
      </c>
      <c r="G8" s="93" t="s">
        <v>97</v>
      </c>
      <c r="H8" s="94" t="s">
        <v>57</v>
      </c>
      <c r="I8" s="94" t="s">
        <v>99</v>
      </c>
      <c r="J8" s="10" t="s">
        <v>42</v>
      </c>
    </row>
    <row r="9" spans="1:18">
      <c r="A9" s="11" t="s">
        <v>35</v>
      </c>
      <c r="B9" s="11" t="s">
        <v>36</v>
      </c>
      <c r="C9" s="11" t="s">
        <v>37</v>
      </c>
      <c r="D9" s="11" t="s">
        <v>38</v>
      </c>
      <c r="E9" s="12" t="s">
        <v>70</v>
      </c>
      <c r="F9" s="11" t="s">
        <v>71</v>
      </c>
      <c r="G9" s="11" t="s">
        <v>72</v>
      </c>
      <c r="H9" s="11" t="s">
        <v>73</v>
      </c>
      <c r="I9" s="11" t="s">
        <v>101</v>
      </c>
      <c r="J9" s="11" t="s">
        <v>102</v>
      </c>
    </row>
    <row r="10" spans="1:18">
      <c r="A10" s="95" t="s">
        <v>1338</v>
      </c>
      <c r="B10" s="13">
        <v>44470</v>
      </c>
      <c r="C10" s="13">
        <v>44561</v>
      </c>
      <c r="D10" s="96">
        <v>44545</v>
      </c>
      <c r="E10" s="13">
        <v>44545</v>
      </c>
      <c r="F10" s="91">
        <f>(C10-B10+1)/2</f>
        <v>46</v>
      </c>
      <c r="G10" s="91">
        <f>D10-C10</f>
        <v>-16</v>
      </c>
      <c r="H10" s="91">
        <f>F10+G10</f>
        <v>30</v>
      </c>
      <c r="I10" s="97">
        <v>0.25</v>
      </c>
      <c r="J10" s="98">
        <f>H10*I10</f>
        <v>7.5</v>
      </c>
    </row>
    <row r="11" spans="1:18">
      <c r="A11" s="95" t="s">
        <v>1339</v>
      </c>
      <c r="B11" s="13">
        <v>44562</v>
      </c>
      <c r="C11" s="13">
        <v>44651</v>
      </c>
      <c r="D11" s="96">
        <v>44666</v>
      </c>
      <c r="E11" s="13">
        <v>44666</v>
      </c>
      <c r="F11" s="91">
        <f t="shared" ref="F11:F12" si="0">(C11-B11+1)/2</f>
        <v>45</v>
      </c>
      <c r="G11" s="91">
        <f>D11-C11</f>
        <v>15</v>
      </c>
      <c r="H11" s="91">
        <f>F11+G11</f>
        <v>60</v>
      </c>
      <c r="I11" s="97">
        <v>0.25</v>
      </c>
      <c r="J11" s="98">
        <f>H11*I11</f>
        <v>15</v>
      </c>
    </row>
    <row r="12" spans="1:18">
      <c r="A12" s="95" t="s">
        <v>1340</v>
      </c>
      <c r="B12" s="13">
        <v>44652</v>
      </c>
      <c r="C12" s="13">
        <v>44742</v>
      </c>
      <c r="D12" s="96">
        <v>44727</v>
      </c>
      <c r="E12" s="13">
        <v>44727</v>
      </c>
      <c r="F12" s="91">
        <f t="shared" si="0"/>
        <v>45.5</v>
      </c>
      <c r="G12" s="91">
        <f t="shared" ref="G12" si="1">D12-C12</f>
        <v>-15</v>
      </c>
      <c r="H12" s="91">
        <f>F12+G12</f>
        <v>30.5</v>
      </c>
      <c r="I12" s="97">
        <v>0.25</v>
      </c>
      <c r="J12" s="98">
        <f>H12*I12</f>
        <v>7.625</v>
      </c>
    </row>
    <row r="13" spans="1:18">
      <c r="A13" s="95" t="s">
        <v>1341</v>
      </c>
      <c r="B13" s="13">
        <v>44743</v>
      </c>
      <c r="C13" s="13">
        <v>44834</v>
      </c>
      <c r="D13" s="96">
        <v>44819</v>
      </c>
      <c r="E13" s="13">
        <v>44819</v>
      </c>
      <c r="F13" s="91">
        <f>(C13-B13+1)/2</f>
        <v>46</v>
      </c>
      <c r="G13" s="91">
        <f>D13-C13</f>
        <v>-15</v>
      </c>
      <c r="H13" s="91">
        <f>F13+G13</f>
        <v>31</v>
      </c>
      <c r="I13" s="97">
        <v>0.25</v>
      </c>
      <c r="J13" s="98">
        <f>H13*I13</f>
        <v>7.75</v>
      </c>
    </row>
    <row r="14" spans="1:18" ht="13.5" thickBot="1">
      <c r="E14" s="7"/>
      <c r="F14" s="91"/>
      <c r="G14" s="90"/>
      <c r="H14" s="90"/>
      <c r="I14" s="90"/>
      <c r="J14" s="99">
        <f>SUM(J10:J13)</f>
        <v>37.875</v>
      </c>
    </row>
    <row r="15" spans="1:18">
      <c r="A15" s="232"/>
      <c r="E15" s="7"/>
    </row>
    <row r="19" spans="1:10">
      <c r="A19" s="9" t="s">
        <v>14</v>
      </c>
    </row>
    <row r="20" spans="1:10" ht="25.5">
      <c r="A20" s="92" t="s">
        <v>1337</v>
      </c>
      <c r="B20" s="92" t="s">
        <v>93</v>
      </c>
      <c r="C20" s="92" t="s">
        <v>1242</v>
      </c>
      <c r="D20" s="92" t="s">
        <v>150</v>
      </c>
      <c r="E20" s="92" t="s">
        <v>1243</v>
      </c>
      <c r="F20" s="93" t="s">
        <v>96</v>
      </c>
      <c r="G20" s="93" t="s">
        <v>97</v>
      </c>
      <c r="H20" s="94" t="s">
        <v>57</v>
      </c>
      <c r="I20" s="94" t="s">
        <v>99</v>
      </c>
      <c r="J20" s="10" t="s">
        <v>42</v>
      </c>
    </row>
    <row r="21" spans="1:10">
      <c r="A21" s="11" t="s">
        <v>35</v>
      </c>
      <c r="B21" s="11" t="s">
        <v>36</v>
      </c>
      <c r="C21" s="11" t="s">
        <v>37</v>
      </c>
      <c r="D21" s="11" t="s">
        <v>38</v>
      </c>
      <c r="E21" s="12" t="s">
        <v>70</v>
      </c>
      <c r="F21" s="11" t="s">
        <v>71</v>
      </c>
      <c r="G21" s="11" t="s">
        <v>72</v>
      </c>
      <c r="H21" s="11" t="s">
        <v>73</v>
      </c>
      <c r="I21" s="11" t="s">
        <v>101</v>
      </c>
      <c r="J21" s="11" t="s">
        <v>102</v>
      </c>
    </row>
    <row r="22" spans="1:10">
      <c r="A22" s="7" t="s">
        <v>1342</v>
      </c>
      <c r="B22" s="106">
        <f>B10</f>
        <v>44470</v>
      </c>
      <c r="C22" s="106">
        <f t="shared" ref="C22:E22" si="2">C10</f>
        <v>44561</v>
      </c>
      <c r="D22" s="106">
        <f t="shared" si="2"/>
        <v>44545</v>
      </c>
      <c r="E22" s="106">
        <f t="shared" si="2"/>
        <v>44545</v>
      </c>
      <c r="F22" s="91">
        <f>(C22-B22+1)/2</f>
        <v>46</v>
      </c>
      <c r="G22" s="91">
        <f>D22-C22</f>
        <v>-16</v>
      </c>
      <c r="H22" s="237">
        <f>F22+G22</f>
        <v>30</v>
      </c>
      <c r="I22" s="238">
        <f>1/4</f>
        <v>0.25</v>
      </c>
      <c r="J22" s="237">
        <f>H22*I22</f>
        <v>7.5</v>
      </c>
    </row>
    <row r="23" spans="1:10">
      <c r="A23" s="7" t="s">
        <v>1343</v>
      </c>
      <c r="B23" s="106">
        <f t="shared" ref="B23:E23" si="3">B11</f>
        <v>44562</v>
      </c>
      <c r="C23" s="106">
        <f t="shared" si="3"/>
        <v>44651</v>
      </c>
      <c r="D23" s="106">
        <f t="shared" si="3"/>
        <v>44666</v>
      </c>
      <c r="E23" s="106">
        <f t="shared" si="3"/>
        <v>44666</v>
      </c>
      <c r="F23" s="91">
        <f t="shared" ref="F23:F25" si="4">(C23-B23+1)/2</f>
        <v>45</v>
      </c>
      <c r="G23" s="91">
        <f t="shared" ref="G23:G25" si="5">D23-C23</f>
        <v>15</v>
      </c>
      <c r="H23" s="237">
        <f t="shared" ref="H23:H25" si="6">F23+G23</f>
        <v>60</v>
      </c>
      <c r="I23" s="238">
        <f t="shared" ref="I23:I25" si="7">1/4</f>
        <v>0.25</v>
      </c>
      <c r="J23" s="237">
        <f t="shared" ref="J23:J25" si="8">H23*I23</f>
        <v>15</v>
      </c>
    </row>
    <row r="24" spans="1:10">
      <c r="A24" s="7" t="s">
        <v>1344</v>
      </c>
      <c r="B24" s="106">
        <f t="shared" ref="B24:E24" si="9">B12</f>
        <v>44652</v>
      </c>
      <c r="C24" s="106">
        <f t="shared" si="9"/>
        <v>44742</v>
      </c>
      <c r="D24" s="106">
        <f t="shared" si="9"/>
        <v>44727</v>
      </c>
      <c r="E24" s="106">
        <f t="shared" si="9"/>
        <v>44727</v>
      </c>
      <c r="F24" s="91">
        <f t="shared" si="4"/>
        <v>45.5</v>
      </c>
      <c r="G24" s="91">
        <f t="shared" si="5"/>
        <v>-15</v>
      </c>
      <c r="H24" s="237">
        <f t="shared" si="6"/>
        <v>30.5</v>
      </c>
      <c r="I24" s="238">
        <f t="shared" si="7"/>
        <v>0.25</v>
      </c>
      <c r="J24" s="237">
        <f t="shared" si="8"/>
        <v>7.625</v>
      </c>
    </row>
    <row r="25" spans="1:10">
      <c r="A25" s="7" t="s">
        <v>1345</v>
      </c>
      <c r="B25" s="106">
        <f t="shared" ref="B25:E25" si="10">B13</f>
        <v>44743</v>
      </c>
      <c r="C25" s="106">
        <f t="shared" si="10"/>
        <v>44834</v>
      </c>
      <c r="D25" s="106">
        <f t="shared" si="10"/>
        <v>44819</v>
      </c>
      <c r="E25" s="106">
        <f t="shared" si="10"/>
        <v>44819</v>
      </c>
      <c r="F25" s="91">
        <f t="shared" si="4"/>
        <v>46</v>
      </c>
      <c r="G25" s="91">
        <f t="shared" si="5"/>
        <v>-15</v>
      </c>
      <c r="H25" s="237">
        <f t="shared" si="6"/>
        <v>31</v>
      </c>
      <c r="I25" s="238">
        <f t="shared" si="7"/>
        <v>0.25</v>
      </c>
      <c r="J25" s="237">
        <f t="shared" si="8"/>
        <v>7.75</v>
      </c>
    </row>
    <row r="26" spans="1:10" ht="13.5" thickBot="1">
      <c r="J26" s="99">
        <f>SUM(J22:J25)</f>
        <v>37.875</v>
      </c>
    </row>
    <row r="27" spans="1:10" ht="13.5" thickTop="1"/>
  </sheetData>
  <pageMargins left="0.75" right="0.75" top="1.67" bottom="1" header="0.5" footer="0.5"/>
  <pageSetup scale="50" orientation="landscape" verticalDpi="96" r:id="rId1"/>
  <headerFooter alignWithMargins="0">
    <oddHeader xml:space="preserve">&amp;R
</oddHeader>
    <oddFooter>&amp;RL-1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86"/>
  <sheetViews>
    <sheetView zoomScaleNormal="100" workbookViewId="0">
      <selection activeCell="K37" sqref="K37"/>
    </sheetView>
  </sheetViews>
  <sheetFormatPr defaultColWidth="9.140625" defaultRowHeight="12.75"/>
  <cols>
    <col min="1" max="1" width="20.140625" style="14" customWidth="1"/>
    <col min="2" max="2" width="16.7109375" style="14" customWidth="1"/>
    <col min="3" max="5" width="14.7109375" style="14" customWidth="1"/>
    <col min="6" max="6" width="15.7109375" style="14" customWidth="1"/>
    <col min="7" max="7" width="12.140625" style="14" customWidth="1"/>
    <col min="8" max="11" width="10.7109375" style="14" customWidth="1"/>
    <col min="12" max="16384" width="9.140625" style="14"/>
  </cols>
  <sheetData>
    <row r="1" spans="1:9">
      <c r="A1" s="2" t="str">
        <f>'Revenue Lag'!A1</f>
        <v>KENTUCKY POWER COMPANY</v>
      </c>
    </row>
    <row r="2" spans="1:9">
      <c r="A2" s="2" t="s">
        <v>16</v>
      </c>
    </row>
    <row r="3" spans="1:9" ht="15">
      <c r="A3" s="2" t="s">
        <v>1346</v>
      </c>
      <c r="B3" s="15"/>
    </row>
    <row r="4" spans="1:9">
      <c r="A4" s="2"/>
    </row>
    <row r="5" spans="1:9">
      <c r="B5" s="2"/>
    </row>
    <row r="6" spans="1:9">
      <c r="A6" s="31" t="s">
        <v>89</v>
      </c>
      <c r="B6" s="16">
        <f>I82</f>
        <v>18.213622209126946</v>
      </c>
      <c r="C6" s="17" t="s">
        <v>28</v>
      </c>
    </row>
    <row r="7" spans="1:9">
      <c r="B7" s="2"/>
      <c r="E7" s="18"/>
    </row>
    <row r="8" spans="1:9" ht="38.25">
      <c r="A8" s="19" t="s">
        <v>152</v>
      </c>
      <c r="B8" s="19" t="s">
        <v>153</v>
      </c>
      <c r="C8" s="19" t="s">
        <v>150</v>
      </c>
      <c r="D8" s="20" t="s">
        <v>1347</v>
      </c>
      <c r="E8" s="19" t="s">
        <v>96</v>
      </c>
      <c r="F8" s="19" t="s">
        <v>1348</v>
      </c>
      <c r="G8" s="19" t="s">
        <v>1349</v>
      </c>
      <c r="H8" s="19" t="s">
        <v>99</v>
      </c>
      <c r="I8" s="19" t="s">
        <v>141</v>
      </c>
    </row>
    <row r="9" spans="1:9">
      <c r="A9" s="11" t="s">
        <v>35</v>
      </c>
      <c r="B9" s="11" t="s">
        <v>36</v>
      </c>
      <c r="C9" s="11" t="s">
        <v>37</v>
      </c>
      <c r="D9" s="11" t="s">
        <v>38</v>
      </c>
      <c r="E9" s="12" t="s">
        <v>70</v>
      </c>
      <c r="F9" s="11" t="s">
        <v>71</v>
      </c>
      <c r="G9" s="11" t="s">
        <v>72</v>
      </c>
      <c r="H9" s="11" t="s">
        <v>73</v>
      </c>
      <c r="I9" s="11" t="s">
        <v>101</v>
      </c>
    </row>
    <row r="10" spans="1:9">
      <c r="A10" s="21">
        <v>44470</v>
      </c>
      <c r="B10" s="21">
        <v>44500</v>
      </c>
      <c r="C10" s="13">
        <v>44503</v>
      </c>
      <c r="D10" s="30">
        <v>100738.40000000001</v>
      </c>
      <c r="E10" s="22">
        <f t="shared" ref="E10:E68" si="0">(B10-A10+1)/2</f>
        <v>15.5</v>
      </c>
      <c r="F10" s="22">
        <f>+C10-B10</f>
        <v>3</v>
      </c>
      <c r="G10" s="23">
        <f>E10+F10</f>
        <v>18.5</v>
      </c>
      <c r="H10" s="174">
        <f t="shared" ref="H10:H38" si="1">D10/$D$82</f>
        <v>1.2101057861657715E-3</v>
      </c>
      <c r="I10" s="23">
        <f>G10*H10</f>
        <v>2.2386957044066774E-2</v>
      </c>
    </row>
    <row r="11" spans="1:9">
      <c r="A11" s="21">
        <v>44501</v>
      </c>
      <c r="B11" s="21">
        <v>44530</v>
      </c>
      <c r="C11" s="13">
        <v>44533</v>
      </c>
      <c r="D11" s="29">
        <v>114090.94999999998</v>
      </c>
      <c r="E11" s="22">
        <f t="shared" si="0"/>
        <v>15</v>
      </c>
      <c r="F11" s="22">
        <f t="shared" ref="F11:F68" si="2">+C11-B11</f>
        <v>3</v>
      </c>
      <c r="G11" s="23">
        <f t="shared" ref="G11:G67" si="3">E11+F11</f>
        <v>18</v>
      </c>
      <c r="H11" s="174">
        <f t="shared" si="1"/>
        <v>1.3705014050664859E-3</v>
      </c>
      <c r="I11" s="23">
        <f t="shared" ref="I11:I67" si="4">G11*H11</f>
        <v>2.4669025291196744E-2</v>
      </c>
    </row>
    <row r="12" spans="1:9">
      <c r="A12" s="21">
        <v>44531</v>
      </c>
      <c r="B12" s="21">
        <v>44561</v>
      </c>
      <c r="C12" s="13">
        <v>44566</v>
      </c>
      <c r="D12" s="29">
        <v>217018.63999999996</v>
      </c>
      <c r="E12" s="22">
        <f t="shared" si="0"/>
        <v>15.5</v>
      </c>
      <c r="F12" s="22">
        <f t="shared" si="2"/>
        <v>5</v>
      </c>
      <c r="G12" s="23">
        <f t="shared" si="3"/>
        <v>20.5</v>
      </c>
      <c r="H12" s="174">
        <f t="shared" si="1"/>
        <v>2.6069057278041586E-3</v>
      </c>
      <c r="I12" s="23">
        <f t="shared" si="4"/>
        <v>5.344156741998525E-2</v>
      </c>
    </row>
    <row r="13" spans="1:9">
      <c r="A13" s="21">
        <v>44562</v>
      </c>
      <c r="B13" s="21">
        <v>44592</v>
      </c>
      <c r="C13" s="13">
        <v>44594</v>
      </c>
      <c r="D13" s="29">
        <v>118740.40000000002</v>
      </c>
      <c r="E13" s="22">
        <f t="shared" si="0"/>
        <v>15.5</v>
      </c>
      <c r="F13" s="22">
        <f t="shared" si="2"/>
        <v>2</v>
      </c>
      <c r="G13" s="23">
        <f t="shared" si="3"/>
        <v>17.5</v>
      </c>
      <c r="H13" s="174">
        <f t="shared" si="1"/>
        <v>1.4263522657858192E-3</v>
      </c>
      <c r="I13" s="23">
        <f t="shared" si="4"/>
        <v>2.4961164651251838E-2</v>
      </c>
    </row>
    <row r="14" spans="1:9">
      <c r="A14" s="21">
        <v>44593</v>
      </c>
      <c r="B14" s="21">
        <v>44620</v>
      </c>
      <c r="C14" s="13">
        <v>44623</v>
      </c>
      <c r="D14" s="29">
        <v>99903.37999999999</v>
      </c>
      <c r="E14" s="22">
        <f t="shared" si="0"/>
        <v>14</v>
      </c>
      <c r="F14" s="22">
        <f t="shared" si="2"/>
        <v>3</v>
      </c>
      <c r="G14" s="23">
        <f t="shared" si="3"/>
        <v>17</v>
      </c>
      <c r="H14" s="174">
        <f t="shared" si="1"/>
        <v>1.2000752264828287E-3</v>
      </c>
      <c r="I14" s="23">
        <f t="shared" si="4"/>
        <v>2.0401278850208086E-2</v>
      </c>
    </row>
    <row r="15" spans="1:9">
      <c r="A15" s="21">
        <v>44621</v>
      </c>
      <c r="B15" s="21">
        <v>44651</v>
      </c>
      <c r="C15" s="13">
        <v>44655</v>
      </c>
      <c r="D15" s="29">
        <v>110902.05</v>
      </c>
      <c r="E15" s="22">
        <f t="shared" si="0"/>
        <v>15.5</v>
      </c>
      <c r="F15" s="22">
        <f t="shared" si="2"/>
        <v>4</v>
      </c>
      <c r="G15" s="23">
        <f t="shared" si="3"/>
        <v>19.5</v>
      </c>
      <c r="H15" s="174">
        <f t="shared" si="1"/>
        <v>1.3321951947087277E-3</v>
      </c>
      <c r="I15" s="23">
        <f t="shared" si="4"/>
        <v>2.5977806296820189E-2</v>
      </c>
    </row>
    <row r="16" spans="1:9">
      <c r="A16" s="21">
        <v>44652</v>
      </c>
      <c r="B16" s="21">
        <v>44681</v>
      </c>
      <c r="C16" s="13">
        <v>44684</v>
      </c>
      <c r="D16" s="29">
        <v>87540.9</v>
      </c>
      <c r="E16" s="22">
        <f t="shared" si="0"/>
        <v>15</v>
      </c>
      <c r="F16" s="22">
        <f t="shared" si="2"/>
        <v>3</v>
      </c>
      <c r="G16" s="23">
        <f t="shared" si="3"/>
        <v>18</v>
      </c>
      <c r="H16" s="174">
        <f t="shared" si="1"/>
        <v>1.0515726834668723E-3</v>
      </c>
      <c r="I16" s="23">
        <f t="shared" si="4"/>
        <v>1.8928308302403701E-2</v>
      </c>
    </row>
    <row r="17" spans="1:9">
      <c r="A17" s="21">
        <v>44682</v>
      </c>
      <c r="B17" s="21">
        <v>44712</v>
      </c>
      <c r="C17" s="13">
        <v>44714</v>
      </c>
      <c r="D17" s="29">
        <v>116453.28</v>
      </c>
      <c r="E17" s="22">
        <f t="shared" si="0"/>
        <v>15.5</v>
      </c>
      <c r="F17" s="22">
        <f t="shared" si="2"/>
        <v>2</v>
      </c>
      <c r="G17" s="23">
        <f t="shared" si="3"/>
        <v>17.5</v>
      </c>
      <c r="H17" s="174">
        <f t="shared" si="1"/>
        <v>1.3988785601715204E-3</v>
      </c>
      <c r="I17" s="23">
        <f t="shared" si="4"/>
        <v>2.4480374803001605E-2</v>
      </c>
    </row>
    <row r="18" spans="1:9">
      <c r="A18" s="21">
        <v>44713</v>
      </c>
      <c r="B18" s="21">
        <v>44742</v>
      </c>
      <c r="C18" s="13">
        <v>44747</v>
      </c>
      <c r="D18" s="29">
        <v>73768.55</v>
      </c>
      <c r="E18" s="22">
        <f t="shared" si="0"/>
        <v>15</v>
      </c>
      <c r="F18" s="22">
        <f t="shared" si="2"/>
        <v>5</v>
      </c>
      <c r="G18" s="23">
        <f t="shared" si="3"/>
        <v>20</v>
      </c>
      <c r="H18" s="174">
        <f t="shared" si="1"/>
        <v>8.8613427642347917E-4</v>
      </c>
      <c r="I18" s="23">
        <f t="shared" si="4"/>
        <v>1.7722685528469583E-2</v>
      </c>
    </row>
    <row r="19" spans="1:9">
      <c r="A19" s="21">
        <v>44743</v>
      </c>
      <c r="B19" s="21">
        <v>44773</v>
      </c>
      <c r="C19" s="13">
        <v>44776</v>
      </c>
      <c r="D19" s="29">
        <v>184545.38999999998</v>
      </c>
      <c r="E19" s="22">
        <f t="shared" si="0"/>
        <v>15.5</v>
      </c>
      <c r="F19" s="22">
        <f t="shared" si="2"/>
        <v>3</v>
      </c>
      <c r="G19" s="23">
        <f t="shared" si="3"/>
        <v>18.5</v>
      </c>
      <c r="H19" s="174">
        <f t="shared" si="1"/>
        <v>2.2168254037111851E-3</v>
      </c>
      <c r="I19" s="23">
        <f t="shared" si="4"/>
        <v>4.1011269968656922E-2</v>
      </c>
    </row>
    <row r="20" spans="1:9">
      <c r="A20" s="21">
        <v>44774</v>
      </c>
      <c r="B20" s="21">
        <v>44804</v>
      </c>
      <c r="C20" s="13">
        <v>44810</v>
      </c>
      <c r="D20" s="29">
        <v>2333223.5799999996</v>
      </c>
      <c r="E20" s="22">
        <f t="shared" si="0"/>
        <v>15.5</v>
      </c>
      <c r="F20" s="22">
        <f t="shared" si="2"/>
        <v>6</v>
      </c>
      <c r="G20" s="23">
        <f t="shared" si="3"/>
        <v>21.5</v>
      </c>
      <c r="H20" s="174">
        <f t="shared" si="1"/>
        <v>2.8027518350265786E-2</v>
      </c>
      <c r="I20" s="23">
        <f t="shared" si="4"/>
        <v>0.60259164453071445</v>
      </c>
    </row>
    <row r="21" spans="1:9">
      <c r="A21" s="21">
        <v>44805</v>
      </c>
      <c r="B21" s="21">
        <v>44834</v>
      </c>
      <c r="C21" s="13">
        <v>44839</v>
      </c>
      <c r="D21" s="29">
        <v>120212.31999999998</v>
      </c>
      <c r="E21" s="22">
        <f t="shared" si="0"/>
        <v>15</v>
      </c>
      <c r="F21" s="22">
        <f t="shared" si="2"/>
        <v>5</v>
      </c>
      <c r="G21" s="23">
        <f t="shared" si="3"/>
        <v>20</v>
      </c>
      <c r="H21" s="174">
        <f t="shared" si="1"/>
        <v>1.4440334966647401E-3</v>
      </c>
      <c r="I21" s="23">
        <f t="shared" si="4"/>
        <v>2.88806699332948E-2</v>
      </c>
    </row>
    <row r="22" spans="1:9">
      <c r="A22" s="21">
        <v>44470</v>
      </c>
      <c r="B22" s="21">
        <v>44500</v>
      </c>
      <c r="C22" s="13">
        <v>44503</v>
      </c>
      <c r="D22" s="29">
        <v>109295.04999999999</v>
      </c>
      <c r="E22" s="22">
        <f t="shared" si="0"/>
        <v>15.5</v>
      </c>
      <c r="F22" s="22">
        <f t="shared" si="2"/>
        <v>3</v>
      </c>
      <c r="G22" s="23">
        <f t="shared" si="3"/>
        <v>18.5</v>
      </c>
      <c r="H22" s="174">
        <f t="shared" si="1"/>
        <v>1.3128913344293465E-3</v>
      </c>
      <c r="I22" s="23">
        <f t="shared" si="4"/>
        <v>2.4288489686942909E-2</v>
      </c>
    </row>
    <row r="23" spans="1:9">
      <c r="A23" s="21">
        <v>44501</v>
      </c>
      <c r="B23" s="21">
        <v>44530</v>
      </c>
      <c r="C23" s="13">
        <v>44533</v>
      </c>
      <c r="D23" s="29">
        <v>128649.93999999999</v>
      </c>
      <c r="E23" s="22">
        <f t="shared" si="0"/>
        <v>15</v>
      </c>
      <c r="F23" s="22">
        <f t="shared" si="2"/>
        <v>3</v>
      </c>
      <c r="G23" s="23">
        <f t="shared" si="3"/>
        <v>18</v>
      </c>
      <c r="H23" s="174">
        <f t="shared" si="1"/>
        <v>1.5453892138834774E-3</v>
      </c>
      <c r="I23" s="23">
        <f t="shared" si="4"/>
        <v>2.7817005849902595E-2</v>
      </c>
    </row>
    <row r="24" spans="1:9">
      <c r="A24" s="21">
        <v>44531</v>
      </c>
      <c r="B24" s="21">
        <v>44561</v>
      </c>
      <c r="C24" s="13">
        <v>44566</v>
      </c>
      <c r="D24" s="29">
        <v>172672.34</v>
      </c>
      <c r="E24" s="22">
        <f t="shared" si="0"/>
        <v>15.5</v>
      </c>
      <c r="F24" s="22">
        <f t="shared" si="2"/>
        <v>5</v>
      </c>
      <c r="G24" s="23">
        <f t="shared" si="3"/>
        <v>20.5</v>
      </c>
      <c r="H24" s="174">
        <f t="shared" si="1"/>
        <v>2.074202069367623E-3</v>
      </c>
      <c r="I24" s="23">
        <f t="shared" si="4"/>
        <v>4.2521142422036272E-2</v>
      </c>
    </row>
    <row r="25" spans="1:9">
      <c r="A25" s="21">
        <v>44562</v>
      </c>
      <c r="B25" s="21">
        <v>44592</v>
      </c>
      <c r="C25" s="13">
        <v>44594</v>
      </c>
      <c r="D25" s="29">
        <v>2121720.54</v>
      </c>
      <c r="E25" s="22">
        <f t="shared" si="0"/>
        <v>15.5</v>
      </c>
      <c r="F25" s="22">
        <f t="shared" si="2"/>
        <v>2</v>
      </c>
      <c r="G25" s="23">
        <f t="shared" si="3"/>
        <v>17.5</v>
      </c>
      <c r="H25" s="174">
        <f t="shared" si="1"/>
        <v>2.5486867987587303E-2</v>
      </c>
      <c r="I25" s="23">
        <f t="shared" si="4"/>
        <v>0.4460201897827778</v>
      </c>
    </row>
    <row r="26" spans="1:9">
      <c r="A26" s="21">
        <v>44593</v>
      </c>
      <c r="B26" s="21">
        <v>44620</v>
      </c>
      <c r="C26" s="13">
        <v>44623</v>
      </c>
      <c r="D26" s="29">
        <v>85494.12999999999</v>
      </c>
      <c r="E26" s="22">
        <f t="shared" si="0"/>
        <v>14</v>
      </c>
      <c r="F26" s="22">
        <f t="shared" si="2"/>
        <v>3</v>
      </c>
      <c r="G26" s="23">
        <f t="shared" si="3"/>
        <v>17</v>
      </c>
      <c r="H26" s="174">
        <f t="shared" si="1"/>
        <v>1.0269861482434567E-3</v>
      </c>
      <c r="I26" s="23">
        <f t="shared" si="4"/>
        <v>1.7458764520138764E-2</v>
      </c>
    </row>
    <row r="27" spans="1:9">
      <c r="A27" s="21">
        <v>44621</v>
      </c>
      <c r="B27" s="21">
        <v>44651</v>
      </c>
      <c r="C27" s="13">
        <v>44655</v>
      </c>
      <c r="D27" s="29">
        <v>61810.759999999987</v>
      </c>
      <c r="E27" s="22">
        <f t="shared" si="0"/>
        <v>15.5</v>
      </c>
      <c r="F27" s="22">
        <f t="shared" si="2"/>
        <v>4</v>
      </c>
      <c r="G27" s="23">
        <f t="shared" si="3"/>
        <v>19.5</v>
      </c>
      <c r="H27" s="174">
        <f t="shared" si="1"/>
        <v>7.424930148116686E-4</v>
      </c>
      <c r="I27" s="23">
        <f t="shared" si="4"/>
        <v>1.4478613788827538E-2</v>
      </c>
    </row>
    <row r="28" spans="1:9">
      <c r="A28" s="21">
        <v>44652</v>
      </c>
      <c r="B28" s="21">
        <v>44681</v>
      </c>
      <c r="C28" s="13">
        <v>44684</v>
      </c>
      <c r="D28" s="29">
        <v>9282.6100000000024</v>
      </c>
      <c r="E28" s="22">
        <f t="shared" si="0"/>
        <v>15</v>
      </c>
      <c r="F28" s="22">
        <f t="shared" si="2"/>
        <v>3</v>
      </c>
      <c r="G28" s="23">
        <f t="shared" si="3"/>
        <v>18</v>
      </c>
      <c r="H28" s="174">
        <f t="shared" si="1"/>
        <v>1.1150604011697876E-4</v>
      </c>
      <c r="I28" s="23">
        <f t="shared" si="4"/>
        <v>2.0071087221056176E-3</v>
      </c>
    </row>
    <row r="29" spans="1:9">
      <c r="A29" s="21">
        <v>44682</v>
      </c>
      <c r="B29" s="21">
        <v>44712</v>
      </c>
      <c r="C29" s="13">
        <v>44714</v>
      </c>
      <c r="D29" s="29">
        <v>21977.430000000004</v>
      </c>
      <c r="E29" s="22">
        <f t="shared" si="0"/>
        <v>15.5</v>
      </c>
      <c r="F29" s="22">
        <f t="shared" si="2"/>
        <v>2</v>
      </c>
      <c r="G29" s="23">
        <f t="shared" si="3"/>
        <v>17.5</v>
      </c>
      <c r="H29" s="174">
        <f t="shared" si="1"/>
        <v>2.6400077039195793E-4</v>
      </c>
      <c r="I29" s="23">
        <f t="shared" si="4"/>
        <v>4.6200134818592635E-3</v>
      </c>
    </row>
    <row r="30" spans="1:9">
      <c r="A30" s="21">
        <v>44713</v>
      </c>
      <c r="B30" s="21">
        <v>44742</v>
      </c>
      <c r="C30" s="13">
        <v>44747</v>
      </c>
      <c r="D30" s="29">
        <v>298462.02999999997</v>
      </c>
      <c r="E30" s="22">
        <f t="shared" si="0"/>
        <v>15</v>
      </c>
      <c r="F30" s="22">
        <f t="shared" si="2"/>
        <v>5</v>
      </c>
      <c r="G30" s="23">
        <f t="shared" si="3"/>
        <v>20</v>
      </c>
      <c r="H30" s="174">
        <f t="shared" si="1"/>
        <v>3.5852329345491094E-3</v>
      </c>
      <c r="I30" s="23">
        <f t="shared" si="4"/>
        <v>7.1704658690982193E-2</v>
      </c>
    </row>
    <row r="31" spans="1:9">
      <c r="A31" s="21">
        <v>44743</v>
      </c>
      <c r="B31" s="21">
        <v>44773</v>
      </c>
      <c r="C31" s="13">
        <v>44776</v>
      </c>
      <c r="D31" s="29">
        <v>203575.91999999998</v>
      </c>
      <c r="E31" s="22">
        <f t="shared" si="0"/>
        <v>15.5</v>
      </c>
      <c r="F31" s="22">
        <f t="shared" si="2"/>
        <v>3</v>
      </c>
      <c r="G31" s="23">
        <f t="shared" si="3"/>
        <v>18.5</v>
      </c>
      <c r="H31" s="174">
        <f t="shared" si="1"/>
        <v>2.4454269545279672E-3</v>
      </c>
      <c r="I31" s="23">
        <f t="shared" si="4"/>
        <v>4.5240398658767396E-2</v>
      </c>
    </row>
    <row r="32" spans="1:9">
      <c r="A32" s="21">
        <v>44774</v>
      </c>
      <c r="B32" s="21">
        <v>44804</v>
      </c>
      <c r="C32" s="13">
        <v>44810</v>
      </c>
      <c r="D32" s="29">
        <v>315563.37</v>
      </c>
      <c r="E32" s="22">
        <f t="shared" si="0"/>
        <v>15.5</v>
      </c>
      <c r="F32" s="22">
        <f t="shared" si="2"/>
        <v>6</v>
      </c>
      <c r="G32" s="23">
        <f t="shared" si="3"/>
        <v>21.5</v>
      </c>
      <c r="H32" s="174">
        <f t="shared" si="1"/>
        <v>3.7906603632673359E-3</v>
      </c>
      <c r="I32" s="23">
        <f t="shared" si="4"/>
        <v>8.1499197810247725E-2</v>
      </c>
    </row>
    <row r="33" spans="1:11">
      <c r="A33" s="21">
        <v>44805</v>
      </c>
      <c r="B33" s="21">
        <v>44834</v>
      </c>
      <c r="C33" s="13">
        <v>44839</v>
      </c>
      <c r="D33" s="29">
        <v>21252.23</v>
      </c>
      <c r="E33" s="22">
        <f t="shared" si="0"/>
        <v>15</v>
      </c>
      <c r="F33" s="22">
        <f t="shared" si="2"/>
        <v>5</v>
      </c>
      <c r="G33" s="23">
        <f t="shared" si="3"/>
        <v>20</v>
      </c>
      <c r="H33" s="174">
        <f t="shared" si="1"/>
        <v>2.5528940793109468E-4</v>
      </c>
      <c r="I33" s="23">
        <f t="shared" si="4"/>
        <v>5.1057881586218934E-3</v>
      </c>
    </row>
    <row r="34" spans="1:11">
      <c r="A34" s="21">
        <v>44470</v>
      </c>
      <c r="B34" s="21">
        <v>44500</v>
      </c>
      <c r="C34" s="13">
        <v>44503</v>
      </c>
      <c r="D34" s="29">
        <v>71768.239999999991</v>
      </c>
      <c r="E34" s="22">
        <f t="shared" si="0"/>
        <v>15.5</v>
      </c>
      <c r="F34" s="22">
        <f t="shared" si="2"/>
        <v>3</v>
      </c>
      <c r="G34" s="23">
        <f t="shared" si="3"/>
        <v>18.5</v>
      </c>
      <c r="H34" s="174">
        <f t="shared" si="1"/>
        <v>8.6210583538088496E-4</v>
      </c>
      <c r="I34" s="23">
        <f t="shared" si="4"/>
        <v>1.5948957954546372E-2</v>
      </c>
    </row>
    <row r="35" spans="1:11">
      <c r="A35" s="21">
        <v>44501</v>
      </c>
      <c r="B35" s="21">
        <v>44530</v>
      </c>
      <c r="C35" s="13">
        <v>44533</v>
      </c>
      <c r="D35" s="29">
        <v>33622.660000000003</v>
      </c>
      <c r="E35" s="22">
        <f t="shared" si="0"/>
        <v>15</v>
      </c>
      <c r="F35" s="22">
        <f t="shared" si="2"/>
        <v>3</v>
      </c>
      <c r="G35" s="23">
        <f t="shared" si="3"/>
        <v>18</v>
      </c>
      <c r="H35" s="174">
        <f t="shared" si="1"/>
        <v>4.038874491979666E-4</v>
      </c>
      <c r="I35" s="23">
        <f t="shared" si="4"/>
        <v>7.2699740855633986E-3</v>
      </c>
    </row>
    <row r="36" spans="1:11">
      <c r="A36" s="21">
        <v>44531</v>
      </c>
      <c r="B36" s="21">
        <v>44561</v>
      </c>
      <c r="C36" s="13">
        <v>44566</v>
      </c>
      <c r="D36" s="29">
        <v>16196.420000000004</v>
      </c>
      <c r="E36" s="22">
        <f t="shared" si="0"/>
        <v>15.5</v>
      </c>
      <c r="F36" s="22">
        <f t="shared" si="2"/>
        <v>5</v>
      </c>
      <c r="G36" s="23">
        <f t="shared" si="3"/>
        <v>20.5</v>
      </c>
      <c r="H36" s="174">
        <f t="shared" si="1"/>
        <v>1.9455720516874426E-4</v>
      </c>
      <c r="I36" s="23">
        <f t="shared" si="4"/>
        <v>3.9884227059592573E-3</v>
      </c>
      <c r="K36" s="25"/>
    </row>
    <row r="37" spans="1:11">
      <c r="A37" s="21">
        <v>44562</v>
      </c>
      <c r="B37" s="21">
        <v>44592</v>
      </c>
      <c r="C37" s="13">
        <v>44594</v>
      </c>
      <c r="D37" s="29">
        <v>18346.489999999998</v>
      </c>
      <c r="E37" s="22">
        <f t="shared" si="0"/>
        <v>15.5</v>
      </c>
      <c r="F37" s="22">
        <f t="shared" si="2"/>
        <v>2</v>
      </c>
      <c r="G37" s="23">
        <f t="shared" si="3"/>
        <v>17.5</v>
      </c>
      <c r="H37" s="174">
        <f t="shared" si="1"/>
        <v>2.203846170361298E-4</v>
      </c>
      <c r="I37" s="23">
        <f t="shared" si="4"/>
        <v>3.8567307981322717E-3</v>
      </c>
    </row>
    <row r="38" spans="1:11">
      <c r="A38" s="21">
        <v>44593</v>
      </c>
      <c r="B38" s="21">
        <v>44620</v>
      </c>
      <c r="C38" s="13">
        <v>44623</v>
      </c>
      <c r="D38" s="29">
        <v>76944.41</v>
      </c>
      <c r="E38" s="22">
        <f t="shared" si="0"/>
        <v>14</v>
      </c>
      <c r="F38" s="22">
        <f t="shared" si="2"/>
        <v>3</v>
      </c>
      <c r="G38" s="23">
        <f t="shared" si="3"/>
        <v>17</v>
      </c>
      <c r="H38" s="174">
        <f t="shared" si="1"/>
        <v>9.2428384562501925E-4</v>
      </c>
      <c r="I38" s="23">
        <f t="shared" si="4"/>
        <v>1.5712825375625326E-2</v>
      </c>
    </row>
    <row r="39" spans="1:11">
      <c r="A39" s="21">
        <v>44652</v>
      </c>
      <c r="B39" s="21">
        <v>44681</v>
      </c>
      <c r="C39" s="13">
        <v>44684</v>
      </c>
      <c r="D39" s="29">
        <v>38383.599999999999</v>
      </c>
      <c r="E39" s="22">
        <f t="shared" si="0"/>
        <v>15</v>
      </c>
      <c r="F39" s="22">
        <f t="shared" si="2"/>
        <v>3</v>
      </c>
      <c r="G39" s="23">
        <f t="shared" si="3"/>
        <v>18</v>
      </c>
      <c r="H39" s="174">
        <f t="shared" ref="H39:H70" si="5">D39/$D$82</f>
        <v>4.6107756777825036E-4</v>
      </c>
      <c r="I39" s="23">
        <f t="shared" si="4"/>
        <v>8.2993962200085068E-3</v>
      </c>
    </row>
    <row r="40" spans="1:11">
      <c r="A40" s="21">
        <v>44682</v>
      </c>
      <c r="B40" s="21">
        <v>44712</v>
      </c>
      <c r="C40" s="13">
        <v>44714</v>
      </c>
      <c r="D40" s="29">
        <v>48969.249999999993</v>
      </c>
      <c r="E40" s="22">
        <f t="shared" si="0"/>
        <v>15.5</v>
      </c>
      <c r="F40" s="22">
        <f t="shared" si="2"/>
        <v>2</v>
      </c>
      <c r="G40" s="23">
        <f t="shared" si="3"/>
        <v>17.5</v>
      </c>
      <c r="H40" s="174">
        <f t="shared" si="5"/>
        <v>5.8823619165281743E-4</v>
      </c>
      <c r="I40" s="23">
        <f t="shared" si="4"/>
        <v>1.0294133353924305E-2</v>
      </c>
    </row>
    <row r="41" spans="1:11">
      <c r="A41" s="21">
        <v>44713</v>
      </c>
      <c r="B41" s="21">
        <v>44742</v>
      </c>
      <c r="C41" s="13">
        <v>44747</v>
      </c>
      <c r="D41" s="29">
        <v>218913.06</v>
      </c>
      <c r="E41" s="22">
        <f t="shared" si="0"/>
        <v>15</v>
      </c>
      <c r="F41" s="22">
        <f t="shared" si="2"/>
        <v>5</v>
      </c>
      <c r="G41" s="23">
        <f t="shared" si="3"/>
        <v>20</v>
      </c>
      <c r="H41" s="174">
        <f t="shared" si="5"/>
        <v>2.6296621801939943E-3</v>
      </c>
      <c r="I41" s="23">
        <f t="shared" si="4"/>
        <v>5.2593243603879888E-2</v>
      </c>
    </row>
    <row r="42" spans="1:11">
      <c r="A42" s="21">
        <v>44743</v>
      </c>
      <c r="B42" s="21">
        <v>44773</v>
      </c>
      <c r="C42" s="13">
        <v>44776</v>
      </c>
      <c r="D42" s="29">
        <v>46912.420000000006</v>
      </c>
      <c r="E42" s="22">
        <f t="shared" si="0"/>
        <v>15.5</v>
      </c>
      <c r="F42" s="22">
        <f t="shared" si="2"/>
        <v>3</v>
      </c>
      <c r="G42" s="23">
        <f t="shared" si="3"/>
        <v>18.5</v>
      </c>
      <c r="H42" s="174">
        <f t="shared" si="5"/>
        <v>5.635288121018287E-4</v>
      </c>
      <c r="I42" s="23">
        <f t="shared" si="4"/>
        <v>1.0425283023883831E-2</v>
      </c>
    </row>
    <row r="43" spans="1:11">
      <c r="A43" s="21">
        <v>44774</v>
      </c>
      <c r="B43" s="21">
        <v>44804</v>
      </c>
      <c r="C43" s="13">
        <v>44810</v>
      </c>
      <c r="D43" s="29">
        <v>37969.020000000011</v>
      </c>
      <c r="E43" s="22">
        <f t="shared" si="0"/>
        <v>15.5</v>
      </c>
      <c r="F43" s="22">
        <f t="shared" si="2"/>
        <v>6</v>
      </c>
      <c r="G43" s="23">
        <f t="shared" si="3"/>
        <v>21.5</v>
      </c>
      <c r="H43" s="174">
        <f t="shared" si="5"/>
        <v>4.5609748414749399E-4</v>
      </c>
      <c r="I43" s="23">
        <f t="shared" si="4"/>
        <v>9.8060959091711211E-3</v>
      </c>
    </row>
    <row r="44" spans="1:11">
      <c r="A44" s="21">
        <v>44805</v>
      </c>
      <c r="B44" s="21">
        <v>44834</v>
      </c>
      <c r="C44" s="13">
        <v>44839</v>
      </c>
      <c r="D44" s="29">
        <v>42538.35</v>
      </c>
      <c r="E44" s="22">
        <f t="shared" si="0"/>
        <v>15</v>
      </c>
      <c r="F44" s="22">
        <f t="shared" si="2"/>
        <v>5</v>
      </c>
      <c r="G44" s="23">
        <f t="shared" si="3"/>
        <v>20</v>
      </c>
      <c r="H44" s="174">
        <f t="shared" si="5"/>
        <v>5.1098591469533698E-4</v>
      </c>
      <c r="I44" s="23">
        <f t="shared" si="4"/>
        <v>1.021971829390674E-2</v>
      </c>
    </row>
    <row r="45" spans="1:11">
      <c r="A45" s="21">
        <v>44470</v>
      </c>
      <c r="B45" s="21">
        <v>44500</v>
      </c>
      <c r="C45" s="13">
        <v>44502</v>
      </c>
      <c r="D45" s="29">
        <v>1950399.05</v>
      </c>
      <c r="E45" s="22">
        <f t="shared" si="0"/>
        <v>15.5</v>
      </c>
      <c r="F45" s="22">
        <f t="shared" si="2"/>
        <v>2</v>
      </c>
      <c r="G45" s="23">
        <f t="shared" si="3"/>
        <v>17.5</v>
      </c>
      <c r="H45" s="174">
        <f t="shared" si="5"/>
        <v>2.342889281284221E-2</v>
      </c>
      <c r="I45" s="23">
        <f t="shared" si="4"/>
        <v>0.41000562422473869</v>
      </c>
    </row>
    <row r="46" spans="1:11">
      <c r="A46" s="21">
        <v>44501</v>
      </c>
      <c r="B46" s="21">
        <v>44530</v>
      </c>
      <c r="C46" s="13">
        <v>44532</v>
      </c>
      <c r="D46" s="29">
        <v>2018435.55</v>
      </c>
      <c r="E46" s="22">
        <f t="shared" si="0"/>
        <v>15</v>
      </c>
      <c r="F46" s="22">
        <f t="shared" si="2"/>
        <v>2</v>
      </c>
      <c r="G46" s="23">
        <f t="shared" si="3"/>
        <v>17</v>
      </c>
      <c r="H46" s="174">
        <f t="shared" si="5"/>
        <v>2.424617164911981E-2</v>
      </c>
      <c r="I46" s="23">
        <f t="shared" si="4"/>
        <v>0.41218491803503676</v>
      </c>
    </row>
    <row r="47" spans="1:11">
      <c r="A47" s="21">
        <v>44531</v>
      </c>
      <c r="B47" s="21">
        <v>44561</v>
      </c>
      <c r="C47" s="13">
        <v>44565</v>
      </c>
      <c r="D47" s="29">
        <v>2367026.89</v>
      </c>
      <c r="E47" s="22">
        <f t="shared" si="0"/>
        <v>15.5</v>
      </c>
      <c r="F47" s="22">
        <f t="shared" si="2"/>
        <v>4</v>
      </c>
      <c r="G47" s="23">
        <f t="shared" si="3"/>
        <v>19.5</v>
      </c>
      <c r="H47" s="174">
        <f t="shared" si="5"/>
        <v>2.8433575832045883E-2</v>
      </c>
      <c r="I47" s="23">
        <f t="shared" si="4"/>
        <v>0.55445472872489476</v>
      </c>
    </row>
    <row r="48" spans="1:11">
      <c r="A48" s="21">
        <v>44562</v>
      </c>
      <c r="B48" s="21">
        <v>44592</v>
      </c>
      <c r="C48" s="13">
        <v>44594</v>
      </c>
      <c r="D48" s="29">
        <v>1959890.58</v>
      </c>
      <c r="E48" s="22">
        <f t="shared" si="0"/>
        <v>15.5</v>
      </c>
      <c r="F48" s="22">
        <f t="shared" si="2"/>
        <v>2</v>
      </c>
      <c r="G48" s="23">
        <f t="shared" si="3"/>
        <v>17.5</v>
      </c>
      <c r="H48" s="174">
        <f t="shared" si="5"/>
        <v>2.3542908474919095E-2</v>
      </c>
      <c r="I48" s="23">
        <f t="shared" si="4"/>
        <v>0.41200089831108416</v>
      </c>
    </row>
    <row r="49" spans="1:9">
      <c r="A49" s="21">
        <v>44593</v>
      </c>
      <c r="B49" s="21">
        <v>44620</v>
      </c>
      <c r="C49" s="13">
        <v>44622</v>
      </c>
      <c r="D49" s="29">
        <v>1639225.13</v>
      </c>
      <c r="E49" s="22">
        <f t="shared" si="0"/>
        <v>14</v>
      </c>
      <c r="F49" s="22">
        <f t="shared" si="2"/>
        <v>2</v>
      </c>
      <c r="G49" s="23">
        <f t="shared" si="3"/>
        <v>16</v>
      </c>
      <c r="H49" s="174">
        <f t="shared" si="5"/>
        <v>1.9690960097056717E-2</v>
      </c>
      <c r="I49" s="23">
        <f t="shared" si="4"/>
        <v>0.31505536155290748</v>
      </c>
    </row>
    <row r="50" spans="1:9">
      <c r="A50" s="21">
        <v>44621</v>
      </c>
      <c r="B50" s="21">
        <v>44651</v>
      </c>
      <c r="C50" s="13">
        <v>44655</v>
      </c>
      <c r="D50" s="29">
        <v>1722291</v>
      </c>
      <c r="E50" s="22">
        <f t="shared" si="0"/>
        <v>15.5</v>
      </c>
      <c r="F50" s="22">
        <f t="shared" si="2"/>
        <v>4</v>
      </c>
      <c r="G50" s="23">
        <f t="shared" si="3"/>
        <v>19.5</v>
      </c>
      <c r="H50" s="174">
        <f t="shared" si="5"/>
        <v>2.0688777115392267E-2</v>
      </c>
      <c r="I50" s="23">
        <f t="shared" si="4"/>
        <v>0.40343115375014921</v>
      </c>
    </row>
    <row r="51" spans="1:9">
      <c r="A51" s="21">
        <v>44652</v>
      </c>
      <c r="B51" s="21">
        <v>44681</v>
      </c>
      <c r="C51" s="13">
        <v>44684</v>
      </c>
      <c r="D51" s="29">
        <v>1795137.54</v>
      </c>
      <c r="E51" s="22">
        <f t="shared" si="0"/>
        <v>15</v>
      </c>
      <c r="F51" s="22">
        <f t="shared" si="2"/>
        <v>3</v>
      </c>
      <c r="G51" s="23">
        <f t="shared" si="3"/>
        <v>18</v>
      </c>
      <c r="H51" s="174">
        <f t="shared" si="5"/>
        <v>2.1563835877057694E-2</v>
      </c>
      <c r="I51" s="23">
        <f t="shared" si="4"/>
        <v>0.38814904578703846</v>
      </c>
    </row>
    <row r="52" spans="1:9">
      <c r="A52" s="21">
        <v>44682</v>
      </c>
      <c r="B52" s="21">
        <v>44712</v>
      </c>
      <c r="C52" s="13">
        <v>44714</v>
      </c>
      <c r="D52" s="29">
        <v>1603648.54</v>
      </c>
      <c r="E52" s="22">
        <f t="shared" si="0"/>
        <v>15.5</v>
      </c>
      <c r="F52" s="22">
        <f t="shared" si="2"/>
        <v>2</v>
      </c>
      <c r="G52" s="23">
        <f t="shared" si="3"/>
        <v>17.5</v>
      </c>
      <c r="H52" s="174">
        <f t="shared" si="5"/>
        <v>1.9263601340008294E-2</v>
      </c>
      <c r="I52" s="23">
        <f t="shared" si="4"/>
        <v>0.33711302345014516</v>
      </c>
    </row>
    <row r="53" spans="1:9">
      <c r="A53" s="21">
        <v>44713</v>
      </c>
      <c r="B53" s="21">
        <v>44742</v>
      </c>
      <c r="C53" s="13">
        <v>44747</v>
      </c>
      <c r="D53" s="29">
        <v>2230558.6800000002</v>
      </c>
      <c r="E53" s="22">
        <f t="shared" si="0"/>
        <v>15</v>
      </c>
      <c r="F53" s="22">
        <f t="shared" si="2"/>
        <v>5</v>
      </c>
      <c r="G53" s="23">
        <f t="shared" si="3"/>
        <v>20</v>
      </c>
      <c r="H53" s="174">
        <f t="shared" si="5"/>
        <v>2.6794270755246118E-2</v>
      </c>
      <c r="I53" s="23">
        <f t="shared" si="4"/>
        <v>0.53588541510492238</v>
      </c>
    </row>
    <row r="54" spans="1:9">
      <c r="A54" s="21">
        <v>44743</v>
      </c>
      <c r="B54" s="21">
        <v>44773</v>
      </c>
      <c r="C54" s="13">
        <v>44775</v>
      </c>
      <c r="D54" s="29">
        <v>2074289.6</v>
      </c>
      <c r="E54" s="22">
        <f t="shared" si="0"/>
        <v>15.5</v>
      </c>
      <c r="F54" s="22">
        <f t="shared" si="2"/>
        <v>2</v>
      </c>
      <c r="G54" s="23">
        <f t="shared" si="3"/>
        <v>17.5</v>
      </c>
      <c r="H54" s="174">
        <f t="shared" si="5"/>
        <v>2.4917110527301244E-2</v>
      </c>
      <c r="I54" s="23">
        <f t="shared" si="4"/>
        <v>0.43604943422777176</v>
      </c>
    </row>
    <row r="55" spans="1:9">
      <c r="A55" s="21">
        <v>44774</v>
      </c>
      <c r="B55" s="21">
        <v>44804</v>
      </c>
      <c r="C55" s="13">
        <v>44806</v>
      </c>
      <c r="D55" s="29">
        <v>2557604.87</v>
      </c>
      <c r="E55" s="22">
        <f t="shared" si="0"/>
        <v>15.5</v>
      </c>
      <c r="F55" s="22">
        <f t="shared" si="2"/>
        <v>2</v>
      </c>
      <c r="G55" s="23">
        <f t="shared" si="3"/>
        <v>17.5</v>
      </c>
      <c r="H55" s="174">
        <f t="shared" si="5"/>
        <v>3.0722866870158305E-2</v>
      </c>
      <c r="I55" s="23">
        <f t="shared" si="4"/>
        <v>0.53765017022777029</v>
      </c>
    </row>
    <row r="56" spans="1:9">
      <c r="A56" s="21">
        <v>44805</v>
      </c>
      <c r="B56" s="21">
        <v>44834</v>
      </c>
      <c r="C56" s="13">
        <v>44838</v>
      </c>
      <c r="D56" s="29">
        <v>2983061.2</v>
      </c>
      <c r="E56" s="22">
        <f t="shared" si="0"/>
        <v>15</v>
      </c>
      <c r="F56" s="22">
        <f t="shared" si="2"/>
        <v>4</v>
      </c>
      <c r="G56" s="23">
        <f t="shared" si="3"/>
        <v>19</v>
      </c>
      <c r="H56" s="174">
        <f t="shared" si="5"/>
        <v>3.5833600877188933E-2</v>
      </c>
      <c r="I56" s="23">
        <f t="shared" si="4"/>
        <v>0.68083841666658973</v>
      </c>
    </row>
    <row r="57" spans="1:9">
      <c r="A57" s="21">
        <v>44470</v>
      </c>
      <c r="B57" s="21">
        <v>44500</v>
      </c>
      <c r="C57" s="13">
        <v>44502</v>
      </c>
      <c r="D57" s="29">
        <v>1936217.96</v>
      </c>
      <c r="E57" s="22">
        <f t="shared" si="0"/>
        <v>15.5</v>
      </c>
      <c r="F57" s="22">
        <f t="shared" si="2"/>
        <v>2</v>
      </c>
      <c r="G57" s="23">
        <f t="shared" si="3"/>
        <v>17.5</v>
      </c>
      <c r="H57" s="174">
        <f t="shared" si="5"/>
        <v>2.3258544474342314E-2</v>
      </c>
      <c r="I57" s="23">
        <f t="shared" si="4"/>
        <v>0.40702452830099051</v>
      </c>
    </row>
    <row r="58" spans="1:9">
      <c r="A58" s="21">
        <v>44501</v>
      </c>
      <c r="B58" s="21">
        <v>44530</v>
      </c>
      <c r="C58" s="13">
        <v>44532</v>
      </c>
      <c r="D58" s="29">
        <v>2860772.26</v>
      </c>
      <c r="E58" s="22">
        <f t="shared" si="0"/>
        <v>15</v>
      </c>
      <c r="F58" s="22">
        <f t="shared" si="2"/>
        <v>2</v>
      </c>
      <c r="G58" s="23">
        <f t="shared" si="3"/>
        <v>17</v>
      </c>
      <c r="H58" s="174">
        <f t="shared" si="5"/>
        <v>3.4364622276396389E-2</v>
      </c>
      <c r="I58" s="23">
        <f t="shared" si="4"/>
        <v>0.58419857869873859</v>
      </c>
    </row>
    <row r="59" spans="1:9">
      <c r="A59" s="21">
        <v>44531</v>
      </c>
      <c r="B59" s="21">
        <v>44561</v>
      </c>
      <c r="C59" s="13">
        <v>44565</v>
      </c>
      <c r="D59" s="29">
        <v>2765436.25</v>
      </c>
      <c r="E59" s="22">
        <f t="shared" si="0"/>
        <v>15.5</v>
      </c>
      <c r="F59" s="22">
        <f t="shared" si="2"/>
        <v>4</v>
      </c>
      <c r="G59" s="23">
        <f t="shared" si="3"/>
        <v>19.5</v>
      </c>
      <c r="H59" s="174">
        <f t="shared" si="5"/>
        <v>3.3219411936238542E-2</v>
      </c>
      <c r="I59" s="23">
        <f t="shared" si="4"/>
        <v>0.64777853275665154</v>
      </c>
    </row>
    <row r="60" spans="1:9">
      <c r="A60" s="21">
        <v>44562</v>
      </c>
      <c r="B60" s="21">
        <v>44592</v>
      </c>
      <c r="C60" s="13">
        <v>44594</v>
      </c>
      <c r="D60" s="29">
        <v>2772243.6</v>
      </c>
      <c r="E60" s="22">
        <f t="shared" si="0"/>
        <v>15.5</v>
      </c>
      <c r="F60" s="22">
        <f t="shared" si="2"/>
        <v>2</v>
      </c>
      <c r="G60" s="23">
        <f t="shared" si="3"/>
        <v>17.5</v>
      </c>
      <c r="H60" s="174">
        <f t="shared" si="5"/>
        <v>3.3301184265593142E-2</v>
      </c>
      <c r="I60" s="23">
        <f t="shared" si="4"/>
        <v>0.58277072464787993</v>
      </c>
    </row>
    <row r="61" spans="1:9">
      <c r="A61" s="21">
        <v>44593</v>
      </c>
      <c r="B61" s="21">
        <v>44620</v>
      </c>
      <c r="C61" s="13">
        <v>44622</v>
      </c>
      <c r="D61" s="29">
        <v>2171965.9500000002</v>
      </c>
      <c r="E61" s="22">
        <f t="shared" si="0"/>
        <v>14</v>
      </c>
      <c r="F61" s="22">
        <f t="shared" si="2"/>
        <v>2</v>
      </c>
      <c r="G61" s="23">
        <f t="shared" si="3"/>
        <v>16</v>
      </c>
      <c r="H61" s="174">
        <f t="shared" si="5"/>
        <v>2.6090433870798391E-2</v>
      </c>
      <c r="I61" s="23">
        <f t="shared" si="4"/>
        <v>0.41744694193277426</v>
      </c>
    </row>
    <row r="62" spans="1:9">
      <c r="A62" s="21">
        <v>44621</v>
      </c>
      <c r="B62" s="21">
        <v>44651</v>
      </c>
      <c r="C62" s="13">
        <v>44655</v>
      </c>
      <c r="D62" s="29">
        <v>2696627.8</v>
      </c>
      <c r="E62" s="22">
        <f t="shared" si="0"/>
        <v>15.5</v>
      </c>
      <c r="F62" s="22">
        <f t="shared" si="2"/>
        <v>4</v>
      </c>
      <c r="G62" s="23">
        <f t="shared" si="3"/>
        <v>19.5</v>
      </c>
      <c r="H62" s="174">
        <f t="shared" si="5"/>
        <v>3.2392860159735255E-2</v>
      </c>
      <c r="I62" s="23">
        <f t="shared" si="4"/>
        <v>0.63166077311483748</v>
      </c>
    </row>
    <row r="63" spans="1:9">
      <c r="A63" s="21">
        <v>44652</v>
      </c>
      <c r="B63" s="21">
        <v>44681</v>
      </c>
      <c r="C63" s="13">
        <v>44684</v>
      </c>
      <c r="D63" s="29">
        <v>2549455.4500000002</v>
      </c>
      <c r="E63" s="22">
        <f t="shared" si="0"/>
        <v>15</v>
      </c>
      <c r="F63" s="22">
        <f t="shared" si="2"/>
        <v>3</v>
      </c>
      <c r="G63" s="23">
        <f t="shared" si="3"/>
        <v>18</v>
      </c>
      <c r="H63" s="174">
        <f t="shared" si="5"/>
        <v>3.0624973114689737E-2</v>
      </c>
      <c r="I63" s="23">
        <f t="shared" si="4"/>
        <v>0.5512495160644153</v>
      </c>
    </row>
    <row r="64" spans="1:9">
      <c r="A64" s="21">
        <v>44682</v>
      </c>
      <c r="B64" s="21">
        <v>44712</v>
      </c>
      <c r="C64" s="13">
        <v>44714</v>
      </c>
      <c r="D64" s="29">
        <v>2420026.1</v>
      </c>
      <c r="E64" s="22">
        <f t="shared" si="0"/>
        <v>15.5</v>
      </c>
      <c r="F64" s="22">
        <f t="shared" si="2"/>
        <v>2</v>
      </c>
      <c r="G64" s="23">
        <f t="shared" si="3"/>
        <v>17.5</v>
      </c>
      <c r="H64" s="174">
        <f t="shared" si="5"/>
        <v>2.907022134838538E-2</v>
      </c>
      <c r="I64" s="23">
        <f t="shared" si="4"/>
        <v>0.50872887359674412</v>
      </c>
    </row>
    <row r="65" spans="1:9">
      <c r="A65" s="21">
        <v>44713</v>
      </c>
      <c r="B65" s="21">
        <v>44742</v>
      </c>
      <c r="C65" s="13">
        <v>44747</v>
      </c>
      <c r="D65" s="29">
        <v>3065636.63</v>
      </c>
      <c r="E65" s="22">
        <f t="shared" si="0"/>
        <v>15</v>
      </c>
      <c r="F65" s="22">
        <f t="shared" si="2"/>
        <v>5</v>
      </c>
      <c r="G65" s="23">
        <f t="shared" si="3"/>
        <v>20</v>
      </c>
      <c r="H65" s="174">
        <f t="shared" si="5"/>
        <v>3.6825526554369888E-2</v>
      </c>
      <c r="I65" s="23">
        <f t="shared" si="4"/>
        <v>0.73651053108739772</v>
      </c>
    </row>
    <row r="66" spans="1:9">
      <c r="A66" s="21">
        <v>44743</v>
      </c>
      <c r="B66" s="21">
        <v>44773</v>
      </c>
      <c r="C66" s="13">
        <v>44775</v>
      </c>
      <c r="D66" s="29">
        <v>2248075.8199999998</v>
      </c>
      <c r="E66" s="22">
        <f t="shared" si="0"/>
        <v>15.5</v>
      </c>
      <c r="F66" s="22">
        <f t="shared" si="2"/>
        <v>2</v>
      </c>
      <c r="G66" s="23">
        <f t="shared" si="3"/>
        <v>17.5</v>
      </c>
      <c r="H66" s="174">
        <f t="shared" si="5"/>
        <v>2.7004692922672595E-2</v>
      </c>
      <c r="I66" s="23">
        <f t="shared" si="4"/>
        <v>0.47258212614677042</v>
      </c>
    </row>
    <row r="67" spans="1:9">
      <c r="A67" s="21">
        <v>44774</v>
      </c>
      <c r="B67" s="21">
        <v>44804</v>
      </c>
      <c r="C67" s="13">
        <v>44806</v>
      </c>
      <c r="D67" s="29">
        <v>3014028.77</v>
      </c>
      <c r="E67" s="22">
        <f t="shared" si="0"/>
        <v>15.5</v>
      </c>
      <c r="F67" s="22">
        <f t="shared" si="2"/>
        <v>2</v>
      </c>
      <c r="G67" s="23">
        <f t="shared" si="3"/>
        <v>17.5</v>
      </c>
      <c r="H67" s="174">
        <f t="shared" si="5"/>
        <v>3.6205594433176454E-2</v>
      </c>
      <c r="I67" s="23">
        <f t="shared" si="4"/>
        <v>0.6335979025805879</v>
      </c>
    </row>
    <row r="68" spans="1:9">
      <c r="A68" s="21">
        <v>44805</v>
      </c>
      <c r="B68" s="21">
        <v>44834</v>
      </c>
      <c r="C68" s="13">
        <v>44838</v>
      </c>
      <c r="D68" s="29">
        <v>1333905.76</v>
      </c>
      <c r="E68" s="22">
        <f t="shared" si="0"/>
        <v>15</v>
      </c>
      <c r="F68" s="22">
        <f t="shared" si="2"/>
        <v>4</v>
      </c>
      <c r="G68" s="23">
        <f t="shared" ref="G68:G80" si="6">E68+F68</f>
        <v>19</v>
      </c>
      <c r="H68" s="174">
        <f t="shared" si="5"/>
        <v>1.602335433534631E-2</v>
      </c>
      <c r="I68" s="23">
        <f t="shared" ref="I68:I80" si="7">G68*H68</f>
        <v>0.3044437323715799</v>
      </c>
    </row>
    <row r="69" spans="1:9">
      <c r="A69" s="21">
        <v>44470</v>
      </c>
      <c r="B69" s="21">
        <v>44500</v>
      </c>
      <c r="C69" s="13">
        <v>44502</v>
      </c>
      <c r="D69" s="29">
        <v>1697004.43</v>
      </c>
      <c r="E69" s="22">
        <f t="shared" ref="E69:E80" si="8">(B69-A69+1)/2</f>
        <v>15.5</v>
      </c>
      <c r="F69" s="22">
        <f t="shared" ref="F69:F80" si="9">+C69-B69</f>
        <v>2</v>
      </c>
      <c r="G69" s="23">
        <f t="shared" si="6"/>
        <v>17.5</v>
      </c>
      <c r="H69" s="174">
        <f t="shared" si="5"/>
        <v>2.0385025768643799E-2</v>
      </c>
      <c r="I69" s="23">
        <f t="shared" si="7"/>
        <v>0.35673795095126648</v>
      </c>
    </row>
    <row r="70" spans="1:9">
      <c r="A70" s="21">
        <v>44501</v>
      </c>
      <c r="B70" s="21">
        <v>44530</v>
      </c>
      <c r="C70" s="13">
        <v>44532</v>
      </c>
      <c r="D70" s="29">
        <v>1833230.99</v>
      </c>
      <c r="E70" s="22">
        <f t="shared" si="8"/>
        <v>15</v>
      </c>
      <c r="F70" s="22">
        <f t="shared" si="9"/>
        <v>2</v>
      </c>
      <c r="G70" s="23">
        <f t="shared" si="6"/>
        <v>17</v>
      </c>
      <c r="H70" s="174">
        <f t="shared" si="5"/>
        <v>2.2021428058986495E-2</v>
      </c>
      <c r="I70" s="23">
        <f t="shared" si="7"/>
        <v>0.37436427700277042</v>
      </c>
    </row>
    <row r="71" spans="1:9">
      <c r="A71" s="21">
        <v>44531</v>
      </c>
      <c r="B71" s="21">
        <v>44561</v>
      </c>
      <c r="C71" s="13">
        <v>44565</v>
      </c>
      <c r="D71" s="29">
        <v>1691579.14</v>
      </c>
      <c r="E71" s="22">
        <f t="shared" si="8"/>
        <v>15.5</v>
      </c>
      <c r="F71" s="22">
        <f t="shared" si="9"/>
        <v>4</v>
      </c>
      <c r="G71" s="23">
        <f t="shared" si="6"/>
        <v>19.5</v>
      </c>
      <c r="H71" s="174">
        <f t="shared" ref="H71:H80" si="10">D71/$D$82</f>
        <v>2.0319855239623812E-2</v>
      </c>
      <c r="I71" s="23">
        <f t="shared" si="7"/>
        <v>0.39623717717266432</v>
      </c>
    </row>
    <row r="72" spans="1:9">
      <c r="A72" s="21">
        <v>44562</v>
      </c>
      <c r="B72" s="21">
        <v>44592</v>
      </c>
      <c r="C72" s="13">
        <v>44594</v>
      </c>
      <c r="D72" s="29">
        <v>2038698.48</v>
      </c>
      <c r="E72" s="22">
        <f t="shared" si="8"/>
        <v>15.5</v>
      </c>
      <c r="F72" s="22">
        <f t="shared" si="9"/>
        <v>2</v>
      </c>
      <c r="G72" s="23">
        <f t="shared" si="6"/>
        <v>17.5</v>
      </c>
      <c r="H72" s="174">
        <f t="shared" si="10"/>
        <v>2.4489577230682274E-2</v>
      </c>
      <c r="I72" s="23">
        <f t="shared" si="7"/>
        <v>0.42856760153693979</v>
      </c>
    </row>
    <row r="73" spans="1:9">
      <c r="A73" s="21">
        <v>44593</v>
      </c>
      <c r="B73" s="21">
        <v>44620</v>
      </c>
      <c r="C73" s="13">
        <v>44622</v>
      </c>
      <c r="D73" s="29">
        <v>1830164.16</v>
      </c>
      <c r="E73" s="22">
        <f t="shared" si="8"/>
        <v>14</v>
      </c>
      <c r="F73" s="22">
        <f t="shared" si="9"/>
        <v>2</v>
      </c>
      <c r="G73" s="23">
        <f t="shared" si="6"/>
        <v>16</v>
      </c>
      <c r="H73" s="174">
        <f t="shared" si="10"/>
        <v>2.1984588197243735E-2</v>
      </c>
      <c r="I73" s="23">
        <f t="shared" si="7"/>
        <v>0.35175341115589975</v>
      </c>
    </row>
    <row r="74" spans="1:9">
      <c r="A74" s="21">
        <v>44621</v>
      </c>
      <c r="B74" s="21">
        <v>44651</v>
      </c>
      <c r="C74" s="13">
        <v>44655</v>
      </c>
      <c r="D74" s="29">
        <v>1925396</v>
      </c>
      <c r="E74" s="22">
        <f t="shared" si="8"/>
        <v>15.5</v>
      </c>
      <c r="F74" s="22">
        <f t="shared" si="9"/>
        <v>4</v>
      </c>
      <c r="G74" s="23">
        <f t="shared" si="6"/>
        <v>19.5</v>
      </c>
      <c r="H74" s="174">
        <f t="shared" si="10"/>
        <v>2.3128547210005634E-2</v>
      </c>
      <c r="I74" s="23">
        <f t="shared" si="7"/>
        <v>0.45100667059510985</v>
      </c>
    </row>
    <row r="75" spans="1:9">
      <c r="A75" s="21">
        <v>44652</v>
      </c>
      <c r="B75" s="21">
        <v>44681</v>
      </c>
      <c r="C75" s="13">
        <v>44684</v>
      </c>
      <c r="D75" s="29">
        <v>1531016.73</v>
      </c>
      <c r="E75" s="22">
        <f t="shared" si="8"/>
        <v>15</v>
      </c>
      <c r="F75" s="22">
        <f t="shared" si="9"/>
        <v>3</v>
      </c>
      <c r="G75" s="23">
        <f t="shared" si="6"/>
        <v>18</v>
      </c>
      <c r="H75" s="174">
        <f t="shared" si="10"/>
        <v>1.8391121992106272E-2</v>
      </c>
      <c r="I75" s="23">
        <f t="shared" si="7"/>
        <v>0.33104019585791289</v>
      </c>
    </row>
    <row r="76" spans="1:9">
      <c r="A76" s="21">
        <v>44682</v>
      </c>
      <c r="B76" s="21">
        <v>44712</v>
      </c>
      <c r="C76" s="13">
        <v>44714</v>
      </c>
      <c r="D76" s="29">
        <v>1610954.01</v>
      </c>
      <c r="E76" s="22">
        <f t="shared" si="8"/>
        <v>15.5</v>
      </c>
      <c r="F76" s="22">
        <f t="shared" si="9"/>
        <v>2</v>
      </c>
      <c r="G76" s="23">
        <f t="shared" si="6"/>
        <v>17.5</v>
      </c>
      <c r="H76" s="174">
        <f t="shared" si="10"/>
        <v>1.9351357265431572E-2</v>
      </c>
      <c r="I76" s="23">
        <f t="shared" si="7"/>
        <v>0.33864875214505252</v>
      </c>
    </row>
    <row r="77" spans="1:9">
      <c r="A77" s="21">
        <v>44713</v>
      </c>
      <c r="B77" s="21">
        <v>44742</v>
      </c>
      <c r="C77" s="13">
        <v>44747</v>
      </c>
      <c r="D77" s="29">
        <v>1754565.46</v>
      </c>
      <c r="E77" s="22">
        <f t="shared" si="8"/>
        <v>15</v>
      </c>
      <c r="F77" s="22">
        <f t="shared" si="9"/>
        <v>5</v>
      </c>
      <c r="G77" s="23">
        <f t="shared" si="6"/>
        <v>20</v>
      </c>
      <c r="H77" s="174">
        <f t="shared" si="10"/>
        <v>2.107646950271801E-2</v>
      </c>
      <c r="I77" s="23">
        <f t="shared" si="7"/>
        <v>0.42152939005436019</v>
      </c>
    </row>
    <row r="78" spans="1:9">
      <c r="A78" s="21">
        <v>44743</v>
      </c>
      <c r="B78" s="21">
        <v>44773</v>
      </c>
      <c r="C78" s="13">
        <v>44775</v>
      </c>
      <c r="D78" s="29">
        <v>1175772.27</v>
      </c>
      <c r="E78" s="22">
        <f t="shared" si="8"/>
        <v>15.5</v>
      </c>
      <c r="F78" s="22">
        <f t="shared" si="9"/>
        <v>2</v>
      </c>
      <c r="G78" s="23">
        <f t="shared" si="6"/>
        <v>17.5</v>
      </c>
      <c r="H78" s="174">
        <f t="shared" si="10"/>
        <v>1.412379814589336E-2</v>
      </c>
      <c r="I78" s="23">
        <f t="shared" si="7"/>
        <v>0.24716646755313379</v>
      </c>
    </row>
    <row r="79" spans="1:9">
      <c r="A79" s="21">
        <v>44774</v>
      </c>
      <c r="B79" s="21">
        <v>44804</v>
      </c>
      <c r="C79" s="13">
        <v>44806</v>
      </c>
      <c r="D79" s="29">
        <v>1672938.68</v>
      </c>
      <c r="E79" s="22">
        <f t="shared" si="8"/>
        <v>15.5</v>
      </c>
      <c r="F79" s="22">
        <f t="shared" si="9"/>
        <v>2</v>
      </c>
      <c r="G79" s="23">
        <f t="shared" si="6"/>
        <v>17.5</v>
      </c>
      <c r="H79" s="174">
        <f t="shared" si="10"/>
        <v>2.0095939349528358E-2</v>
      </c>
      <c r="I79" s="23">
        <f t="shared" si="7"/>
        <v>0.35167893861674626</v>
      </c>
    </row>
    <row r="80" spans="1:9">
      <c r="A80" s="21">
        <v>44805</v>
      </c>
      <c r="B80" s="21">
        <v>44834</v>
      </c>
      <c r="C80" s="13">
        <v>44838</v>
      </c>
      <c r="D80" s="29">
        <v>1872858.54</v>
      </c>
      <c r="E80" s="22">
        <f t="shared" si="8"/>
        <v>15</v>
      </c>
      <c r="F80" s="22">
        <f t="shared" si="9"/>
        <v>4</v>
      </c>
      <c r="G80" s="23">
        <f t="shared" si="6"/>
        <v>19</v>
      </c>
      <c r="H80" s="174">
        <f t="shared" si="10"/>
        <v>2.2497448400252324E-2</v>
      </c>
      <c r="I80" s="23">
        <f t="shared" si="7"/>
        <v>0.42745151960479416</v>
      </c>
    </row>
    <row r="81" spans="1:10">
      <c r="A81" s="21"/>
      <c r="B81" s="21"/>
      <c r="C81" s="13"/>
      <c r="D81" s="29"/>
      <c r="E81" s="22"/>
      <c r="F81" s="22"/>
      <c r="G81" s="23"/>
      <c r="H81" s="24"/>
      <c r="I81" s="23"/>
    </row>
    <row r="82" spans="1:10" ht="13.5" thickBot="1">
      <c r="B82" s="26"/>
      <c r="C82" s="13"/>
      <c r="D82" s="27">
        <f>SUM(D10:D80)</f>
        <v>83247597.980000019</v>
      </c>
      <c r="I82" s="28">
        <f>SUM(I10:I80)</f>
        <v>18.213622209126946</v>
      </c>
      <c r="J82" s="14" t="s">
        <v>28</v>
      </c>
    </row>
    <row r="83" spans="1:10" ht="13.5" thickTop="1">
      <c r="B83" s="26"/>
    </row>
    <row r="84" spans="1:10">
      <c r="B84" s="26"/>
    </row>
    <row r="85" spans="1:10">
      <c r="B85" s="26"/>
      <c r="C85" s="234" t="s">
        <v>1350</v>
      </c>
    </row>
    <row r="86" spans="1:10">
      <c r="B86" s="26"/>
    </row>
  </sheetData>
  <dataConsolidate/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0"/>
  <sheetViews>
    <sheetView view="pageBreakPreview" zoomScale="80" zoomScaleNormal="100" zoomScaleSheetLayoutView="80" workbookViewId="0">
      <selection activeCell="H33" sqref="H33"/>
    </sheetView>
  </sheetViews>
  <sheetFormatPr defaultColWidth="9.140625" defaultRowHeight="12.75"/>
  <cols>
    <col min="1" max="1" width="29.140625" style="32" customWidth="1"/>
    <col min="2" max="2" width="21.5703125" style="126" bestFit="1" customWidth="1"/>
    <col min="3" max="3" width="19" style="126" customWidth="1"/>
    <col min="4" max="4" width="17.5703125" style="126" customWidth="1"/>
    <col min="5" max="5" width="18.140625" style="32" customWidth="1"/>
    <col min="6" max="6" width="13.140625" style="32" customWidth="1"/>
    <col min="7" max="7" width="14.5703125" style="32" bestFit="1" customWidth="1"/>
    <col min="8" max="16384" width="9.140625" style="32"/>
  </cols>
  <sheetData>
    <row r="1" spans="1:6">
      <c r="A1" s="2" t="s">
        <v>15</v>
      </c>
      <c r="B1" s="32"/>
    </row>
    <row r="2" spans="1:6">
      <c r="A2" s="2" t="s">
        <v>16</v>
      </c>
      <c r="B2" s="32"/>
    </row>
    <row r="3" spans="1:6">
      <c r="A3" s="2" t="s">
        <v>17</v>
      </c>
      <c r="B3" s="32"/>
    </row>
    <row r="4" spans="1:6">
      <c r="B4" s="32"/>
    </row>
    <row r="5" spans="1:6">
      <c r="B5" s="127" t="s">
        <v>18</v>
      </c>
      <c r="C5" s="32"/>
    </row>
    <row r="6" spans="1:6">
      <c r="A6" s="32" t="s">
        <v>19</v>
      </c>
      <c r="B6" s="41">
        <f>C17</f>
        <v>15.208333333333334</v>
      </c>
      <c r="C6" s="32"/>
      <c r="F6" s="41"/>
    </row>
    <row r="7" spans="1:6">
      <c r="A7" s="32" t="s">
        <v>20</v>
      </c>
      <c r="B7" s="41">
        <f>B22</f>
        <v>1.4563492063492063</v>
      </c>
      <c r="C7" s="128"/>
      <c r="F7" s="41"/>
    </row>
    <row r="8" spans="1:6">
      <c r="A8" s="32" t="s">
        <v>21</v>
      </c>
      <c r="B8" s="41">
        <f>'AR Aging'!H28</f>
        <v>32.730423602134294</v>
      </c>
      <c r="C8" s="128"/>
      <c r="F8" s="41"/>
    </row>
    <row r="9" spans="1:6">
      <c r="A9" s="32" t="s">
        <v>22</v>
      </c>
      <c r="B9" s="41">
        <f>E295</f>
        <v>0.99402355874331572</v>
      </c>
      <c r="C9" s="128"/>
      <c r="F9" s="41"/>
    </row>
    <row r="10" spans="1:6">
      <c r="A10" s="7" t="s">
        <v>23</v>
      </c>
      <c r="B10" s="41">
        <f>D305</f>
        <v>1.0996999999999999</v>
      </c>
      <c r="C10" s="128"/>
      <c r="F10" s="41"/>
    </row>
    <row r="11" spans="1:6" ht="13.5" thickBot="1">
      <c r="A11" s="129"/>
      <c r="B11" s="130">
        <f>SUM(B6:B10)</f>
        <v>51.488829700560153</v>
      </c>
      <c r="C11" s="7"/>
    </row>
    <row r="12" spans="1:6" ht="13.5" thickTop="1">
      <c r="B12" s="32"/>
    </row>
    <row r="13" spans="1:6">
      <c r="B13" s="32"/>
    </row>
    <row r="14" spans="1:6">
      <c r="A14" s="2" t="s">
        <v>24</v>
      </c>
      <c r="B14" s="131"/>
    </row>
    <row r="15" spans="1:6">
      <c r="B15" s="132" t="s">
        <v>25</v>
      </c>
      <c r="C15" s="131">
        <v>365</v>
      </c>
      <c r="E15" s="41"/>
    </row>
    <row r="16" spans="1:6">
      <c r="B16" s="132" t="s">
        <v>26</v>
      </c>
      <c r="C16" s="131">
        <f>C15/12</f>
        <v>30.416666666666668</v>
      </c>
    </row>
    <row r="17" spans="1:4" ht="13.5" thickBot="1">
      <c r="B17" s="132" t="s">
        <v>27</v>
      </c>
      <c r="C17" s="133">
        <f>C16/2</f>
        <v>15.208333333333334</v>
      </c>
      <c r="D17" s="32" t="s">
        <v>28</v>
      </c>
    </row>
    <row r="18" spans="1:4" ht="13.5" thickTop="1">
      <c r="B18" s="132"/>
    </row>
    <row r="20" spans="1:4">
      <c r="A20" s="2" t="s">
        <v>29</v>
      </c>
    </row>
    <row r="21" spans="1:4">
      <c r="A21" s="2"/>
    </row>
    <row r="22" spans="1:4" ht="13.5" thickBot="1">
      <c r="A22" s="71" t="s">
        <v>30</v>
      </c>
      <c r="B22" s="134">
        <f>AVERAGE(D26:D277)</f>
        <v>1.4563492063492063</v>
      </c>
      <c r="C22" s="128" t="s">
        <v>28</v>
      </c>
    </row>
    <row r="23" spans="1:4" ht="13.5" thickTop="1"/>
    <row r="24" spans="1:4">
      <c r="A24" s="19" t="s">
        <v>31</v>
      </c>
      <c r="B24" s="19" t="s">
        <v>32</v>
      </c>
      <c r="C24" s="19" t="s">
        <v>33</v>
      </c>
      <c r="D24" s="19" t="s">
        <v>34</v>
      </c>
    </row>
    <row r="25" spans="1:4">
      <c r="A25" s="8" t="s">
        <v>35</v>
      </c>
      <c r="B25" s="135" t="s">
        <v>36</v>
      </c>
      <c r="C25" s="135" t="s">
        <v>37</v>
      </c>
      <c r="D25" s="135" t="s">
        <v>38</v>
      </c>
    </row>
    <row r="26" spans="1:4">
      <c r="A26" s="227">
        <v>4</v>
      </c>
      <c r="B26" s="228">
        <v>44470</v>
      </c>
      <c r="C26" s="228">
        <v>44473</v>
      </c>
      <c r="D26" s="229">
        <f>+C26-B26</f>
        <v>3</v>
      </c>
    </row>
    <row r="27" spans="1:4">
      <c r="A27" s="227">
        <v>5</v>
      </c>
      <c r="B27" s="228">
        <v>44473</v>
      </c>
      <c r="C27" s="228">
        <v>44474</v>
      </c>
      <c r="D27" s="229">
        <f t="shared" ref="D27:D89" si="0">+C27-B27</f>
        <v>1</v>
      </c>
    </row>
    <row r="28" spans="1:4">
      <c r="A28" s="227">
        <v>6</v>
      </c>
      <c r="B28" s="228">
        <v>44474</v>
      </c>
      <c r="C28" s="228">
        <v>44475</v>
      </c>
      <c r="D28" s="229">
        <f t="shared" si="0"/>
        <v>1</v>
      </c>
    </row>
    <row r="29" spans="1:4">
      <c r="A29" s="227">
        <v>7</v>
      </c>
      <c r="B29" s="228">
        <v>44475</v>
      </c>
      <c r="C29" s="228">
        <v>44476</v>
      </c>
      <c r="D29" s="229">
        <f t="shared" si="0"/>
        <v>1</v>
      </c>
    </row>
    <row r="30" spans="1:4">
      <c r="A30" s="227">
        <v>8</v>
      </c>
      <c r="B30" s="228">
        <v>44476</v>
      </c>
      <c r="C30" s="228">
        <v>44477</v>
      </c>
      <c r="D30" s="229">
        <f t="shared" si="0"/>
        <v>1</v>
      </c>
    </row>
    <row r="31" spans="1:4">
      <c r="A31" s="227">
        <v>9</v>
      </c>
      <c r="B31" s="228">
        <v>44477</v>
      </c>
      <c r="C31" s="228">
        <v>44480</v>
      </c>
      <c r="D31" s="229">
        <f>+C31-B31</f>
        <v>3</v>
      </c>
    </row>
    <row r="32" spans="1:4">
      <c r="A32" s="227">
        <v>10</v>
      </c>
      <c r="B32" s="228">
        <v>44480</v>
      </c>
      <c r="C32" s="228">
        <v>44481</v>
      </c>
      <c r="D32" s="229">
        <f t="shared" si="0"/>
        <v>1</v>
      </c>
    </row>
    <row r="33" spans="1:4">
      <c r="A33" s="227">
        <v>11</v>
      </c>
      <c r="B33" s="228">
        <v>44481</v>
      </c>
      <c r="C33" s="228">
        <v>44482</v>
      </c>
      <c r="D33" s="229">
        <f t="shared" si="0"/>
        <v>1</v>
      </c>
    </row>
    <row r="34" spans="1:4">
      <c r="A34" s="227">
        <v>12</v>
      </c>
      <c r="B34" s="228">
        <v>44482</v>
      </c>
      <c r="C34" s="228">
        <v>44483</v>
      </c>
      <c r="D34" s="229">
        <f t="shared" si="0"/>
        <v>1</v>
      </c>
    </row>
    <row r="35" spans="1:4">
      <c r="A35" s="227">
        <v>13</v>
      </c>
      <c r="B35" s="228">
        <v>44483</v>
      </c>
      <c r="C35" s="228">
        <v>44484</v>
      </c>
      <c r="D35" s="229">
        <f t="shared" si="0"/>
        <v>1</v>
      </c>
    </row>
    <row r="36" spans="1:4">
      <c r="A36" s="227">
        <v>14</v>
      </c>
      <c r="B36" s="228">
        <v>44484</v>
      </c>
      <c r="C36" s="228">
        <v>44487</v>
      </c>
      <c r="D36" s="229">
        <f t="shared" si="0"/>
        <v>3</v>
      </c>
    </row>
    <row r="37" spans="1:4">
      <c r="A37" s="227">
        <v>15</v>
      </c>
      <c r="B37" s="228">
        <v>44487</v>
      </c>
      <c r="C37" s="228">
        <v>44488</v>
      </c>
      <c r="D37" s="229">
        <f t="shared" si="0"/>
        <v>1</v>
      </c>
    </row>
    <row r="38" spans="1:4">
      <c r="A38" s="227">
        <v>16</v>
      </c>
      <c r="B38" s="228">
        <v>44488</v>
      </c>
      <c r="C38" s="135">
        <v>44489</v>
      </c>
      <c r="D38" s="229">
        <f t="shared" si="0"/>
        <v>1</v>
      </c>
    </row>
    <row r="39" spans="1:4">
      <c r="A39" s="227">
        <v>17</v>
      </c>
      <c r="B39" s="228">
        <v>44489</v>
      </c>
      <c r="C39" s="228">
        <v>44490</v>
      </c>
      <c r="D39" s="229">
        <f t="shared" si="0"/>
        <v>1</v>
      </c>
    </row>
    <row r="40" spans="1:4">
      <c r="A40" s="227">
        <v>18</v>
      </c>
      <c r="B40" s="228">
        <v>44490</v>
      </c>
      <c r="C40" s="228">
        <v>44491</v>
      </c>
      <c r="D40" s="229">
        <f t="shared" si="0"/>
        <v>1</v>
      </c>
    </row>
    <row r="41" spans="1:4">
      <c r="A41" s="227">
        <v>19</v>
      </c>
      <c r="B41" s="228">
        <v>44491</v>
      </c>
      <c r="C41" s="228">
        <v>44494</v>
      </c>
      <c r="D41" s="229">
        <f t="shared" si="0"/>
        <v>3</v>
      </c>
    </row>
    <row r="42" spans="1:4">
      <c r="A42" s="227">
        <v>20</v>
      </c>
      <c r="B42" s="228">
        <v>44494</v>
      </c>
      <c r="C42" s="228">
        <v>44495</v>
      </c>
      <c r="D42" s="229">
        <f t="shared" si="0"/>
        <v>1</v>
      </c>
    </row>
    <row r="43" spans="1:4">
      <c r="A43" s="227">
        <v>21</v>
      </c>
      <c r="B43" s="228">
        <v>44495</v>
      </c>
      <c r="C43" s="228">
        <v>44496</v>
      </c>
      <c r="D43" s="229">
        <f t="shared" si="0"/>
        <v>1</v>
      </c>
    </row>
    <row r="44" spans="1:4">
      <c r="A44" s="227">
        <v>1</v>
      </c>
      <c r="B44" s="228">
        <v>44496</v>
      </c>
      <c r="C44" s="228">
        <v>44497</v>
      </c>
      <c r="D44" s="229">
        <f t="shared" si="0"/>
        <v>1</v>
      </c>
    </row>
    <row r="45" spans="1:4">
      <c r="A45" s="227">
        <v>2</v>
      </c>
      <c r="B45" s="228">
        <v>44497</v>
      </c>
      <c r="C45" s="228">
        <v>44498</v>
      </c>
      <c r="D45" s="229">
        <f t="shared" si="0"/>
        <v>1</v>
      </c>
    </row>
    <row r="46" spans="1:4">
      <c r="A46" s="227">
        <v>3</v>
      </c>
      <c r="B46" s="228">
        <v>44498</v>
      </c>
      <c r="C46" s="228">
        <v>44501</v>
      </c>
      <c r="D46" s="229">
        <f t="shared" si="0"/>
        <v>3</v>
      </c>
    </row>
    <row r="47" spans="1:4">
      <c r="A47" s="227">
        <v>4</v>
      </c>
      <c r="B47" s="228">
        <v>44501</v>
      </c>
      <c r="C47" s="228">
        <v>44502</v>
      </c>
      <c r="D47" s="229">
        <f t="shared" si="0"/>
        <v>1</v>
      </c>
    </row>
    <row r="48" spans="1:4">
      <c r="A48" s="227">
        <v>5</v>
      </c>
      <c r="B48" s="228">
        <v>44502</v>
      </c>
      <c r="C48" s="228">
        <v>44503</v>
      </c>
      <c r="D48" s="229">
        <f t="shared" si="0"/>
        <v>1</v>
      </c>
    </row>
    <row r="49" spans="1:4">
      <c r="A49" s="227">
        <v>6</v>
      </c>
      <c r="B49" s="228">
        <v>44503</v>
      </c>
      <c r="C49" s="228">
        <v>44504</v>
      </c>
      <c r="D49" s="229">
        <f t="shared" si="0"/>
        <v>1</v>
      </c>
    </row>
    <row r="50" spans="1:4">
      <c r="A50" s="227">
        <v>7</v>
      </c>
      <c r="B50" s="228">
        <v>44504</v>
      </c>
      <c r="C50" s="228">
        <v>44505</v>
      </c>
      <c r="D50" s="229">
        <f t="shared" si="0"/>
        <v>1</v>
      </c>
    </row>
    <row r="51" spans="1:4">
      <c r="A51" s="227">
        <v>8</v>
      </c>
      <c r="B51" s="228">
        <v>44505</v>
      </c>
      <c r="C51" s="228">
        <v>44508</v>
      </c>
      <c r="D51" s="229">
        <f t="shared" si="0"/>
        <v>3</v>
      </c>
    </row>
    <row r="52" spans="1:4">
      <c r="A52" s="227">
        <v>9</v>
      </c>
      <c r="B52" s="228">
        <v>44508</v>
      </c>
      <c r="C52" s="228">
        <v>44509</v>
      </c>
      <c r="D52" s="229">
        <f t="shared" si="0"/>
        <v>1</v>
      </c>
    </row>
    <row r="53" spans="1:4">
      <c r="A53" s="227">
        <v>10</v>
      </c>
      <c r="B53" s="228">
        <v>44509</v>
      </c>
      <c r="C53" s="228">
        <v>44510</v>
      </c>
      <c r="D53" s="229">
        <f t="shared" si="0"/>
        <v>1</v>
      </c>
    </row>
    <row r="54" spans="1:4">
      <c r="A54" s="227">
        <v>11</v>
      </c>
      <c r="B54" s="228">
        <v>44510</v>
      </c>
      <c r="C54" s="228">
        <v>44511</v>
      </c>
      <c r="D54" s="229">
        <f t="shared" si="0"/>
        <v>1</v>
      </c>
    </row>
    <row r="55" spans="1:4">
      <c r="A55" s="227">
        <v>12</v>
      </c>
      <c r="B55" s="228">
        <v>44511</v>
      </c>
      <c r="C55" s="228">
        <v>44512</v>
      </c>
      <c r="D55" s="229">
        <f t="shared" si="0"/>
        <v>1</v>
      </c>
    </row>
    <row r="56" spans="1:4">
      <c r="A56" s="227">
        <v>13</v>
      </c>
      <c r="B56" s="228">
        <v>44512</v>
      </c>
      <c r="C56" s="228">
        <v>44515</v>
      </c>
      <c r="D56" s="229">
        <f t="shared" si="0"/>
        <v>3</v>
      </c>
    </row>
    <row r="57" spans="1:4">
      <c r="A57" s="227">
        <v>14</v>
      </c>
      <c r="B57" s="228">
        <v>44515</v>
      </c>
      <c r="C57" s="228">
        <v>44516</v>
      </c>
      <c r="D57" s="229">
        <f t="shared" si="0"/>
        <v>1</v>
      </c>
    </row>
    <row r="58" spans="1:4">
      <c r="A58" s="227">
        <v>15</v>
      </c>
      <c r="B58" s="228">
        <v>44516</v>
      </c>
      <c r="C58" s="228">
        <v>44517</v>
      </c>
      <c r="D58" s="229">
        <f t="shared" si="0"/>
        <v>1</v>
      </c>
    </row>
    <row r="59" spans="1:4">
      <c r="A59" s="227">
        <v>16</v>
      </c>
      <c r="B59" s="228">
        <v>44517</v>
      </c>
      <c r="C59" s="228">
        <v>44518</v>
      </c>
      <c r="D59" s="229">
        <f t="shared" si="0"/>
        <v>1</v>
      </c>
    </row>
    <row r="60" spans="1:4">
      <c r="A60" s="227">
        <v>17</v>
      </c>
      <c r="B60" s="228">
        <v>44518</v>
      </c>
      <c r="C60" s="228">
        <v>44519</v>
      </c>
      <c r="D60" s="229">
        <f t="shared" si="0"/>
        <v>1</v>
      </c>
    </row>
    <row r="61" spans="1:4">
      <c r="A61" s="227">
        <v>18</v>
      </c>
      <c r="B61" s="228">
        <v>44519</v>
      </c>
      <c r="C61" s="228">
        <v>44522</v>
      </c>
      <c r="D61" s="229">
        <f t="shared" si="0"/>
        <v>3</v>
      </c>
    </row>
    <row r="62" spans="1:4">
      <c r="A62" s="227">
        <v>19</v>
      </c>
      <c r="B62" s="228">
        <v>44522</v>
      </c>
      <c r="C62" s="228">
        <v>44523</v>
      </c>
      <c r="D62" s="229">
        <f t="shared" si="0"/>
        <v>1</v>
      </c>
    </row>
    <row r="63" spans="1:4">
      <c r="A63" s="227">
        <v>20</v>
      </c>
      <c r="B63" s="228">
        <v>44523</v>
      </c>
      <c r="C63" s="228">
        <v>44524</v>
      </c>
      <c r="D63" s="229">
        <f t="shared" si="0"/>
        <v>1</v>
      </c>
    </row>
    <row r="64" spans="1:4">
      <c r="A64" s="227">
        <v>21</v>
      </c>
      <c r="B64" s="228">
        <v>44524</v>
      </c>
      <c r="C64" s="228">
        <v>44529</v>
      </c>
      <c r="D64" s="229">
        <f t="shared" si="0"/>
        <v>5</v>
      </c>
    </row>
    <row r="65" spans="1:4">
      <c r="A65" s="227">
        <v>1</v>
      </c>
      <c r="B65" s="228">
        <v>44529</v>
      </c>
      <c r="C65" s="228">
        <v>44530</v>
      </c>
      <c r="D65" s="229">
        <f t="shared" si="0"/>
        <v>1</v>
      </c>
    </row>
    <row r="66" spans="1:4">
      <c r="A66" s="227">
        <v>2</v>
      </c>
      <c r="B66" s="228">
        <v>44530</v>
      </c>
      <c r="C66" s="228">
        <v>44531</v>
      </c>
      <c r="D66" s="229">
        <f t="shared" si="0"/>
        <v>1</v>
      </c>
    </row>
    <row r="67" spans="1:4">
      <c r="A67" s="227">
        <v>3</v>
      </c>
      <c r="B67" s="228">
        <v>44531</v>
      </c>
      <c r="C67" s="228">
        <v>44532</v>
      </c>
      <c r="D67" s="229">
        <f t="shared" si="0"/>
        <v>1</v>
      </c>
    </row>
    <row r="68" spans="1:4">
      <c r="A68" s="227">
        <v>4</v>
      </c>
      <c r="B68" s="228">
        <v>44532</v>
      </c>
      <c r="C68" s="135">
        <v>44533</v>
      </c>
      <c r="D68" s="229">
        <f t="shared" si="0"/>
        <v>1</v>
      </c>
    </row>
    <row r="69" spans="1:4">
      <c r="A69" s="227">
        <v>5</v>
      </c>
      <c r="B69" s="228">
        <v>44533</v>
      </c>
      <c r="C69" s="228">
        <v>44536</v>
      </c>
      <c r="D69" s="229">
        <f t="shared" si="0"/>
        <v>3</v>
      </c>
    </row>
    <row r="70" spans="1:4">
      <c r="A70" s="227">
        <v>6</v>
      </c>
      <c r="B70" s="228">
        <v>44536</v>
      </c>
      <c r="C70" s="228">
        <v>44537</v>
      </c>
      <c r="D70" s="229">
        <f t="shared" si="0"/>
        <v>1</v>
      </c>
    </row>
    <row r="71" spans="1:4">
      <c r="A71" s="227">
        <v>7</v>
      </c>
      <c r="B71" s="228">
        <v>44537</v>
      </c>
      <c r="C71" s="228">
        <v>44538</v>
      </c>
      <c r="D71" s="229">
        <f t="shared" si="0"/>
        <v>1</v>
      </c>
    </row>
    <row r="72" spans="1:4">
      <c r="A72" s="227">
        <v>8</v>
      </c>
      <c r="B72" s="228">
        <v>44538</v>
      </c>
      <c r="C72" s="228">
        <v>44539</v>
      </c>
      <c r="D72" s="229">
        <f t="shared" si="0"/>
        <v>1</v>
      </c>
    </row>
    <row r="73" spans="1:4">
      <c r="A73" s="227">
        <v>9</v>
      </c>
      <c r="B73" s="228">
        <v>44539</v>
      </c>
      <c r="C73" s="228">
        <v>44540</v>
      </c>
      <c r="D73" s="229">
        <f t="shared" si="0"/>
        <v>1</v>
      </c>
    </row>
    <row r="74" spans="1:4">
      <c r="A74" s="227">
        <v>10</v>
      </c>
      <c r="B74" s="228">
        <v>44540</v>
      </c>
      <c r="C74" s="228">
        <v>44543</v>
      </c>
      <c r="D74" s="229">
        <f t="shared" si="0"/>
        <v>3</v>
      </c>
    </row>
    <row r="75" spans="1:4">
      <c r="A75" s="227">
        <v>11</v>
      </c>
      <c r="B75" s="228">
        <v>44543</v>
      </c>
      <c r="C75" s="228">
        <v>44544</v>
      </c>
      <c r="D75" s="229">
        <f t="shared" si="0"/>
        <v>1</v>
      </c>
    </row>
    <row r="76" spans="1:4">
      <c r="A76" s="227">
        <v>12</v>
      </c>
      <c r="B76" s="228">
        <v>44544</v>
      </c>
      <c r="C76" s="228">
        <v>44545</v>
      </c>
      <c r="D76" s="229">
        <f t="shared" si="0"/>
        <v>1</v>
      </c>
    </row>
    <row r="77" spans="1:4">
      <c r="A77" s="227">
        <v>13</v>
      </c>
      <c r="B77" s="228">
        <v>44545</v>
      </c>
      <c r="C77" s="228">
        <v>44546</v>
      </c>
      <c r="D77" s="229">
        <f t="shared" si="0"/>
        <v>1</v>
      </c>
    </row>
    <row r="78" spans="1:4">
      <c r="A78" s="227">
        <v>14</v>
      </c>
      <c r="B78" s="228">
        <v>44546</v>
      </c>
      <c r="C78" s="228">
        <v>44547</v>
      </c>
      <c r="D78" s="229">
        <f t="shared" si="0"/>
        <v>1</v>
      </c>
    </row>
    <row r="79" spans="1:4">
      <c r="A79" s="227">
        <v>15</v>
      </c>
      <c r="B79" s="228">
        <v>44547</v>
      </c>
      <c r="C79" s="228">
        <v>44550</v>
      </c>
      <c r="D79" s="229">
        <f t="shared" si="0"/>
        <v>3</v>
      </c>
    </row>
    <row r="80" spans="1:4">
      <c r="A80" s="227">
        <v>16</v>
      </c>
      <c r="B80" s="228">
        <v>44550</v>
      </c>
      <c r="C80" s="228">
        <v>44551</v>
      </c>
      <c r="D80" s="229">
        <f t="shared" si="0"/>
        <v>1</v>
      </c>
    </row>
    <row r="81" spans="1:4">
      <c r="A81" s="227">
        <v>17</v>
      </c>
      <c r="B81" s="228">
        <v>44551</v>
      </c>
      <c r="C81" s="228">
        <v>44552</v>
      </c>
      <c r="D81" s="229">
        <f t="shared" si="0"/>
        <v>1</v>
      </c>
    </row>
    <row r="82" spans="1:4">
      <c r="A82" s="227">
        <v>18</v>
      </c>
      <c r="B82" s="228">
        <v>44552</v>
      </c>
      <c r="C82" s="228">
        <v>44557</v>
      </c>
      <c r="D82" s="229">
        <f t="shared" si="0"/>
        <v>5</v>
      </c>
    </row>
    <row r="83" spans="1:4">
      <c r="A83" s="227">
        <v>19</v>
      </c>
      <c r="B83" s="228">
        <v>44557</v>
      </c>
      <c r="C83" s="228">
        <v>44558</v>
      </c>
      <c r="D83" s="229">
        <f t="shared" si="0"/>
        <v>1</v>
      </c>
    </row>
    <row r="84" spans="1:4">
      <c r="A84" s="227">
        <v>20</v>
      </c>
      <c r="B84" s="228">
        <v>44558</v>
      </c>
      <c r="C84" s="228">
        <v>44559</v>
      </c>
      <c r="D84" s="229">
        <f t="shared" si="0"/>
        <v>1</v>
      </c>
    </row>
    <row r="85" spans="1:4">
      <c r="A85" s="227">
        <v>21</v>
      </c>
      <c r="B85" s="228">
        <v>44559</v>
      </c>
      <c r="C85" s="228">
        <v>44560</v>
      </c>
      <c r="D85" s="229">
        <f t="shared" si="0"/>
        <v>1</v>
      </c>
    </row>
    <row r="86" spans="1:4">
      <c r="A86" s="227">
        <v>1</v>
      </c>
      <c r="B86" s="228">
        <v>44560</v>
      </c>
      <c r="C86" s="228">
        <v>44564</v>
      </c>
      <c r="D86" s="229">
        <f t="shared" si="0"/>
        <v>4</v>
      </c>
    </row>
    <row r="87" spans="1:4">
      <c r="A87" s="227">
        <v>2</v>
      </c>
      <c r="B87" s="228">
        <v>44564</v>
      </c>
      <c r="C87" s="228">
        <v>44565</v>
      </c>
      <c r="D87" s="229">
        <f t="shared" si="0"/>
        <v>1</v>
      </c>
    </row>
    <row r="88" spans="1:4">
      <c r="A88" s="227">
        <v>3</v>
      </c>
      <c r="B88" s="228">
        <v>44565</v>
      </c>
      <c r="C88" s="228">
        <v>44566</v>
      </c>
      <c r="D88" s="229">
        <f t="shared" si="0"/>
        <v>1</v>
      </c>
    </row>
    <row r="89" spans="1:4">
      <c r="A89" s="227">
        <v>4</v>
      </c>
      <c r="B89" s="228">
        <v>44566</v>
      </c>
      <c r="C89" s="228">
        <v>44567</v>
      </c>
      <c r="D89" s="229">
        <f t="shared" si="0"/>
        <v>1</v>
      </c>
    </row>
    <row r="90" spans="1:4">
      <c r="A90" s="227">
        <v>5</v>
      </c>
      <c r="B90" s="228">
        <v>44567</v>
      </c>
      <c r="C90" s="228">
        <v>44568</v>
      </c>
      <c r="D90" s="229">
        <f t="shared" ref="D90:D153" si="1">+C90-B90</f>
        <v>1</v>
      </c>
    </row>
    <row r="91" spans="1:4">
      <c r="A91" s="227">
        <v>6</v>
      </c>
      <c r="B91" s="228">
        <v>44568</v>
      </c>
      <c r="C91" s="228">
        <v>44571</v>
      </c>
      <c r="D91" s="229">
        <f t="shared" si="1"/>
        <v>3</v>
      </c>
    </row>
    <row r="92" spans="1:4">
      <c r="A92" s="227">
        <v>7</v>
      </c>
      <c r="B92" s="228">
        <v>44571</v>
      </c>
      <c r="C92" s="228">
        <v>44572</v>
      </c>
      <c r="D92" s="229">
        <f t="shared" si="1"/>
        <v>1</v>
      </c>
    </row>
    <row r="93" spans="1:4">
      <c r="A93" s="227">
        <v>8</v>
      </c>
      <c r="B93" s="228">
        <v>44572</v>
      </c>
      <c r="C93" s="228">
        <v>44573</v>
      </c>
      <c r="D93" s="229">
        <f t="shared" si="1"/>
        <v>1</v>
      </c>
    </row>
    <row r="94" spans="1:4">
      <c r="A94" s="227">
        <v>9</v>
      </c>
      <c r="B94" s="228">
        <v>44573</v>
      </c>
      <c r="C94" s="228">
        <v>44574</v>
      </c>
      <c r="D94" s="229">
        <f t="shared" si="1"/>
        <v>1</v>
      </c>
    </row>
    <row r="95" spans="1:4">
      <c r="A95" s="227">
        <v>10</v>
      </c>
      <c r="B95" s="228">
        <v>44574</v>
      </c>
      <c r="C95" s="228">
        <v>44575</v>
      </c>
      <c r="D95" s="229">
        <f t="shared" si="1"/>
        <v>1</v>
      </c>
    </row>
    <row r="96" spans="1:4">
      <c r="A96" s="227">
        <v>11</v>
      </c>
      <c r="B96" s="228">
        <v>44575</v>
      </c>
      <c r="C96" s="228">
        <v>44578</v>
      </c>
      <c r="D96" s="229">
        <f t="shared" si="1"/>
        <v>3</v>
      </c>
    </row>
    <row r="97" spans="1:4">
      <c r="A97" s="227">
        <v>12</v>
      </c>
      <c r="B97" s="228">
        <v>44578</v>
      </c>
      <c r="C97" s="228">
        <v>44579</v>
      </c>
      <c r="D97" s="229">
        <f t="shared" si="1"/>
        <v>1</v>
      </c>
    </row>
    <row r="98" spans="1:4">
      <c r="A98" s="227">
        <v>13</v>
      </c>
      <c r="B98" s="228">
        <v>44579</v>
      </c>
      <c r="C98" s="228">
        <v>44580</v>
      </c>
      <c r="D98" s="229">
        <f t="shared" si="1"/>
        <v>1</v>
      </c>
    </row>
    <row r="99" spans="1:4">
      <c r="A99" s="227">
        <v>14</v>
      </c>
      <c r="B99" s="228">
        <v>44580</v>
      </c>
      <c r="C99" s="228">
        <v>44581</v>
      </c>
      <c r="D99" s="229">
        <f t="shared" si="1"/>
        <v>1</v>
      </c>
    </row>
    <row r="100" spans="1:4">
      <c r="A100" s="227">
        <v>15</v>
      </c>
      <c r="B100" s="228">
        <v>44581</v>
      </c>
      <c r="C100" s="228">
        <v>44582</v>
      </c>
      <c r="D100" s="229">
        <f t="shared" si="1"/>
        <v>1</v>
      </c>
    </row>
    <row r="101" spans="1:4">
      <c r="A101" s="227">
        <v>16</v>
      </c>
      <c r="B101" s="228">
        <v>44582</v>
      </c>
      <c r="C101" s="228">
        <v>44585</v>
      </c>
      <c r="D101" s="229">
        <f t="shared" si="1"/>
        <v>3</v>
      </c>
    </row>
    <row r="102" spans="1:4">
      <c r="A102" s="227">
        <v>17</v>
      </c>
      <c r="B102" s="228">
        <v>44585</v>
      </c>
      <c r="C102" s="228">
        <v>44586</v>
      </c>
      <c r="D102" s="229">
        <f t="shared" si="1"/>
        <v>1</v>
      </c>
    </row>
    <row r="103" spans="1:4">
      <c r="A103" s="227">
        <v>18</v>
      </c>
      <c r="B103" s="228">
        <v>44586</v>
      </c>
      <c r="C103" s="228">
        <v>44587</v>
      </c>
      <c r="D103" s="229">
        <f t="shared" si="1"/>
        <v>1</v>
      </c>
    </row>
    <row r="104" spans="1:4">
      <c r="A104" s="227">
        <v>19</v>
      </c>
      <c r="B104" s="228">
        <v>44587</v>
      </c>
      <c r="C104" s="228">
        <v>44588</v>
      </c>
      <c r="D104" s="229">
        <f t="shared" si="1"/>
        <v>1</v>
      </c>
    </row>
    <row r="105" spans="1:4">
      <c r="A105" s="227">
        <v>20</v>
      </c>
      <c r="B105" s="228">
        <v>44588</v>
      </c>
      <c r="C105" s="228">
        <v>44589</v>
      </c>
      <c r="D105" s="229">
        <f t="shared" si="1"/>
        <v>1</v>
      </c>
    </row>
    <row r="106" spans="1:4">
      <c r="A106" s="227">
        <v>21</v>
      </c>
      <c r="B106" s="228">
        <v>44589</v>
      </c>
      <c r="C106" s="228">
        <v>44592</v>
      </c>
      <c r="D106" s="229">
        <f t="shared" si="1"/>
        <v>3</v>
      </c>
    </row>
    <row r="107" spans="1:4">
      <c r="A107" s="227">
        <v>1</v>
      </c>
      <c r="B107" s="228">
        <v>44592</v>
      </c>
      <c r="C107" s="228">
        <v>44593</v>
      </c>
      <c r="D107" s="229">
        <f t="shared" si="1"/>
        <v>1</v>
      </c>
    </row>
    <row r="108" spans="1:4">
      <c r="A108" s="227">
        <v>2</v>
      </c>
      <c r="B108" s="228">
        <v>44593</v>
      </c>
      <c r="C108" s="228">
        <v>44594</v>
      </c>
      <c r="D108" s="229">
        <f t="shared" si="1"/>
        <v>1</v>
      </c>
    </row>
    <row r="109" spans="1:4">
      <c r="A109" s="227">
        <v>3</v>
      </c>
      <c r="B109" s="228">
        <v>44594</v>
      </c>
      <c r="C109" s="228">
        <v>44595</v>
      </c>
      <c r="D109" s="229">
        <f t="shared" si="1"/>
        <v>1</v>
      </c>
    </row>
    <row r="110" spans="1:4">
      <c r="A110" s="227">
        <v>4</v>
      </c>
      <c r="B110" s="228">
        <v>44595</v>
      </c>
      <c r="C110" s="228">
        <v>44596</v>
      </c>
      <c r="D110" s="229">
        <f t="shared" si="1"/>
        <v>1</v>
      </c>
    </row>
    <row r="111" spans="1:4">
      <c r="A111" s="227">
        <v>5</v>
      </c>
      <c r="B111" s="228">
        <v>44596</v>
      </c>
      <c r="C111" s="228">
        <v>44599</v>
      </c>
      <c r="D111" s="229">
        <f t="shared" si="1"/>
        <v>3</v>
      </c>
    </row>
    <row r="112" spans="1:4">
      <c r="A112" s="227">
        <v>6</v>
      </c>
      <c r="B112" s="228">
        <v>44599</v>
      </c>
      <c r="C112" s="228">
        <v>44600</v>
      </c>
      <c r="D112" s="229">
        <f t="shared" si="1"/>
        <v>1</v>
      </c>
    </row>
    <row r="113" spans="1:4">
      <c r="A113" s="227">
        <v>7</v>
      </c>
      <c r="B113" s="228">
        <v>44600</v>
      </c>
      <c r="C113" s="228">
        <v>44601</v>
      </c>
      <c r="D113" s="229">
        <f t="shared" si="1"/>
        <v>1</v>
      </c>
    </row>
    <row r="114" spans="1:4">
      <c r="A114" s="227">
        <v>8</v>
      </c>
      <c r="B114" s="228">
        <v>44601</v>
      </c>
      <c r="C114" s="228">
        <v>44602</v>
      </c>
      <c r="D114" s="229">
        <f t="shared" si="1"/>
        <v>1</v>
      </c>
    </row>
    <row r="115" spans="1:4">
      <c r="A115" s="227">
        <v>9</v>
      </c>
      <c r="B115" s="228">
        <v>44602</v>
      </c>
      <c r="C115" s="228">
        <v>44603</v>
      </c>
      <c r="D115" s="229">
        <f t="shared" si="1"/>
        <v>1</v>
      </c>
    </row>
    <row r="116" spans="1:4">
      <c r="A116" s="227">
        <v>10</v>
      </c>
      <c r="B116" s="228">
        <v>44603</v>
      </c>
      <c r="C116" s="228">
        <v>44606</v>
      </c>
      <c r="D116" s="229">
        <f t="shared" si="1"/>
        <v>3</v>
      </c>
    </row>
    <row r="117" spans="1:4">
      <c r="A117" s="227">
        <v>11</v>
      </c>
      <c r="B117" s="228">
        <v>44606</v>
      </c>
      <c r="C117" s="228">
        <v>44607</v>
      </c>
      <c r="D117" s="229">
        <f t="shared" si="1"/>
        <v>1</v>
      </c>
    </row>
    <row r="118" spans="1:4">
      <c r="A118" s="227">
        <v>12</v>
      </c>
      <c r="B118" s="228">
        <v>44607</v>
      </c>
      <c r="C118" s="228">
        <v>44608</v>
      </c>
      <c r="D118" s="229">
        <f t="shared" si="1"/>
        <v>1</v>
      </c>
    </row>
    <row r="119" spans="1:4">
      <c r="A119" s="227">
        <v>13</v>
      </c>
      <c r="B119" s="228">
        <v>44608</v>
      </c>
      <c r="C119" s="228">
        <v>44609</v>
      </c>
      <c r="D119" s="229">
        <f t="shared" si="1"/>
        <v>1</v>
      </c>
    </row>
    <row r="120" spans="1:4">
      <c r="A120" s="227">
        <v>14</v>
      </c>
      <c r="B120" s="228">
        <v>44609</v>
      </c>
      <c r="C120" s="228">
        <v>44610</v>
      </c>
      <c r="D120" s="229">
        <f t="shared" si="1"/>
        <v>1</v>
      </c>
    </row>
    <row r="121" spans="1:4">
      <c r="A121" s="227">
        <v>15</v>
      </c>
      <c r="B121" s="228">
        <v>44610</v>
      </c>
      <c r="C121" s="228">
        <v>44613</v>
      </c>
      <c r="D121" s="229">
        <f t="shared" si="1"/>
        <v>3</v>
      </c>
    </row>
    <row r="122" spans="1:4">
      <c r="A122" s="227">
        <v>16</v>
      </c>
      <c r="B122" s="228">
        <v>44613</v>
      </c>
      <c r="C122" s="228">
        <v>44614</v>
      </c>
      <c r="D122" s="229">
        <f t="shared" si="1"/>
        <v>1</v>
      </c>
    </row>
    <row r="123" spans="1:4">
      <c r="A123" s="227">
        <v>17</v>
      </c>
      <c r="B123" s="228">
        <v>44614</v>
      </c>
      <c r="C123" s="228">
        <v>44615</v>
      </c>
      <c r="D123" s="229">
        <f t="shared" si="1"/>
        <v>1</v>
      </c>
    </row>
    <row r="124" spans="1:4">
      <c r="A124" s="227">
        <v>18</v>
      </c>
      <c r="B124" s="228">
        <v>44615</v>
      </c>
      <c r="C124" s="228">
        <v>44616</v>
      </c>
      <c r="D124" s="229">
        <f t="shared" si="1"/>
        <v>1</v>
      </c>
    </row>
    <row r="125" spans="1:4">
      <c r="A125" s="227">
        <v>19</v>
      </c>
      <c r="B125" s="228">
        <v>44616</v>
      </c>
      <c r="C125" s="228">
        <v>44617</v>
      </c>
      <c r="D125" s="229">
        <f t="shared" si="1"/>
        <v>1</v>
      </c>
    </row>
    <row r="126" spans="1:4">
      <c r="A126" s="227">
        <v>20</v>
      </c>
      <c r="B126" s="228">
        <v>44617</v>
      </c>
      <c r="C126" s="228">
        <v>44620</v>
      </c>
      <c r="D126" s="229">
        <f t="shared" si="1"/>
        <v>3</v>
      </c>
    </row>
    <row r="127" spans="1:4">
      <c r="A127" s="227">
        <v>21</v>
      </c>
      <c r="B127" s="228">
        <v>44620</v>
      </c>
      <c r="C127" s="228">
        <v>44621</v>
      </c>
      <c r="D127" s="229">
        <f t="shared" si="1"/>
        <v>1</v>
      </c>
    </row>
    <row r="128" spans="1:4">
      <c r="A128" s="227">
        <v>1</v>
      </c>
      <c r="B128" s="228">
        <v>44621</v>
      </c>
      <c r="C128" s="228">
        <v>44622</v>
      </c>
      <c r="D128" s="229">
        <f t="shared" si="1"/>
        <v>1</v>
      </c>
    </row>
    <row r="129" spans="1:4">
      <c r="A129" s="227">
        <v>2</v>
      </c>
      <c r="B129" s="228">
        <v>44622</v>
      </c>
      <c r="C129" s="228">
        <v>44623</v>
      </c>
      <c r="D129" s="229">
        <f t="shared" si="1"/>
        <v>1</v>
      </c>
    </row>
    <row r="130" spans="1:4">
      <c r="A130" s="227">
        <v>3</v>
      </c>
      <c r="B130" s="228">
        <v>44623</v>
      </c>
      <c r="C130" s="228">
        <v>44624</v>
      </c>
      <c r="D130" s="229">
        <f t="shared" si="1"/>
        <v>1</v>
      </c>
    </row>
    <row r="131" spans="1:4">
      <c r="A131" s="227">
        <v>4</v>
      </c>
      <c r="B131" s="228">
        <v>44624</v>
      </c>
      <c r="C131" s="228">
        <v>44627</v>
      </c>
      <c r="D131" s="229">
        <f t="shared" si="1"/>
        <v>3</v>
      </c>
    </row>
    <row r="132" spans="1:4">
      <c r="A132" s="227">
        <v>5</v>
      </c>
      <c r="B132" s="228">
        <v>44627</v>
      </c>
      <c r="C132" s="228">
        <v>44628</v>
      </c>
      <c r="D132" s="229">
        <f t="shared" si="1"/>
        <v>1</v>
      </c>
    </row>
    <row r="133" spans="1:4">
      <c r="A133" s="227">
        <v>6</v>
      </c>
      <c r="B133" s="228">
        <v>44628</v>
      </c>
      <c r="C133" s="228">
        <v>44629</v>
      </c>
      <c r="D133" s="229">
        <f t="shared" si="1"/>
        <v>1</v>
      </c>
    </row>
    <row r="134" spans="1:4">
      <c r="A134" s="227">
        <v>7</v>
      </c>
      <c r="B134" s="228">
        <v>44629</v>
      </c>
      <c r="C134" s="228">
        <v>44630</v>
      </c>
      <c r="D134" s="229">
        <f t="shared" si="1"/>
        <v>1</v>
      </c>
    </row>
    <row r="135" spans="1:4">
      <c r="A135" s="227">
        <v>8</v>
      </c>
      <c r="B135" s="228">
        <v>44630</v>
      </c>
      <c r="C135" s="228">
        <v>44631</v>
      </c>
      <c r="D135" s="229">
        <f t="shared" si="1"/>
        <v>1</v>
      </c>
    </row>
    <row r="136" spans="1:4">
      <c r="A136" s="227">
        <v>9</v>
      </c>
      <c r="B136" s="228">
        <v>44631</v>
      </c>
      <c r="C136" s="228">
        <v>44634</v>
      </c>
      <c r="D136" s="229">
        <f t="shared" si="1"/>
        <v>3</v>
      </c>
    </row>
    <row r="137" spans="1:4">
      <c r="A137" s="227">
        <v>10</v>
      </c>
      <c r="B137" s="228">
        <v>44634</v>
      </c>
      <c r="C137" s="228">
        <v>44635</v>
      </c>
      <c r="D137" s="229">
        <f t="shared" si="1"/>
        <v>1</v>
      </c>
    </row>
    <row r="138" spans="1:4">
      <c r="A138" s="227">
        <v>11</v>
      </c>
      <c r="B138" s="228">
        <v>44635</v>
      </c>
      <c r="C138" s="228">
        <v>44636</v>
      </c>
      <c r="D138" s="229">
        <f t="shared" si="1"/>
        <v>1</v>
      </c>
    </row>
    <row r="139" spans="1:4">
      <c r="A139" s="227">
        <v>12</v>
      </c>
      <c r="B139" s="228">
        <v>44636</v>
      </c>
      <c r="C139" s="228">
        <v>44637</v>
      </c>
      <c r="D139" s="229">
        <f t="shared" si="1"/>
        <v>1</v>
      </c>
    </row>
    <row r="140" spans="1:4">
      <c r="A140" s="227">
        <v>13</v>
      </c>
      <c r="B140" s="228">
        <v>44637</v>
      </c>
      <c r="C140" s="228">
        <v>44638</v>
      </c>
      <c r="D140" s="229">
        <f t="shared" si="1"/>
        <v>1</v>
      </c>
    </row>
    <row r="141" spans="1:4">
      <c r="A141" s="227">
        <v>14</v>
      </c>
      <c r="B141" s="228">
        <v>44638</v>
      </c>
      <c r="C141" s="228">
        <v>44641</v>
      </c>
      <c r="D141" s="229">
        <f t="shared" si="1"/>
        <v>3</v>
      </c>
    </row>
    <row r="142" spans="1:4">
      <c r="A142" s="227">
        <v>15</v>
      </c>
      <c r="B142" s="228">
        <v>44641</v>
      </c>
      <c r="C142" s="228">
        <v>44642</v>
      </c>
      <c r="D142" s="229">
        <f t="shared" si="1"/>
        <v>1</v>
      </c>
    </row>
    <row r="143" spans="1:4">
      <c r="A143" s="227">
        <v>16</v>
      </c>
      <c r="B143" s="228">
        <v>44642</v>
      </c>
      <c r="C143" s="228">
        <v>44643</v>
      </c>
      <c r="D143" s="229">
        <f t="shared" si="1"/>
        <v>1</v>
      </c>
    </row>
    <row r="144" spans="1:4">
      <c r="A144" s="227">
        <v>17</v>
      </c>
      <c r="B144" s="228">
        <v>44643</v>
      </c>
      <c r="C144" s="228">
        <v>44644</v>
      </c>
      <c r="D144" s="229">
        <f t="shared" si="1"/>
        <v>1</v>
      </c>
    </row>
    <row r="145" spans="1:4">
      <c r="A145" s="227">
        <v>18</v>
      </c>
      <c r="B145" s="228">
        <v>44644</v>
      </c>
      <c r="C145" s="228">
        <v>44645</v>
      </c>
      <c r="D145" s="229">
        <f t="shared" si="1"/>
        <v>1</v>
      </c>
    </row>
    <row r="146" spans="1:4">
      <c r="A146" s="227">
        <v>19</v>
      </c>
      <c r="B146" s="228">
        <v>44645</v>
      </c>
      <c r="C146" s="228">
        <v>44648</v>
      </c>
      <c r="D146" s="229">
        <f t="shared" si="1"/>
        <v>3</v>
      </c>
    </row>
    <row r="147" spans="1:4">
      <c r="A147" s="227">
        <v>20</v>
      </c>
      <c r="B147" s="228">
        <v>44648</v>
      </c>
      <c r="C147" s="228">
        <v>44649</v>
      </c>
      <c r="D147" s="229">
        <f t="shared" si="1"/>
        <v>1</v>
      </c>
    </row>
    <row r="148" spans="1:4">
      <c r="A148" s="227">
        <v>21</v>
      </c>
      <c r="B148" s="228">
        <v>44649</v>
      </c>
      <c r="C148" s="228">
        <v>44650</v>
      </c>
      <c r="D148" s="229">
        <f t="shared" si="1"/>
        <v>1</v>
      </c>
    </row>
    <row r="149" spans="1:4">
      <c r="A149" s="227">
        <v>1</v>
      </c>
      <c r="B149" s="228">
        <v>44650</v>
      </c>
      <c r="C149" s="228">
        <v>44651</v>
      </c>
      <c r="D149" s="229">
        <f t="shared" si="1"/>
        <v>1</v>
      </c>
    </row>
    <row r="150" spans="1:4">
      <c r="A150" s="227">
        <v>2</v>
      </c>
      <c r="B150" s="228">
        <v>44651</v>
      </c>
      <c r="C150" s="228">
        <v>44652</v>
      </c>
      <c r="D150" s="229">
        <f t="shared" si="1"/>
        <v>1</v>
      </c>
    </row>
    <row r="151" spans="1:4">
      <c r="A151" s="227">
        <v>3</v>
      </c>
      <c r="B151" s="228">
        <v>44652</v>
      </c>
      <c r="C151" s="228">
        <v>44655</v>
      </c>
      <c r="D151" s="229">
        <f t="shared" si="1"/>
        <v>3</v>
      </c>
    </row>
    <row r="152" spans="1:4">
      <c r="A152" s="227">
        <v>4</v>
      </c>
      <c r="B152" s="228">
        <v>44655</v>
      </c>
      <c r="C152" s="228">
        <v>44656</v>
      </c>
      <c r="D152" s="229">
        <f t="shared" si="1"/>
        <v>1</v>
      </c>
    </row>
    <row r="153" spans="1:4">
      <c r="A153" s="227">
        <v>5</v>
      </c>
      <c r="B153" s="228">
        <v>44656</v>
      </c>
      <c r="C153" s="228">
        <v>44657</v>
      </c>
      <c r="D153" s="229">
        <f t="shared" si="1"/>
        <v>1</v>
      </c>
    </row>
    <row r="154" spans="1:4">
      <c r="A154" s="227">
        <v>6</v>
      </c>
      <c r="B154" s="228">
        <v>44657</v>
      </c>
      <c r="C154" s="228">
        <v>44658</v>
      </c>
      <c r="D154" s="229">
        <f t="shared" ref="D154:D217" si="2">+C154-B154</f>
        <v>1</v>
      </c>
    </row>
    <row r="155" spans="1:4">
      <c r="A155" s="227">
        <v>7</v>
      </c>
      <c r="B155" s="228">
        <v>44658</v>
      </c>
      <c r="C155" s="228">
        <v>44659</v>
      </c>
      <c r="D155" s="229">
        <f t="shared" si="2"/>
        <v>1</v>
      </c>
    </row>
    <row r="156" spans="1:4">
      <c r="A156" s="227">
        <v>8</v>
      </c>
      <c r="B156" s="228">
        <v>44659</v>
      </c>
      <c r="C156" s="228">
        <v>44662</v>
      </c>
      <c r="D156" s="229">
        <f t="shared" si="2"/>
        <v>3</v>
      </c>
    </row>
    <row r="157" spans="1:4">
      <c r="A157" s="227">
        <v>9</v>
      </c>
      <c r="B157" s="228">
        <v>44662</v>
      </c>
      <c r="C157" s="228">
        <v>44663</v>
      </c>
      <c r="D157" s="229">
        <f t="shared" si="2"/>
        <v>1</v>
      </c>
    </row>
    <row r="158" spans="1:4">
      <c r="A158" s="227">
        <v>10</v>
      </c>
      <c r="B158" s="228">
        <v>44663</v>
      </c>
      <c r="C158" s="228">
        <v>44664</v>
      </c>
      <c r="D158" s="229">
        <f t="shared" si="2"/>
        <v>1</v>
      </c>
    </row>
    <row r="159" spans="1:4">
      <c r="A159" s="227">
        <v>11</v>
      </c>
      <c r="B159" s="228">
        <v>44664</v>
      </c>
      <c r="C159" s="228">
        <v>44665</v>
      </c>
      <c r="D159" s="229">
        <f t="shared" si="2"/>
        <v>1</v>
      </c>
    </row>
    <row r="160" spans="1:4">
      <c r="A160" s="227">
        <v>12</v>
      </c>
      <c r="B160" s="228">
        <v>44665</v>
      </c>
      <c r="C160" s="228">
        <v>44669</v>
      </c>
      <c r="D160" s="229">
        <f>+C160-B160</f>
        <v>4</v>
      </c>
    </row>
    <row r="161" spans="1:4">
      <c r="A161" s="227">
        <v>13</v>
      </c>
      <c r="B161" s="228">
        <v>44669</v>
      </c>
      <c r="C161" s="228">
        <v>44670</v>
      </c>
      <c r="D161" s="229">
        <f t="shared" si="2"/>
        <v>1</v>
      </c>
    </row>
    <row r="162" spans="1:4">
      <c r="A162" s="227">
        <v>14</v>
      </c>
      <c r="B162" s="228">
        <v>44670</v>
      </c>
      <c r="C162" s="228">
        <v>44671</v>
      </c>
      <c r="D162" s="229">
        <f t="shared" si="2"/>
        <v>1</v>
      </c>
    </row>
    <row r="163" spans="1:4">
      <c r="A163" s="227">
        <v>15</v>
      </c>
      <c r="B163" s="228">
        <v>44671</v>
      </c>
      <c r="C163" s="228">
        <v>44672</v>
      </c>
      <c r="D163" s="229">
        <f t="shared" si="2"/>
        <v>1</v>
      </c>
    </row>
    <row r="164" spans="1:4">
      <c r="A164" s="227">
        <v>16</v>
      </c>
      <c r="B164" s="228">
        <v>44672</v>
      </c>
      <c r="C164" s="228">
        <v>44673</v>
      </c>
      <c r="D164" s="229">
        <f t="shared" si="2"/>
        <v>1</v>
      </c>
    </row>
    <row r="165" spans="1:4">
      <c r="A165" s="227">
        <v>17</v>
      </c>
      <c r="B165" s="228">
        <v>44673</v>
      </c>
      <c r="C165" s="228">
        <v>44676</v>
      </c>
      <c r="D165" s="229">
        <f t="shared" si="2"/>
        <v>3</v>
      </c>
    </row>
    <row r="166" spans="1:4">
      <c r="A166" s="227">
        <v>18</v>
      </c>
      <c r="B166" s="228">
        <v>44676</v>
      </c>
      <c r="C166" s="228">
        <v>44677</v>
      </c>
      <c r="D166" s="229">
        <f t="shared" si="2"/>
        <v>1</v>
      </c>
    </row>
    <row r="167" spans="1:4">
      <c r="A167" s="227">
        <v>19</v>
      </c>
      <c r="B167" s="228">
        <v>44677</v>
      </c>
      <c r="C167" s="228">
        <v>44678</v>
      </c>
      <c r="D167" s="229">
        <f t="shared" si="2"/>
        <v>1</v>
      </c>
    </row>
    <row r="168" spans="1:4">
      <c r="A168" s="227">
        <v>20</v>
      </c>
      <c r="B168" s="228">
        <v>44678</v>
      </c>
      <c r="C168" s="228">
        <v>44679</v>
      </c>
      <c r="D168" s="229">
        <f t="shared" si="2"/>
        <v>1</v>
      </c>
    </row>
    <row r="169" spans="1:4">
      <c r="A169" s="227">
        <v>21</v>
      </c>
      <c r="B169" s="228">
        <v>44679</v>
      </c>
      <c r="C169" s="228">
        <v>44680</v>
      </c>
      <c r="D169" s="229">
        <f t="shared" si="2"/>
        <v>1</v>
      </c>
    </row>
    <row r="170" spans="1:4">
      <c r="A170" s="227">
        <v>1</v>
      </c>
      <c r="B170" s="228">
        <v>44680</v>
      </c>
      <c r="C170" s="228">
        <v>44683</v>
      </c>
      <c r="D170" s="229">
        <f>+C170-B170</f>
        <v>3</v>
      </c>
    </row>
    <row r="171" spans="1:4">
      <c r="A171" s="227">
        <v>2</v>
      </c>
      <c r="B171" s="228">
        <v>44683</v>
      </c>
      <c r="C171" s="228">
        <v>44684</v>
      </c>
      <c r="D171" s="229">
        <f t="shared" si="2"/>
        <v>1</v>
      </c>
    </row>
    <row r="172" spans="1:4">
      <c r="A172" s="227">
        <v>3</v>
      </c>
      <c r="B172" s="228">
        <v>44684</v>
      </c>
      <c r="C172" s="228">
        <v>44685</v>
      </c>
      <c r="D172" s="229">
        <f t="shared" si="2"/>
        <v>1</v>
      </c>
    </row>
    <row r="173" spans="1:4">
      <c r="A173" s="227">
        <v>4</v>
      </c>
      <c r="B173" s="228">
        <v>44685</v>
      </c>
      <c r="C173" s="228">
        <v>44686</v>
      </c>
      <c r="D173" s="229">
        <f t="shared" si="2"/>
        <v>1</v>
      </c>
    </row>
    <row r="174" spans="1:4">
      <c r="A174" s="227">
        <v>5</v>
      </c>
      <c r="B174" s="228">
        <v>44686</v>
      </c>
      <c r="C174" s="228">
        <v>44687</v>
      </c>
      <c r="D174" s="229">
        <f t="shared" si="2"/>
        <v>1</v>
      </c>
    </row>
    <row r="175" spans="1:4">
      <c r="A175" s="227">
        <v>6</v>
      </c>
      <c r="B175" s="228">
        <v>44687</v>
      </c>
      <c r="C175" s="228">
        <v>44690</v>
      </c>
      <c r="D175" s="229">
        <f t="shared" si="2"/>
        <v>3</v>
      </c>
    </row>
    <row r="176" spans="1:4">
      <c r="A176" s="227">
        <v>7</v>
      </c>
      <c r="B176" s="228">
        <v>44690</v>
      </c>
      <c r="C176" s="228">
        <v>44691</v>
      </c>
      <c r="D176" s="229">
        <f t="shared" si="2"/>
        <v>1</v>
      </c>
    </row>
    <row r="177" spans="1:4">
      <c r="A177" s="227">
        <v>8</v>
      </c>
      <c r="B177" s="228">
        <v>44691</v>
      </c>
      <c r="C177" s="228">
        <v>44692</v>
      </c>
      <c r="D177" s="229">
        <f t="shared" si="2"/>
        <v>1</v>
      </c>
    </row>
    <row r="178" spans="1:4">
      <c r="A178" s="227">
        <v>9</v>
      </c>
      <c r="B178" s="228">
        <v>44692</v>
      </c>
      <c r="C178" s="228">
        <v>44693</v>
      </c>
      <c r="D178" s="229">
        <f t="shared" si="2"/>
        <v>1</v>
      </c>
    </row>
    <row r="179" spans="1:4">
      <c r="A179" s="227">
        <v>10</v>
      </c>
      <c r="B179" s="228">
        <v>44693</v>
      </c>
      <c r="C179" s="228">
        <v>44694</v>
      </c>
      <c r="D179" s="229">
        <f t="shared" si="2"/>
        <v>1</v>
      </c>
    </row>
    <row r="180" spans="1:4">
      <c r="A180" s="227">
        <v>11</v>
      </c>
      <c r="B180" s="228">
        <v>44694</v>
      </c>
      <c r="C180" s="228">
        <v>44697</v>
      </c>
      <c r="D180" s="229">
        <f t="shared" si="2"/>
        <v>3</v>
      </c>
    </row>
    <row r="181" spans="1:4">
      <c r="A181" s="227">
        <v>12</v>
      </c>
      <c r="B181" s="228">
        <v>44697</v>
      </c>
      <c r="C181" s="228">
        <v>44698</v>
      </c>
      <c r="D181" s="229">
        <f t="shared" si="2"/>
        <v>1</v>
      </c>
    </row>
    <row r="182" spans="1:4">
      <c r="A182" s="227">
        <v>13</v>
      </c>
      <c r="B182" s="228">
        <v>44698</v>
      </c>
      <c r="C182" s="228">
        <v>44699</v>
      </c>
      <c r="D182" s="229">
        <f t="shared" si="2"/>
        <v>1</v>
      </c>
    </row>
    <row r="183" spans="1:4">
      <c r="A183" s="227">
        <v>14</v>
      </c>
      <c r="B183" s="228">
        <v>44699</v>
      </c>
      <c r="C183" s="228">
        <v>44700</v>
      </c>
      <c r="D183" s="229">
        <f t="shared" si="2"/>
        <v>1</v>
      </c>
    </row>
    <row r="184" spans="1:4">
      <c r="A184" s="227">
        <v>15</v>
      </c>
      <c r="B184" s="228">
        <v>44700</v>
      </c>
      <c r="C184" s="228">
        <v>44701</v>
      </c>
      <c r="D184" s="229">
        <f t="shared" si="2"/>
        <v>1</v>
      </c>
    </row>
    <row r="185" spans="1:4">
      <c r="A185" s="227">
        <v>16</v>
      </c>
      <c r="B185" s="228">
        <v>44701</v>
      </c>
      <c r="C185" s="228">
        <v>44704</v>
      </c>
      <c r="D185" s="229">
        <f t="shared" si="2"/>
        <v>3</v>
      </c>
    </row>
    <row r="186" spans="1:4">
      <c r="A186" s="227">
        <v>17</v>
      </c>
      <c r="B186" s="228">
        <v>44704</v>
      </c>
      <c r="C186" s="228">
        <v>44705</v>
      </c>
      <c r="D186" s="229">
        <f t="shared" si="2"/>
        <v>1</v>
      </c>
    </row>
    <row r="187" spans="1:4">
      <c r="A187" s="227">
        <v>18</v>
      </c>
      <c r="B187" s="228">
        <v>44705</v>
      </c>
      <c r="C187" s="228">
        <v>44706</v>
      </c>
      <c r="D187" s="229">
        <f t="shared" si="2"/>
        <v>1</v>
      </c>
    </row>
    <row r="188" spans="1:4">
      <c r="A188" s="227">
        <v>19</v>
      </c>
      <c r="B188" s="228">
        <v>44706</v>
      </c>
      <c r="C188" s="228">
        <v>44707</v>
      </c>
      <c r="D188" s="229">
        <f t="shared" si="2"/>
        <v>1</v>
      </c>
    </row>
    <row r="189" spans="1:4">
      <c r="A189" s="227">
        <v>20</v>
      </c>
      <c r="B189" s="228">
        <v>44707</v>
      </c>
      <c r="C189" s="228">
        <v>44708</v>
      </c>
      <c r="D189" s="229">
        <f t="shared" si="2"/>
        <v>1</v>
      </c>
    </row>
    <row r="190" spans="1:4">
      <c r="A190" s="227">
        <v>21</v>
      </c>
      <c r="B190" s="228">
        <v>44708</v>
      </c>
      <c r="C190" s="228">
        <v>44712</v>
      </c>
      <c r="D190" s="229">
        <f t="shared" si="2"/>
        <v>4</v>
      </c>
    </row>
    <row r="191" spans="1:4">
      <c r="A191" s="227">
        <v>1</v>
      </c>
      <c r="B191" s="228">
        <v>44712</v>
      </c>
      <c r="C191" s="228">
        <v>44713</v>
      </c>
      <c r="D191" s="229">
        <f t="shared" si="2"/>
        <v>1</v>
      </c>
    </row>
    <row r="192" spans="1:4">
      <c r="A192" s="227">
        <v>2</v>
      </c>
      <c r="B192" s="228">
        <v>44713</v>
      </c>
      <c r="C192" s="228">
        <v>44714</v>
      </c>
      <c r="D192" s="229">
        <f t="shared" si="2"/>
        <v>1</v>
      </c>
    </row>
    <row r="193" spans="1:4">
      <c r="A193" s="227">
        <v>3</v>
      </c>
      <c r="B193" s="228">
        <v>44714</v>
      </c>
      <c r="C193" s="228">
        <v>44715</v>
      </c>
      <c r="D193" s="229">
        <f t="shared" si="2"/>
        <v>1</v>
      </c>
    </row>
    <row r="194" spans="1:4">
      <c r="A194" s="227">
        <v>4</v>
      </c>
      <c r="B194" s="228">
        <v>44715</v>
      </c>
      <c r="C194" s="228">
        <v>44718</v>
      </c>
      <c r="D194" s="229">
        <f t="shared" si="2"/>
        <v>3</v>
      </c>
    </row>
    <row r="195" spans="1:4">
      <c r="A195" s="227">
        <v>5</v>
      </c>
      <c r="B195" s="228">
        <v>44718</v>
      </c>
      <c r="C195" s="228">
        <v>44719</v>
      </c>
      <c r="D195" s="229">
        <f t="shared" si="2"/>
        <v>1</v>
      </c>
    </row>
    <row r="196" spans="1:4">
      <c r="A196" s="227">
        <v>6</v>
      </c>
      <c r="B196" s="228">
        <v>44719</v>
      </c>
      <c r="C196" s="228">
        <v>44720</v>
      </c>
      <c r="D196" s="229">
        <f t="shared" si="2"/>
        <v>1</v>
      </c>
    </row>
    <row r="197" spans="1:4">
      <c r="A197" s="227">
        <v>7</v>
      </c>
      <c r="B197" s="228">
        <v>44720</v>
      </c>
      <c r="C197" s="228">
        <v>44721</v>
      </c>
      <c r="D197" s="229">
        <f t="shared" si="2"/>
        <v>1</v>
      </c>
    </row>
    <row r="198" spans="1:4">
      <c r="A198" s="227">
        <v>8</v>
      </c>
      <c r="B198" s="228">
        <v>44721</v>
      </c>
      <c r="C198" s="228">
        <v>44722</v>
      </c>
      <c r="D198" s="229">
        <f t="shared" si="2"/>
        <v>1</v>
      </c>
    </row>
    <row r="199" spans="1:4">
      <c r="A199" s="227">
        <v>9</v>
      </c>
      <c r="B199" s="228">
        <v>44722</v>
      </c>
      <c r="C199" s="228">
        <v>44725</v>
      </c>
      <c r="D199" s="229">
        <f t="shared" si="2"/>
        <v>3</v>
      </c>
    </row>
    <row r="200" spans="1:4">
      <c r="A200" s="227">
        <v>10</v>
      </c>
      <c r="B200" s="228">
        <v>44725</v>
      </c>
      <c r="C200" s="228">
        <v>44726</v>
      </c>
      <c r="D200" s="229">
        <f t="shared" si="2"/>
        <v>1</v>
      </c>
    </row>
    <row r="201" spans="1:4">
      <c r="A201" s="227">
        <v>11</v>
      </c>
      <c r="B201" s="228">
        <v>44726</v>
      </c>
      <c r="C201" s="228">
        <v>44727</v>
      </c>
      <c r="D201" s="229">
        <f t="shared" si="2"/>
        <v>1</v>
      </c>
    </row>
    <row r="202" spans="1:4">
      <c r="A202" s="227">
        <v>12</v>
      </c>
      <c r="B202" s="228">
        <v>44727</v>
      </c>
      <c r="C202" s="228">
        <v>44728</v>
      </c>
      <c r="D202" s="229">
        <f t="shared" si="2"/>
        <v>1</v>
      </c>
    </row>
    <row r="203" spans="1:4">
      <c r="A203" s="227">
        <v>13</v>
      </c>
      <c r="B203" s="228">
        <v>44728</v>
      </c>
      <c r="C203" s="228">
        <v>44729</v>
      </c>
      <c r="D203" s="229">
        <f t="shared" si="2"/>
        <v>1</v>
      </c>
    </row>
    <row r="204" spans="1:4">
      <c r="A204" s="227">
        <v>14</v>
      </c>
      <c r="B204" s="228">
        <v>44729</v>
      </c>
      <c r="C204" s="228">
        <v>44732</v>
      </c>
      <c r="D204" s="229">
        <f t="shared" si="2"/>
        <v>3</v>
      </c>
    </row>
    <row r="205" spans="1:4">
      <c r="A205" s="227">
        <v>15</v>
      </c>
      <c r="B205" s="228">
        <v>44732</v>
      </c>
      <c r="C205" s="228">
        <v>44733</v>
      </c>
      <c r="D205" s="229">
        <f t="shared" si="2"/>
        <v>1</v>
      </c>
    </row>
    <row r="206" spans="1:4">
      <c r="A206" s="227">
        <v>16</v>
      </c>
      <c r="B206" s="228">
        <v>44733</v>
      </c>
      <c r="C206" s="228">
        <v>44734</v>
      </c>
      <c r="D206" s="229">
        <f t="shared" si="2"/>
        <v>1</v>
      </c>
    </row>
    <row r="207" spans="1:4">
      <c r="A207" s="227">
        <v>17</v>
      </c>
      <c r="B207" s="228">
        <v>44734</v>
      </c>
      <c r="C207" s="228">
        <v>44735</v>
      </c>
      <c r="D207" s="229">
        <f t="shared" si="2"/>
        <v>1</v>
      </c>
    </row>
    <row r="208" spans="1:4">
      <c r="A208" s="227">
        <v>18</v>
      </c>
      <c r="B208" s="228">
        <v>44735</v>
      </c>
      <c r="C208" s="228">
        <v>44736</v>
      </c>
      <c r="D208" s="229">
        <f t="shared" si="2"/>
        <v>1</v>
      </c>
    </row>
    <row r="209" spans="1:4">
      <c r="A209" s="227">
        <v>19</v>
      </c>
      <c r="B209" s="228">
        <v>44736</v>
      </c>
      <c r="C209" s="228">
        <v>44739</v>
      </c>
      <c r="D209" s="229">
        <f t="shared" si="2"/>
        <v>3</v>
      </c>
    </row>
    <row r="210" spans="1:4">
      <c r="A210" s="227">
        <v>20</v>
      </c>
      <c r="B210" s="228">
        <v>44739</v>
      </c>
      <c r="C210" s="228">
        <v>44740</v>
      </c>
      <c r="D210" s="229">
        <f t="shared" si="2"/>
        <v>1</v>
      </c>
    </row>
    <row r="211" spans="1:4">
      <c r="A211" s="227">
        <v>21</v>
      </c>
      <c r="B211" s="228">
        <v>44740</v>
      </c>
      <c r="C211" s="228">
        <v>44741</v>
      </c>
      <c r="D211" s="229">
        <f t="shared" si="2"/>
        <v>1</v>
      </c>
    </row>
    <row r="212" spans="1:4">
      <c r="A212" s="227">
        <v>1</v>
      </c>
      <c r="B212" s="228">
        <v>44741</v>
      </c>
      <c r="C212" s="228">
        <v>44742</v>
      </c>
      <c r="D212" s="229">
        <f t="shared" si="2"/>
        <v>1</v>
      </c>
    </row>
    <row r="213" spans="1:4">
      <c r="A213" s="227">
        <v>2</v>
      </c>
      <c r="B213" s="228">
        <v>44742</v>
      </c>
      <c r="C213" s="228">
        <v>44743</v>
      </c>
      <c r="D213" s="229">
        <f t="shared" si="2"/>
        <v>1</v>
      </c>
    </row>
    <row r="214" spans="1:4">
      <c r="A214" s="227">
        <v>3</v>
      </c>
      <c r="B214" s="228">
        <v>44743</v>
      </c>
      <c r="C214" s="228">
        <v>44747</v>
      </c>
      <c r="D214" s="229">
        <f t="shared" si="2"/>
        <v>4</v>
      </c>
    </row>
    <row r="215" spans="1:4">
      <c r="A215" s="227">
        <v>4</v>
      </c>
      <c r="B215" s="228">
        <v>44747</v>
      </c>
      <c r="C215" s="228">
        <v>44748</v>
      </c>
      <c r="D215" s="229">
        <f t="shared" si="2"/>
        <v>1</v>
      </c>
    </row>
    <row r="216" spans="1:4">
      <c r="A216" s="227">
        <v>5</v>
      </c>
      <c r="B216" s="228">
        <v>44748</v>
      </c>
      <c r="C216" s="228">
        <v>44749</v>
      </c>
      <c r="D216" s="229">
        <f t="shared" si="2"/>
        <v>1</v>
      </c>
    </row>
    <row r="217" spans="1:4">
      <c r="A217" s="227">
        <v>6</v>
      </c>
      <c r="B217" s="228">
        <v>44749</v>
      </c>
      <c r="C217" s="228">
        <v>44750</v>
      </c>
      <c r="D217" s="229">
        <f t="shared" si="2"/>
        <v>1</v>
      </c>
    </row>
    <row r="218" spans="1:4">
      <c r="A218" s="227">
        <v>7</v>
      </c>
      <c r="B218" s="228">
        <v>44750</v>
      </c>
      <c r="C218" s="228">
        <v>44753</v>
      </c>
      <c r="D218" s="229">
        <f t="shared" ref="D218:D276" si="3">+C218-B218</f>
        <v>3</v>
      </c>
    </row>
    <row r="219" spans="1:4">
      <c r="A219" s="227">
        <v>8</v>
      </c>
      <c r="B219" s="228">
        <v>44753</v>
      </c>
      <c r="C219" s="228">
        <v>44754</v>
      </c>
      <c r="D219" s="229">
        <f t="shared" si="3"/>
        <v>1</v>
      </c>
    </row>
    <row r="220" spans="1:4">
      <c r="A220" s="227">
        <v>9</v>
      </c>
      <c r="B220" s="228">
        <v>44754</v>
      </c>
      <c r="C220" s="228">
        <v>44755</v>
      </c>
      <c r="D220" s="229">
        <f t="shared" si="3"/>
        <v>1</v>
      </c>
    </row>
    <row r="221" spans="1:4">
      <c r="A221" s="227">
        <v>10</v>
      </c>
      <c r="B221" s="228">
        <v>44755</v>
      </c>
      <c r="C221" s="228">
        <v>44756</v>
      </c>
      <c r="D221" s="229">
        <f t="shared" si="3"/>
        <v>1</v>
      </c>
    </row>
    <row r="222" spans="1:4">
      <c r="A222" s="227">
        <v>11</v>
      </c>
      <c r="B222" s="228">
        <v>44756</v>
      </c>
      <c r="C222" s="228">
        <v>44757</v>
      </c>
      <c r="D222" s="229">
        <f t="shared" si="3"/>
        <v>1</v>
      </c>
    </row>
    <row r="223" spans="1:4">
      <c r="A223" s="227">
        <v>12</v>
      </c>
      <c r="B223" s="228">
        <v>44757</v>
      </c>
      <c r="C223" s="228">
        <v>44760</v>
      </c>
      <c r="D223" s="229">
        <f t="shared" si="3"/>
        <v>3</v>
      </c>
    </row>
    <row r="224" spans="1:4">
      <c r="A224" s="227">
        <v>13</v>
      </c>
      <c r="B224" s="228">
        <v>44760</v>
      </c>
      <c r="C224" s="228">
        <v>44761</v>
      </c>
      <c r="D224" s="229">
        <f t="shared" si="3"/>
        <v>1</v>
      </c>
    </row>
    <row r="225" spans="1:4">
      <c r="A225" s="227">
        <v>14</v>
      </c>
      <c r="B225" s="228">
        <v>44761</v>
      </c>
      <c r="C225" s="228">
        <v>44762</v>
      </c>
      <c r="D225" s="229">
        <f t="shared" si="3"/>
        <v>1</v>
      </c>
    </row>
    <row r="226" spans="1:4">
      <c r="A226" s="227">
        <v>15</v>
      </c>
      <c r="B226" s="228">
        <v>44762</v>
      </c>
      <c r="C226" s="228">
        <v>44763</v>
      </c>
      <c r="D226" s="229">
        <f t="shared" si="3"/>
        <v>1</v>
      </c>
    </row>
    <row r="227" spans="1:4">
      <c r="A227" s="227">
        <v>16</v>
      </c>
      <c r="B227" s="228">
        <v>44763</v>
      </c>
      <c r="C227" s="228">
        <v>44764</v>
      </c>
      <c r="D227" s="229">
        <f t="shared" si="3"/>
        <v>1</v>
      </c>
    </row>
    <row r="228" spans="1:4">
      <c r="A228" s="227">
        <v>17</v>
      </c>
      <c r="B228" s="228">
        <v>44764</v>
      </c>
      <c r="C228" s="228">
        <v>44767</v>
      </c>
      <c r="D228" s="229">
        <f t="shared" si="3"/>
        <v>3</v>
      </c>
    </row>
    <row r="229" spans="1:4">
      <c r="A229" s="227">
        <v>18</v>
      </c>
      <c r="B229" s="228">
        <v>44767</v>
      </c>
      <c r="C229" s="228">
        <v>44768</v>
      </c>
      <c r="D229" s="229">
        <f t="shared" si="3"/>
        <v>1</v>
      </c>
    </row>
    <row r="230" spans="1:4">
      <c r="A230" s="227">
        <v>19</v>
      </c>
      <c r="B230" s="228">
        <v>44768</v>
      </c>
      <c r="C230" s="228">
        <v>44769</v>
      </c>
      <c r="D230" s="229">
        <f t="shared" si="3"/>
        <v>1</v>
      </c>
    </row>
    <row r="231" spans="1:4">
      <c r="A231" s="227">
        <v>20</v>
      </c>
      <c r="B231" s="228">
        <v>44769</v>
      </c>
      <c r="C231" s="228">
        <v>44770</v>
      </c>
      <c r="D231" s="229">
        <f t="shared" si="3"/>
        <v>1</v>
      </c>
    </row>
    <row r="232" spans="1:4">
      <c r="A232" s="227">
        <v>21</v>
      </c>
      <c r="B232" s="228">
        <v>44770</v>
      </c>
      <c r="C232" s="228">
        <v>44771</v>
      </c>
      <c r="D232" s="229">
        <f t="shared" si="3"/>
        <v>1</v>
      </c>
    </row>
    <row r="233" spans="1:4">
      <c r="A233" s="227">
        <v>1</v>
      </c>
      <c r="B233" s="228">
        <v>44771</v>
      </c>
      <c r="C233" s="228">
        <v>44774</v>
      </c>
      <c r="D233" s="229">
        <f t="shared" si="3"/>
        <v>3</v>
      </c>
    </row>
    <row r="234" spans="1:4">
      <c r="A234" s="227">
        <v>2</v>
      </c>
      <c r="B234" s="228">
        <v>44774</v>
      </c>
      <c r="C234" s="228">
        <v>44775</v>
      </c>
      <c r="D234" s="229">
        <f t="shared" si="3"/>
        <v>1</v>
      </c>
    </row>
    <row r="235" spans="1:4">
      <c r="A235" s="227">
        <v>3</v>
      </c>
      <c r="B235" s="228">
        <v>44775</v>
      </c>
      <c r="C235" s="228">
        <v>44776</v>
      </c>
      <c r="D235" s="229">
        <f t="shared" si="3"/>
        <v>1</v>
      </c>
    </row>
    <row r="236" spans="1:4">
      <c r="A236" s="227">
        <v>4</v>
      </c>
      <c r="B236" s="228">
        <v>44776</v>
      </c>
      <c r="C236" s="228">
        <v>44777</v>
      </c>
      <c r="D236" s="229">
        <f t="shared" si="3"/>
        <v>1</v>
      </c>
    </row>
    <row r="237" spans="1:4">
      <c r="A237" s="227">
        <v>5</v>
      </c>
      <c r="B237" s="228">
        <v>44777</v>
      </c>
      <c r="C237" s="228">
        <v>44778</v>
      </c>
      <c r="D237" s="229">
        <f t="shared" si="3"/>
        <v>1</v>
      </c>
    </row>
    <row r="238" spans="1:4">
      <c r="A238" s="227">
        <v>6</v>
      </c>
      <c r="B238" s="228">
        <v>44778</v>
      </c>
      <c r="C238" s="228">
        <v>44781</v>
      </c>
      <c r="D238" s="229">
        <f t="shared" si="3"/>
        <v>3</v>
      </c>
    </row>
    <row r="239" spans="1:4">
      <c r="A239" s="227">
        <v>7</v>
      </c>
      <c r="B239" s="228">
        <v>44781</v>
      </c>
      <c r="C239" s="228">
        <v>44782</v>
      </c>
      <c r="D239" s="229">
        <f t="shared" si="3"/>
        <v>1</v>
      </c>
    </row>
    <row r="240" spans="1:4">
      <c r="A240" s="227">
        <v>8</v>
      </c>
      <c r="B240" s="228">
        <v>44782</v>
      </c>
      <c r="C240" s="228">
        <v>44783</v>
      </c>
      <c r="D240" s="229">
        <f t="shared" si="3"/>
        <v>1</v>
      </c>
    </row>
    <row r="241" spans="1:4">
      <c r="A241" s="227">
        <v>9</v>
      </c>
      <c r="B241" s="228">
        <v>44783</v>
      </c>
      <c r="C241" s="228">
        <v>44784</v>
      </c>
      <c r="D241" s="229">
        <f t="shared" si="3"/>
        <v>1</v>
      </c>
    </row>
    <row r="242" spans="1:4">
      <c r="A242" s="227">
        <v>10</v>
      </c>
      <c r="B242" s="228">
        <v>44784</v>
      </c>
      <c r="C242" s="228">
        <v>44785</v>
      </c>
      <c r="D242" s="229">
        <f t="shared" si="3"/>
        <v>1</v>
      </c>
    </row>
    <row r="243" spans="1:4">
      <c r="A243" s="227">
        <v>11</v>
      </c>
      <c r="B243" s="228">
        <v>44785</v>
      </c>
      <c r="C243" s="228">
        <v>44788</v>
      </c>
      <c r="D243" s="229">
        <f t="shared" si="3"/>
        <v>3</v>
      </c>
    </row>
    <row r="244" spans="1:4">
      <c r="A244" s="227">
        <v>12</v>
      </c>
      <c r="B244" s="228">
        <v>44788</v>
      </c>
      <c r="C244" s="228">
        <v>44789</v>
      </c>
      <c r="D244" s="229">
        <f t="shared" si="3"/>
        <v>1</v>
      </c>
    </row>
    <row r="245" spans="1:4">
      <c r="A245" s="227">
        <v>13</v>
      </c>
      <c r="B245" s="228">
        <v>44789</v>
      </c>
      <c r="C245" s="228">
        <v>44790</v>
      </c>
      <c r="D245" s="229">
        <f t="shared" si="3"/>
        <v>1</v>
      </c>
    </row>
    <row r="246" spans="1:4">
      <c r="A246" s="227">
        <v>14</v>
      </c>
      <c r="B246" s="228">
        <v>44790</v>
      </c>
      <c r="C246" s="228">
        <v>44791</v>
      </c>
      <c r="D246" s="229">
        <f t="shared" si="3"/>
        <v>1</v>
      </c>
    </row>
    <row r="247" spans="1:4">
      <c r="A247" s="227">
        <v>15</v>
      </c>
      <c r="B247" s="228">
        <v>44791</v>
      </c>
      <c r="C247" s="228">
        <v>44792</v>
      </c>
      <c r="D247" s="229">
        <f t="shared" si="3"/>
        <v>1</v>
      </c>
    </row>
    <row r="248" spans="1:4">
      <c r="A248" s="227">
        <v>16</v>
      </c>
      <c r="B248" s="228">
        <v>44792</v>
      </c>
      <c r="C248" s="228">
        <v>44795</v>
      </c>
      <c r="D248" s="229">
        <f t="shared" si="3"/>
        <v>3</v>
      </c>
    </row>
    <row r="249" spans="1:4">
      <c r="A249" s="227">
        <v>17</v>
      </c>
      <c r="B249" s="228">
        <v>44795</v>
      </c>
      <c r="C249" s="228">
        <v>44796</v>
      </c>
      <c r="D249" s="229">
        <f t="shared" si="3"/>
        <v>1</v>
      </c>
    </row>
    <row r="250" spans="1:4">
      <c r="A250" s="227">
        <v>18</v>
      </c>
      <c r="B250" s="228">
        <v>44796</v>
      </c>
      <c r="C250" s="228">
        <v>44797</v>
      </c>
      <c r="D250" s="229">
        <f t="shared" si="3"/>
        <v>1</v>
      </c>
    </row>
    <row r="251" spans="1:4">
      <c r="A251" s="227">
        <v>19</v>
      </c>
      <c r="B251" s="228">
        <v>44797</v>
      </c>
      <c r="C251" s="228">
        <v>44798</v>
      </c>
      <c r="D251" s="229">
        <f t="shared" si="3"/>
        <v>1</v>
      </c>
    </row>
    <row r="252" spans="1:4">
      <c r="A252" s="227">
        <v>20</v>
      </c>
      <c r="B252" s="228">
        <v>44798</v>
      </c>
      <c r="C252" s="228">
        <v>44799</v>
      </c>
      <c r="D252" s="229">
        <f t="shared" si="3"/>
        <v>1</v>
      </c>
    </row>
    <row r="253" spans="1:4">
      <c r="A253" s="227">
        <v>21</v>
      </c>
      <c r="B253" s="228">
        <v>44799</v>
      </c>
      <c r="C253" s="228">
        <v>44802</v>
      </c>
      <c r="D253" s="229">
        <f t="shared" si="3"/>
        <v>3</v>
      </c>
    </row>
    <row r="254" spans="1:4">
      <c r="A254" s="227">
        <v>1</v>
      </c>
      <c r="B254" s="228">
        <v>44802</v>
      </c>
      <c r="C254" s="228">
        <v>44803</v>
      </c>
      <c r="D254" s="229">
        <f t="shared" si="3"/>
        <v>1</v>
      </c>
    </row>
    <row r="255" spans="1:4">
      <c r="A255" s="227">
        <v>2</v>
      </c>
      <c r="B255" s="228">
        <v>44803</v>
      </c>
      <c r="C255" s="228">
        <v>44804</v>
      </c>
      <c r="D255" s="229">
        <f t="shared" si="3"/>
        <v>1</v>
      </c>
    </row>
    <row r="256" spans="1:4">
      <c r="A256" s="227">
        <v>3</v>
      </c>
      <c r="B256" s="228">
        <v>44804</v>
      </c>
      <c r="C256" s="228">
        <v>44805</v>
      </c>
      <c r="D256" s="229">
        <f t="shared" si="3"/>
        <v>1</v>
      </c>
    </row>
    <row r="257" spans="1:4">
      <c r="A257" s="227">
        <v>4</v>
      </c>
      <c r="B257" s="228">
        <v>44805</v>
      </c>
      <c r="C257" s="228">
        <v>44806</v>
      </c>
      <c r="D257" s="229">
        <f t="shared" si="3"/>
        <v>1</v>
      </c>
    </row>
    <row r="258" spans="1:4">
      <c r="A258" s="227">
        <v>5</v>
      </c>
      <c r="B258" s="228">
        <v>44806</v>
      </c>
      <c r="C258" s="228">
        <v>44810</v>
      </c>
      <c r="D258" s="229">
        <f t="shared" si="3"/>
        <v>4</v>
      </c>
    </row>
    <row r="259" spans="1:4">
      <c r="A259" s="227">
        <v>6</v>
      </c>
      <c r="B259" s="228">
        <v>44810</v>
      </c>
      <c r="C259" s="228">
        <v>44811</v>
      </c>
      <c r="D259" s="229">
        <f t="shared" si="3"/>
        <v>1</v>
      </c>
    </row>
    <row r="260" spans="1:4">
      <c r="A260" s="227">
        <v>7</v>
      </c>
      <c r="B260" s="228">
        <v>44811</v>
      </c>
      <c r="C260" s="228">
        <v>44812</v>
      </c>
      <c r="D260" s="229">
        <f t="shared" si="3"/>
        <v>1</v>
      </c>
    </row>
    <row r="261" spans="1:4">
      <c r="A261" s="227">
        <v>8</v>
      </c>
      <c r="B261" s="228">
        <v>44812</v>
      </c>
      <c r="C261" s="228">
        <v>44813</v>
      </c>
      <c r="D261" s="229">
        <f t="shared" si="3"/>
        <v>1</v>
      </c>
    </row>
    <row r="262" spans="1:4">
      <c r="A262" s="227">
        <v>9</v>
      </c>
      <c r="B262" s="228">
        <v>44813</v>
      </c>
      <c r="C262" s="228">
        <v>44816</v>
      </c>
      <c r="D262" s="229">
        <f t="shared" si="3"/>
        <v>3</v>
      </c>
    </row>
    <row r="263" spans="1:4">
      <c r="A263" s="227">
        <v>10</v>
      </c>
      <c r="B263" s="228">
        <v>44816</v>
      </c>
      <c r="C263" s="228">
        <v>44817</v>
      </c>
      <c r="D263" s="229">
        <f t="shared" si="3"/>
        <v>1</v>
      </c>
    </row>
    <row r="264" spans="1:4">
      <c r="A264" s="227">
        <v>11</v>
      </c>
      <c r="B264" s="228">
        <v>44817</v>
      </c>
      <c r="C264" s="228">
        <v>44818</v>
      </c>
      <c r="D264" s="229">
        <f t="shared" si="3"/>
        <v>1</v>
      </c>
    </row>
    <row r="265" spans="1:4">
      <c r="A265" s="227">
        <v>12</v>
      </c>
      <c r="B265" s="228">
        <v>44818</v>
      </c>
      <c r="C265" s="228">
        <v>44819</v>
      </c>
      <c r="D265" s="229">
        <f t="shared" si="3"/>
        <v>1</v>
      </c>
    </row>
    <row r="266" spans="1:4">
      <c r="A266" s="227">
        <v>13</v>
      </c>
      <c r="B266" s="228">
        <v>44819</v>
      </c>
      <c r="C266" s="228">
        <v>44820</v>
      </c>
      <c r="D266" s="229">
        <f t="shared" si="3"/>
        <v>1</v>
      </c>
    </row>
    <row r="267" spans="1:4">
      <c r="A267" s="227">
        <v>14</v>
      </c>
      <c r="B267" s="228">
        <v>44820</v>
      </c>
      <c r="C267" s="228">
        <v>44823</v>
      </c>
      <c r="D267" s="229">
        <f t="shared" si="3"/>
        <v>3</v>
      </c>
    </row>
    <row r="268" spans="1:4">
      <c r="A268" s="227">
        <v>15</v>
      </c>
      <c r="B268" s="228">
        <v>44823</v>
      </c>
      <c r="C268" s="228">
        <v>44824</v>
      </c>
      <c r="D268" s="229">
        <f t="shared" si="3"/>
        <v>1</v>
      </c>
    </row>
    <row r="269" spans="1:4">
      <c r="A269" s="227">
        <v>16</v>
      </c>
      <c r="B269" s="228">
        <v>44824</v>
      </c>
      <c r="C269" s="228">
        <v>44825</v>
      </c>
      <c r="D269" s="229">
        <f t="shared" si="3"/>
        <v>1</v>
      </c>
    </row>
    <row r="270" spans="1:4">
      <c r="A270" s="227">
        <v>17</v>
      </c>
      <c r="B270" s="228">
        <v>44825</v>
      </c>
      <c r="C270" s="228">
        <v>44826</v>
      </c>
      <c r="D270" s="229">
        <f t="shared" si="3"/>
        <v>1</v>
      </c>
    </row>
    <row r="271" spans="1:4">
      <c r="A271" s="227">
        <v>18</v>
      </c>
      <c r="B271" s="228">
        <v>44826</v>
      </c>
      <c r="C271" s="228">
        <v>44827</v>
      </c>
      <c r="D271" s="229">
        <f t="shared" si="3"/>
        <v>1</v>
      </c>
    </row>
    <row r="272" spans="1:4">
      <c r="A272" s="227">
        <v>19</v>
      </c>
      <c r="B272" s="228">
        <v>44827</v>
      </c>
      <c r="C272" s="228">
        <v>44830</v>
      </c>
      <c r="D272" s="229">
        <f t="shared" si="3"/>
        <v>3</v>
      </c>
    </row>
    <row r="273" spans="1:9">
      <c r="A273" s="227">
        <v>20</v>
      </c>
      <c r="B273" s="228">
        <v>44830</v>
      </c>
      <c r="C273" s="228">
        <v>44831</v>
      </c>
      <c r="D273" s="229">
        <f t="shared" si="3"/>
        <v>1</v>
      </c>
    </row>
    <row r="274" spans="1:9">
      <c r="A274" s="227">
        <v>21</v>
      </c>
      <c r="B274" s="228">
        <v>44831</v>
      </c>
      <c r="C274" s="228">
        <v>44832</v>
      </c>
      <c r="D274" s="229">
        <f t="shared" si="3"/>
        <v>1</v>
      </c>
    </row>
    <row r="275" spans="1:9">
      <c r="A275" s="227">
        <v>1</v>
      </c>
      <c r="B275" s="228">
        <v>44832</v>
      </c>
      <c r="C275" s="228">
        <v>44833</v>
      </c>
      <c r="D275" s="229">
        <f t="shared" si="3"/>
        <v>1</v>
      </c>
    </row>
    <row r="276" spans="1:9">
      <c r="A276" s="227">
        <v>2</v>
      </c>
      <c r="B276" s="228">
        <v>44833</v>
      </c>
      <c r="C276" s="228">
        <v>44834</v>
      </c>
      <c r="D276" s="229">
        <f t="shared" si="3"/>
        <v>1</v>
      </c>
    </row>
    <row r="277" spans="1:9" ht="15">
      <c r="A277" s="227">
        <v>3</v>
      </c>
      <c r="B277" s="228">
        <v>44834</v>
      </c>
      <c r="C277" s="228">
        <v>44837</v>
      </c>
      <c r="D277" s="229">
        <f>+C277-B277</f>
        <v>3</v>
      </c>
      <c r="F277" s="136"/>
    </row>
    <row r="278" spans="1:9" ht="13.5" thickBot="1">
      <c r="A278" s="46"/>
      <c r="D278" s="230">
        <f>AVERAGE(D26:D277)</f>
        <v>1.4563492063492063</v>
      </c>
    </row>
    <row r="279" spans="1:9" ht="13.5" thickTop="1">
      <c r="A279" s="46"/>
      <c r="D279" s="137"/>
    </row>
    <row r="281" spans="1:9">
      <c r="A281" s="7"/>
    </row>
    <row r="282" spans="1:9">
      <c r="A282" s="7"/>
    </row>
    <row r="283" spans="1:9">
      <c r="A283" s="2" t="s">
        <v>39</v>
      </c>
      <c r="B283" s="128"/>
      <c r="C283" s="128"/>
      <c r="D283" s="128"/>
      <c r="E283" s="7"/>
      <c r="F283" s="7"/>
      <c r="G283" s="7"/>
    </row>
    <row r="284" spans="1:9" s="140" customFormat="1" ht="15">
      <c r="A284" s="14"/>
      <c r="B284" s="139" t="s">
        <v>40</v>
      </c>
      <c r="C284" s="139" t="s">
        <v>41</v>
      </c>
      <c r="D284" s="139" t="s">
        <v>34</v>
      </c>
      <c r="E284" s="139" t="s">
        <v>42</v>
      </c>
      <c r="G284" s="7"/>
    </row>
    <row r="285" spans="1:9" s="140" customFormat="1" ht="15">
      <c r="A285" s="141" t="s">
        <v>43</v>
      </c>
      <c r="B285" s="142">
        <v>60407943.010000005</v>
      </c>
      <c r="C285" s="143">
        <f t="shared" ref="C285:C294" si="4">B285/$B$295</f>
        <v>9.7042998244564596E-2</v>
      </c>
      <c r="D285" s="14">
        <v>0</v>
      </c>
      <c r="E285" s="226">
        <f t="shared" ref="E285:E294" si="5">D285*C285</f>
        <v>0</v>
      </c>
      <c r="G285" s="7"/>
      <c r="H285" s="239"/>
      <c r="I285" s="240"/>
    </row>
    <row r="286" spans="1:9" s="140" customFormat="1" ht="15">
      <c r="A286" s="141" t="s">
        <v>44</v>
      </c>
      <c r="B286" s="145">
        <v>29768384.41</v>
      </c>
      <c r="C286" s="143">
        <f t="shared" si="4"/>
        <v>4.7821745487425987E-2</v>
      </c>
      <c r="D286" s="14">
        <v>0</v>
      </c>
      <c r="E286" s="226">
        <f t="shared" si="5"/>
        <v>0</v>
      </c>
      <c r="G286" s="7"/>
      <c r="H286" s="239"/>
      <c r="I286" s="240"/>
    </row>
    <row r="287" spans="1:9" s="140" customFormat="1" ht="15">
      <c r="A287" s="141" t="s">
        <v>45</v>
      </c>
      <c r="B287" s="145">
        <v>98629584.86459063</v>
      </c>
      <c r="C287" s="143">
        <f t="shared" si="4"/>
        <v>0.1584445712593153</v>
      </c>
      <c r="D287" s="14">
        <v>2</v>
      </c>
      <c r="E287" s="226">
        <f t="shared" si="5"/>
        <v>0.3168891425186306</v>
      </c>
      <c r="G287" s="7"/>
      <c r="H287" s="239"/>
      <c r="I287" s="240"/>
    </row>
    <row r="288" spans="1:9" s="140" customFormat="1" ht="15">
      <c r="A288" s="141" t="s">
        <v>46</v>
      </c>
      <c r="B288" s="145">
        <v>10217428.42</v>
      </c>
      <c r="C288" s="143">
        <f t="shared" si="4"/>
        <v>1.6413899212921142E-2</v>
      </c>
      <c r="D288" s="14">
        <v>0</v>
      </c>
      <c r="E288" s="226">
        <f t="shared" si="5"/>
        <v>0</v>
      </c>
      <c r="G288" s="7"/>
    </row>
    <row r="289" spans="1:7" s="140" customFormat="1" ht="15">
      <c r="A289" s="141" t="s">
        <v>47</v>
      </c>
      <c r="B289" s="145">
        <v>22084363.819999997</v>
      </c>
      <c r="C289" s="143">
        <f t="shared" si="4"/>
        <v>3.5477666886651125E-2</v>
      </c>
      <c r="D289" s="14">
        <v>0</v>
      </c>
      <c r="E289" s="226">
        <f t="shared" si="5"/>
        <v>0</v>
      </c>
      <c r="G289" s="7"/>
    </row>
    <row r="290" spans="1:7" s="140" customFormat="1" ht="15">
      <c r="A290" s="141" t="s">
        <v>48</v>
      </c>
      <c r="B290" s="145">
        <v>42591.52319999531</v>
      </c>
      <c r="C290" s="143">
        <f t="shared" si="4"/>
        <v>6.8421616515666834E-5</v>
      </c>
      <c r="D290" s="14">
        <v>0</v>
      </c>
      <c r="E290" s="226">
        <f t="shared" si="5"/>
        <v>0</v>
      </c>
      <c r="G290" s="7"/>
    </row>
    <row r="291" spans="1:7" s="140" customFormat="1" ht="15">
      <c r="A291" s="141" t="s">
        <v>48</v>
      </c>
      <c r="B291" s="145">
        <v>191640558.63840002</v>
      </c>
      <c r="C291" s="143">
        <f t="shared" si="4"/>
        <v>0.30786306351227682</v>
      </c>
      <c r="D291" s="14">
        <v>1</v>
      </c>
      <c r="E291" s="226">
        <f t="shared" si="5"/>
        <v>0.30786306351227682</v>
      </c>
      <c r="G291" s="7"/>
    </row>
    <row r="292" spans="1:7" s="140" customFormat="1" ht="15">
      <c r="A292" s="141" t="s">
        <v>48</v>
      </c>
      <c r="B292" s="145">
        <v>21274465.838400003</v>
      </c>
      <c r="C292" s="143">
        <f t="shared" si="4"/>
        <v>3.4176597449579349E-2</v>
      </c>
      <c r="D292" s="14">
        <v>2</v>
      </c>
      <c r="E292" s="226">
        <f t="shared" si="5"/>
        <v>6.8353194899158698E-2</v>
      </c>
      <c r="G292" s="7"/>
    </row>
    <row r="293" spans="1:7" s="140" customFormat="1" ht="15">
      <c r="A293" s="141" t="s">
        <v>49</v>
      </c>
      <c r="B293" s="145">
        <v>187317449.55000001</v>
      </c>
      <c r="C293" s="143">
        <f t="shared" si="4"/>
        <v>0.30091815781324954</v>
      </c>
      <c r="D293" s="14">
        <v>1</v>
      </c>
      <c r="E293" s="226">
        <f t="shared" si="5"/>
        <v>0.30091815781324954</v>
      </c>
      <c r="G293" s="7"/>
    </row>
    <row r="294" spans="1:7" s="140" customFormat="1" ht="15">
      <c r="A294" s="141" t="s">
        <v>50</v>
      </c>
      <c r="B294" s="145">
        <v>1103592.7</v>
      </c>
      <c r="C294" s="143">
        <f t="shared" si="4"/>
        <v>1.7728785175003476E-3</v>
      </c>
      <c r="D294" s="14">
        <v>0</v>
      </c>
      <c r="E294" s="226">
        <f t="shared" si="5"/>
        <v>0</v>
      </c>
      <c r="G294" s="7"/>
    </row>
    <row r="295" spans="1:7" s="140" customFormat="1" ht="15.75" thickBot="1">
      <c r="A295" s="14"/>
      <c r="B295" s="146">
        <f>SUM(B285:B294)</f>
        <v>622486362.77459073</v>
      </c>
      <c r="C295" s="147">
        <f>SUM(C285:C294)</f>
        <v>0.99999999999999989</v>
      </c>
      <c r="D295" s="148"/>
      <c r="E295" s="138">
        <f>SUM(E285:E294)</f>
        <v>0.99402355874331572</v>
      </c>
      <c r="F295" s="14" t="s">
        <v>28</v>
      </c>
    </row>
    <row r="296" spans="1:7" s="140" customFormat="1" ht="15.75" thickTop="1">
      <c r="A296" s="14"/>
      <c r="B296" s="142"/>
      <c r="C296" s="14"/>
      <c r="D296" s="14"/>
      <c r="E296" s="144"/>
    </row>
    <row r="297" spans="1:7">
      <c r="A297" s="7"/>
      <c r="B297" s="149"/>
      <c r="C297" s="149"/>
    </row>
    <row r="298" spans="1:7">
      <c r="A298" s="7"/>
      <c r="B298" s="149"/>
      <c r="C298" s="149"/>
    </row>
    <row r="299" spans="1:7">
      <c r="A299" s="2"/>
      <c r="B299" s="149"/>
      <c r="C299" s="149"/>
    </row>
    <row r="300" spans="1:7">
      <c r="A300" s="2" t="s">
        <v>51</v>
      </c>
    </row>
    <row r="301" spans="1:7">
      <c r="A301" s="7"/>
      <c r="B301" s="135" t="s">
        <v>40</v>
      </c>
      <c r="C301" s="33" t="s">
        <v>52</v>
      </c>
      <c r="D301" s="150" t="s">
        <v>53</v>
      </c>
    </row>
    <row r="302" spans="1:7">
      <c r="A302" s="7" t="s">
        <v>54</v>
      </c>
      <c r="B302" s="158">
        <f>SUM(B308:B319)</f>
        <v>42591.52319999531</v>
      </c>
      <c r="C302" s="151">
        <f>B302/$B$305</f>
        <v>1.9999999999997795E-4</v>
      </c>
      <c r="D302" s="152">
        <f>0*C302</f>
        <v>0</v>
      </c>
    </row>
    <row r="303" spans="1:7">
      <c r="A303" s="7" t="s">
        <v>55</v>
      </c>
      <c r="B303" s="158">
        <f>SUM(C308:C319)</f>
        <v>191640558.63840002</v>
      </c>
      <c r="C303" s="151">
        <f>B303/$B$305</f>
        <v>0.89989999999999992</v>
      </c>
      <c r="D303" s="78">
        <f>1*C303</f>
        <v>0.89989999999999992</v>
      </c>
    </row>
    <row r="304" spans="1:7">
      <c r="A304" s="7" t="s">
        <v>56</v>
      </c>
      <c r="B304" s="158">
        <f>SUM(D308:D319)</f>
        <v>21274465.838400003</v>
      </c>
      <c r="C304" s="151">
        <f>B304/$B$305</f>
        <v>9.9900000000000003E-2</v>
      </c>
      <c r="D304" s="78">
        <f>2*C304</f>
        <v>0.19980000000000001</v>
      </c>
    </row>
    <row r="305" spans="1:6" ht="13.5" thickBot="1">
      <c r="A305" s="7" t="s">
        <v>57</v>
      </c>
      <c r="B305" s="231">
        <f>SUM(B302:B304)</f>
        <v>212957616.00000003</v>
      </c>
      <c r="C305" s="153"/>
      <c r="D305" s="154">
        <f>SUM(D302:D304)</f>
        <v>1.0996999999999999</v>
      </c>
      <c r="E305" s="128" t="s">
        <v>28</v>
      </c>
    </row>
    <row r="306" spans="1:6" ht="13.5" thickTop="1">
      <c r="A306" s="7"/>
      <c r="B306" s="153"/>
      <c r="C306" s="76"/>
    </row>
    <row r="307" spans="1:6">
      <c r="A307" s="127" t="s">
        <v>58</v>
      </c>
      <c r="B307" s="155" t="s">
        <v>59</v>
      </c>
      <c r="C307" s="155" t="s">
        <v>60</v>
      </c>
      <c r="D307" s="155" t="s">
        <v>61</v>
      </c>
      <c r="E307" s="19" t="s">
        <v>62</v>
      </c>
    </row>
    <row r="308" spans="1:6">
      <c r="A308" s="156">
        <v>44470</v>
      </c>
      <c r="B308" s="157">
        <v>3082.1817639996607</v>
      </c>
      <c r="C308" s="157">
        <v>13868276.847118001</v>
      </c>
      <c r="D308" s="158">
        <v>1539549.7911180002</v>
      </c>
      <c r="E308" s="158">
        <f t="shared" ref="E308:E319" si="6">B308+C308+D308</f>
        <v>15410908.82</v>
      </c>
    </row>
    <row r="309" spans="1:6">
      <c r="A309" s="156">
        <v>44501</v>
      </c>
      <c r="B309" s="76">
        <v>3201.3964799996475</v>
      </c>
      <c r="C309" s="76">
        <v>14404683.461760001</v>
      </c>
      <c r="D309" s="41">
        <v>1599097.5417600002</v>
      </c>
      <c r="E309" s="41">
        <f t="shared" si="6"/>
        <v>16006982.4</v>
      </c>
      <c r="F309" s="41"/>
    </row>
    <row r="310" spans="1:6">
      <c r="A310" s="156">
        <v>44531</v>
      </c>
      <c r="B310" s="76">
        <v>3150.673377999653</v>
      </c>
      <c r="C310" s="76">
        <v>14176454.864311</v>
      </c>
      <c r="D310" s="41">
        <v>1573761.352311</v>
      </c>
      <c r="E310" s="41">
        <f t="shared" si="6"/>
        <v>15753366.890000001</v>
      </c>
      <c r="F310" s="41"/>
    </row>
    <row r="311" spans="1:6">
      <c r="A311" s="156">
        <v>44562</v>
      </c>
      <c r="B311" s="76">
        <v>3981.2914079995612</v>
      </c>
      <c r="C311" s="76">
        <v>17913820.690295998</v>
      </c>
      <c r="D311" s="41">
        <v>1988655.0582959999</v>
      </c>
      <c r="E311" s="41">
        <f t="shared" si="6"/>
        <v>19906457.039999995</v>
      </c>
      <c r="F311" s="41"/>
    </row>
    <row r="312" spans="1:6">
      <c r="A312" s="156">
        <v>44593</v>
      </c>
      <c r="B312" s="76">
        <v>4308.2363799995255</v>
      </c>
      <c r="C312" s="76">
        <v>19384909.591809999</v>
      </c>
      <c r="D312" s="41">
        <v>2151964.0718100001</v>
      </c>
      <c r="E312" s="41">
        <f t="shared" si="6"/>
        <v>21541181.899999999</v>
      </c>
      <c r="F312" s="41"/>
    </row>
    <row r="313" spans="1:6">
      <c r="A313" s="156">
        <v>44621</v>
      </c>
      <c r="B313" s="76">
        <v>4091.7025499995493</v>
      </c>
      <c r="C313" s="76">
        <v>18410615.623725001</v>
      </c>
      <c r="D313" s="41">
        <v>2043805.4237250001</v>
      </c>
      <c r="E313" s="41">
        <f t="shared" si="6"/>
        <v>20458512.75</v>
      </c>
      <c r="F313" s="41"/>
    </row>
    <row r="314" spans="1:6">
      <c r="A314" s="156">
        <v>44652</v>
      </c>
      <c r="B314" s="76">
        <v>3060.8913539996629</v>
      </c>
      <c r="C314" s="76">
        <v>13772480.647322999</v>
      </c>
      <c r="D314" s="41">
        <v>1528915.231323</v>
      </c>
      <c r="E314" s="41">
        <f t="shared" si="6"/>
        <v>15304456.77</v>
      </c>
      <c r="F314" s="41"/>
    </row>
    <row r="315" spans="1:6">
      <c r="A315" s="156">
        <v>44682</v>
      </c>
      <c r="B315" s="76">
        <v>3378.1109539996278</v>
      </c>
      <c r="C315" s="76">
        <v>15199810.237523001</v>
      </c>
      <c r="D315" s="41">
        <v>1687366.4215230001</v>
      </c>
      <c r="E315" s="41">
        <f t="shared" si="6"/>
        <v>16890554.77</v>
      </c>
      <c r="F315" s="41"/>
    </row>
    <row r="316" spans="1:6">
      <c r="A316" s="156">
        <v>44713</v>
      </c>
      <c r="B316" s="76">
        <v>3031.097789999666</v>
      </c>
      <c r="C316" s="76">
        <v>13638424.506105</v>
      </c>
      <c r="D316" s="41">
        <v>1514033.346105</v>
      </c>
      <c r="E316" s="41">
        <f t="shared" si="6"/>
        <v>15155488.949999999</v>
      </c>
      <c r="F316" s="41"/>
    </row>
    <row r="317" spans="1:6">
      <c r="A317" s="156">
        <v>44743</v>
      </c>
      <c r="B317" s="76">
        <v>3756.2391399995863</v>
      </c>
      <c r="C317" s="76">
        <v>16901198.010430001</v>
      </c>
      <c r="D317" s="41">
        <v>1876241.45043</v>
      </c>
      <c r="E317" s="41">
        <f t="shared" si="6"/>
        <v>18781195.699999999</v>
      </c>
    </row>
    <row r="318" spans="1:6">
      <c r="A318" s="156">
        <v>44774</v>
      </c>
      <c r="B318" s="76">
        <v>4240.9743379995334</v>
      </c>
      <c r="C318" s="76">
        <v>19082264.033831</v>
      </c>
      <c r="D318" s="41">
        <v>2118366.6818310004</v>
      </c>
      <c r="E318" s="41">
        <f t="shared" si="6"/>
        <v>21204871.689999998</v>
      </c>
    </row>
    <row r="319" spans="1:6">
      <c r="A319" s="156">
        <v>44805</v>
      </c>
      <c r="B319" s="76">
        <v>3308.7276639996358</v>
      </c>
      <c r="C319" s="76">
        <v>14887620.124168001</v>
      </c>
      <c r="D319" s="41">
        <v>1652709.468168</v>
      </c>
      <c r="E319" s="41">
        <f t="shared" si="6"/>
        <v>16543638.32</v>
      </c>
    </row>
    <row r="320" spans="1:6" ht="13.5" thickBot="1">
      <c r="B320" s="159">
        <f>SUM(B308:B319)</f>
        <v>42591.52319999531</v>
      </c>
      <c r="C320" s="159">
        <f t="shared" ref="C320:D320" si="7">SUM(C308:C319)</f>
        <v>191640558.63840002</v>
      </c>
      <c r="D320" s="159">
        <f t="shared" si="7"/>
        <v>21274465.838400003</v>
      </c>
      <c r="E320" s="159">
        <f>SUM(E308:E319)</f>
        <v>212957615.99999994</v>
      </c>
    </row>
  </sheetData>
  <pageMargins left="0.7" right="0.7" top="0.75" bottom="0.75" header="0.3" footer="0.3"/>
  <pageSetup scale="66" fitToHeight="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9"/>
  <sheetViews>
    <sheetView zoomScaleNormal="100" workbookViewId="0">
      <selection activeCell="E3" sqref="E3"/>
    </sheetView>
  </sheetViews>
  <sheetFormatPr defaultColWidth="9.140625" defaultRowHeight="12.75"/>
  <cols>
    <col min="1" max="1" width="32.28515625" style="32" customWidth="1"/>
    <col min="2" max="2" width="18" style="32" customWidth="1"/>
    <col min="3" max="3" width="19.5703125" style="32" customWidth="1"/>
    <col min="4" max="4" width="17" style="32" bestFit="1" customWidth="1"/>
    <col min="5" max="5" width="21.42578125" style="32" customWidth="1"/>
    <col min="6" max="7" width="18.7109375" style="32" customWidth="1"/>
    <col min="8" max="8" width="16.7109375" style="32" customWidth="1"/>
    <col min="9" max="9" width="16" style="32" bestFit="1" customWidth="1"/>
    <col min="10" max="10" width="9.140625" style="32"/>
    <col min="11" max="11" width="16.85546875" style="32" customWidth="1"/>
    <col min="12" max="12" width="12.85546875" style="32" customWidth="1"/>
    <col min="13" max="15" width="9.140625" style="32"/>
    <col min="16" max="16" width="10.85546875" style="32" customWidth="1"/>
    <col min="17" max="16384" width="9.140625" style="32"/>
  </cols>
  <sheetData>
    <row r="1" spans="1:17">
      <c r="A1" s="2" t="str">
        <f>'Revenue Lag'!A1</f>
        <v>KENTUCKY POWER COMPANY</v>
      </c>
      <c r="B1" s="7"/>
      <c r="C1" s="7"/>
      <c r="D1" s="7"/>
      <c r="E1" s="7"/>
      <c r="F1" s="7"/>
      <c r="G1" s="7"/>
      <c r="H1" s="7"/>
    </row>
    <row r="2" spans="1:17">
      <c r="A2" s="2" t="s">
        <v>16</v>
      </c>
      <c r="B2" s="7"/>
      <c r="C2" s="7"/>
      <c r="D2" s="7"/>
      <c r="E2" s="7"/>
      <c r="F2" s="7"/>
      <c r="G2" s="7"/>
      <c r="H2" s="7"/>
    </row>
    <row r="3" spans="1:17">
      <c r="A3" s="2" t="s">
        <v>63</v>
      </c>
      <c r="B3" s="7"/>
      <c r="C3" s="7"/>
      <c r="D3" s="7"/>
      <c r="E3" s="233"/>
      <c r="F3" s="7"/>
      <c r="G3" s="7"/>
      <c r="H3" s="7"/>
    </row>
    <row r="5" spans="1:17">
      <c r="B5" s="33"/>
      <c r="C5" s="33"/>
      <c r="D5" s="33"/>
      <c r="E5" s="33"/>
      <c r="F5" s="33"/>
      <c r="G5" s="34"/>
    </row>
    <row r="6" spans="1:17">
      <c r="A6" s="35" t="s">
        <v>58</v>
      </c>
      <c r="B6" s="19" t="s">
        <v>64</v>
      </c>
      <c r="C6" s="19" t="s">
        <v>65</v>
      </c>
      <c r="D6" s="36" t="s">
        <v>66</v>
      </c>
      <c r="E6" s="19" t="s">
        <v>67</v>
      </c>
      <c r="F6" s="19" t="s">
        <v>68</v>
      </c>
      <c r="G6" s="19" t="s">
        <v>69</v>
      </c>
      <c r="H6" s="35" t="s">
        <v>57</v>
      </c>
    </row>
    <row r="7" spans="1:17">
      <c r="A7" s="37" t="s">
        <v>35</v>
      </c>
      <c r="B7" s="37" t="s">
        <v>36</v>
      </c>
      <c r="C7" s="37" t="s">
        <v>37</v>
      </c>
      <c r="D7" s="37" t="s">
        <v>38</v>
      </c>
      <c r="E7" s="37" t="s">
        <v>70</v>
      </c>
      <c r="F7" s="8" t="s">
        <v>71</v>
      </c>
      <c r="G7" s="8" t="s">
        <v>72</v>
      </c>
      <c r="H7" s="8" t="s">
        <v>73</v>
      </c>
    </row>
    <row r="9" spans="1:17">
      <c r="A9" s="38" t="s">
        <v>74</v>
      </c>
      <c r="B9" s="158">
        <v>6345681.0199999996</v>
      </c>
      <c r="C9" s="158">
        <v>683035.20000000007</v>
      </c>
      <c r="D9" s="158">
        <v>235054.89999999997</v>
      </c>
      <c r="E9" s="158">
        <v>413426.70999999996</v>
      </c>
      <c r="F9" s="39"/>
      <c r="G9" s="39"/>
      <c r="H9" s="39">
        <f t="shared" ref="H9:H20" si="0">SUM(B9:G9)</f>
        <v>7677197.8300000001</v>
      </c>
    </row>
    <row r="10" spans="1:17">
      <c r="A10" s="40" t="s">
        <v>75</v>
      </c>
      <c r="B10" s="42">
        <v>6500314.6099999994</v>
      </c>
      <c r="C10" s="42">
        <v>787778</v>
      </c>
      <c r="D10" s="42">
        <v>247530.96</v>
      </c>
      <c r="E10" s="42">
        <v>376639.51</v>
      </c>
      <c r="F10" s="42"/>
      <c r="G10" s="42"/>
      <c r="H10" s="42">
        <f t="shared" si="0"/>
        <v>7912263.0799999991</v>
      </c>
    </row>
    <row r="11" spans="1:17">
      <c r="A11" s="40" t="s">
        <v>76</v>
      </c>
      <c r="B11" s="42">
        <v>6065183.3499999996</v>
      </c>
      <c r="C11" s="42">
        <v>786845.48</v>
      </c>
      <c r="D11" s="42">
        <v>304556.76</v>
      </c>
      <c r="E11" s="42">
        <v>413444.91</v>
      </c>
      <c r="F11" s="42"/>
      <c r="G11" s="42"/>
      <c r="H11" s="42">
        <f t="shared" si="0"/>
        <v>7570030.5</v>
      </c>
      <c r="K11" s="42"/>
      <c r="L11" s="42"/>
      <c r="M11" s="42"/>
      <c r="N11" s="42"/>
      <c r="O11" s="42"/>
      <c r="P11" s="42"/>
      <c r="Q11" s="42"/>
    </row>
    <row r="12" spans="1:17">
      <c r="A12" s="40" t="s">
        <v>77</v>
      </c>
      <c r="B12" s="42">
        <v>9694885.7899999991</v>
      </c>
      <c r="C12" s="42">
        <v>992044.39000000013</v>
      </c>
      <c r="D12" s="42">
        <v>444152.08999999997</v>
      </c>
      <c r="E12" s="42">
        <v>605260.15</v>
      </c>
      <c r="F12" s="42"/>
      <c r="G12" s="42"/>
      <c r="H12" s="42">
        <f t="shared" si="0"/>
        <v>11736342.42</v>
      </c>
    </row>
    <row r="13" spans="1:17">
      <c r="A13" s="40" t="s">
        <v>78</v>
      </c>
      <c r="B13" s="42">
        <v>11049253.879999999</v>
      </c>
      <c r="C13" s="42">
        <v>1798052.5599999998</v>
      </c>
      <c r="D13" s="42">
        <v>345982.42</v>
      </c>
      <c r="E13" s="42">
        <v>513512.77</v>
      </c>
      <c r="F13" s="42"/>
      <c r="G13" s="42"/>
      <c r="H13" s="42">
        <f t="shared" si="0"/>
        <v>13706801.629999999</v>
      </c>
    </row>
    <row r="14" spans="1:17">
      <c r="A14" s="40" t="s">
        <v>79</v>
      </c>
      <c r="B14" s="42">
        <v>8319116.2000000002</v>
      </c>
      <c r="C14" s="42">
        <v>1632997.27</v>
      </c>
      <c r="D14" s="42">
        <v>1062255.72</v>
      </c>
      <c r="E14" s="42">
        <v>456391.06000000006</v>
      </c>
      <c r="F14" s="42"/>
      <c r="G14" s="42"/>
      <c r="H14" s="42">
        <f t="shared" si="0"/>
        <v>11470760.250000002</v>
      </c>
    </row>
    <row r="15" spans="1:17">
      <c r="A15" s="40" t="s">
        <v>80</v>
      </c>
      <c r="B15" s="42">
        <v>6599047.7400000002</v>
      </c>
      <c r="C15" s="42">
        <v>1315546.19</v>
      </c>
      <c r="D15" s="42">
        <v>749533.4</v>
      </c>
      <c r="E15" s="42">
        <v>1144659.24</v>
      </c>
      <c r="F15" s="42"/>
      <c r="G15" s="42"/>
      <c r="H15" s="42">
        <f t="shared" si="0"/>
        <v>9808786.5700000003</v>
      </c>
    </row>
    <row r="16" spans="1:17">
      <c r="A16" s="40" t="s">
        <v>81</v>
      </c>
      <c r="B16" s="42">
        <v>6925518.6699999999</v>
      </c>
      <c r="C16" s="42">
        <v>1100013.92</v>
      </c>
      <c r="D16" s="42">
        <v>577812.97</v>
      </c>
      <c r="E16" s="42">
        <v>751305.55</v>
      </c>
      <c r="F16" s="42"/>
      <c r="G16" s="42"/>
      <c r="H16" s="42">
        <f t="shared" si="0"/>
        <v>9354651.1100000013</v>
      </c>
    </row>
    <row r="17" spans="1:8">
      <c r="A17" s="40" t="s">
        <v>82</v>
      </c>
      <c r="B17" s="42">
        <v>6993405.2199999997</v>
      </c>
      <c r="C17" s="42">
        <v>995994.99000000011</v>
      </c>
      <c r="D17" s="42">
        <v>463066.23</v>
      </c>
      <c r="E17" s="42">
        <v>727103.16999999993</v>
      </c>
      <c r="F17" s="42"/>
      <c r="G17" s="42"/>
      <c r="H17" s="42">
        <f t="shared" si="0"/>
        <v>9179569.6099999994</v>
      </c>
    </row>
    <row r="18" spans="1:8">
      <c r="A18" s="40" t="s">
        <v>83</v>
      </c>
      <c r="B18" s="42">
        <v>8331471.8599999994</v>
      </c>
      <c r="C18" s="42">
        <v>843760.15999999992</v>
      </c>
      <c r="D18" s="42">
        <v>378553.65</v>
      </c>
      <c r="E18" s="42">
        <v>490790.69</v>
      </c>
      <c r="F18" s="42"/>
      <c r="G18" s="42"/>
      <c r="H18" s="42">
        <f t="shared" si="0"/>
        <v>10044576.359999999</v>
      </c>
    </row>
    <row r="19" spans="1:8">
      <c r="A19" s="40" t="s">
        <v>84</v>
      </c>
      <c r="B19" s="42">
        <v>8758192.3599999994</v>
      </c>
      <c r="C19" s="42">
        <v>1106117.06</v>
      </c>
      <c r="D19" s="42">
        <v>371923.25</v>
      </c>
      <c r="E19" s="42">
        <v>537607.89999999991</v>
      </c>
      <c r="F19" s="42"/>
      <c r="G19" s="42"/>
      <c r="H19" s="42">
        <f t="shared" si="0"/>
        <v>10773840.57</v>
      </c>
    </row>
    <row r="20" spans="1:8">
      <c r="A20" s="40" t="s">
        <v>85</v>
      </c>
      <c r="B20" s="42">
        <v>8870816.0600000005</v>
      </c>
      <c r="C20" s="42">
        <v>1265589.6499999999</v>
      </c>
      <c r="D20" s="42">
        <v>437215.56000000006</v>
      </c>
      <c r="E20" s="42">
        <v>485272.11000000004</v>
      </c>
      <c r="F20" s="42"/>
      <c r="G20" s="42"/>
      <c r="H20" s="42">
        <f t="shared" si="0"/>
        <v>11058893.380000001</v>
      </c>
    </row>
    <row r="21" spans="1:8">
      <c r="D21" s="43"/>
    </row>
    <row r="22" spans="1:8" ht="13.5" thickBot="1">
      <c r="B22" s="85">
        <f>SUM(B9:B20)</f>
        <v>94452886.760000005</v>
      </c>
      <c r="C22" s="85">
        <f>SUM(C9:C20)</f>
        <v>13307774.870000001</v>
      </c>
      <c r="D22" s="85">
        <f>SUM(D9:D20)</f>
        <v>5617637.9100000001</v>
      </c>
      <c r="E22" s="44">
        <f>SUM(E9:E20)</f>
        <v>6915413.7700000005</v>
      </c>
      <c r="F22" s="44">
        <f t="shared" ref="F22:G22" si="1">SUM(F9:F20)</f>
        <v>0</v>
      </c>
      <c r="G22" s="44">
        <f t="shared" si="1"/>
        <v>0</v>
      </c>
      <c r="H22" s="85">
        <f>SUM(B22:G22)</f>
        <v>120293713.31</v>
      </c>
    </row>
    <row r="23" spans="1:8" ht="13.5" thickTop="1">
      <c r="B23" s="158"/>
      <c r="C23" s="158"/>
      <c r="D23" s="158"/>
    </row>
    <row r="24" spans="1:8">
      <c r="A24" s="7" t="s">
        <v>53</v>
      </c>
      <c r="B24" s="45">
        <f>+B22/$H22</f>
        <v>0.78518556091615932</v>
      </c>
      <c r="C24" s="45">
        <f t="shared" ref="C24:G24" si="2">+C22/$H22</f>
        <v>0.11062735120417741</v>
      </c>
      <c r="D24" s="45">
        <f t="shared" si="2"/>
        <v>4.6699347417459819E-2</v>
      </c>
      <c r="E24" s="45">
        <f t="shared" si="2"/>
        <v>5.7487740462203549E-2</v>
      </c>
      <c r="F24" s="45">
        <f t="shared" si="2"/>
        <v>0</v>
      </c>
      <c r="G24" s="45">
        <f t="shared" si="2"/>
        <v>0</v>
      </c>
    </row>
    <row r="26" spans="1:8">
      <c r="A26" s="7" t="s">
        <v>86</v>
      </c>
      <c r="B26" s="32">
        <f>(30/2)+6</f>
        <v>21</v>
      </c>
      <c r="C26" s="46">
        <f>(60+30)/2</f>
        <v>45</v>
      </c>
      <c r="D26" s="32">
        <f>(90+60)/2</f>
        <v>75</v>
      </c>
      <c r="E26" s="32">
        <f>(180+90)/2</f>
        <v>135</v>
      </c>
      <c r="F26" s="32">
        <f>(365+180)/2</f>
        <v>272.5</v>
      </c>
      <c r="G26" s="32">
        <v>365</v>
      </c>
    </row>
    <row r="28" spans="1:8" ht="13.5" thickBot="1">
      <c r="A28" s="7" t="s">
        <v>87</v>
      </c>
      <c r="B28" s="42">
        <f>+B24*B26</f>
        <v>16.488896779239347</v>
      </c>
      <c r="C28" s="42">
        <f t="shared" ref="C28:G28" si="3">+C24*C26</f>
        <v>4.9782308041879837</v>
      </c>
      <c r="D28" s="42">
        <f t="shared" si="3"/>
        <v>3.5024510563094866</v>
      </c>
      <c r="E28" s="42">
        <f>+E24*E26</f>
        <v>7.7608449623974787</v>
      </c>
      <c r="F28" s="42">
        <f t="shared" si="3"/>
        <v>0</v>
      </c>
      <c r="G28" s="42">
        <f t="shared" si="3"/>
        <v>0</v>
      </c>
      <c r="H28" s="57">
        <f>SUM(B28:G28)</f>
        <v>32.730423602134294</v>
      </c>
    </row>
    <row r="29" spans="1:8" ht="13.5" thickTop="1"/>
  </sheetData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574"/>
  <sheetViews>
    <sheetView zoomScaleNormal="100" workbookViewId="0">
      <selection activeCell="G564" sqref="G564"/>
    </sheetView>
  </sheetViews>
  <sheetFormatPr defaultColWidth="9.140625" defaultRowHeight="12.75"/>
  <cols>
    <col min="1" max="1" width="39.7109375" style="32" bestFit="1" customWidth="1"/>
    <col min="2" max="2" width="19.42578125" style="32" customWidth="1"/>
    <col min="3" max="3" width="13.7109375" style="32" customWidth="1"/>
    <col min="4" max="4" width="16.28515625" style="32" customWidth="1"/>
    <col min="5" max="5" width="12.7109375" style="32" customWidth="1"/>
    <col min="6" max="12" width="10.7109375" style="32" customWidth="1"/>
    <col min="13" max="13" width="10.85546875" style="32" customWidth="1"/>
    <col min="14" max="16384" width="9.140625" style="32"/>
  </cols>
  <sheetData>
    <row r="1" spans="1:11" s="49" customFormat="1">
      <c r="A1" s="47" t="str">
        <f>'Revenue Lag'!A1</f>
        <v>KENTUCKY POWER COMPANY</v>
      </c>
      <c r="B1" s="48"/>
      <c r="C1" s="48"/>
      <c r="D1" s="48"/>
      <c r="E1" s="48"/>
    </row>
    <row r="2" spans="1:11" s="49" customFormat="1">
      <c r="A2" s="2" t="s">
        <v>16</v>
      </c>
      <c r="B2" s="48"/>
      <c r="C2" s="48"/>
      <c r="D2" s="48"/>
      <c r="E2" s="48"/>
    </row>
    <row r="3" spans="1:11" s="49" customFormat="1">
      <c r="A3" s="47" t="s">
        <v>88</v>
      </c>
      <c r="B3" s="48"/>
      <c r="C3" s="48"/>
      <c r="D3" s="48"/>
      <c r="E3" s="48"/>
    </row>
    <row r="4" spans="1:11" s="49" customFormat="1">
      <c r="A4" s="50"/>
      <c r="B4" s="48"/>
      <c r="C4" s="48"/>
      <c r="D4" s="48"/>
      <c r="E4" s="48"/>
    </row>
    <row r="5" spans="1:11" s="49" customFormat="1">
      <c r="A5" s="50"/>
      <c r="B5" s="48"/>
      <c r="C5" s="48"/>
      <c r="D5" s="48"/>
      <c r="E5" s="48"/>
    </row>
    <row r="6" spans="1:11" s="49" customFormat="1">
      <c r="A6" s="31" t="s">
        <v>89</v>
      </c>
      <c r="B6" s="1">
        <f>+K573</f>
        <v>22.99914307187651</v>
      </c>
      <c r="C6" s="17" t="s">
        <v>28</v>
      </c>
    </row>
    <row r="8" spans="1:11" s="49" customFormat="1" ht="38.25">
      <c r="A8" s="51" t="s">
        <v>90</v>
      </c>
      <c r="B8" s="51" t="s">
        <v>91</v>
      </c>
      <c r="C8" s="51" t="s">
        <v>92</v>
      </c>
      <c r="D8" s="51" t="s">
        <v>93</v>
      </c>
      <c r="E8" s="51" t="s">
        <v>94</v>
      </c>
      <c r="F8" s="51" t="s">
        <v>95</v>
      </c>
      <c r="G8" s="51" t="s">
        <v>96</v>
      </c>
      <c r="H8" s="51" t="s">
        <v>97</v>
      </c>
      <c r="I8" s="51" t="s">
        <v>98</v>
      </c>
      <c r="J8" s="51" t="s">
        <v>99</v>
      </c>
      <c r="K8" s="51" t="s">
        <v>100</v>
      </c>
    </row>
    <row r="9" spans="1:11" s="33" customFormat="1">
      <c r="A9" s="8" t="s">
        <v>35</v>
      </c>
      <c r="B9" s="8" t="s">
        <v>36</v>
      </c>
      <c r="C9" s="8" t="s">
        <v>37</v>
      </c>
      <c r="D9" s="8" t="s">
        <v>38</v>
      </c>
      <c r="E9" s="8" t="s">
        <v>70</v>
      </c>
      <c r="F9" s="8" t="s">
        <v>71</v>
      </c>
      <c r="G9" s="8" t="s">
        <v>72</v>
      </c>
      <c r="H9" s="8" t="s">
        <v>73</v>
      </c>
      <c r="I9" s="8" t="s">
        <v>101</v>
      </c>
      <c r="J9" s="8" t="s">
        <v>102</v>
      </c>
      <c r="K9" s="8" t="s">
        <v>103</v>
      </c>
    </row>
    <row r="10" spans="1:11" s="7" customFormat="1">
      <c r="A10" s="52" t="s">
        <v>104</v>
      </c>
      <c r="B10" s="53">
        <v>806035.45</v>
      </c>
      <c r="C10" s="54" t="s">
        <v>105</v>
      </c>
      <c r="D10" s="13">
        <v>44467</v>
      </c>
      <c r="E10" s="13">
        <v>44477</v>
      </c>
      <c r="F10" s="13">
        <v>44487</v>
      </c>
      <c r="G10" s="23">
        <f>(E10-D10+1)/2</f>
        <v>5.5</v>
      </c>
      <c r="H10" s="23">
        <f>F10-E10</f>
        <v>10</v>
      </c>
      <c r="I10" s="23">
        <f t="shared" ref="I10" si="0">SUM(G10:H10)</f>
        <v>15.5</v>
      </c>
      <c r="J10" s="55">
        <f t="shared" ref="J10:J73" si="1">+B10/B$573</f>
        <v>5.8155595650241209E-3</v>
      </c>
      <c r="K10" s="22">
        <f t="shared" ref="K10" si="2">+I10*J10</f>
        <v>9.014117325787388E-2</v>
      </c>
    </row>
    <row r="11" spans="1:11" s="7" customFormat="1">
      <c r="A11" s="52" t="s">
        <v>104</v>
      </c>
      <c r="B11" s="23">
        <v>382361.3</v>
      </c>
      <c r="C11" s="56" t="s">
        <v>105</v>
      </c>
      <c r="D11" s="13">
        <v>44467</v>
      </c>
      <c r="E11" s="13">
        <v>44477</v>
      </c>
      <c r="F11" s="13">
        <v>44487</v>
      </c>
      <c r="G11" s="23">
        <f t="shared" ref="G11:G74" si="3">(E11-D11+1)/2</f>
        <v>5.5</v>
      </c>
      <c r="H11" s="23">
        <f t="shared" ref="H11:H74" si="4">F11-E11</f>
        <v>10</v>
      </c>
      <c r="I11" s="23">
        <f t="shared" ref="I11:I74" si="5">SUM(G11:H11)</f>
        <v>15.5</v>
      </c>
      <c r="J11" s="55">
        <f t="shared" si="1"/>
        <v>2.7587433226541804E-3</v>
      </c>
      <c r="K11" s="22">
        <f t="shared" ref="K11:K74" si="6">+I11*J11</f>
        <v>4.2760521501139799E-2</v>
      </c>
    </row>
    <row r="12" spans="1:11" s="7" customFormat="1">
      <c r="A12" s="52" t="s">
        <v>104</v>
      </c>
      <c r="B12" s="23">
        <v>2029895.03</v>
      </c>
      <c r="C12" s="56" t="s">
        <v>105</v>
      </c>
      <c r="D12" s="13">
        <v>44483</v>
      </c>
      <c r="E12" s="13">
        <v>44492</v>
      </c>
      <c r="F12" s="13">
        <v>44501</v>
      </c>
      <c r="G12" s="23">
        <f t="shared" si="3"/>
        <v>5</v>
      </c>
      <c r="H12" s="23">
        <f t="shared" si="4"/>
        <v>9</v>
      </c>
      <c r="I12" s="23">
        <f t="shared" si="5"/>
        <v>14</v>
      </c>
      <c r="J12" s="55">
        <f t="shared" si="1"/>
        <v>1.464572737800977E-2</v>
      </c>
      <c r="K12" s="22">
        <f t="shared" si="6"/>
        <v>0.20504018329213677</v>
      </c>
    </row>
    <row r="13" spans="1:11" s="7" customFormat="1">
      <c r="A13" s="52" t="s">
        <v>104</v>
      </c>
      <c r="B13" s="23">
        <v>204261.4</v>
      </c>
      <c r="C13" s="56" t="s">
        <v>105</v>
      </c>
      <c r="D13" s="13">
        <v>44483</v>
      </c>
      <c r="E13" s="13">
        <v>44492</v>
      </c>
      <c r="F13" s="13">
        <v>44501</v>
      </c>
      <c r="G13" s="23">
        <f t="shared" si="3"/>
        <v>5</v>
      </c>
      <c r="H13" s="23">
        <f t="shared" si="4"/>
        <v>9</v>
      </c>
      <c r="I13" s="23">
        <f t="shared" si="5"/>
        <v>14</v>
      </c>
      <c r="J13" s="55">
        <f t="shared" si="1"/>
        <v>1.4737494964213026E-3</v>
      </c>
      <c r="K13" s="22">
        <f t="shared" si="6"/>
        <v>2.0632492949898235E-2</v>
      </c>
    </row>
    <row r="14" spans="1:11" s="7" customFormat="1">
      <c r="A14" s="52" t="s">
        <v>104</v>
      </c>
      <c r="B14" s="23">
        <v>812899.95</v>
      </c>
      <c r="C14" s="56" t="s">
        <v>105</v>
      </c>
      <c r="D14" s="13">
        <v>44490</v>
      </c>
      <c r="E14" s="13">
        <v>44496</v>
      </c>
      <c r="F14" s="13">
        <v>44516</v>
      </c>
      <c r="G14" s="23">
        <f t="shared" si="3"/>
        <v>3.5</v>
      </c>
      <c r="H14" s="23">
        <f t="shared" si="4"/>
        <v>20</v>
      </c>
      <c r="I14" s="23">
        <f t="shared" si="5"/>
        <v>23.5</v>
      </c>
      <c r="J14" s="55">
        <f t="shared" si="1"/>
        <v>5.8650870499928134E-3</v>
      </c>
      <c r="K14" s="22">
        <f t="shared" si="6"/>
        <v>0.13782954567483111</v>
      </c>
    </row>
    <row r="15" spans="1:11" s="7" customFormat="1">
      <c r="A15" s="52" t="s">
        <v>104</v>
      </c>
      <c r="B15" s="23">
        <v>681431.81</v>
      </c>
      <c r="C15" s="56" t="s">
        <v>105</v>
      </c>
      <c r="D15" s="13">
        <v>44509</v>
      </c>
      <c r="E15" s="13">
        <v>44514</v>
      </c>
      <c r="F15" s="13">
        <v>44530</v>
      </c>
      <c r="G15" s="23">
        <f t="shared" si="3"/>
        <v>3</v>
      </c>
      <c r="H15" s="23">
        <f t="shared" si="4"/>
        <v>16</v>
      </c>
      <c r="I15" s="23">
        <f t="shared" si="5"/>
        <v>19</v>
      </c>
      <c r="J15" s="55">
        <f t="shared" si="1"/>
        <v>4.9165421701454944E-3</v>
      </c>
      <c r="K15" s="22">
        <f t="shared" si="6"/>
        <v>9.3414301232764396E-2</v>
      </c>
    </row>
    <row r="16" spans="1:11" s="7" customFormat="1">
      <c r="A16" s="52" t="s">
        <v>104</v>
      </c>
      <c r="B16" s="23">
        <v>189621.42</v>
      </c>
      <c r="C16" s="56" t="s">
        <v>105</v>
      </c>
      <c r="D16" s="13">
        <v>44509</v>
      </c>
      <c r="E16" s="13">
        <v>44514</v>
      </c>
      <c r="F16" s="13">
        <v>44530</v>
      </c>
      <c r="G16" s="23">
        <f t="shared" si="3"/>
        <v>3</v>
      </c>
      <c r="H16" s="23">
        <f t="shared" si="4"/>
        <v>16</v>
      </c>
      <c r="I16" s="23">
        <f t="shared" si="5"/>
        <v>19</v>
      </c>
      <c r="J16" s="55">
        <f t="shared" si="1"/>
        <v>1.3681217901947815E-3</v>
      </c>
      <c r="K16" s="22">
        <f t="shared" si="6"/>
        <v>2.5994314013700847E-2</v>
      </c>
    </row>
    <row r="17" spans="1:11" s="7" customFormat="1">
      <c r="A17" s="52" t="s">
        <v>104</v>
      </c>
      <c r="B17" s="23">
        <v>1128192.06</v>
      </c>
      <c r="C17" s="56" t="s">
        <v>105</v>
      </c>
      <c r="D17" s="13">
        <v>44519</v>
      </c>
      <c r="E17" s="13">
        <v>44530</v>
      </c>
      <c r="F17" s="13">
        <v>44545</v>
      </c>
      <c r="G17" s="23">
        <f t="shared" si="3"/>
        <v>6</v>
      </c>
      <c r="H17" s="23">
        <f t="shared" si="4"/>
        <v>15</v>
      </c>
      <c r="I17" s="23">
        <f t="shared" si="5"/>
        <v>21</v>
      </c>
      <c r="J17" s="55">
        <f t="shared" si="1"/>
        <v>8.1399250190761063E-3</v>
      </c>
      <c r="K17" s="22">
        <f t="shared" si="6"/>
        <v>0.17093842540059823</v>
      </c>
    </row>
    <row r="18" spans="1:11" s="7" customFormat="1">
      <c r="A18" s="52" t="s">
        <v>104</v>
      </c>
      <c r="B18" s="23">
        <v>302152.44</v>
      </c>
      <c r="C18" s="56" t="s">
        <v>105</v>
      </c>
      <c r="D18" s="13">
        <v>44519</v>
      </c>
      <c r="E18" s="13">
        <v>44530</v>
      </c>
      <c r="F18" s="13">
        <v>44545</v>
      </c>
      <c r="G18" s="23">
        <f t="shared" si="3"/>
        <v>6</v>
      </c>
      <c r="H18" s="23">
        <f t="shared" si="4"/>
        <v>15</v>
      </c>
      <c r="I18" s="23">
        <f t="shared" si="5"/>
        <v>21</v>
      </c>
      <c r="J18" s="55">
        <f t="shared" si="1"/>
        <v>2.1800350251808117E-3</v>
      </c>
      <c r="K18" s="22">
        <f t="shared" si="6"/>
        <v>4.5780735528797044E-2</v>
      </c>
    </row>
    <row r="19" spans="1:11" s="7" customFormat="1">
      <c r="A19" s="52" t="s">
        <v>104</v>
      </c>
      <c r="B19" s="23">
        <v>281856.13</v>
      </c>
      <c r="C19" s="56" t="s">
        <v>105</v>
      </c>
      <c r="D19" s="13">
        <v>44538</v>
      </c>
      <c r="E19" s="13">
        <v>44557</v>
      </c>
      <c r="F19" s="13">
        <v>44557</v>
      </c>
      <c r="G19" s="23">
        <f t="shared" si="3"/>
        <v>10</v>
      </c>
      <c r="H19" s="23">
        <f>F19-E19</f>
        <v>0</v>
      </c>
      <c r="I19" s="23">
        <f t="shared" si="5"/>
        <v>10</v>
      </c>
      <c r="J19" s="55">
        <f t="shared" si="1"/>
        <v>2.0335968012103961E-3</v>
      </c>
      <c r="K19" s="22">
        <f t="shared" si="6"/>
        <v>2.033596801210396E-2</v>
      </c>
    </row>
    <row r="20" spans="1:11" s="7" customFormat="1">
      <c r="A20" s="52" t="s">
        <v>104</v>
      </c>
      <c r="B20" s="23">
        <v>288539.95</v>
      </c>
      <c r="C20" s="56" t="s">
        <v>105</v>
      </c>
      <c r="D20" s="13">
        <v>44538</v>
      </c>
      <c r="E20" s="13">
        <v>44557</v>
      </c>
      <c r="F20" s="13">
        <v>44557</v>
      </c>
      <c r="G20" s="23">
        <f t="shared" si="3"/>
        <v>10</v>
      </c>
      <c r="H20" s="23">
        <f t="shared" si="4"/>
        <v>0</v>
      </c>
      <c r="I20" s="23">
        <f t="shared" si="5"/>
        <v>10</v>
      </c>
      <c r="J20" s="55">
        <f t="shared" si="1"/>
        <v>2.0818206768872037E-3</v>
      </c>
      <c r="K20" s="22">
        <f t="shared" si="6"/>
        <v>2.0818206768872038E-2</v>
      </c>
    </row>
    <row r="21" spans="1:11" s="7" customFormat="1">
      <c r="A21" s="52" t="s">
        <v>104</v>
      </c>
      <c r="B21" s="23">
        <v>469346.19</v>
      </c>
      <c r="C21" s="56" t="s">
        <v>105</v>
      </c>
      <c r="D21" s="13">
        <v>44560</v>
      </c>
      <c r="E21" s="13">
        <v>44570</v>
      </c>
      <c r="F21" s="13">
        <v>44579</v>
      </c>
      <c r="G21" s="23">
        <f t="shared" si="3"/>
        <v>5.5</v>
      </c>
      <c r="H21" s="23">
        <f t="shared" si="4"/>
        <v>9</v>
      </c>
      <c r="I21" s="23">
        <f t="shared" si="5"/>
        <v>14.5</v>
      </c>
      <c r="J21" s="55">
        <f t="shared" si="1"/>
        <v>3.3863407925322992E-3</v>
      </c>
      <c r="K21" s="22">
        <f t="shared" si="6"/>
        <v>4.9101941491718336E-2</v>
      </c>
    </row>
    <row r="22" spans="1:11" s="7" customFormat="1">
      <c r="A22" s="52" t="s">
        <v>104</v>
      </c>
      <c r="B22" s="23">
        <v>850389.4</v>
      </c>
      <c r="C22" s="56" t="s">
        <v>105</v>
      </c>
      <c r="D22" s="13">
        <v>44573</v>
      </c>
      <c r="E22" s="13">
        <v>44580</v>
      </c>
      <c r="F22" s="13">
        <v>44593</v>
      </c>
      <c r="G22" s="23">
        <f t="shared" si="3"/>
        <v>4</v>
      </c>
      <c r="H22" s="23">
        <f t="shared" si="4"/>
        <v>13</v>
      </c>
      <c r="I22" s="23">
        <f t="shared" si="5"/>
        <v>17</v>
      </c>
      <c r="J22" s="55">
        <f t="shared" si="1"/>
        <v>6.1355740732806771E-3</v>
      </c>
      <c r="K22" s="22">
        <f t="shared" si="6"/>
        <v>0.10430475924577151</v>
      </c>
    </row>
    <row r="23" spans="1:11" s="7" customFormat="1">
      <c r="A23" s="52" t="s">
        <v>104</v>
      </c>
      <c r="B23" s="23">
        <v>16780.939999999999</v>
      </c>
      <c r="C23" s="56" t="s">
        <v>105</v>
      </c>
      <c r="D23" s="13">
        <v>44573</v>
      </c>
      <c r="E23" s="13">
        <v>44580</v>
      </c>
      <c r="F23" s="13">
        <v>44593</v>
      </c>
      <c r="G23" s="23">
        <f t="shared" si="3"/>
        <v>4</v>
      </c>
      <c r="H23" s="23">
        <f t="shared" si="4"/>
        <v>13</v>
      </c>
      <c r="I23" s="23">
        <f t="shared" si="5"/>
        <v>17</v>
      </c>
      <c r="J23" s="55">
        <f t="shared" si="1"/>
        <v>1.2107476926367925E-4</v>
      </c>
      <c r="K23" s="22">
        <f t="shared" si="6"/>
        <v>2.0582710774825473E-3</v>
      </c>
    </row>
    <row r="24" spans="1:11" s="7" customFormat="1">
      <c r="A24" s="52" t="s">
        <v>104</v>
      </c>
      <c r="B24" s="23">
        <v>472407.88</v>
      </c>
      <c r="C24" s="56" t="s">
        <v>105</v>
      </c>
      <c r="D24" s="13">
        <v>44586</v>
      </c>
      <c r="E24" s="13">
        <v>44594</v>
      </c>
      <c r="F24" s="13">
        <v>44608</v>
      </c>
      <c r="G24" s="23">
        <f t="shared" si="3"/>
        <v>4.5</v>
      </c>
      <c r="H24" s="23">
        <f t="shared" si="4"/>
        <v>14</v>
      </c>
      <c r="I24" s="23">
        <f t="shared" si="5"/>
        <v>18.5</v>
      </c>
      <c r="J24" s="55">
        <f t="shared" si="1"/>
        <v>3.4084309382754409E-3</v>
      </c>
      <c r="K24" s="22">
        <f t="shared" si="6"/>
        <v>6.3055972358095652E-2</v>
      </c>
    </row>
    <row r="25" spans="1:11" s="7" customFormat="1">
      <c r="A25" s="52" t="s">
        <v>104</v>
      </c>
      <c r="B25" s="23">
        <v>657064.51</v>
      </c>
      <c r="C25" s="56" t="s">
        <v>105</v>
      </c>
      <c r="D25" s="13">
        <v>44607</v>
      </c>
      <c r="E25" s="13">
        <v>44621</v>
      </c>
      <c r="F25" s="13">
        <v>44621</v>
      </c>
      <c r="G25" s="23">
        <f t="shared" si="3"/>
        <v>7.5</v>
      </c>
      <c r="H25" s="23">
        <f t="shared" si="4"/>
        <v>0</v>
      </c>
      <c r="I25" s="23">
        <f t="shared" si="5"/>
        <v>7.5</v>
      </c>
      <c r="J25" s="55">
        <f t="shared" si="1"/>
        <v>4.7407316836603E-3</v>
      </c>
      <c r="K25" s="22">
        <f t="shared" si="6"/>
        <v>3.5555487627452254E-2</v>
      </c>
    </row>
    <row r="26" spans="1:11" s="7" customFormat="1">
      <c r="A26" s="52" t="s">
        <v>104</v>
      </c>
      <c r="B26" s="23">
        <v>480373.68</v>
      </c>
      <c r="C26" s="56" t="s">
        <v>105</v>
      </c>
      <c r="D26" s="13">
        <v>44607</v>
      </c>
      <c r="E26" s="13">
        <v>44621</v>
      </c>
      <c r="F26" s="13">
        <v>44621</v>
      </c>
      <c r="G26" s="23">
        <f t="shared" si="3"/>
        <v>7.5</v>
      </c>
      <c r="H26" s="23">
        <f t="shared" si="4"/>
        <v>0</v>
      </c>
      <c r="I26" s="23">
        <f t="shared" si="5"/>
        <v>7.5</v>
      </c>
      <c r="J26" s="55">
        <f t="shared" si="1"/>
        <v>3.4659043215901192E-3</v>
      </c>
      <c r="K26" s="22">
        <f t="shared" si="6"/>
        <v>2.5994282411925893E-2</v>
      </c>
    </row>
    <row r="27" spans="1:11" s="7" customFormat="1">
      <c r="A27" s="52" t="s">
        <v>104</v>
      </c>
      <c r="B27" s="23">
        <v>737313.73</v>
      </c>
      <c r="C27" s="56" t="s">
        <v>105</v>
      </c>
      <c r="D27" s="13">
        <v>44635</v>
      </c>
      <c r="E27" s="13">
        <v>44643</v>
      </c>
      <c r="F27" s="13">
        <v>44650</v>
      </c>
      <c r="G27" s="23">
        <f t="shared" si="3"/>
        <v>4.5</v>
      </c>
      <c r="H27" s="23">
        <f t="shared" si="4"/>
        <v>7</v>
      </c>
      <c r="I27" s="23">
        <f t="shared" si="5"/>
        <v>11.5</v>
      </c>
      <c r="J27" s="55">
        <f t="shared" si="1"/>
        <v>5.3197311792243284E-3</v>
      </c>
      <c r="K27" s="22">
        <f t="shared" si="6"/>
        <v>6.1176908561079775E-2</v>
      </c>
    </row>
    <row r="28" spans="1:11" s="7" customFormat="1">
      <c r="A28" s="52" t="s">
        <v>104</v>
      </c>
      <c r="B28" s="23">
        <v>127715.85</v>
      </c>
      <c r="C28" s="56" t="s">
        <v>105</v>
      </c>
      <c r="D28" s="13">
        <v>44635</v>
      </c>
      <c r="E28" s="13">
        <v>44643</v>
      </c>
      <c r="F28" s="13">
        <v>44650</v>
      </c>
      <c r="G28" s="23">
        <f t="shared" si="3"/>
        <v>4.5</v>
      </c>
      <c r="H28" s="23">
        <f t="shared" si="4"/>
        <v>7</v>
      </c>
      <c r="I28" s="23">
        <f t="shared" si="5"/>
        <v>11.5</v>
      </c>
      <c r="J28" s="55">
        <f t="shared" si="1"/>
        <v>9.2147204328629209E-4</v>
      </c>
      <c r="K28" s="22">
        <f t="shared" si="6"/>
        <v>1.059692849779236E-2</v>
      </c>
    </row>
    <row r="29" spans="1:11" s="7" customFormat="1">
      <c r="A29" s="52" t="s">
        <v>104</v>
      </c>
      <c r="B29" s="23">
        <v>101611.31</v>
      </c>
      <c r="C29" s="56" t="s">
        <v>105</v>
      </c>
      <c r="D29" s="13">
        <v>44648</v>
      </c>
      <c r="E29" s="13">
        <v>44657</v>
      </c>
      <c r="F29" s="13">
        <v>44669</v>
      </c>
      <c r="G29" s="23">
        <f t="shared" si="3"/>
        <v>5</v>
      </c>
      <c r="H29" s="23">
        <f t="shared" si="4"/>
        <v>12</v>
      </c>
      <c r="I29" s="23">
        <f t="shared" si="5"/>
        <v>17</v>
      </c>
      <c r="J29" s="55">
        <f t="shared" si="1"/>
        <v>7.3312734047259475E-4</v>
      </c>
      <c r="K29" s="22">
        <f t="shared" si="6"/>
        <v>1.2463164788034111E-2</v>
      </c>
    </row>
    <row r="30" spans="1:11" s="7" customFormat="1">
      <c r="A30" s="52" t="s">
        <v>104</v>
      </c>
      <c r="B30" s="23">
        <v>383337.11</v>
      </c>
      <c r="C30" s="56" t="s">
        <v>105</v>
      </c>
      <c r="D30" s="13">
        <v>44648</v>
      </c>
      <c r="E30" s="13">
        <v>44655</v>
      </c>
      <c r="F30" s="13">
        <v>44665</v>
      </c>
      <c r="G30" s="23">
        <f t="shared" si="3"/>
        <v>4</v>
      </c>
      <c r="H30" s="23">
        <f t="shared" si="4"/>
        <v>10</v>
      </c>
      <c r="I30" s="23">
        <f t="shared" si="5"/>
        <v>14</v>
      </c>
      <c r="J30" s="55">
        <f t="shared" si="1"/>
        <v>2.76578380850272E-3</v>
      </c>
      <c r="K30" s="22">
        <f t="shared" si="6"/>
        <v>3.8720973319038079E-2</v>
      </c>
    </row>
    <row r="31" spans="1:11" s="7" customFormat="1">
      <c r="A31" s="52" t="s">
        <v>104</v>
      </c>
      <c r="B31" s="23">
        <v>882177.71</v>
      </c>
      <c r="C31" s="56" t="s">
        <v>105</v>
      </c>
      <c r="D31" s="13">
        <v>44648</v>
      </c>
      <c r="E31" s="13">
        <v>44655</v>
      </c>
      <c r="F31" s="13">
        <v>44665</v>
      </c>
      <c r="G31" s="23">
        <f t="shared" si="3"/>
        <v>4</v>
      </c>
      <c r="H31" s="23">
        <f t="shared" si="4"/>
        <v>10</v>
      </c>
      <c r="I31" s="23">
        <f t="shared" si="5"/>
        <v>14</v>
      </c>
      <c r="J31" s="55">
        <f t="shared" si="1"/>
        <v>6.364927273907835E-3</v>
      </c>
      <c r="K31" s="22">
        <f t="shared" si="6"/>
        <v>8.9108981834709694E-2</v>
      </c>
    </row>
    <row r="32" spans="1:11" s="7" customFormat="1">
      <c r="A32" s="52" t="s">
        <v>104</v>
      </c>
      <c r="B32" s="23">
        <v>608755.59</v>
      </c>
      <c r="C32" s="56" t="s">
        <v>105</v>
      </c>
      <c r="D32" s="13">
        <v>44664</v>
      </c>
      <c r="E32" s="13">
        <v>44670</v>
      </c>
      <c r="F32" s="13">
        <v>44683</v>
      </c>
      <c r="G32" s="23">
        <f t="shared" si="3"/>
        <v>3.5</v>
      </c>
      <c r="H32" s="23">
        <f t="shared" si="4"/>
        <v>13</v>
      </c>
      <c r="I32" s="23">
        <f t="shared" si="5"/>
        <v>16.5</v>
      </c>
      <c r="J32" s="55">
        <f t="shared" si="1"/>
        <v>4.3921819991743563E-3</v>
      </c>
      <c r="K32" s="22">
        <f t="shared" si="6"/>
        <v>7.2471002986376876E-2</v>
      </c>
    </row>
    <row r="33" spans="1:11" s="7" customFormat="1">
      <c r="A33" s="52" t="s">
        <v>104</v>
      </c>
      <c r="B33" s="23">
        <v>176717.05</v>
      </c>
      <c r="C33" s="56" t="s">
        <v>105</v>
      </c>
      <c r="D33" s="13">
        <v>44669</v>
      </c>
      <c r="E33" s="13">
        <v>44678</v>
      </c>
      <c r="F33" s="13">
        <v>44699</v>
      </c>
      <c r="G33" s="23">
        <f t="shared" si="3"/>
        <v>5</v>
      </c>
      <c r="H33" s="23">
        <f t="shared" si="4"/>
        <v>21</v>
      </c>
      <c r="I33" s="23">
        <f t="shared" si="5"/>
        <v>26</v>
      </c>
      <c r="J33" s="55">
        <f t="shared" si="1"/>
        <v>1.2750165398188701E-3</v>
      </c>
      <c r="K33" s="22">
        <f t="shared" si="6"/>
        <v>3.3150430035290619E-2</v>
      </c>
    </row>
    <row r="34" spans="1:11" s="7" customFormat="1">
      <c r="A34" s="52" t="s">
        <v>104</v>
      </c>
      <c r="B34" s="23">
        <v>359452.27</v>
      </c>
      <c r="C34" s="56" t="s">
        <v>105</v>
      </c>
      <c r="D34" s="13">
        <v>44677</v>
      </c>
      <c r="E34" s="13">
        <v>44687</v>
      </c>
      <c r="F34" s="13">
        <v>44699</v>
      </c>
      <c r="G34" s="23">
        <f t="shared" si="3"/>
        <v>5.5</v>
      </c>
      <c r="H34" s="23">
        <f t="shared" si="4"/>
        <v>12</v>
      </c>
      <c r="I34" s="23">
        <f t="shared" si="5"/>
        <v>17.5</v>
      </c>
      <c r="J34" s="55">
        <f t="shared" si="1"/>
        <v>2.5934542791736185E-3</v>
      </c>
      <c r="K34" s="22">
        <f t="shared" si="6"/>
        <v>4.5385449885538325E-2</v>
      </c>
    </row>
    <row r="35" spans="1:11" s="7" customFormat="1">
      <c r="A35" s="52" t="s">
        <v>104</v>
      </c>
      <c r="B35" s="23">
        <v>1083041.3799999999</v>
      </c>
      <c r="C35" s="56" t="s">
        <v>105</v>
      </c>
      <c r="D35" s="13">
        <v>44677</v>
      </c>
      <c r="E35" s="13">
        <v>44687</v>
      </c>
      <c r="F35" s="13">
        <v>44699</v>
      </c>
      <c r="G35" s="23">
        <f t="shared" si="3"/>
        <v>5.5</v>
      </c>
      <c r="H35" s="23">
        <f t="shared" si="4"/>
        <v>12</v>
      </c>
      <c r="I35" s="23">
        <f t="shared" si="5"/>
        <v>17.5</v>
      </c>
      <c r="J35" s="55">
        <f t="shared" si="1"/>
        <v>7.8141620902355147E-3</v>
      </c>
      <c r="K35" s="22">
        <f t="shared" si="6"/>
        <v>0.13674783657912151</v>
      </c>
    </row>
    <row r="36" spans="1:11" s="7" customFormat="1">
      <c r="A36" s="52" t="s">
        <v>104</v>
      </c>
      <c r="B36" s="23">
        <v>553856.52</v>
      </c>
      <c r="C36" s="56" t="s">
        <v>105</v>
      </c>
      <c r="D36" s="13">
        <v>44683</v>
      </c>
      <c r="E36" s="13">
        <v>44693</v>
      </c>
      <c r="F36" s="13">
        <v>44712</v>
      </c>
      <c r="G36" s="23">
        <f t="shared" si="3"/>
        <v>5.5</v>
      </c>
      <c r="H36" s="23">
        <f t="shared" si="4"/>
        <v>19</v>
      </c>
      <c r="I36" s="23">
        <f t="shared" si="5"/>
        <v>24.5</v>
      </c>
      <c r="J36" s="55">
        <f t="shared" si="1"/>
        <v>3.9960842696645333E-3</v>
      </c>
      <c r="K36" s="22">
        <f t="shared" si="6"/>
        <v>9.7904064606781069E-2</v>
      </c>
    </row>
    <row r="37" spans="1:11" s="7" customFormat="1">
      <c r="A37" s="52" t="s">
        <v>104</v>
      </c>
      <c r="B37" s="23">
        <v>466334.96</v>
      </c>
      <c r="C37" s="56" t="s">
        <v>105</v>
      </c>
      <c r="D37" s="13">
        <v>44707</v>
      </c>
      <c r="E37" s="13">
        <v>44714</v>
      </c>
      <c r="F37" s="13">
        <v>44728</v>
      </c>
      <c r="G37" s="23">
        <f t="shared" si="3"/>
        <v>4</v>
      </c>
      <c r="H37" s="23">
        <f t="shared" si="4"/>
        <v>14</v>
      </c>
      <c r="I37" s="23">
        <f t="shared" si="5"/>
        <v>18</v>
      </c>
      <c r="J37" s="55">
        <f t="shared" si="1"/>
        <v>3.3646147165526542E-3</v>
      </c>
      <c r="K37" s="22">
        <f t="shared" si="6"/>
        <v>6.0563064897947771E-2</v>
      </c>
    </row>
    <row r="38" spans="1:11" s="7" customFormat="1">
      <c r="A38" s="52" t="s">
        <v>104</v>
      </c>
      <c r="B38" s="23">
        <v>1204841.1200000001</v>
      </c>
      <c r="C38" s="56" t="s">
        <v>105</v>
      </c>
      <c r="D38" s="13">
        <v>44707</v>
      </c>
      <c r="E38" s="13">
        <v>44714</v>
      </c>
      <c r="F38" s="13">
        <v>44728</v>
      </c>
      <c r="G38" s="23">
        <f t="shared" si="3"/>
        <v>4</v>
      </c>
      <c r="H38" s="23">
        <f t="shared" si="4"/>
        <v>14</v>
      </c>
      <c r="I38" s="23">
        <f t="shared" si="5"/>
        <v>18</v>
      </c>
      <c r="J38" s="55">
        <f t="shared" si="1"/>
        <v>8.6929492986324314E-3</v>
      </c>
      <c r="K38" s="22">
        <f t="shared" si="6"/>
        <v>0.15647308737538376</v>
      </c>
    </row>
    <row r="39" spans="1:11" s="7" customFormat="1">
      <c r="A39" s="52" t="s">
        <v>104</v>
      </c>
      <c r="B39" s="23">
        <v>1300576.71</v>
      </c>
      <c r="C39" s="56" t="s">
        <v>105</v>
      </c>
      <c r="D39" s="13">
        <v>44727</v>
      </c>
      <c r="E39" s="13">
        <v>44735</v>
      </c>
      <c r="F39" s="13">
        <v>44742</v>
      </c>
      <c r="G39" s="23">
        <f t="shared" si="3"/>
        <v>4.5</v>
      </c>
      <c r="H39" s="23">
        <f t="shared" si="4"/>
        <v>7</v>
      </c>
      <c r="I39" s="23">
        <f t="shared" si="5"/>
        <v>11.5</v>
      </c>
      <c r="J39" s="55">
        <f t="shared" si="1"/>
        <v>9.3836832187568203E-3</v>
      </c>
      <c r="K39" s="22">
        <f t="shared" si="6"/>
        <v>0.10791235701570344</v>
      </c>
    </row>
    <row r="40" spans="1:11" s="7" customFormat="1">
      <c r="A40" s="52" t="s">
        <v>104</v>
      </c>
      <c r="B40" s="23">
        <v>1119160.8999999999</v>
      </c>
      <c r="C40" s="56" t="s">
        <v>105</v>
      </c>
      <c r="D40" s="13">
        <v>44727</v>
      </c>
      <c r="E40" s="13">
        <v>44735</v>
      </c>
      <c r="F40" s="13">
        <v>44742</v>
      </c>
      <c r="G40" s="23">
        <f t="shared" si="3"/>
        <v>4.5</v>
      </c>
      <c r="H40" s="23">
        <f t="shared" si="4"/>
        <v>7</v>
      </c>
      <c r="I40" s="23">
        <f t="shared" si="5"/>
        <v>11.5</v>
      </c>
      <c r="J40" s="55">
        <f t="shared" si="1"/>
        <v>8.074765045130463E-3</v>
      </c>
      <c r="K40" s="22">
        <f t="shared" si="6"/>
        <v>9.2859798019000322E-2</v>
      </c>
    </row>
    <row r="41" spans="1:11" s="7" customFormat="1">
      <c r="A41" s="52" t="s">
        <v>104</v>
      </c>
      <c r="B41" s="23">
        <v>371874.35</v>
      </c>
      <c r="C41" s="56" t="s">
        <v>105</v>
      </c>
      <c r="D41" s="13">
        <v>44742</v>
      </c>
      <c r="E41" s="13">
        <v>44760</v>
      </c>
      <c r="F41" s="13">
        <v>44757</v>
      </c>
      <c r="G41" s="23">
        <f t="shared" si="3"/>
        <v>9.5</v>
      </c>
      <c r="H41" s="23">
        <f t="shared" si="4"/>
        <v>-3</v>
      </c>
      <c r="I41" s="23">
        <f t="shared" si="5"/>
        <v>6.5</v>
      </c>
      <c r="J41" s="55">
        <f t="shared" si="1"/>
        <v>2.6830797989463463E-3</v>
      </c>
      <c r="K41" s="22">
        <f t="shared" si="6"/>
        <v>1.744001869315125E-2</v>
      </c>
    </row>
    <row r="42" spans="1:11" s="7" customFormat="1">
      <c r="A42" s="52" t="s">
        <v>104</v>
      </c>
      <c r="B42" s="23">
        <v>1044326.97</v>
      </c>
      <c r="C42" s="56" t="s">
        <v>105</v>
      </c>
      <c r="D42" s="13">
        <v>44742</v>
      </c>
      <c r="E42" s="13">
        <v>44760</v>
      </c>
      <c r="F42" s="13">
        <v>44757</v>
      </c>
      <c r="G42" s="23">
        <f t="shared" si="3"/>
        <v>9.5</v>
      </c>
      <c r="H42" s="23">
        <f t="shared" si="4"/>
        <v>-3</v>
      </c>
      <c r="I42" s="23">
        <f t="shared" si="5"/>
        <v>6.5</v>
      </c>
      <c r="J42" s="55">
        <f t="shared" si="1"/>
        <v>7.5348369595855348E-3</v>
      </c>
      <c r="K42" s="22">
        <f t="shared" si="6"/>
        <v>4.8976440237305977E-2</v>
      </c>
    </row>
    <row r="43" spans="1:11" s="7" customFormat="1">
      <c r="A43" s="52" t="s">
        <v>104</v>
      </c>
      <c r="B43" s="23">
        <v>185351.97</v>
      </c>
      <c r="C43" s="56" t="s">
        <v>105</v>
      </c>
      <c r="D43" s="13">
        <v>44755</v>
      </c>
      <c r="E43" s="13">
        <v>44761</v>
      </c>
      <c r="F43" s="13">
        <v>44774</v>
      </c>
      <c r="G43" s="23">
        <f t="shared" si="3"/>
        <v>3.5</v>
      </c>
      <c r="H43" s="23">
        <f t="shared" si="4"/>
        <v>13</v>
      </c>
      <c r="I43" s="23">
        <f t="shared" si="5"/>
        <v>16.5</v>
      </c>
      <c r="J43" s="55">
        <f t="shared" si="1"/>
        <v>1.3373176353838581E-3</v>
      </c>
      <c r="K43" s="22">
        <f t="shared" si="6"/>
        <v>2.2065740983833661E-2</v>
      </c>
    </row>
    <row r="44" spans="1:11" s="7" customFormat="1">
      <c r="A44" s="52" t="s">
        <v>104</v>
      </c>
      <c r="B44" s="23">
        <v>99890.19</v>
      </c>
      <c r="C44" s="56" t="s">
        <v>105</v>
      </c>
      <c r="D44" s="13">
        <v>44755</v>
      </c>
      <c r="E44" s="13">
        <v>44761</v>
      </c>
      <c r="F44" s="13">
        <v>44774</v>
      </c>
      <c r="G44" s="23">
        <f t="shared" si="3"/>
        <v>3.5</v>
      </c>
      <c r="H44" s="23">
        <f t="shared" si="4"/>
        <v>13</v>
      </c>
      <c r="I44" s="23">
        <f t="shared" si="5"/>
        <v>16.5</v>
      </c>
      <c r="J44" s="55">
        <f t="shared" si="1"/>
        <v>7.2070943021994478E-4</v>
      </c>
      <c r="K44" s="22">
        <f t="shared" si="6"/>
        <v>1.189170559862909E-2</v>
      </c>
    </row>
    <row r="45" spans="1:11" s="7" customFormat="1">
      <c r="A45" s="52" t="s">
        <v>104</v>
      </c>
      <c r="B45" s="23">
        <v>1358616.28</v>
      </c>
      <c r="C45" s="56" t="s">
        <v>105</v>
      </c>
      <c r="D45" s="13">
        <v>44769</v>
      </c>
      <c r="E45" s="13">
        <v>44776</v>
      </c>
      <c r="F45" s="13">
        <v>44789</v>
      </c>
      <c r="G45" s="23">
        <f t="shared" si="3"/>
        <v>4</v>
      </c>
      <c r="H45" s="23">
        <f t="shared" si="4"/>
        <v>13</v>
      </c>
      <c r="I45" s="23">
        <f t="shared" si="5"/>
        <v>17</v>
      </c>
      <c r="J45" s="55">
        <f t="shared" si="1"/>
        <v>9.8024397095084221E-3</v>
      </c>
      <c r="K45" s="22">
        <f t="shared" si="6"/>
        <v>0.16664147506164317</v>
      </c>
    </row>
    <row r="46" spans="1:11" s="7" customFormat="1">
      <c r="A46" s="52" t="s">
        <v>104</v>
      </c>
      <c r="B46" s="23">
        <v>874998.04</v>
      </c>
      <c r="C46" s="56" t="s">
        <v>105</v>
      </c>
      <c r="D46" s="13">
        <v>44784</v>
      </c>
      <c r="E46" s="13">
        <v>44791</v>
      </c>
      <c r="F46" s="13">
        <v>44803</v>
      </c>
      <c r="G46" s="23">
        <f t="shared" si="3"/>
        <v>4</v>
      </c>
      <c r="H46" s="23">
        <f t="shared" si="4"/>
        <v>12</v>
      </c>
      <c r="I46" s="23">
        <f t="shared" si="5"/>
        <v>16</v>
      </c>
      <c r="J46" s="55">
        <f t="shared" si="1"/>
        <v>6.3131258319957997E-3</v>
      </c>
      <c r="K46" s="22">
        <f t="shared" si="6"/>
        <v>0.10101001331193279</v>
      </c>
    </row>
    <row r="47" spans="1:11" s="7" customFormat="1">
      <c r="A47" s="52" t="s">
        <v>104</v>
      </c>
      <c r="B47" s="23">
        <v>1247702.3999999999</v>
      </c>
      <c r="C47" s="56" t="s">
        <v>105</v>
      </c>
      <c r="D47" s="13">
        <v>44798</v>
      </c>
      <c r="E47" s="13">
        <v>44810</v>
      </c>
      <c r="F47" s="13">
        <v>44820</v>
      </c>
      <c r="G47" s="23">
        <f t="shared" si="3"/>
        <v>6.5</v>
      </c>
      <c r="H47" s="23">
        <f t="shared" si="4"/>
        <v>10</v>
      </c>
      <c r="I47" s="23">
        <f t="shared" si="5"/>
        <v>16.5</v>
      </c>
      <c r="J47" s="55">
        <f t="shared" si="1"/>
        <v>9.0021941672956841E-3</v>
      </c>
      <c r="K47" s="22">
        <f t="shared" si="6"/>
        <v>0.14853620376037879</v>
      </c>
    </row>
    <row r="48" spans="1:11" s="7" customFormat="1">
      <c r="A48" s="52" t="s">
        <v>104</v>
      </c>
      <c r="B48" s="23">
        <v>16532.23</v>
      </c>
      <c r="C48" s="56" t="s">
        <v>105</v>
      </c>
      <c r="D48" s="13">
        <v>44798</v>
      </c>
      <c r="E48" s="13">
        <v>44810</v>
      </c>
      <c r="F48" s="13">
        <v>44824</v>
      </c>
      <c r="G48" s="23">
        <f t="shared" si="3"/>
        <v>6.5</v>
      </c>
      <c r="H48" s="23">
        <f t="shared" si="4"/>
        <v>14</v>
      </c>
      <c r="I48" s="23">
        <f t="shared" si="5"/>
        <v>20.5</v>
      </c>
      <c r="J48" s="55">
        <f t="shared" si="1"/>
        <v>1.192803223576317E-4</v>
      </c>
      <c r="K48" s="22">
        <f t="shared" si="6"/>
        <v>2.4452466083314498E-3</v>
      </c>
    </row>
    <row r="49" spans="1:11" s="7" customFormat="1">
      <c r="A49" s="52" t="s">
        <v>104</v>
      </c>
      <c r="B49" s="23">
        <v>-0.17</v>
      </c>
      <c r="C49" s="56" t="s">
        <v>105</v>
      </c>
      <c r="D49" s="13">
        <v>44798</v>
      </c>
      <c r="E49" s="13">
        <v>44810</v>
      </c>
      <c r="F49" s="13">
        <v>44824</v>
      </c>
      <c r="G49" s="23">
        <f t="shared" si="3"/>
        <v>6.5</v>
      </c>
      <c r="H49" s="23">
        <f t="shared" si="4"/>
        <v>14</v>
      </c>
      <c r="I49" s="23">
        <f t="shared" si="5"/>
        <v>20.5</v>
      </c>
      <c r="J49" s="55">
        <f t="shared" si="1"/>
        <v>-1.2265529091234148E-9</v>
      </c>
      <c r="K49" s="22">
        <f t="shared" si="6"/>
        <v>-2.5144334637030005E-8</v>
      </c>
    </row>
    <row r="50" spans="1:11" s="7" customFormat="1">
      <c r="A50" s="52" t="s">
        <v>104</v>
      </c>
      <c r="B50" s="23">
        <v>801359.97</v>
      </c>
      <c r="C50" s="56" t="s">
        <v>105</v>
      </c>
      <c r="D50" s="13">
        <v>44797</v>
      </c>
      <c r="E50" s="13">
        <v>44805</v>
      </c>
      <c r="F50" s="13">
        <v>44820</v>
      </c>
      <c r="G50" s="23">
        <f t="shared" si="3"/>
        <v>4.5</v>
      </c>
      <c r="H50" s="23">
        <f t="shared" si="4"/>
        <v>15</v>
      </c>
      <c r="I50" s="23">
        <f t="shared" si="5"/>
        <v>19.5</v>
      </c>
      <c r="J50" s="55">
        <f t="shared" si="1"/>
        <v>5.7818258968150129E-3</v>
      </c>
      <c r="K50" s="22">
        <f t="shared" si="6"/>
        <v>0.11274560498789275</v>
      </c>
    </row>
    <row r="51" spans="1:11" s="7" customFormat="1">
      <c r="A51" s="52" t="s">
        <v>104</v>
      </c>
      <c r="B51" s="23">
        <v>1051422.73</v>
      </c>
      <c r="C51" s="56" t="s">
        <v>105</v>
      </c>
      <c r="D51" s="13">
        <v>44819</v>
      </c>
      <c r="E51" s="13">
        <v>44832</v>
      </c>
      <c r="F51" s="13">
        <v>44834</v>
      </c>
      <c r="G51" s="23">
        <f t="shared" si="3"/>
        <v>7</v>
      </c>
      <c r="H51" s="23">
        <f t="shared" si="4"/>
        <v>2</v>
      </c>
      <c r="I51" s="23">
        <f t="shared" si="5"/>
        <v>9</v>
      </c>
      <c r="J51" s="55">
        <f t="shared" si="1"/>
        <v>7.5860329894116615E-3</v>
      </c>
      <c r="K51" s="22">
        <f t="shared" si="6"/>
        <v>6.8274296904704948E-2</v>
      </c>
    </row>
    <row r="52" spans="1:11" s="7" customFormat="1">
      <c r="A52" s="52" t="s">
        <v>104</v>
      </c>
      <c r="B52" s="23">
        <v>261528.9</v>
      </c>
      <c r="C52" s="56" t="s">
        <v>105</v>
      </c>
      <c r="D52" s="13">
        <v>44819</v>
      </c>
      <c r="E52" s="13">
        <v>44832</v>
      </c>
      <c r="F52" s="13">
        <v>44834</v>
      </c>
      <c r="G52" s="23">
        <f t="shared" si="3"/>
        <v>7</v>
      </c>
      <c r="H52" s="23">
        <f t="shared" si="4"/>
        <v>2</v>
      </c>
      <c r="I52" s="23">
        <f t="shared" si="5"/>
        <v>9</v>
      </c>
      <c r="J52" s="55">
        <f t="shared" si="1"/>
        <v>1.8869354889108623E-3</v>
      </c>
      <c r="K52" s="22">
        <f t="shared" si="6"/>
        <v>1.6982419400197759E-2</v>
      </c>
    </row>
    <row r="53" spans="1:11" s="7" customFormat="1">
      <c r="A53" s="52" t="s">
        <v>106</v>
      </c>
      <c r="B53" s="23">
        <v>-9504.85</v>
      </c>
      <c r="C53" s="56" t="s">
        <v>105</v>
      </c>
      <c r="D53" s="13">
        <v>44469</v>
      </c>
      <c r="E53" s="13">
        <v>44469</v>
      </c>
      <c r="F53" s="13">
        <v>44484</v>
      </c>
      <c r="G53" s="23">
        <f t="shared" si="3"/>
        <v>0.5</v>
      </c>
      <c r="H53" s="23">
        <f t="shared" si="4"/>
        <v>15</v>
      </c>
      <c r="I53" s="23">
        <f t="shared" si="5"/>
        <v>15.5</v>
      </c>
      <c r="J53" s="55">
        <f t="shared" si="1"/>
        <v>-6.8577655401656982E-5</v>
      </c>
      <c r="K53" s="22">
        <f t="shared" si="6"/>
        <v>-1.0629536587256833E-3</v>
      </c>
    </row>
    <row r="54" spans="1:11" s="7" customFormat="1">
      <c r="A54" s="52" t="s">
        <v>106</v>
      </c>
      <c r="B54" s="23">
        <v>2931954.74</v>
      </c>
      <c r="C54" s="56" t="s">
        <v>105</v>
      </c>
      <c r="D54" s="13">
        <v>44469</v>
      </c>
      <c r="E54" s="13">
        <v>44469</v>
      </c>
      <c r="F54" s="13">
        <v>44484</v>
      </c>
      <c r="G54" s="23">
        <f t="shared" si="3"/>
        <v>0.5</v>
      </c>
      <c r="H54" s="23">
        <f t="shared" si="4"/>
        <v>15</v>
      </c>
      <c r="I54" s="23">
        <f t="shared" si="5"/>
        <v>15.5</v>
      </c>
      <c r="J54" s="55">
        <f t="shared" si="1"/>
        <v>2.1154103622148146E-2</v>
      </c>
      <c r="K54" s="22">
        <f t="shared" si="6"/>
        <v>0.32788860614329629</v>
      </c>
    </row>
    <row r="55" spans="1:11" s="7" customFormat="1">
      <c r="A55" s="52" t="s">
        <v>106</v>
      </c>
      <c r="B55" s="23">
        <v>-6904.33</v>
      </c>
      <c r="C55" s="56" t="s">
        <v>105</v>
      </c>
      <c r="D55" s="13">
        <v>44484</v>
      </c>
      <c r="E55" s="13">
        <v>44484</v>
      </c>
      <c r="F55" s="13">
        <v>44501</v>
      </c>
      <c r="G55" s="23">
        <f t="shared" si="3"/>
        <v>0.5</v>
      </c>
      <c r="H55" s="23">
        <f t="shared" si="4"/>
        <v>17</v>
      </c>
      <c r="I55" s="23">
        <f t="shared" si="5"/>
        <v>17.5</v>
      </c>
      <c r="J55" s="55">
        <f t="shared" si="1"/>
        <v>-4.9814859100282735E-5</v>
      </c>
      <c r="K55" s="22">
        <f t="shared" si="6"/>
        <v>-8.7176003425494791E-4</v>
      </c>
    </row>
    <row r="56" spans="1:11" s="7" customFormat="1">
      <c r="A56" s="52" t="s">
        <v>106</v>
      </c>
      <c r="B56" s="23">
        <v>2079281.6</v>
      </c>
      <c r="C56" s="56" t="s">
        <v>105</v>
      </c>
      <c r="D56" s="13">
        <v>44484</v>
      </c>
      <c r="E56" s="13">
        <v>44484</v>
      </c>
      <c r="F56" s="13">
        <v>44501</v>
      </c>
      <c r="G56" s="23">
        <f t="shared" si="3"/>
        <v>0.5</v>
      </c>
      <c r="H56" s="23">
        <f t="shared" si="4"/>
        <v>17</v>
      </c>
      <c r="I56" s="23">
        <f t="shared" si="5"/>
        <v>17.5</v>
      </c>
      <c r="J56" s="55">
        <f t="shared" si="1"/>
        <v>1.500205232568699E-2</v>
      </c>
      <c r="K56" s="22">
        <f t="shared" si="6"/>
        <v>0.26253591569952234</v>
      </c>
    </row>
    <row r="57" spans="1:11" s="7" customFormat="1">
      <c r="A57" s="52" t="s">
        <v>106</v>
      </c>
      <c r="B57" s="23">
        <v>-14606.99</v>
      </c>
      <c r="C57" s="56" t="s">
        <v>105</v>
      </c>
      <c r="D57" s="13">
        <v>44500</v>
      </c>
      <c r="E57" s="13">
        <v>44500</v>
      </c>
      <c r="F57" s="13">
        <v>44516</v>
      </c>
      <c r="G57" s="23">
        <f t="shared" si="3"/>
        <v>0.5</v>
      </c>
      <c r="H57" s="23">
        <f t="shared" si="4"/>
        <v>16</v>
      </c>
      <c r="I57" s="23">
        <f t="shared" si="5"/>
        <v>16.5</v>
      </c>
      <c r="J57" s="55">
        <f t="shared" si="1"/>
        <v>-1.0538968281198015E-4</v>
      </c>
      <c r="K57" s="22">
        <f t="shared" si="6"/>
        <v>-1.7389297663976725E-3</v>
      </c>
    </row>
    <row r="58" spans="1:11" s="7" customFormat="1">
      <c r="A58" s="52" t="s">
        <v>106</v>
      </c>
      <c r="B58" s="23">
        <v>2799903.59</v>
      </c>
      <c r="C58" s="56" t="s">
        <v>105</v>
      </c>
      <c r="D58" s="13">
        <v>44500</v>
      </c>
      <c r="E58" s="13">
        <v>44500</v>
      </c>
      <c r="F58" s="13">
        <v>44516</v>
      </c>
      <c r="G58" s="23">
        <f t="shared" si="3"/>
        <v>0.5</v>
      </c>
      <c r="H58" s="23">
        <f t="shared" si="4"/>
        <v>16</v>
      </c>
      <c r="I58" s="23">
        <f t="shared" si="5"/>
        <v>16.5</v>
      </c>
      <c r="J58" s="55">
        <f t="shared" si="1"/>
        <v>2.020135231517407E-2</v>
      </c>
      <c r="K58" s="22">
        <f t="shared" si="6"/>
        <v>0.33332231320037214</v>
      </c>
    </row>
    <row r="59" spans="1:11" s="7" customFormat="1">
      <c r="A59" s="52" t="s">
        <v>106</v>
      </c>
      <c r="B59" s="23">
        <v>-8336.1299999999992</v>
      </c>
      <c r="C59" s="56" t="s">
        <v>105</v>
      </c>
      <c r="D59" s="13">
        <v>44515</v>
      </c>
      <c r="E59" s="13">
        <v>44515</v>
      </c>
      <c r="F59" s="13">
        <v>44530</v>
      </c>
      <c r="G59" s="23">
        <f t="shared" si="3"/>
        <v>0.5</v>
      </c>
      <c r="H59" s="23">
        <f t="shared" si="4"/>
        <v>15</v>
      </c>
      <c r="I59" s="23">
        <f t="shared" si="5"/>
        <v>15.5</v>
      </c>
      <c r="J59" s="55">
        <f t="shared" si="1"/>
        <v>-6.0145320601946881E-5</v>
      </c>
      <c r="K59" s="22">
        <f t="shared" si="6"/>
        <v>-9.3225246933017667E-4</v>
      </c>
    </row>
    <row r="60" spans="1:11" s="7" customFormat="1">
      <c r="A60" s="52" t="s">
        <v>106</v>
      </c>
      <c r="B60" s="23">
        <v>958733.27</v>
      </c>
      <c r="C60" s="56" t="s">
        <v>105</v>
      </c>
      <c r="D60" s="13">
        <v>44515</v>
      </c>
      <c r="E60" s="13">
        <v>44515</v>
      </c>
      <c r="F60" s="13">
        <v>44530</v>
      </c>
      <c r="G60" s="23">
        <f t="shared" si="3"/>
        <v>0.5</v>
      </c>
      <c r="H60" s="23">
        <f t="shared" si="4"/>
        <v>15</v>
      </c>
      <c r="I60" s="23">
        <f t="shared" si="5"/>
        <v>15.5</v>
      </c>
      <c r="J60" s="55">
        <f t="shared" si="1"/>
        <v>6.917276949364142E-3</v>
      </c>
      <c r="K60" s="22">
        <f t="shared" si="6"/>
        <v>0.1072177927151442</v>
      </c>
    </row>
    <row r="61" spans="1:11" s="7" customFormat="1">
      <c r="A61" s="52" t="s">
        <v>106</v>
      </c>
      <c r="B61" s="23">
        <v>-10579.22</v>
      </c>
      <c r="C61" s="56" t="s">
        <v>105</v>
      </c>
      <c r="D61" s="13">
        <v>44521</v>
      </c>
      <c r="E61" s="13">
        <v>44521</v>
      </c>
      <c r="F61" s="13">
        <v>44545</v>
      </c>
      <c r="G61" s="23">
        <f t="shared" si="3"/>
        <v>0.5</v>
      </c>
      <c r="H61" s="23">
        <f t="shared" si="4"/>
        <v>24</v>
      </c>
      <c r="I61" s="23">
        <f t="shared" si="5"/>
        <v>24.5</v>
      </c>
      <c r="J61" s="55">
        <f t="shared" si="1"/>
        <v>-7.6329253336803582E-5</v>
      </c>
      <c r="K61" s="22">
        <f t="shared" si="6"/>
        <v>-1.8700667067516879E-3</v>
      </c>
    </row>
    <row r="62" spans="1:11" s="7" customFormat="1">
      <c r="A62" s="52" t="s">
        <v>106</v>
      </c>
      <c r="B62" s="23">
        <v>1286974.7</v>
      </c>
      <c r="C62" s="56" t="s">
        <v>105</v>
      </c>
      <c r="D62" s="13">
        <v>44521</v>
      </c>
      <c r="E62" s="13">
        <v>44521</v>
      </c>
      <c r="F62" s="13">
        <v>44545</v>
      </c>
      <c r="G62" s="23">
        <f t="shared" si="3"/>
        <v>0.5</v>
      </c>
      <c r="H62" s="23">
        <f t="shared" si="4"/>
        <v>24</v>
      </c>
      <c r="I62" s="23">
        <f t="shared" si="5"/>
        <v>24.5</v>
      </c>
      <c r="J62" s="55">
        <f t="shared" si="1"/>
        <v>9.2855444838425508E-3</v>
      </c>
      <c r="K62" s="22">
        <f t="shared" si="6"/>
        <v>0.22749583985414248</v>
      </c>
    </row>
    <row r="63" spans="1:11" s="7" customFormat="1">
      <c r="A63" s="52" t="s">
        <v>106</v>
      </c>
      <c r="B63" s="23">
        <v>8947.27</v>
      </c>
      <c r="C63" s="56" t="s">
        <v>105</v>
      </c>
      <c r="D63" s="13">
        <v>44545</v>
      </c>
      <c r="E63" s="13">
        <v>44545</v>
      </c>
      <c r="F63" s="13">
        <v>44559</v>
      </c>
      <c r="G63" s="23">
        <f t="shared" si="3"/>
        <v>0.5</v>
      </c>
      <c r="H63" s="23">
        <f t="shared" si="4"/>
        <v>14</v>
      </c>
      <c r="I63" s="23">
        <f t="shared" si="5"/>
        <v>14.5</v>
      </c>
      <c r="J63" s="55">
        <f t="shared" si="1"/>
        <v>6.4554706160074431E-5</v>
      </c>
      <c r="K63" s="22">
        <f t="shared" si="6"/>
        <v>9.3604323932107924E-4</v>
      </c>
    </row>
    <row r="64" spans="1:11" s="7" customFormat="1">
      <c r="A64" s="52" t="s">
        <v>106</v>
      </c>
      <c r="B64" s="23">
        <v>3328108.19</v>
      </c>
      <c r="C64" s="56" t="s">
        <v>105</v>
      </c>
      <c r="D64" s="13">
        <v>44545</v>
      </c>
      <c r="E64" s="13">
        <v>44545</v>
      </c>
      <c r="F64" s="13">
        <v>44559</v>
      </c>
      <c r="G64" s="23">
        <f t="shared" si="3"/>
        <v>0.5</v>
      </c>
      <c r="H64" s="23">
        <f t="shared" si="4"/>
        <v>14</v>
      </c>
      <c r="I64" s="23">
        <f t="shared" si="5"/>
        <v>14.5</v>
      </c>
      <c r="J64" s="55">
        <f t="shared" si="1"/>
        <v>2.4012357543070365E-2</v>
      </c>
      <c r="K64" s="22">
        <f t="shared" si="6"/>
        <v>0.34817918437452028</v>
      </c>
    </row>
    <row r="65" spans="1:11" s="7" customFormat="1">
      <c r="A65" s="52" t="s">
        <v>106</v>
      </c>
      <c r="B65" s="23">
        <v>81402.95</v>
      </c>
      <c r="C65" s="56" t="s">
        <v>105</v>
      </c>
      <c r="D65" s="13">
        <v>44533</v>
      </c>
      <c r="E65" s="13">
        <v>44536</v>
      </c>
      <c r="F65" s="13">
        <v>44559</v>
      </c>
      <c r="G65" s="23">
        <f t="shared" si="3"/>
        <v>2</v>
      </c>
      <c r="H65" s="23">
        <f t="shared" si="4"/>
        <v>23</v>
      </c>
      <c r="I65" s="23">
        <f t="shared" si="5"/>
        <v>25</v>
      </c>
      <c r="J65" s="55">
        <f t="shared" si="1"/>
        <v>5.8732367725722269E-4</v>
      </c>
      <c r="K65" s="22">
        <f t="shared" si="6"/>
        <v>1.4683091931430567E-2</v>
      </c>
    </row>
    <row r="66" spans="1:11" s="7" customFormat="1">
      <c r="A66" s="52" t="s">
        <v>106</v>
      </c>
      <c r="B66" s="23">
        <v>-485110.83</v>
      </c>
      <c r="C66" s="56" t="s">
        <v>105</v>
      </c>
      <c r="D66" s="13">
        <v>44533</v>
      </c>
      <c r="E66" s="13">
        <v>44537</v>
      </c>
      <c r="F66" s="13">
        <v>44578</v>
      </c>
      <c r="G66" s="23">
        <f t="shared" si="3"/>
        <v>2.5</v>
      </c>
      <c r="H66" s="23">
        <f t="shared" si="4"/>
        <v>41</v>
      </c>
      <c r="I66" s="23">
        <f t="shared" si="5"/>
        <v>43.5</v>
      </c>
      <c r="J66" s="55">
        <f t="shared" si="1"/>
        <v>-3.5000829399045542E-3</v>
      </c>
      <c r="K66" s="22">
        <f t="shared" si="6"/>
        <v>-0.1522536078858481</v>
      </c>
    </row>
    <row r="67" spans="1:11" s="7" customFormat="1">
      <c r="A67" s="52" t="s">
        <v>106</v>
      </c>
      <c r="B67" s="23">
        <v>81947.17</v>
      </c>
      <c r="C67" s="56" t="s">
        <v>105</v>
      </c>
      <c r="D67" s="13">
        <v>44533</v>
      </c>
      <c r="E67" s="13">
        <v>44537</v>
      </c>
      <c r="F67" s="13">
        <v>44578</v>
      </c>
      <c r="G67" s="23">
        <f t="shared" si="3"/>
        <v>2.5</v>
      </c>
      <c r="H67" s="23">
        <f t="shared" si="4"/>
        <v>41</v>
      </c>
      <c r="I67" s="23">
        <f t="shared" si="5"/>
        <v>43.5</v>
      </c>
      <c r="J67" s="55">
        <f t="shared" si="1"/>
        <v>5.9125023387018242E-4</v>
      </c>
      <c r="K67" s="22">
        <f t="shared" si="6"/>
        <v>2.5719385173352937E-2</v>
      </c>
    </row>
    <row r="68" spans="1:11" s="7" customFormat="1">
      <c r="A68" s="52" t="s">
        <v>106</v>
      </c>
      <c r="B68" s="23">
        <v>-28336.55</v>
      </c>
      <c r="C68" s="56" t="s">
        <v>105</v>
      </c>
      <c r="D68" s="13">
        <v>44561</v>
      </c>
      <c r="E68" s="13">
        <v>44561</v>
      </c>
      <c r="F68" s="13">
        <v>44578</v>
      </c>
      <c r="G68" s="23">
        <f t="shared" si="3"/>
        <v>0.5</v>
      </c>
      <c r="H68" s="23">
        <f t="shared" si="4"/>
        <v>17</v>
      </c>
      <c r="I68" s="23">
        <f t="shared" si="5"/>
        <v>17.5</v>
      </c>
      <c r="J68" s="55">
        <f t="shared" si="1"/>
        <v>-2.0444869315894762E-4</v>
      </c>
      <c r="K68" s="22">
        <f t="shared" si="6"/>
        <v>-3.5778521302815831E-3</v>
      </c>
    </row>
    <row r="69" spans="1:11" s="7" customFormat="1">
      <c r="A69" s="52" t="s">
        <v>106</v>
      </c>
      <c r="B69" s="23">
        <v>2800322.8</v>
      </c>
      <c r="C69" s="56" t="s">
        <v>105</v>
      </c>
      <c r="D69" s="13">
        <v>44561</v>
      </c>
      <c r="E69" s="13">
        <v>44561</v>
      </c>
      <c r="F69" s="13">
        <v>44578</v>
      </c>
      <c r="G69" s="23">
        <f t="shared" si="3"/>
        <v>0.5</v>
      </c>
      <c r="H69" s="23">
        <f t="shared" si="4"/>
        <v>17</v>
      </c>
      <c r="I69" s="23">
        <f t="shared" si="5"/>
        <v>17.5</v>
      </c>
      <c r="J69" s="55">
        <f t="shared" si="1"/>
        <v>2.0204376922497796E-2</v>
      </c>
      <c r="K69" s="22">
        <f t="shared" si="6"/>
        <v>0.35357659614371145</v>
      </c>
    </row>
    <row r="70" spans="1:11" s="7" customFormat="1">
      <c r="A70" s="52" t="s">
        <v>106</v>
      </c>
      <c r="B70" s="23">
        <v>-7495.3</v>
      </c>
      <c r="C70" s="56" t="s">
        <v>105</v>
      </c>
      <c r="D70" s="13">
        <v>44576</v>
      </c>
      <c r="E70" s="13">
        <v>44576</v>
      </c>
      <c r="F70" s="13">
        <v>44593</v>
      </c>
      <c r="G70" s="23">
        <f t="shared" si="3"/>
        <v>0.5</v>
      </c>
      <c r="H70" s="23">
        <f t="shared" si="4"/>
        <v>17</v>
      </c>
      <c r="I70" s="23">
        <f t="shared" si="5"/>
        <v>17.5</v>
      </c>
      <c r="J70" s="55">
        <f t="shared" si="1"/>
        <v>-5.4078717763251354E-5</v>
      </c>
      <c r="K70" s="22">
        <f t="shared" si="6"/>
        <v>-9.4637756085689867E-4</v>
      </c>
    </row>
    <row r="71" spans="1:11" s="7" customFormat="1">
      <c r="A71" s="52" t="s">
        <v>106</v>
      </c>
      <c r="B71" s="23">
        <v>3032565.14</v>
      </c>
      <c r="C71" s="56" t="s">
        <v>105</v>
      </c>
      <c r="D71" s="13">
        <v>44576</v>
      </c>
      <c r="E71" s="13">
        <v>44576</v>
      </c>
      <c r="F71" s="13">
        <v>44593</v>
      </c>
      <c r="G71" s="23">
        <f t="shared" si="3"/>
        <v>0.5</v>
      </c>
      <c r="H71" s="23">
        <f t="shared" si="4"/>
        <v>17</v>
      </c>
      <c r="I71" s="23">
        <f t="shared" si="5"/>
        <v>17.5</v>
      </c>
      <c r="J71" s="55">
        <f t="shared" si="1"/>
        <v>2.1880009379842677E-2</v>
      </c>
      <c r="K71" s="22">
        <f t="shared" si="6"/>
        <v>0.38290016414724687</v>
      </c>
    </row>
    <row r="72" spans="1:11" s="7" customFormat="1">
      <c r="A72" s="52" t="s">
        <v>106</v>
      </c>
      <c r="B72" s="23">
        <v>-1494.89</v>
      </c>
      <c r="C72" s="56" t="s">
        <v>105</v>
      </c>
      <c r="D72" s="13">
        <v>44592</v>
      </c>
      <c r="E72" s="13">
        <v>44592</v>
      </c>
      <c r="F72" s="13">
        <v>44608</v>
      </c>
      <c r="G72" s="23">
        <f t="shared" si="3"/>
        <v>0.5</v>
      </c>
      <c r="H72" s="23">
        <f t="shared" si="4"/>
        <v>16</v>
      </c>
      <c r="I72" s="23">
        <f t="shared" si="5"/>
        <v>16.5</v>
      </c>
      <c r="J72" s="55">
        <f t="shared" si="1"/>
        <v>-1.0785656931291184E-5</v>
      </c>
      <c r="K72" s="22">
        <f t="shared" si="6"/>
        <v>-1.7796333936630454E-4</v>
      </c>
    </row>
    <row r="73" spans="1:11" s="7" customFormat="1">
      <c r="A73" s="52" t="s">
        <v>106</v>
      </c>
      <c r="B73" s="23">
        <v>3149105.52</v>
      </c>
      <c r="C73" s="56" t="s">
        <v>105</v>
      </c>
      <c r="D73" s="13">
        <v>44592</v>
      </c>
      <c r="E73" s="13">
        <v>44592</v>
      </c>
      <c r="F73" s="13">
        <v>44608</v>
      </c>
      <c r="G73" s="23">
        <f t="shared" si="3"/>
        <v>0.5</v>
      </c>
      <c r="H73" s="23">
        <f t="shared" si="4"/>
        <v>16</v>
      </c>
      <c r="I73" s="23">
        <f t="shared" si="5"/>
        <v>16.5</v>
      </c>
      <c r="J73" s="55">
        <f t="shared" si="1"/>
        <v>2.2720850215838844E-2</v>
      </c>
      <c r="K73" s="22">
        <f t="shared" si="6"/>
        <v>0.37489402856134091</v>
      </c>
    </row>
    <row r="74" spans="1:11" s="7" customFormat="1">
      <c r="A74" s="52" t="s">
        <v>106</v>
      </c>
      <c r="B74" s="23">
        <v>113142.79</v>
      </c>
      <c r="C74" s="56" t="s">
        <v>105</v>
      </c>
      <c r="D74" s="13">
        <v>44607</v>
      </c>
      <c r="E74" s="13">
        <v>44607</v>
      </c>
      <c r="F74" s="13">
        <v>44622</v>
      </c>
      <c r="G74" s="23">
        <f t="shared" si="3"/>
        <v>0.5</v>
      </c>
      <c r="H74" s="23">
        <f t="shared" si="4"/>
        <v>15</v>
      </c>
      <c r="I74" s="23">
        <f t="shared" si="5"/>
        <v>15.5</v>
      </c>
      <c r="J74" s="55">
        <f t="shared" ref="J74:J137" si="7">+B74/B$573</f>
        <v>8.1632716600493868E-4</v>
      </c>
      <c r="K74" s="22">
        <f t="shared" si="6"/>
        <v>1.265307107307655E-2</v>
      </c>
    </row>
    <row r="75" spans="1:11" s="7" customFormat="1">
      <c r="A75" s="52" t="s">
        <v>106</v>
      </c>
      <c r="B75" s="23">
        <v>696727.02</v>
      </c>
      <c r="C75" s="56" t="s">
        <v>105</v>
      </c>
      <c r="D75" s="13">
        <v>44607</v>
      </c>
      <c r="E75" s="13">
        <v>44607</v>
      </c>
      <c r="F75" s="13">
        <v>44622</v>
      </c>
      <c r="G75" s="23">
        <f t="shared" ref="G75:G138" si="8">(E75-D75+1)/2</f>
        <v>0.5</v>
      </c>
      <c r="H75" s="23">
        <f t="shared" ref="H75:H138" si="9">F75-E75</f>
        <v>15</v>
      </c>
      <c r="I75" s="23">
        <f t="shared" ref="I75:I138" si="10">SUM(G75:H75)</f>
        <v>15.5</v>
      </c>
      <c r="J75" s="55">
        <f t="shared" si="7"/>
        <v>5.0268973720346321E-3</v>
      </c>
      <c r="K75" s="22">
        <f t="shared" ref="K75:K138" si="11">+I75*J75</f>
        <v>7.7916909266536799E-2</v>
      </c>
    </row>
    <row r="76" spans="1:11" s="7" customFormat="1">
      <c r="A76" s="52" t="s">
        <v>106</v>
      </c>
      <c r="B76" s="23">
        <v>-579.54999999999995</v>
      </c>
      <c r="C76" s="56" t="s">
        <v>105</v>
      </c>
      <c r="D76" s="13">
        <v>44620</v>
      </c>
      <c r="E76" s="13">
        <v>44620</v>
      </c>
      <c r="F76" s="13">
        <v>44635</v>
      </c>
      <c r="G76" s="23">
        <f t="shared" si="8"/>
        <v>0.5</v>
      </c>
      <c r="H76" s="23">
        <f t="shared" si="9"/>
        <v>15</v>
      </c>
      <c r="I76" s="23">
        <f t="shared" si="10"/>
        <v>15.5</v>
      </c>
      <c r="J76" s="55">
        <f t="shared" si="7"/>
        <v>-4.1814631675439701E-6</v>
      </c>
      <c r="K76" s="22">
        <f t="shared" si="11"/>
        <v>-6.4812679096931536E-5</v>
      </c>
    </row>
    <row r="77" spans="1:11" s="7" customFormat="1">
      <c r="A77" s="52" t="s">
        <v>106</v>
      </c>
      <c r="B77" s="23">
        <v>3681083.01</v>
      </c>
      <c r="C77" s="56" t="s">
        <v>105</v>
      </c>
      <c r="D77" s="13">
        <v>44620</v>
      </c>
      <c r="E77" s="13">
        <v>44620</v>
      </c>
      <c r="F77" s="13">
        <v>44635</v>
      </c>
      <c r="G77" s="23">
        <f t="shared" si="8"/>
        <v>0.5</v>
      </c>
      <c r="H77" s="23">
        <f t="shared" si="9"/>
        <v>15</v>
      </c>
      <c r="I77" s="23">
        <f t="shared" si="10"/>
        <v>15.5</v>
      </c>
      <c r="J77" s="55">
        <f t="shared" si="7"/>
        <v>2.6559076909648677E-2</v>
      </c>
      <c r="K77" s="22">
        <f t="shared" si="11"/>
        <v>0.4116656920995545</v>
      </c>
    </row>
    <row r="78" spans="1:11" s="7" customFormat="1">
      <c r="A78" s="52" t="s">
        <v>106</v>
      </c>
      <c r="B78" s="23">
        <v>-648.23</v>
      </c>
      <c r="C78" s="56" t="s">
        <v>105</v>
      </c>
      <c r="D78" s="13">
        <v>44632</v>
      </c>
      <c r="E78" s="13">
        <v>44632</v>
      </c>
      <c r="F78" s="13">
        <v>44650</v>
      </c>
      <c r="G78" s="23">
        <f t="shared" si="8"/>
        <v>0.5</v>
      </c>
      <c r="H78" s="23">
        <f t="shared" si="9"/>
        <v>18</v>
      </c>
      <c r="I78" s="23">
        <f t="shared" si="10"/>
        <v>18.5</v>
      </c>
      <c r="J78" s="55">
        <f t="shared" si="7"/>
        <v>-4.6769905428298298E-6</v>
      </c>
      <c r="K78" s="22">
        <f t="shared" si="11"/>
        <v>-8.6524325042351853E-5</v>
      </c>
    </row>
    <row r="79" spans="1:11" s="7" customFormat="1">
      <c r="A79" s="52" t="s">
        <v>106</v>
      </c>
      <c r="B79" s="23">
        <v>1637015.05</v>
      </c>
      <c r="C79" s="56" t="s">
        <v>105</v>
      </c>
      <c r="D79" s="13">
        <v>44632</v>
      </c>
      <c r="E79" s="13">
        <v>44632</v>
      </c>
      <c r="F79" s="13">
        <v>44650</v>
      </c>
      <c r="G79" s="23">
        <f t="shared" si="8"/>
        <v>0.5</v>
      </c>
      <c r="H79" s="23">
        <f t="shared" si="9"/>
        <v>18</v>
      </c>
      <c r="I79" s="23">
        <f t="shared" si="10"/>
        <v>18.5</v>
      </c>
      <c r="J79" s="55">
        <f t="shared" si="7"/>
        <v>1.1811091599154777E-2</v>
      </c>
      <c r="K79" s="22">
        <f t="shared" si="11"/>
        <v>0.21850519458436338</v>
      </c>
    </row>
    <row r="80" spans="1:11" s="7" customFormat="1">
      <c r="A80" s="52" t="s">
        <v>106</v>
      </c>
      <c r="B80" s="23">
        <v>14564.73</v>
      </c>
      <c r="C80" s="56" t="s">
        <v>105</v>
      </c>
      <c r="D80" s="13">
        <v>44651</v>
      </c>
      <c r="E80" s="13">
        <v>44651</v>
      </c>
      <c r="F80" s="13">
        <v>44665</v>
      </c>
      <c r="G80" s="23">
        <f t="shared" si="8"/>
        <v>0.5</v>
      </c>
      <c r="H80" s="23">
        <f t="shared" si="9"/>
        <v>14</v>
      </c>
      <c r="I80" s="23">
        <f t="shared" si="10"/>
        <v>14.5</v>
      </c>
      <c r="J80" s="55">
        <f t="shared" si="7"/>
        <v>1.0508477618880629E-4</v>
      </c>
      <c r="K80" s="22">
        <f t="shared" si="11"/>
        <v>1.5237292547376912E-3</v>
      </c>
    </row>
    <row r="81" spans="1:11" s="7" customFormat="1">
      <c r="A81" s="52" t="s">
        <v>106</v>
      </c>
      <c r="B81" s="23">
        <v>4725754.33</v>
      </c>
      <c r="C81" s="56" t="s">
        <v>105</v>
      </c>
      <c r="D81" s="13">
        <v>44651</v>
      </c>
      <c r="E81" s="13">
        <v>44651</v>
      </c>
      <c r="F81" s="13">
        <v>44665</v>
      </c>
      <c r="G81" s="23">
        <f t="shared" si="8"/>
        <v>0.5</v>
      </c>
      <c r="H81" s="23">
        <f t="shared" si="9"/>
        <v>14</v>
      </c>
      <c r="I81" s="23">
        <f t="shared" si="10"/>
        <v>14.5</v>
      </c>
      <c r="J81" s="55">
        <f t="shared" si="7"/>
        <v>3.4096398360376902E-2</v>
      </c>
      <c r="K81" s="22">
        <f t="shared" si="11"/>
        <v>0.4943977762254651</v>
      </c>
    </row>
    <row r="82" spans="1:11" s="7" customFormat="1">
      <c r="A82" s="52" t="s">
        <v>106</v>
      </c>
      <c r="B82" s="23">
        <v>-11152.67</v>
      </c>
      <c r="C82" s="56" t="s">
        <v>105</v>
      </c>
      <c r="D82" s="13">
        <v>44663</v>
      </c>
      <c r="E82" s="13">
        <v>44663</v>
      </c>
      <c r="F82" s="13">
        <v>44683</v>
      </c>
      <c r="G82" s="23">
        <f t="shared" si="8"/>
        <v>0.5</v>
      </c>
      <c r="H82" s="23">
        <f t="shared" si="9"/>
        <v>20</v>
      </c>
      <c r="I82" s="23">
        <f t="shared" si="10"/>
        <v>20.5</v>
      </c>
      <c r="J82" s="55">
        <f t="shared" si="7"/>
        <v>-8.0466704899961371E-5</v>
      </c>
      <c r="K82" s="22">
        <f t="shared" si="11"/>
        <v>-1.6495674504492081E-3</v>
      </c>
    </row>
    <row r="83" spans="1:11" s="7" customFormat="1">
      <c r="A83" s="52" t="s">
        <v>106</v>
      </c>
      <c r="B83" s="23">
        <v>1237507.92</v>
      </c>
      <c r="C83" s="56" t="s">
        <v>105</v>
      </c>
      <c r="D83" s="13">
        <v>44663</v>
      </c>
      <c r="E83" s="13">
        <v>44663</v>
      </c>
      <c r="F83" s="13">
        <v>44683</v>
      </c>
      <c r="G83" s="23">
        <f t="shared" si="8"/>
        <v>0.5</v>
      </c>
      <c r="H83" s="23">
        <f t="shared" si="9"/>
        <v>20</v>
      </c>
      <c r="I83" s="23">
        <f t="shared" si="10"/>
        <v>20.5</v>
      </c>
      <c r="J83" s="55">
        <f t="shared" si="7"/>
        <v>8.9286408196427389E-3</v>
      </c>
      <c r="K83" s="22">
        <f t="shared" si="11"/>
        <v>0.18303713680267614</v>
      </c>
    </row>
    <row r="84" spans="1:11" s="7" customFormat="1">
      <c r="A84" s="52" t="s">
        <v>106</v>
      </c>
      <c r="B84" s="23">
        <v>-4737.34</v>
      </c>
      <c r="C84" s="56" t="s">
        <v>105</v>
      </c>
      <c r="D84" s="13">
        <v>44681</v>
      </c>
      <c r="E84" s="13">
        <v>44681</v>
      </c>
      <c r="F84" s="13">
        <v>44698</v>
      </c>
      <c r="G84" s="23">
        <f t="shared" si="8"/>
        <v>0.5</v>
      </c>
      <c r="H84" s="23">
        <f t="shared" si="9"/>
        <v>17</v>
      </c>
      <c r="I84" s="23">
        <f t="shared" si="10"/>
        <v>17.5</v>
      </c>
      <c r="J84" s="55">
        <f t="shared" si="7"/>
        <v>-3.4179989167686568E-5</v>
      </c>
      <c r="K84" s="22">
        <f t="shared" si="11"/>
        <v>-5.9814981043451493E-4</v>
      </c>
    </row>
    <row r="85" spans="1:11" s="7" customFormat="1">
      <c r="A85" s="52" t="s">
        <v>106</v>
      </c>
      <c r="B85" s="23">
        <v>1198681.53</v>
      </c>
      <c r="C85" s="56" t="s">
        <v>105</v>
      </c>
      <c r="D85" s="13">
        <v>44681</v>
      </c>
      <c r="E85" s="13">
        <v>44681</v>
      </c>
      <c r="F85" s="13">
        <v>44698</v>
      </c>
      <c r="G85" s="23">
        <f t="shared" si="8"/>
        <v>0.5</v>
      </c>
      <c r="H85" s="23">
        <f t="shared" si="9"/>
        <v>17</v>
      </c>
      <c r="I85" s="23">
        <f t="shared" si="10"/>
        <v>17.5</v>
      </c>
      <c r="J85" s="55">
        <f t="shared" si="7"/>
        <v>8.6485077513765041E-3</v>
      </c>
      <c r="K85" s="22">
        <f t="shared" si="11"/>
        <v>0.15134888564908883</v>
      </c>
    </row>
    <row r="86" spans="1:11" s="7" customFormat="1">
      <c r="A86" s="52" t="s">
        <v>106</v>
      </c>
      <c r="B86" s="23">
        <v>-11950.88</v>
      </c>
      <c r="C86" s="56" t="s">
        <v>105</v>
      </c>
      <c r="D86" s="13">
        <v>44690</v>
      </c>
      <c r="E86" s="13">
        <v>44690</v>
      </c>
      <c r="F86" s="13">
        <v>44712</v>
      </c>
      <c r="G86" s="23">
        <f t="shared" si="8"/>
        <v>0.5</v>
      </c>
      <c r="H86" s="23">
        <f t="shared" si="9"/>
        <v>22</v>
      </c>
      <c r="I86" s="23">
        <f t="shared" si="10"/>
        <v>22.5</v>
      </c>
      <c r="J86" s="55">
        <f t="shared" si="7"/>
        <v>-8.6225803709322546E-5</v>
      </c>
      <c r="K86" s="22">
        <f t="shared" si="11"/>
        <v>-1.9400805834597573E-3</v>
      </c>
    </row>
    <row r="87" spans="1:11" s="7" customFormat="1">
      <c r="A87" s="52" t="s">
        <v>106</v>
      </c>
      <c r="B87" s="23">
        <v>1111680.0900000001</v>
      </c>
      <c r="C87" s="56" t="s">
        <v>105</v>
      </c>
      <c r="D87" s="13">
        <v>44690</v>
      </c>
      <c r="E87" s="13">
        <v>44690</v>
      </c>
      <c r="F87" s="13">
        <v>44712</v>
      </c>
      <c r="G87" s="23">
        <f t="shared" si="8"/>
        <v>0.5</v>
      </c>
      <c r="H87" s="23">
        <f t="shared" si="9"/>
        <v>22</v>
      </c>
      <c r="I87" s="23">
        <f t="shared" si="10"/>
        <v>22.5</v>
      </c>
      <c r="J87" s="55">
        <f t="shared" si="7"/>
        <v>8.020790872965174E-3</v>
      </c>
      <c r="K87" s="22">
        <f t="shared" si="11"/>
        <v>0.18046779464171642</v>
      </c>
    </row>
    <row r="88" spans="1:11" s="7" customFormat="1">
      <c r="A88" s="52" t="s">
        <v>106</v>
      </c>
      <c r="B88" s="23">
        <v>-109486.08</v>
      </c>
      <c r="C88" s="56" t="s">
        <v>105</v>
      </c>
      <c r="D88" s="13">
        <v>44703</v>
      </c>
      <c r="E88" s="13">
        <v>44703</v>
      </c>
      <c r="F88" s="13">
        <v>44728</v>
      </c>
      <c r="G88" s="23">
        <f t="shared" si="8"/>
        <v>0.5</v>
      </c>
      <c r="H88" s="23">
        <f t="shared" si="9"/>
        <v>25</v>
      </c>
      <c r="I88" s="23">
        <f t="shared" si="10"/>
        <v>25.5</v>
      </c>
      <c r="J88" s="55">
        <f t="shared" si="7"/>
        <v>-7.8994394077952295E-4</v>
      </c>
      <c r="K88" s="22">
        <f t="shared" si="11"/>
        <v>-2.0143570489877836E-2</v>
      </c>
    </row>
    <row r="89" spans="1:11" s="7" customFormat="1">
      <c r="A89" s="52" t="s">
        <v>106</v>
      </c>
      <c r="B89" s="23">
        <v>312619.99</v>
      </c>
      <c r="C89" s="56" t="s">
        <v>105</v>
      </c>
      <c r="D89" s="13">
        <v>44703</v>
      </c>
      <c r="E89" s="13">
        <v>44703</v>
      </c>
      <c r="F89" s="13">
        <v>44728</v>
      </c>
      <c r="G89" s="23">
        <f t="shared" si="8"/>
        <v>0.5</v>
      </c>
      <c r="H89" s="23">
        <f t="shared" si="9"/>
        <v>25</v>
      </c>
      <c r="I89" s="23">
        <f t="shared" si="10"/>
        <v>25.5</v>
      </c>
      <c r="J89" s="55">
        <f t="shared" si="7"/>
        <v>2.2555585775566635E-3</v>
      </c>
      <c r="K89" s="22">
        <f t="shared" si="11"/>
        <v>5.751674372769492E-2</v>
      </c>
    </row>
    <row r="90" spans="1:11" s="7" customFormat="1">
      <c r="A90" s="52" t="s">
        <v>106</v>
      </c>
      <c r="B90" s="23">
        <v>-7009.94</v>
      </c>
      <c r="C90" s="56" t="s">
        <v>105</v>
      </c>
      <c r="D90" s="13">
        <v>44726</v>
      </c>
      <c r="E90" s="13">
        <v>44726</v>
      </c>
      <c r="F90" s="13">
        <v>44742</v>
      </c>
      <c r="G90" s="23">
        <f t="shared" si="8"/>
        <v>0.5</v>
      </c>
      <c r="H90" s="23">
        <f t="shared" si="9"/>
        <v>16</v>
      </c>
      <c r="I90" s="23">
        <f t="shared" si="10"/>
        <v>16.5</v>
      </c>
      <c r="J90" s="55">
        <f t="shared" si="7"/>
        <v>-5.0576837057532871E-5</v>
      </c>
      <c r="K90" s="22">
        <f t="shared" si="11"/>
        <v>-8.3451781144929242E-4</v>
      </c>
    </row>
    <row r="91" spans="1:11" s="7" customFormat="1">
      <c r="A91" s="52" t="s">
        <v>106</v>
      </c>
      <c r="B91" s="23">
        <v>953591.34</v>
      </c>
      <c r="C91" s="56" t="s">
        <v>105</v>
      </c>
      <c r="D91" s="13">
        <v>44726</v>
      </c>
      <c r="E91" s="13">
        <v>44726</v>
      </c>
      <c r="F91" s="13">
        <v>44742</v>
      </c>
      <c r="G91" s="23">
        <f t="shared" si="8"/>
        <v>0.5</v>
      </c>
      <c r="H91" s="23">
        <f t="shared" si="9"/>
        <v>16</v>
      </c>
      <c r="I91" s="23">
        <f t="shared" si="10"/>
        <v>16.5</v>
      </c>
      <c r="J91" s="55">
        <f t="shared" si="7"/>
        <v>6.8801778364229122E-3</v>
      </c>
      <c r="K91" s="22">
        <f t="shared" si="11"/>
        <v>0.11352293430097805</v>
      </c>
    </row>
    <row r="92" spans="1:11" s="7" customFormat="1">
      <c r="A92" s="52" t="s">
        <v>106</v>
      </c>
      <c r="B92" s="23">
        <v>-12318.08</v>
      </c>
      <c r="C92" s="56" t="s">
        <v>105</v>
      </c>
      <c r="D92" s="13">
        <v>44742</v>
      </c>
      <c r="E92" s="13">
        <v>44742</v>
      </c>
      <c r="F92" s="13">
        <v>44757</v>
      </c>
      <c r="G92" s="23">
        <f t="shared" si="8"/>
        <v>0.5</v>
      </c>
      <c r="H92" s="23">
        <f t="shared" si="9"/>
        <v>15</v>
      </c>
      <c r="I92" s="23">
        <f t="shared" si="10"/>
        <v>15.5</v>
      </c>
      <c r="J92" s="55">
        <f t="shared" si="7"/>
        <v>-8.887515799302912E-5</v>
      </c>
      <c r="K92" s="22">
        <f t="shared" si="11"/>
        <v>-1.3775649488919513E-3</v>
      </c>
    </row>
    <row r="93" spans="1:11" s="7" customFormat="1">
      <c r="A93" s="52" t="s">
        <v>106</v>
      </c>
      <c r="B93" s="23">
        <v>1025679.81</v>
      </c>
      <c r="C93" s="56" t="s">
        <v>105</v>
      </c>
      <c r="D93" s="13">
        <v>44742</v>
      </c>
      <c r="E93" s="13">
        <v>44742</v>
      </c>
      <c r="F93" s="13">
        <v>44757</v>
      </c>
      <c r="G93" s="23">
        <f t="shared" si="8"/>
        <v>0.5</v>
      </c>
      <c r="H93" s="23">
        <f t="shared" si="9"/>
        <v>15</v>
      </c>
      <c r="I93" s="23">
        <f t="shared" si="10"/>
        <v>15.5</v>
      </c>
      <c r="J93" s="55">
        <f t="shared" si="7"/>
        <v>7.4002973810861836E-3</v>
      </c>
      <c r="K93" s="22">
        <f t="shared" si="11"/>
        <v>0.11470460940683584</v>
      </c>
    </row>
    <row r="94" spans="1:11" s="7" customFormat="1">
      <c r="A94" s="52" t="s">
        <v>106</v>
      </c>
      <c r="B94" s="23">
        <v>-18198.12</v>
      </c>
      <c r="C94" s="56" t="s">
        <v>105</v>
      </c>
      <c r="D94" s="13">
        <v>44757</v>
      </c>
      <c r="E94" s="13">
        <v>44757</v>
      </c>
      <c r="F94" s="13">
        <v>44774</v>
      </c>
      <c r="G94" s="23">
        <f t="shared" si="8"/>
        <v>0.5</v>
      </c>
      <c r="H94" s="23">
        <f t="shared" si="9"/>
        <v>17</v>
      </c>
      <c r="I94" s="23">
        <f t="shared" si="10"/>
        <v>17.5</v>
      </c>
      <c r="J94" s="55">
        <f t="shared" si="7"/>
        <v>-1.3129974721515878E-4</v>
      </c>
      <c r="K94" s="22">
        <f t="shared" si="11"/>
        <v>-2.2977455762652789E-3</v>
      </c>
    </row>
    <row r="95" spans="1:11" s="7" customFormat="1">
      <c r="A95" s="52" t="s">
        <v>106</v>
      </c>
      <c r="B95" s="23">
        <v>1217915.73</v>
      </c>
      <c r="C95" s="56" t="s">
        <v>105</v>
      </c>
      <c r="D95" s="13">
        <v>44757</v>
      </c>
      <c r="E95" s="13">
        <v>44757</v>
      </c>
      <c r="F95" s="13">
        <v>44774</v>
      </c>
      <c r="G95" s="23">
        <f t="shared" si="8"/>
        <v>0.5</v>
      </c>
      <c r="H95" s="23">
        <f t="shared" si="9"/>
        <v>17</v>
      </c>
      <c r="I95" s="23">
        <f t="shared" si="10"/>
        <v>17.5</v>
      </c>
      <c r="J95" s="55">
        <f t="shared" si="7"/>
        <v>8.7872828335215716E-3</v>
      </c>
      <c r="K95" s="22">
        <f t="shared" si="11"/>
        <v>0.15377744958662751</v>
      </c>
    </row>
    <row r="96" spans="1:11" s="7" customFormat="1">
      <c r="A96" s="52" t="s">
        <v>106</v>
      </c>
      <c r="B96" s="23">
        <v>-9560.02</v>
      </c>
      <c r="C96" s="56" t="s">
        <v>105</v>
      </c>
      <c r="D96" s="13">
        <v>44772</v>
      </c>
      <c r="E96" s="13">
        <v>44772</v>
      </c>
      <c r="F96" s="13">
        <v>44790</v>
      </c>
      <c r="G96" s="23">
        <f t="shared" si="8"/>
        <v>0.5</v>
      </c>
      <c r="H96" s="23">
        <f t="shared" si="9"/>
        <v>18</v>
      </c>
      <c r="I96" s="23">
        <f t="shared" si="10"/>
        <v>18.5</v>
      </c>
      <c r="J96" s="55">
        <f t="shared" si="7"/>
        <v>-6.8975707895753093E-5</v>
      </c>
      <c r="K96" s="22">
        <f t="shared" si="11"/>
        <v>-1.2760505960714322E-3</v>
      </c>
    </row>
    <row r="97" spans="1:11" s="7" customFormat="1">
      <c r="A97" s="52" t="s">
        <v>106</v>
      </c>
      <c r="B97" s="23">
        <v>1679956.45</v>
      </c>
      <c r="C97" s="56" t="s">
        <v>105</v>
      </c>
      <c r="D97" s="13">
        <v>44772</v>
      </c>
      <c r="E97" s="13">
        <v>44772</v>
      </c>
      <c r="F97" s="13">
        <v>44790</v>
      </c>
      <c r="G97" s="23">
        <f t="shared" si="8"/>
        <v>0.5</v>
      </c>
      <c r="H97" s="23">
        <f t="shared" si="9"/>
        <v>18</v>
      </c>
      <c r="I97" s="23">
        <f t="shared" si="10"/>
        <v>18.5</v>
      </c>
      <c r="J97" s="55">
        <f t="shared" si="7"/>
        <v>1.2120914534989083E-2</v>
      </c>
      <c r="K97" s="22">
        <f t="shared" si="11"/>
        <v>0.22423691889729802</v>
      </c>
    </row>
    <row r="98" spans="1:11" s="7" customFormat="1">
      <c r="A98" s="52" t="s">
        <v>106</v>
      </c>
      <c r="B98" s="23">
        <v>731390.64</v>
      </c>
      <c r="C98" s="56" t="s">
        <v>105</v>
      </c>
      <c r="D98" s="13">
        <v>44788</v>
      </c>
      <c r="E98" s="13">
        <v>44788</v>
      </c>
      <c r="F98" s="13">
        <v>44803</v>
      </c>
      <c r="G98" s="23">
        <f t="shared" si="8"/>
        <v>0.5</v>
      </c>
      <c r="H98" s="23">
        <f t="shared" si="9"/>
        <v>15</v>
      </c>
      <c r="I98" s="23">
        <f t="shared" si="10"/>
        <v>15.5</v>
      </c>
      <c r="J98" s="55">
        <f t="shared" si="7"/>
        <v>5.2769959835155065E-3</v>
      </c>
      <c r="K98" s="22">
        <f t="shared" si="11"/>
        <v>8.1793437744490355E-2</v>
      </c>
    </row>
    <row r="99" spans="1:11" s="7" customFormat="1">
      <c r="A99" s="52" t="s">
        <v>106</v>
      </c>
      <c r="B99" s="23">
        <v>779061.36</v>
      </c>
      <c r="C99" s="56" t="s">
        <v>105</v>
      </c>
      <c r="D99" s="13">
        <v>44788</v>
      </c>
      <c r="E99" s="13">
        <v>44788</v>
      </c>
      <c r="F99" s="13">
        <v>44803</v>
      </c>
      <c r="G99" s="23">
        <f t="shared" si="8"/>
        <v>0.5</v>
      </c>
      <c r="H99" s="23">
        <f t="shared" si="9"/>
        <v>15</v>
      </c>
      <c r="I99" s="23">
        <f t="shared" si="10"/>
        <v>15.5</v>
      </c>
      <c r="J99" s="55">
        <f t="shared" si="7"/>
        <v>5.6209410440802576E-3</v>
      </c>
      <c r="K99" s="22">
        <f t="shared" si="11"/>
        <v>8.7124586183243993E-2</v>
      </c>
    </row>
    <row r="100" spans="1:11" s="7" customFormat="1">
      <c r="A100" s="52" t="s">
        <v>106</v>
      </c>
      <c r="B100" s="23">
        <v>-19154.7</v>
      </c>
      <c r="C100" s="56" t="s">
        <v>105</v>
      </c>
      <c r="D100" s="13">
        <v>44804</v>
      </c>
      <c r="E100" s="13">
        <v>44804</v>
      </c>
      <c r="F100" s="13">
        <v>44820</v>
      </c>
      <c r="G100" s="23">
        <f t="shared" si="8"/>
        <v>0.5</v>
      </c>
      <c r="H100" s="23">
        <f t="shared" si="9"/>
        <v>16</v>
      </c>
      <c r="I100" s="23">
        <f t="shared" si="10"/>
        <v>16.5</v>
      </c>
      <c r="J100" s="55">
        <f t="shared" si="7"/>
        <v>-1.3820148828462512E-4</v>
      </c>
      <c r="K100" s="22">
        <f t="shared" si="11"/>
        <v>-2.2803245566963147E-3</v>
      </c>
    </row>
    <row r="101" spans="1:11" s="7" customFormat="1">
      <c r="A101" s="52" t="s">
        <v>106</v>
      </c>
      <c r="B101" s="23">
        <v>3616227.46</v>
      </c>
      <c r="C101" s="56" t="s">
        <v>105</v>
      </c>
      <c r="D101" s="13">
        <v>44804</v>
      </c>
      <c r="E101" s="13">
        <v>44804</v>
      </c>
      <c r="F101" s="13">
        <v>44820</v>
      </c>
      <c r="G101" s="23">
        <f t="shared" si="8"/>
        <v>0.5</v>
      </c>
      <c r="H101" s="23">
        <f t="shared" si="9"/>
        <v>16</v>
      </c>
      <c r="I101" s="23">
        <f t="shared" si="10"/>
        <v>16.5</v>
      </c>
      <c r="J101" s="55">
        <f t="shared" si="7"/>
        <v>2.6091143006558685E-2</v>
      </c>
      <c r="K101" s="22">
        <f t="shared" si="11"/>
        <v>0.4305038596082183</v>
      </c>
    </row>
    <row r="102" spans="1:11" s="7" customFormat="1">
      <c r="A102" s="52" t="s">
        <v>106</v>
      </c>
      <c r="B102" s="23">
        <v>-3247.8</v>
      </c>
      <c r="C102" s="56" t="s">
        <v>105</v>
      </c>
      <c r="D102" s="13">
        <v>44819</v>
      </c>
      <c r="E102" s="13">
        <v>44819</v>
      </c>
      <c r="F102" s="13">
        <v>44834</v>
      </c>
      <c r="G102" s="23">
        <f t="shared" si="8"/>
        <v>0.5</v>
      </c>
      <c r="H102" s="23">
        <f t="shared" si="9"/>
        <v>15</v>
      </c>
      <c r="I102" s="23">
        <f t="shared" si="10"/>
        <v>15.5</v>
      </c>
      <c r="J102" s="55">
        <f t="shared" si="7"/>
        <v>-2.3432932577947214E-5</v>
      </c>
      <c r="K102" s="22">
        <f t="shared" si="11"/>
        <v>-3.6321045495818179E-4</v>
      </c>
    </row>
    <row r="103" spans="1:11" s="7" customFormat="1">
      <c r="A103" s="52" t="s">
        <v>106</v>
      </c>
      <c r="B103" s="23">
        <v>2281958.41</v>
      </c>
      <c r="C103" s="56" t="s">
        <v>105</v>
      </c>
      <c r="D103" s="13">
        <v>44819</v>
      </c>
      <c r="E103" s="13">
        <v>44819</v>
      </c>
      <c r="F103" s="13">
        <v>44834</v>
      </c>
      <c r="G103" s="23">
        <f t="shared" si="8"/>
        <v>0.5</v>
      </c>
      <c r="H103" s="23">
        <f t="shared" si="9"/>
        <v>15</v>
      </c>
      <c r="I103" s="23">
        <f t="shared" si="10"/>
        <v>15.5</v>
      </c>
      <c r="J103" s="55">
        <f t="shared" si="7"/>
        <v>1.6464368978142012E-2</v>
      </c>
      <c r="K103" s="22">
        <f t="shared" si="11"/>
        <v>0.25519771916120121</v>
      </c>
    </row>
    <row r="104" spans="1:11" s="7" customFormat="1">
      <c r="A104" s="52" t="s">
        <v>107</v>
      </c>
      <c r="B104" s="23">
        <v>108057.16</v>
      </c>
      <c r="C104" s="56" t="s">
        <v>105</v>
      </c>
      <c r="D104" s="13">
        <v>44574</v>
      </c>
      <c r="E104" s="13">
        <v>44595</v>
      </c>
      <c r="F104" s="13">
        <v>44603</v>
      </c>
      <c r="G104" s="23">
        <f t="shared" si="8"/>
        <v>11</v>
      </c>
      <c r="H104" s="23">
        <f t="shared" si="9"/>
        <v>8</v>
      </c>
      <c r="I104" s="23">
        <f t="shared" si="10"/>
        <v>19</v>
      </c>
      <c r="J104" s="55">
        <f t="shared" si="7"/>
        <v>7.7963425852714281E-4</v>
      </c>
      <c r="K104" s="22">
        <f t="shared" si="11"/>
        <v>1.4813050912015714E-2</v>
      </c>
    </row>
    <row r="105" spans="1:11" s="7" customFormat="1">
      <c r="A105" s="52" t="s">
        <v>108</v>
      </c>
      <c r="B105" s="23">
        <v>266770.8</v>
      </c>
      <c r="C105" s="56" t="s">
        <v>105</v>
      </c>
      <c r="D105" s="13">
        <v>44572</v>
      </c>
      <c r="E105" s="13">
        <v>44579</v>
      </c>
      <c r="F105" s="13">
        <v>44608</v>
      </c>
      <c r="G105" s="23">
        <f t="shared" si="8"/>
        <v>4</v>
      </c>
      <c r="H105" s="23">
        <f t="shared" si="9"/>
        <v>29</v>
      </c>
      <c r="I105" s="23">
        <f t="shared" si="10"/>
        <v>33</v>
      </c>
      <c r="J105" s="55">
        <f t="shared" si="7"/>
        <v>1.924755887112827E-3</v>
      </c>
      <c r="K105" s="22">
        <f t="shared" si="11"/>
        <v>6.3516944274723292E-2</v>
      </c>
    </row>
    <row r="106" spans="1:11" s="7" customFormat="1">
      <c r="A106" s="52" t="s">
        <v>108</v>
      </c>
      <c r="B106" s="23">
        <v>99597.6</v>
      </c>
      <c r="C106" s="56" t="s">
        <v>105</v>
      </c>
      <c r="D106" s="13">
        <v>44572</v>
      </c>
      <c r="E106" s="13">
        <v>44579</v>
      </c>
      <c r="F106" s="13">
        <v>44608</v>
      </c>
      <c r="G106" s="23">
        <f t="shared" si="8"/>
        <v>4</v>
      </c>
      <c r="H106" s="23">
        <f t="shared" si="9"/>
        <v>29</v>
      </c>
      <c r="I106" s="23">
        <f t="shared" si="10"/>
        <v>33</v>
      </c>
      <c r="J106" s="55">
        <f t="shared" si="7"/>
        <v>7.1859838836300124E-4</v>
      </c>
      <c r="K106" s="22">
        <f t="shared" si="11"/>
        <v>2.3713746815979042E-2</v>
      </c>
    </row>
    <row r="107" spans="1:11" s="7" customFormat="1">
      <c r="A107" s="52" t="s">
        <v>108</v>
      </c>
      <c r="B107" s="23">
        <v>-5251.28</v>
      </c>
      <c r="C107" s="56" t="s">
        <v>105</v>
      </c>
      <c r="D107" s="13">
        <v>44572</v>
      </c>
      <c r="E107" s="13">
        <v>44579</v>
      </c>
      <c r="F107" s="13">
        <v>44616</v>
      </c>
      <c r="G107" s="23">
        <f t="shared" si="8"/>
        <v>4</v>
      </c>
      <c r="H107" s="23">
        <f t="shared" si="9"/>
        <v>37</v>
      </c>
      <c r="I107" s="23">
        <f t="shared" si="10"/>
        <v>41</v>
      </c>
      <c r="J107" s="55">
        <f t="shared" si="7"/>
        <v>-3.7888075062480022E-5</v>
      </c>
      <c r="K107" s="22">
        <f t="shared" si="11"/>
        <v>-1.5534110775616808E-3</v>
      </c>
    </row>
    <row r="108" spans="1:11" s="7" customFormat="1">
      <c r="A108" s="52" t="s">
        <v>108</v>
      </c>
      <c r="B108" s="23">
        <v>89764.74</v>
      </c>
      <c r="C108" s="56" t="s">
        <v>105</v>
      </c>
      <c r="D108" s="13">
        <v>44601</v>
      </c>
      <c r="E108" s="13">
        <v>44607</v>
      </c>
      <c r="F108" s="13">
        <v>44622</v>
      </c>
      <c r="G108" s="23">
        <f t="shared" si="8"/>
        <v>3.5</v>
      </c>
      <c r="H108" s="23">
        <f t="shared" si="9"/>
        <v>15</v>
      </c>
      <c r="I108" s="23">
        <f t="shared" si="10"/>
        <v>18.5</v>
      </c>
      <c r="J108" s="55">
        <f t="shared" si="7"/>
        <v>6.4765413519827619E-4</v>
      </c>
      <c r="K108" s="22">
        <f t="shared" si="11"/>
        <v>1.198160150116811E-2</v>
      </c>
    </row>
    <row r="109" spans="1:11" s="7" customFormat="1">
      <c r="A109" s="52" t="s">
        <v>108</v>
      </c>
      <c r="B109" s="23">
        <v>360428.86</v>
      </c>
      <c r="C109" s="56" t="s">
        <v>105</v>
      </c>
      <c r="D109" s="13">
        <v>44601</v>
      </c>
      <c r="E109" s="13">
        <v>44607</v>
      </c>
      <c r="F109" s="13">
        <v>44622</v>
      </c>
      <c r="G109" s="23">
        <f t="shared" si="8"/>
        <v>3.5</v>
      </c>
      <c r="H109" s="23">
        <f t="shared" si="9"/>
        <v>15</v>
      </c>
      <c r="I109" s="23">
        <f t="shared" si="10"/>
        <v>18.5</v>
      </c>
      <c r="J109" s="55">
        <f t="shared" si="7"/>
        <v>2.6005003927355055E-3</v>
      </c>
      <c r="K109" s="22">
        <f t="shared" si="11"/>
        <v>4.8109257265606852E-2</v>
      </c>
    </row>
    <row r="110" spans="1:11" s="7" customFormat="1">
      <c r="A110" s="52" t="s">
        <v>108</v>
      </c>
      <c r="B110" s="23">
        <v>175218.13</v>
      </c>
      <c r="C110" s="56" t="s">
        <v>105</v>
      </c>
      <c r="D110" s="13">
        <v>44645</v>
      </c>
      <c r="E110" s="13">
        <v>44656</v>
      </c>
      <c r="F110" s="13">
        <v>44669</v>
      </c>
      <c r="G110" s="23">
        <f t="shared" si="8"/>
        <v>6</v>
      </c>
      <c r="H110" s="23">
        <f t="shared" si="9"/>
        <v>13</v>
      </c>
      <c r="I110" s="23">
        <f t="shared" si="10"/>
        <v>19</v>
      </c>
      <c r="J110" s="55">
        <f t="shared" si="7"/>
        <v>1.2642018063686155E-3</v>
      </c>
      <c r="K110" s="22">
        <f t="shared" si="11"/>
        <v>2.4019834321003693E-2</v>
      </c>
    </row>
    <row r="111" spans="1:11" s="7" customFormat="1">
      <c r="A111" s="52" t="s">
        <v>108</v>
      </c>
      <c r="B111" s="23">
        <v>171126</v>
      </c>
      <c r="C111" s="56" t="s">
        <v>105</v>
      </c>
      <c r="D111" s="13">
        <v>44645</v>
      </c>
      <c r="E111" s="13">
        <v>44656</v>
      </c>
      <c r="F111" s="13">
        <v>44669</v>
      </c>
      <c r="G111" s="23">
        <f t="shared" si="8"/>
        <v>6</v>
      </c>
      <c r="H111" s="23">
        <f t="shared" si="9"/>
        <v>13</v>
      </c>
      <c r="I111" s="23">
        <f t="shared" si="10"/>
        <v>19</v>
      </c>
      <c r="J111" s="55">
        <f t="shared" si="7"/>
        <v>1.2346770183920791E-3</v>
      </c>
      <c r="K111" s="22">
        <f t="shared" si="11"/>
        <v>2.3458863349449504E-2</v>
      </c>
    </row>
    <row r="112" spans="1:11" s="7" customFormat="1">
      <c r="A112" s="52" t="s">
        <v>108</v>
      </c>
      <c r="B112" s="23">
        <v>-1692.14</v>
      </c>
      <c r="C112" s="56" t="s">
        <v>105</v>
      </c>
      <c r="D112" s="13">
        <v>44645</v>
      </c>
      <c r="E112" s="13">
        <v>44656</v>
      </c>
      <c r="F112" s="13">
        <v>44678</v>
      </c>
      <c r="G112" s="23">
        <f t="shared" si="8"/>
        <v>6</v>
      </c>
      <c r="H112" s="23">
        <f t="shared" si="9"/>
        <v>22</v>
      </c>
      <c r="I112" s="23">
        <f t="shared" si="10"/>
        <v>28</v>
      </c>
      <c r="J112" s="55">
        <f t="shared" si="7"/>
        <v>-1.220881905672997E-5</v>
      </c>
      <c r="K112" s="22">
        <f t="shared" si="11"/>
        <v>-3.4184693358843917E-4</v>
      </c>
    </row>
    <row r="113" spans="1:11" s="7" customFormat="1">
      <c r="A113" s="52" t="s">
        <v>108</v>
      </c>
      <c r="B113" s="23">
        <v>-713.03</v>
      </c>
      <c r="C113" s="56" t="s">
        <v>105</v>
      </c>
      <c r="D113" s="13">
        <v>44645</v>
      </c>
      <c r="E113" s="13">
        <v>44656</v>
      </c>
      <c r="F113" s="13">
        <v>44678</v>
      </c>
      <c r="G113" s="23">
        <f t="shared" si="8"/>
        <v>6</v>
      </c>
      <c r="H113" s="23">
        <f t="shared" si="9"/>
        <v>22</v>
      </c>
      <c r="I113" s="23">
        <f t="shared" si="10"/>
        <v>28</v>
      </c>
      <c r="J113" s="55">
        <f t="shared" si="7"/>
        <v>-5.144523651719225E-6</v>
      </c>
      <c r="K113" s="22">
        <f t="shared" si="11"/>
        <v>-1.440466622481383E-4</v>
      </c>
    </row>
    <row r="114" spans="1:11" s="7" customFormat="1">
      <c r="A114" s="52" t="s">
        <v>108</v>
      </c>
      <c r="B114" s="23">
        <v>362103.02</v>
      </c>
      <c r="C114" s="56" t="s">
        <v>105</v>
      </c>
      <c r="D114" s="13">
        <v>44658</v>
      </c>
      <c r="E114" s="13">
        <v>44671</v>
      </c>
      <c r="F114" s="13">
        <v>44683</v>
      </c>
      <c r="G114" s="23">
        <f t="shared" si="8"/>
        <v>7</v>
      </c>
      <c r="H114" s="23">
        <f t="shared" si="9"/>
        <v>12</v>
      </c>
      <c r="I114" s="23">
        <f t="shared" si="10"/>
        <v>19</v>
      </c>
      <c r="J114" s="55">
        <f t="shared" si="7"/>
        <v>2.6125794857845531E-3</v>
      </c>
      <c r="K114" s="22">
        <f t="shared" si="11"/>
        <v>4.9639010229906508E-2</v>
      </c>
    </row>
    <row r="115" spans="1:11" s="7" customFormat="1">
      <c r="A115" s="52" t="s">
        <v>108</v>
      </c>
      <c r="B115" s="23">
        <v>435970.3</v>
      </c>
      <c r="C115" s="56" t="s">
        <v>105</v>
      </c>
      <c r="D115" s="13">
        <v>44706</v>
      </c>
      <c r="E115" s="13">
        <v>44719</v>
      </c>
      <c r="F115" s="13">
        <v>44728</v>
      </c>
      <c r="G115" s="23">
        <f t="shared" si="8"/>
        <v>7</v>
      </c>
      <c r="H115" s="23">
        <f t="shared" si="9"/>
        <v>9</v>
      </c>
      <c r="I115" s="23">
        <f t="shared" si="10"/>
        <v>16</v>
      </c>
      <c r="J115" s="55">
        <f t="shared" si="7"/>
        <v>3.1455331750376929E-3</v>
      </c>
      <c r="K115" s="22">
        <f t="shared" si="11"/>
        <v>5.0328530800603087E-2</v>
      </c>
    </row>
    <row r="116" spans="1:11" s="7" customFormat="1">
      <c r="A116" s="52" t="s">
        <v>108</v>
      </c>
      <c r="B116" s="23">
        <v>416131.43</v>
      </c>
      <c r="C116" s="56" t="s">
        <v>105</v>
      </c>
      <c r="D116" s="13">
        <v>44706</v>
      </c>
      <c r="E116" s="13">
        <v>44714</v>
      </c>
      <c r="F116" s="13">
        <v>44728</v>
      </c>
      <c r="G116" s="23">
        <f t="shared" si="8"/>
        <v>4.5</v>
      </c>
      <c r="H116" s="23">
        <f t="shared" si="9"/>
        <v>14</v>
      </c>
      <c r="I116" s="23">
        <f t="shared" si="10"/>
        <v>18.5</v>
      </c>
      <c r="J116" s="55">
        <f t="shared" si="7"/>
        <v>3.0023953884952149E-3</v>
      </c>
      <c r="K116" s="22">
        <f t="shared" si="11"/>
        <v>5.5544314687161478E-2</v>
      </c>
    </row>
    <row r="117" spans="1:11" s="7" customFormat="1">
      <c r="A117" s="52" t="s">
        <v>108</v>
      </c>
      <c r="B117" s="23">
        <v>282398.33</v>
      </c>
      <c r="C117" s="56" t="s">
        <v>105</v>
      </c>
      <c r="D117" s="13">
        <v>44706</v>
      </c>
      <c r="E117" s="13">
        <v>44714</v>
      </c>
      <c r="F117" s="13">
        <v>44728</v>
      </c>
      <c r="G117" s="23">
        <f t="shared" si="8"/>
        <v>4.5</v>
      </c>
      <c r="H117" s="23">
        <f t="shared" si="9"/>
        <v>14</v>
      </c>
      <c r="I117" s="23">
        <f t="shared" si="10"/>
        <v>18.5</v>
      </c>
      <c r="J117" s="55">
        <f t="shared" si="7"/>
        <v>2.0375087834887885E-3</v>
      </c>
      <c r="K117" s="22">
        <f t="shared" si="11"/>
        <v>3.769391249454259E-2</v>
      </c>
    </row>
    <row r="118" spans="1:11" s="7" customFormat="1">
      <c r="A118" s="52" t="s">
        <v>108</v>
      </c>
      <c r="B118" s="23">
        <v>367356.77</v>
      </c>
      <c r="C118" s="56" t="s">
        <v>105</v>
      </c>
      <c r="D118" s="13">
        <v>44739</v>
      </c>
      <c r="E118" s="13">
        <v>44748</v>
      </c>
      <c r="F118" s="13">
        <v>44757</v>
      </c>
      <c r="G118" s="23">
        <f t="shared" si="8"/>
        <v>5</v>
      </c>
      <c r="H118" s="23">
        <f t="shared" si="9"/>
        <v>9</v>
      </c>
      <c r="I118" s="23">
        <f t="shared" si="10"/>
        <v>14</v>
      </c>
      <c r="J118" s="55">
        <f t="shared" si="7"/>
        <v>2.6504853819393007E-3</v>
      </c>
      <c r="K118" s="22">
        <f t="shared" si="11"/>
        <v>3.7106795347150209E-2</v>
      </c>
    </row>
    <row r="119" spans="1:11" s="7" customFormat="1">
      <c r="A119" s="52" t="s">
        <v>108</v>
      </c>
      <c r="B119" s="23">
        <v>587835.71</v>
      </c>
      <c r="C119" s="56" t="s">
        <v>105</v>
      </c>
      <c r="D119" s="13">
        <v>44736</v>
      </c>
      <c r="E119" s="13">
        <v>44757</v>
      </c>
      <c r="F119" s="13">
        <v>44760</v>
      </c>
      <c r="G119" s="23">
        <f t="shared" si="8"/>
        <v>11</v>
      </c>
      <c r="H119" s="23">
        <f t="shared" si="9"/>
        <v>3</v>
      </c>
      <c r="I119" s="23">
        <f t="shared" si="10"/>
        <v>14</v>
      </c>
      <c r="J119" s="55">
        <f t="shared" si="7"/>
        <v>4.2412447069831048E-3</v>
      </c>
      <c r="K119" s="22">
        <f t="shared" si="11"/>
        <v>5.9377425897763465E-2</v>
      </c>
    </row>
    <row r="120" spans="1:11" s="7" customFormat="1">
      <c r="A120" s="52" t="s">
        <v>108</v>
      </c>
      <c r="B120" s="23">
        <v>149907.07</v>
      </c>
      <c r="C120" s="56" t="s">
        <v>105</v>
      </c>
      <c r="D120" s="13">
        <v>44736</v>
      </c>
      <c r="E120" s="13">
        <v>44757</v>
      </c>
      <c r="F120" s="13">
        <v>44760</v>
      </c>
      <c r="G120" s="23">
        <f t="shared" si="8"/>
        <v>11</v>
      </c>
      <c r="H120" s="23">
        <f t="shared" si="9"/>
        <v>3</v>
      </c>
      <c r="I120" s="23">
        <f t="shared" si="10"/>
        <v>14</v>
      </c>
      <c r="J120" s="55">
        <f t="shared" si="7"/>
        <v>1.0815820753333374E-3</v>
      </c>
      <c r="K120" s="22">
        <f t="shared" si="11"/>
        <v>1.5142149054666723E-2</v>
      </c>
    </row>
    <row r="121" spans="1:11" s="7" customFormat="1">
      <c r="A121" s="52" t="s">
        <v>108</v>
      </c>
      <c r="B121" s="23">
        <v>87534.5</v>
      </c>
      <c r="C121" s="56" t="s">
        <v>105</v>
      </c>
      <c r="D121" s="13">
        <v>44756</v>
      </c>
      <c r="E121" s="13">
        <v>44762</v>
      </c>
      <c r="F121" s="13">
        <v>44774</v>
      </c>
      <c r="G121" s="23">
        <f t="shared" si="8"/>
        <v>3.5</v>
      </c>
      <c r="H121" s="23">
        <f t="shared" si="9"/>
        <v>12</v>
      </c>
      <c r="I121" s="23">
        <f t="shared" si="10"/>
        <v>15.5</v>
      </c>
      <c r="J121" s="55">
        <f t="shared" si="7"/>
        <v>6.3156291543331488E-4</v>
      </c>
      <c r="K121" s="22">
        <f t="shared" si="11"/>
        <v>9.7892251892163808E-3</v>
      </c>
    </row>
    <row r="122" spans="1:11" s="7" customFormat="1">
      <c r="A122" s="52" t="s">
        <v>108</v>
      </c>
      <c r="B122" s="23">
        <v>271564.62</v>
      </c>
      <c r="C122" s="56" t="s">
        <v>105</v>
      </c>
      <c r="D122" s="13">
        <v>44756</v>
      </c>
      <c r="E122" s="13">
        <v>44762</v>
      </c>
      <c r="F122" s="13">
        <v>44774</v>
      </c>
      <c r="G122" s="23">
        <f t="shared" si="8"/>
        <v>3.5</v>
      </c>
      <c r="H122" s="23">
        <f t="shared" si="9"/>
        <v>12</v>
      </c>
      <c r="I122" s="23">
        <f t="shared" si="10"/>
        <v>15.5</v>
      </c>
      <c r="J122" s="55">
        <f t="shared" si="7"/>
        <v>1.9593433804470273E-3</v>
      </c>
      <c r="K122" s="22">
        <f t="shared" si="11"/>
        <v>3.0369822396928921E-2</v>
      </c>
    </row>
    <row r="123" spans="1:11" s="7" customFormat="1">
      <c r="A123" s="52" t="s">
        <v>108</v>
      </c>
      <c r="B123" s="23">
        <v>401862.03</v>
      </c>
      <c r="C123" s="56" t="s">
        <v>105</v>
      </c>
      <c r="D123" s="13">
        <v>44756</v>
      </c>
      <c r="E123" s="13">
        <v>44762</v>
      </c>
      <c r="F123" s="13">
        <v>44774</v>
      </c>
      <c r="G123" s="23">
        <f t="shared" si="8"/>
        <v>3.5</v>
      </c>
      <c r="H123" s="23">
        <f t="shared" si="9"/>
        <v>12</v>
      </c>
      <c r="I123" s="23">
        <f t="shared" si="10"/>
        <v>15.5</v>
      </c>
      <c r="J123" s="55">
        <f t="shared" si="7"/>
        <v>2.899441423310241E-3</v>
      </c>
      <c r="K123" s="22">
        <f t="shared" si="11"/>
        <v>4.4941342061308738E-2</v>
      </c>
    </row>
    <row r="124" spans="1:11" s="7" customFormat="1">
      <c r="A124" s="52" t="s">
        <v>108</v>
      </c>
      <c r="B124" s="23">
        <v>277382.62</v>
      </c>
      <c r="C124" s="56" t="s">
        <v>105</v>
      </c>
      <c r="D124" s="13">
        <v>44756</v>
      </c>
      <c r="E124" s="13">
        <v>44762</v>
      </c>
      <c r="F124" s="13">
        <v>44774</v>
      </c>
      <c r="G124" s="23">
        <f t="shared" si="8"/>
        <v>3.5</v>
      </c>
      <c r="H124" s="23">
        <f t="shared" si="9"/>
        <v>12</v>
      </c>
      <c r="I124" s="23">
        <f t="shared" si="10"/>
        <v>15.5</v>
      </c>
      <c r="J124" s="55">
        <f t="shared" si="7"/>
        <v>2.0013203500074978E-3</v>
      </c>
      <c r="K124" s="22">
        <f t="shared" si="11"/>
        <v>3.1020465425116217E-2</v>
      </c>
    </row>
    <row r="125" spans="1:11" s="7" customFormat="1">
      <c r="A125" s="52" t="s">
        <v>108</v>
      </c>
      <c r="B125" s="23">
        <v>363054.45</v>
      </c>
      <c r="C125" s="56" t="s">
        <v>105</v>
      </c>
      <c r="D125" s="13">
        <v>44777</v>
      </c>
      <c r="E125" s="13">
        <v>44783</v>
      </c>
      <c r="F125" s="13">
        <v>44804</v>
      </c>
      <c r="G125" s="23">
        <f t="shared" si="8"/>
        <v>3.5</v>
      </c>
      <c r="H125" s="23">
        <f t="shared" si="9"/>
        <v>21</v>
      </c>
      <c r="I125" s="23">
        <f t="shared" si="10"/>
        <v>24.5</v>
      </c>
      <c r="J125" s="55">
        <f t="shared" si="7"/>
        <v>2.6194440695158899E-3</v>
      </c>
      <c r="K125" s="22">
        <f t="shared" si="11"/>
        <v>6.4176379703139302E-2</v>
      </c>
    </row>
    <row r="126" spans="1:11" s="7" customFormat="1">
      <c r="A126" s="52" t="s">
        <v>108</v>
      </c>
      <c r="B126" s="23">
        <v>676420.15</v>
      </c>
      <c r="C126" s="56" t="s">
        <v>105</v>
      </c>
      <c r="D126" s="13">
        <v>44777</v>
      </c>
      <c r="E126" s="13">
        <v>44782</v>
      </c>
      <c r="F126" s="13">
        <v>44804</v>
      </c>
      <c r="G126" s="23">
        <f t="shared" si="8"/>
        <v>3</v>
      </c>
      <c r="H126" s="23">
        <f t="shared" si="9"/>
        <v>22</v>
      </c>
      <c r="I126" s="23">
        <f t="shared" si="10"/>
        <v>25</v>
      </c>
      <c r="J126" s="55">
        <f t="shared" si="7"/>
        <v>4.8803829574835091E-3</v>
      </c>
      <c r="K126" s="22">
        <f t="shared" si="11"/>
        <v>0.12200957393708772</v>
      </c>
    </row>
    <row r="127" spans="1:11" s="7" customFormat="1">
      <c r="A127" s="52" t="s">
        <v>108</v>
      </c>
      <c r="B127" s="23">
        <v>543082.37</v>
      </c>
      <c r="C127" s="56" t="s">
        <v>105</v>
      </c>
      <c r="D127" s="13">
        <v>44456</v>
      </c>
      <c r="E127" s="13">
        <v>44467</v>
      </c>
      <c r="F127" s="13">
        <v>44484</v>
      </c>
      <c r="G127" s="23">
        <f t="shared" si="8"/>
        <v>6</v>
      </c>
      <c r="H127" s="23">
        <f t="shared" si="9"/>
        <v>17</v>
      </c>
      <c r="I127" s="23">
        <f t="shared" si="10"/>
        <v>23</v>
      </c>
      <c r="J127" s="55">
        <f t="shared" si="7"/>
        <v>3.9183485930419917E-3</v>
      </c>
      <c r="K127" s="22">
        <f t="shared" si="11"/>
        <v>9.0122017639965815E-2</v>
      </c>
    </row>
    <row r="128" spans="1:11" s="7" customFormat="1">
      <c r="A128" s="52" t="s">
        <v>108</v>
      </c>
      <c r="B128" s="23">
        <v>644792.81999999995</v>
      </c>
      <c r="C128" s="56" t="s">
        <v>105</v>
      </c>
      <c r="D128" s="13">
        <v>44482</v>
      </c>
      <c r="E128" s="13">
        <v>44497</v>
      </c>
      <c r="F128" s="13">
        <v>44501</v>
      </c>
      <c r="G128" s="23">
        <f t="shared" si="8"/>
        <v>8</v>
      </c>
      <c r="H128" s="23">
        <f t="shared" si="9"/>
        <v>4</v>
      </c>
      <c r="I128" s="23">
        <f t="shared" si="10"/>
        <v>12</v>
      </c>
      <c r="J128" s="55">
        <f t="shared" si="7"/>
        <v>4.6521912303111182E-3</v>
      </c>
      <c r="K128" s="22">
        <f t="shared" si="11"/>
        <v>5.5826294763733422E-2</v>
      </c>
    </row>
    <row r="129" spans="1:11" s="7" customFormat="1">
      <c r="A129" s="52" t="s">
        <v>108</v>
      </c>
      <c r="B129" s="23">
        <v>223059.37</v>
      </c>
      <c r="C129" s="56" t="s">
        <v>105</v>
      </c>
      <c r="D129" s="13">
        <v>44482</v>
      </c>
      <c r="E129" s="13">
        <v>44497</v>
      </c>
      <c r="F129" s="13">
        <v>44501</v>
      </c>
      <c r="G129" s="23">
        <f t="shared" si="8"/>
        <v>8</v>
      </c>
      <c r="H129" s="23">
        <f t="shared" si="9"/>
        <v>4</v>
      </c>
      <c r="I129" s="23">
        <f t="shared" si="10"/>
        <v>12</v>
      </c>
      <c r="J129" s="55">
        <f t="shared" si="7"/>
        <v>1.6093771716513888E-3</v>
      </c>
      <c r="K129" s="22">
        <f t="shared" si="11"/>
        <v>1.9312526059816666E-2</v>
      </c>
    </row>
    <row r="130" spans="1:11" s="7" customFormat="1">
      <c r="A130" s="52" t="s">
        <v>108</v>
      </c>
      <c r="B130" s="23">
        <v>524129.64</v>
      </c>
      <c r="C130" s="56" t="s">
        <v>105</v>
      </c>
      <c r="D130" s="13">
        <v>44510</v>
      </c>
      <c r="E130" s="13">
        <v>44524</v>
      </c>
      <c r="F130" s="13">
        <v>44530</v>
      </c>
      <c r="G130" s="23">
        <f t="shared" si="8"/>
        <v>7.5</v>
      </c>
      <c r="H130" s="23">
        <f t="shared" si="9"/>
        <v>6</v>
      </c>
      <c r="I130" s="23">
        <f t="shared" si="10"/>
        <v>13.5</v>
      </c>
      <c r="J130" s="55">
        <f t="shared" si="7"/>
        <v>3.7816043217635768E-3</v>
      </c>
      <c r="K130" s="22">
        <f t="shared" si="11"/>
        <v>5.1051658343808287E-2</v>
      </c>
    </row>
    <row r="131" spans="1:11" s="7" customFormat="1">
      <c r="A131" s="52" t="s">
        <v>108</v>
      </c>
      <c r="B131" s="23">
        <v>307354.67</v>
      </c>
      <c r="C131" s="56" t="s">
        <v>105</v>
      </c>
      <c r="D131" s="13">
        <v>44510</v>
      </c>
      <c r="E131" s="13">
        <v>44524</v>
      </c>
      <c r="F131" s="13">
        <v>44530</v>
      </c>
      <c r="G131" s="23">
        <f t="shared" si="8"/>
        <v>7.5</v>
      </c>
      <c r="H131" s="23">
        <f t="shared" si="9"/>
        <v>6</v>
      </c>
      <c r="I131" s="23">
        <f t="shared" si="10"/>
        <v>13.5</v>
      </c>
      <c r="J131" s="55">
        <f t="shared" si="7"/>
        <v>2.217569203653924E-3</v>
      </c>
      <c r="K131" s="22">
        <f t="shared" si="11"/>
        <v>2.9937184249327974E-2</v>
      </c>
    </row>
    <row r="132" spans="1:11" s="7" customFormat="1">
      <c r="A132" s="52" t="s">
        <v>108</v>
      </c>
      <c r="B132" s="23">
        <v>529110.49</v>
      </c>
      <c r="C132" s="56" t="s">
        <v>105</v>
      </c>
      <c r="D132" s="13">
        <v>44544</v>
      </c>
      <c r="E132" s="13">
        <v>44552</v>
      </c>
      <c r="F132" s="13">
        <v>44559</v>
      </c>
      <c r="G132" s="23">
        <f t="shared" si="8"/>
        <v>4.5</v>
      </c>
      <c r="H132" s="23">
        <f t="shared" si="9"/>
        <v>7</v>
      </c>
      <c r="I132" s="23">
        <f t="shared" si="10"/>
        <v>11.5</v>
      </c>
      <c r="J132" s="55">
        <f t="shared" si="7"/>
        <v>3.8175412397483256E-3</v>
      </c>
      <c r="K132" s="22">
        <f t="shared" si="11"/>
        <v>4.3901724257105743E-2</v>
      </c>
    </row>
    <row r="133" spans="1:11" s="7" customFormat="1">
      <c r="A133" s="52" t="s">
        <v>108</v>
      </c>
      <c r="B133" s="23">
        <v>110762.47</v>
      </c>
      <c r="C133" s="56" t="s">
        <v>105</v>
      </c>
      <c r="D133" s="13">
        <v>44557</v>
      </c>
      <c r="E133" s="13">
        <v>44571</v>
      </c>
      <c r="F133" s="13">
        <v>44578</v>
      </c>
      <c r="G133" s="23">
        <f t="shared" si="8"/>
        <v>7.5</v>
      </c>
      <c r="H133" s="23">
        <f t="shared" si="9"/>
        <v>7</v>
      </c>
      <c r="I133" s="23">
        <f t="shared" si="10"/>
        <v>14.5</v>
      </c>
      <c r="J133" s="55">
        <f t="shared" si="7"/>
        <v>7.9915311647173496E-4</v>
      </c>
      <c r="K133" s="22">
        <f t="shared" si="11"/>
        <v>1.1587720188840156E-2</v>
      </c>
    </row>
    <row r="134" spans="1:11" s="7" customFormat="1">
      <c r="A134" s="52" t="s">
        <v>108</v>
      </c>
      <c r="B134" s="23">
        <v>113585.62</v>
      </c>
      <c r="C134" s="56" t="s">
        <v>105</v>
      </c>
      <c r="D134" s="13">
        <v>44557</v>
      </c>
      <c r="E134" s="13">
        <v>44571</v>
      </c>
      <c r="F134" s="13">
        <v>44578</v>
      </c>
      <c r="G134" s="23">
        <f t="shared" si="8"/>
        <v>7.5</v>
      </c>
      <c r="H134" s="23">
        <f t="shared" si="9"/>
        <v>7</v>
      </c>
      <c r="I134" s="23">
        <f t="shared" si="10"/>
        <v>14.5</v>
      </c>
      <c r="J134" s="55">
        <f t="shared" si="7"/>
        <v>8.1952219203286296E-4</v>
      </c>
      <c r="K134" s="22">
        <f t="shared" si="11"/>
        <v>1.1883071784476514E-2</v>
      </c>
    </row>
    <row r="135" spans="1:11" s="7" customFormat="1">
      <c r="A135" s="52" t="s">
        <v>109</v>
      </c>
      <c r="B135" s="23">
        <v>130751.1</v>
      </c>
      <c r="C135" s="56" t="s">
        <v>105</v>
      </c>
      <c r="D135" s="13">
        <v>44631</v>
      </c>
      <c r="E135" s="13">
        <v>44643</v>
      </c>
      <c r="F135" s="13">
        <v>44651</v>
      </c>
      <c r="G135" s="23">
        <f t="shared" si="8"/>
        <v>6.5</v>
      </c>
      <c r="H135" s="23">
        <f t="shared" si="9"/>
        <v>8</v>
      </c>
      <c r="I135" s="23">
        <f t="shared" si="10"/>
        <v>14.5</v>
      </c>
      <c r="J135" s="55">
        <f t="shared" si="7"/>
        <v>9.4337142397697942E-4</v>
      </c>
      <c r="K135" s="22">
        <f t="shared" si="11"/>
        <v>1.3678885647666202E-2</v>
      </c>
    </row>
    <row r="136" spans="1:11" s="7" customFormat="1">
      <c r="A136" s="52" t="s">
        <v>109</v>
      </c>
      <c r="B136" s="23">
        <v>149278.18</v>
      </c>
      <c r="C136" s="56" t="s">
        <v>105</v>
      </c>
      <c r="D136" s="13">
        <v>44664</v>
      </c>
      <c r="E136" s="13">
        <v>44677</v>
      </c>
      <c r="F136" s="13">
        <v>44683</v>
      </c>
      <c r="G136" s="23">
        <f t="shared" si="8"/>
        <v>7</v>
      </c>
      <c r="H136" s="23">
        <f t="shared" si="9"/>
        <v>6</v>
      </c>
      <c r="I136" s="23">
        <f t="shared" si="10"/>
        <v>13</v>
      </c>
      <c r="J136" s="55">
        <f t="shared" si="7"/>
        <v>1.077044623221463E-3</v>
      </c>
      <c r="K136" s="22">
        <f t="shared" si="11"/>
        <v>1.4001580101879019E-2</v>
      </c>
    </row>
    <row r="137" spans="1:11" s="7" customFormat="1">
      <c r="A137" s="52" t="s">
        <v>109</v>
      </c>
      <c r="B137" s="23">
        <v>258218.02</v>
      </c>
      <c r="C137" s="56" t="s">
        <v>105</v>
      </c>
      <c r="D137" s="13">
        <v>44670</v>
      </c>
      <c r="E137" s="13">
        <v>44675</v>
      </c>
      <c r="F137" s="13">
        <v>44699</v>
      </c>
      <c r="G137" s="23">
        <f t="shared" si="8"/>
        <v>3</v>
      </c>
      <c r="H137" s="23">
        <f t="shared" si="9"/>
        <v>24</v>
      </c>
      <c r="I137" s="23">
        <f t="shared" si="10"/>
        <v>27</v>
      </c>
      <c r="J137" s="55">
        <f t="shared" si="7"/>
        <v>1.863047433053459E-3</v>
      </c>
      <c r="K137" s="22">
        <f t="shared" si="11"/>
        <v>5.0302280692443392E-2</v>
      </c>
    </row>
    <row r="138" spans="1:11" s="7" customFormat="1">
      <c r="A138" s="52" t="s">
        <v>109</v>
      </c>
      <c r="B138" s="23">
        <v>270150.06</v>
      </c>
      <c r="C138" s="56" t="s">
        <v>105</v>
      </c>
      <c r="D138" s="13">
        <v>44719</v>
      </c>
      <c r="E138" s="13">
        <v>44734</v>
      </c>
      <c r="F138" s="13">
        <v>44742</v>
      </c>
      <c r="G138" s="23">
        <f t="shared" si="8"/>
        <v>8</v>
      </c>
      <c r="H138" s="23">
        <f t="shared" si="9"/>
        <v>8</v>
      </c>
      <c r="I138" s="23">
        <f t="shared" si="10"/>
        <v>16</v>
      </c>
      <c r="J138" s="55">
        <f t="shared" ref="J138:J201" si="12">+B138/B$573</f>
        <v>1.9491373058403824E-3</v>
      </c>
      <c r="K138" s="22">
        <f t="shared" si="11"/>
        <v>3.1186196893446119E-2</v>
      </c>
    </row>
    <row r="139" spans="1:11" s="7" customFormat="1">
      <c r="A139" s="52" t="s">
        <v>109</v>
      </c>
      <c r="B139" s="23">
        <v>140740.32</v>
      </c>
      <c r="C139" s="56" t="s">
        <v>105</v>
      </c>
      <c r="D139" s="13">
        <v>44735</v>
      </c>
      <c r="E139" s="13">
        <v>44740</v>
      </c>
      <c r="F139" s="13">
        <v>44757</v>
      </c>
      <c r="G139" s="23">
        <f t="shared" ref="G139:G201" si="13">(E139-D139+1)/2</f>
        <v>3</v>
      </c>
      <c r="H139" s="23">
        <f t="shared" ref="H139:H201" si="14">F139-E139</f>
        <v>17</v>
      </c>
      <c r="I139" s="23">
        <f t="shared" ref="I139:I201" si="15">SUM(G139:H139)</f>
        <v>20</v>
      </c>
      <c r="J139" s="55">
        <f t="shared" si="12"/>
        <v>1.0154438172174135E-3</v>
      </c>
      <c r="K139" s="22">
        <f t="shared" ref="K139:K201" si="16">+I139*J139</f>
        <v>2.0308876344348269E-2</v>
      </c>
    </row>
    <row r="140" spans="1:11" s="7" customFormat="1">
      <c r="A140" s="52" t="s">
        <v>109</v>
      </c>
      <c r="B140" s="23">
        <v>139874.01</v>
      </c>
      <c r="C140" s="56" t="s">
        <v>105</v>
      </c>
      <c r="D140" s="13">
        <v>44749</v>
      </c>
      <c r="E140" s="13">
        <v>44761</v>
      </c>
      <c r="F140" s="13">
        <v>44781</v>
      </c>
      <c r="G140" s="23">
        <f t="shared" si="13"/>
        <v>6.5</v>
      </c>
      <c r="H140" s="23">
        <f t="shared" si="14"/>
        <v>20</v>
      </c>
      <c r="I140" s="23">
        <f t="shared" si="15"/>
        <v>26.5</v>
      </c>
      <c r="J140" s="55">
        <f t="shared" si="12"/>
        <v>1.0091933757426918E-3</v>
      </c>
      <c r="K140" s="22">
        <f t="shared" si="16"/>
        <v>2.6743624457181332E-2</v>
      </c>
    </row>
    <row r="141" spans="1:11" s="7" customFormat="1">
      <c r="A141" s="52" t="s">
        <v>109</v>
      </c>
      <c r="B141" s="23">
        <v>146397.26</v>
      </c>
      <c r="C141" s="56" t="s">
        <v>105</v>
      </c>
      <c r="D141" s="13">
        <v>44785</v>
      </c>
      <c r="E141" s="13">
        <v>44810</v>
      </c>
      <c r="F141" s="13">
        <v>44810</v>
      </c>
      <c r="G141" s="23">
        <f t="shared" si="13"/>
        <v>13</v>
      </c>
      <c r="H141" s="23">
        <f t="shared" si="14"/>
        <v>0</v>
      </c>
      <c r="I141" s="23">
        <f t="shared" si="15"/>
        <v>13</v>
      </c>
      <c r="J141" s="55">
        <f t="shared" si="12"/>
        <v>1.0562587361217465E-3</v>
      </c>
      <c r="K141" s="22">
        <f t="shared" si="16"/>
        <v>1.3731363569582704E-2</v>
      </c>
    </row>
    <row r="142" spans="1:11" s="7" customFormat="1">
      <c r="A142" s="52" t="s">
        <v>109</v>
      </c>
      <c r="B142" s="23">
        <v>141287.12</v>
      </c>
      <c r="C142" s="56" t="s">
        <v>105</v>
      </c>
      <c r="D142" s="13">
        <v>44812</v>
      </c>
      <c r="E142" s="13">
        <v>44831</v>
      </c>
      <c r="F142" s="13">
        <v>44834</v>
      </c>
      <c r="G142" s="23">
        <f t="shared" si="13"/>
        <v>10</v>
      </c>
      <c r="H142" s="23">
        <f t="shared" si="14"/>
        <v>3</v>
      </c>
      <c r="I142" s="23">
        <f t="shared" si="15"/>
        <v>13</v>
      </c>
      <c r="J142" s="55">
        <f t="shared" si="12"/>
        <v>1.0193889885745234E-3</v>
      </c>
      <c r="K142" s="22">
        <f t="shared" si="16"/>
        <v>1.3252056851468805E-2</v>
      </c>
    </row>
    <row r="143" spans="1:11" s="7" customFormat="1">
      <c r="A143" s="52" t="s">
        <v>110</v>
      </c>
      <c r="B143" s="23">
        <v>321117.39</v>
      </c>
      <c r="C143" s="56" t="s">
        <v>111</v>
      </c>
      <c r="D143" s="13">
        <v>44607</v>
      </c>
      <c r="E143" s="13">
        <v>44621</v>
      </c>
      <c r="F143" s="13">
        <v>44635</v>
      </c>
      <c r="G143" s="23">
        <f t="shared" si="13"/>
        <v>7.5</v>
      </c>
      <c r="H143" s="23">
        <f t="shared" si="14"/>
        <v>14</v>
      </c>
      <c r="I143" s="23">
        <f t="shared" si="15"/>
        <v>21.5</v>
      </c>
      <c r="J143" s="55">
        <f t="shared" si="12"/>
        <v>2.3168674639683418E-3</v>
      </c>
      <c r="K143" s="22">
        <f t="shared" si="16"/>
        <v>4.9812650475319346E-2</v>
      </c>
    </row>
    <row r="144" spans="1:11" s="7" customFormat="1">
      <c r="A144" s="52" t="s">
        <v>110</v>
      </c>
      <c r="B144" s="23">
        <v>207622.17</v>
      </c>
      <c r="C144" s="56" t="s">
        <v>111</v>
      </c>
      <c r="D144" s="13">
        <v>44607</v>
      </c>
      <c r="E144" s="13">
        <v>44621</v>
      </c>
      <c r="F144" s="13">
        <v>44635</v>
      </c>
      <c r="G144" s="23">
        <f t="shared" si="13"/>
        <v>7.5</v>
      </c>
      <c r="H144" s="23">
        <f t="shared" si="14"/>
        <v>14</v>
      </c>
      <c r="I144" s="23">
        <f t="shared" si="15"/>
        <v>21.5</v>
      </c>
      <c r="J144" s="55">
        <f t="shared" si="12"/>
        <v>1.497997509482448E-3</v>
      </c>
      <c r="K144" s="22">
        <f t="shared" si="16"/>
        <v>3.2206946453872634E-2</v>
      </c>
    </row>
    <row r="145" spans="1:11" s="7" customFormat="1">
      <c r="A145" s="52" t="s">
        <v>112</v>
      </c>
      <c r="B145" s="23">
        <v>135753.78</v>
      </c>
      <c r="C145" s="56" t="s">
        <v>105</v>
      </c>
      <c r="D145" s="13">
        <v>44616</v>
      </c>
      <c r="E145" s="13">
        <v>44642</v>
      </c>
      <c r="F145" s="13">
        <v>44638</v>
      </c>
      <c r="G145" s="23">
        <f t="shared" si="13"/>
        <v>13.5</v>
      </c>
      <c r="H145" s="23">
        <f t="shared" si="14"/>
        <v>-4</v>
      </c>
      <c r="I145" s="23">
        <f t="shared" si="15"/>
        <v>9.5</v>
      </c>
      <c r="J145" s="55">
        <f t="shared" si="12"/>
        <v>9.7946584578529412E-4</v>
      </c>
      <c r="K145" s="22">
        <f t="shared" si="16"/>
        <v>9.3049255349602934E-3</v>
      </c>
    </row>
    <row r="146" spans="1:11" s="7" customFormat="1">
      <c r="A146" s="52" t="s">
        <v>112</v>
      </c>
      <c r="B146" s="23">
        <v>136237.48000000001</v>
      </c>
      <c r="C146" s="56" t="s">
        <v>105</v>
      </c>
      <c r="D146" s="13">
        <v>44627</v>
      </c>
      <c r="E146" s="13">
        <v>44642</v>
      </c>
      <c r="F146" s="13">
        <v>44662</v>
      </c>
      <c r="G146" s="23">
        <f t="shared" si="13"/>
        <v>8</v>
      </c>
      <c r="H146" s="23">
        <f t="shared" si="14"/>
        <v>20</v>
      </c>
      <c r="I146" s="23">
        <f t="shared" si="15"/>
        <v>28</v>
      </c>
      <c r="J146" s="55">
        <f t="shared" si="12"/>
        <v>9.8295574956260598E-4</v>
      </c>
      <c r="K146" s="22">
        <f t="shared" si="16"/>
        <v>2.7522760987752967E-2</v>
      </c>
    </row>
    <row r="147" spans="1:11" s="7" customFormat="1">
      <c r="A147" s="52" t="s">
        <v>112</v>
      </c>
      <c r="B147" s="23">
        <v>139892.87</v>
      </c>
      <c r="C147" s="56" t="s">
        <v>105</v>
      </c>
      <c r="D147" s="13">
        <v>44645</v>
      </c>
      <c r="E147" s="13">
        <v>44653</v>
      </c>
      <c r="F147" s="13">
        <v>44669</v>
      </c>
      <c r="G147" s="23">
        <f t="shared" si="13"/>
        <v>4.5</v>
      </c>
      <c r="H147" s="23">
        <f t="shared" si="14"/>
        <v>16</v>
      </c>
      <c r="I147" s="23">
        <f t="shared" si="15"/>
        <v>20.5</v>
      </c>
      <c r="J147" s="55">
        <f t="shared" si="12"/>
        <v>1.0093294509654332E-3</v>
      </c>
      <c r="K147" s="22">
        <f t="shared" si="16"/>
        <v>2.0691253744791381E-2</v>
      </c>
    </row>
    <row r="148" spans="1:11" s="7" customFormat="1">
      <c r="A148" s="52" t="s">
        <v>112</v>
      </c>
      <c r="B148" s="23">
        <v>135476.69</v>
      </c>
      <c r="C148" s="56" t="s">
        <v>105</v>
      </c>
      <c r="D148" s="13">
        <v>44645</v>
      </c>
      <c r="E148" s="13">
        <v>44653</v>
      </c>
      <c r="F148" s="13">
        <v>44669</v>
      </c>
      <c r="G148" s="23">
        <f t="shared" si="13"/>
        <v>4.5</v>
      </c>
      <c r="H148" s="23">
        <f t="shared" si="14"/>
        <v>16</v>
      </c>
      <c r="I148" s="23">
        <f t="shared" si="15"/>
        <v>20.5</v>
      </c>
      <c r="J148" s="55">
        <f t="shared" si="12"/>
        <v>9.774666366935943E-4</v>
      </c>
      <c r="K148" s="22">
        <f t="shared" si="16"/>
        <v>2.0038066052218684E-2</v>
      </c>
    </row>
    <row r="149" spans="1:11" s="7" customFormat="1">
      <c r="A149" s="52" t="s">
        <v>112</v>
      </c>
      <c r="B149" s="110">
        <v>-4517.3</v>
      </c>
      <c r="C149" s="56" t="s">
        <v>105</v>
      </c>
      <c r="D149" s="13">
        <v>44645</v>
      </c>
      <c r="E149" s="13">
        <v>44653</v>
      </c>
      <c r="F149" s="13">
        <v>44678</v>
      </c>
      <c r="G149" s="23">
        <f t="shared" si="13"/>
        <v>4.5</v>
      </c>
      <c r="H149" s="23">
        <f t="shared" si="14"/>
        <v>25</v>
      </c>
      <c r="I149" s="23">
        <f t="shared" si="15"/>
        <v>29.5</v>
      </c>
      <c r="J149" s="55">
        <f t="shared" si="12"/>
        <v>-3.2592396802254122E-5</v>
      </c>
      <c r="K149" s="22">
        <f t="shared" si="16"/>
        <v>-9.6147570566649664E-4</v>
      </c>
    </row>
    <row r="150" spans="1:11" s="7" customFormat="1">
      <c r="A150" s="52" t="s">
        <v>112</v>
      </c>
      <c r="B150" s="23">
        <v>419938.49</v>
      </c>
      <c r="C150" s="56" t="s">
        <v>105</v>
      </c>
      <c r="D150" s="13">
        <v>44665</v>
      </c>
      <c r="E150" s="13">
        <v>44677</v>
      </c>
      <c r="F150" s="13">
        <v>44683</v>
      </c>
      <c r="G150" s="23">
        <f t="shared" si="13"/>
        <v>6.5</v>
      </c>
      <c r="H150" s="23">
        <f t="shared" si="14"/>
        <v>6</v>
      </c>
      <c r="I150" s="23">
        <f t="shared" si="15"/>
        <v>12.5</v>
      </c>
      <c r="J150" s="55">
        <f t="shared" si="12"/>
        <v>3.0298633915434936E-3</v>
      </c>
      <c r="K150" s="22">
        <f t="shared" si="16"/>
        <v>3.787329239429367E-2</v>
      </c>
    </row>
    <row r="151" spans="1:11" s="7" customFormat="1">
      <c r="A151" s="52" t="s">
        <v>112</v>
      </c>
      <c r="B151" s="23">
        <v>2449.8000000000002</v>
      </c>
      <c r="C151" s="56" t="s">
        <v>105</v>
      </c>
      <c r="D151" s="13">
        <v>44665</v>
      </c>
      <c r="E151" s="13">
        <v>44677</v>
      </c>
      <c r="F151" s="13">
        <v>44700</v>
      </c>
      <c r="G151" s="23">
        <f t="shared" si="13"/>
        <v>6.5</v>
      </c>
      <c r="H151" s="23">
        <f t="shared" si="14"/>
        <v>23</v>
      </c>
      <c r="I151" s="23">
        <f t="shared" si="15"/>
        <v>29.5</v>
      </c>
      <c r="J151" s="55">
        <f t="shared" si="12"/>
        <v>1.7675348922179655E-5</v>
      </c>
      <c r="K151" s="22">
        <f t="shared" si="16"/>
        <v>5.2142279320429978E-4</v>
      </c>
    </row>
    <row r="152" spans="1:11" s="7" customFormat="1">
      <c r="A152" s="52" t="s">
        <v>112</v>
      </c>
      <c r="B152" s="23">
        <v>135843.37</v>
      </c>
      <c r="C152" s="56" t="s">
        <v>105</v>
      </c>
      <c r="D152" s="13">
        <v>44680</v>
      </c>
      <c r="E152" s="13">
        <v>44691</v>
      </c>
      <c r="F152" s="13">
        <v>44700</v>
      </c>
      <c r="G152" s="23">
        <f t="shared" si="13"/>
        <v>6</v>
      </c>
      <c r="H152" s="23">
        <f t="shared" si="14"/>
        <v>9</v>
      </c>
      <c r="I152" s="23">
        <f t="shared" si="15"/>
        <v>15</v>
      </c>
      <c r="J152" s="55">
        <f t="shared" si="12"/>
        <v>9.8011223916840231E-4</v>
      </c>
      <c r="K152" s="22">
        <f t="shared" si="16"/>
        <v>1.4701683587526035E-2</v>
      </c>
    </row>
    <row r="153" spans="1:11" s="7" customFormat="1">
      <c r="A153" s="52" t="s">
        <v>112</v>
      </c>
      <c r="B153" s="23">
        <v>280111.48</v>
      </c>
      <c r="C153" s="56" t="s">
        <v>105</v>
      </c>
      <c r="D153" s="13">
        <v>44680</v>
      </c>
      <c r="E153" s="13">
        <v>44691</v>
      </c>
      <c r="F153" s="13">
        <v>44700</v>
      </c>
      <c r="G153" s="23">
        <f t="shared" si="13"/>
        <v>6</v>
      </c>
      <c r="H153" s="23">
        <f t="shared" si="14"/>
        <v>9</v>
      </c>
      <c r="I153" s="23">
        <f t="shared" si="15"/>
        <v>15</v>
      </c>
      <c r="J153" s="55">
        <f t="shared" si="12"/>
        <v>2.0210091216050891E-3</v>
      </c>
      <c r="K153" s="22">
        <f t="shared" si="16"/>
        <v>3.0315136824076338E-2</v>
      </c>
    </row>
    <row r="154" spans="1:11" s="7" customFormat="1">
      <c r="A154" s="52" t="s">
        <v>112</v>
      </c>
      <c r="B154" s="23">
        <v>582.23</v>
      </c>
      <c r="C154" s="56" t="s">
        <v>105</v>
      </c>
      <c r="D154" s="13">
        <v>44680</v>
      </c>
      <c r="E154" s="13">
        <v>44691</v>
      </c>
      <c r="F154" s="13">
        <v>44700</v>
      </c>
      <c r="G154" s="23">
        <f t="shared" si="13"/>
        <v>6</v>
      </c>
      <c r="H154" s="23">
        <f t="shared" si="14"/>
        <v>9</v>
      </c>
      <c r="I154" s="23">
        <f t="shared" si="15"/>
        <v>15</v>
      </c>
      <c r="J154" s="55">
        <f t="shared" si="12"/>
        <v>4.200799413405445E-6</v>
      </c>
      <c r="K154" s="22">
        <f t="shared" si="16"/>
        <v>6.3011991201081672E-5</v>
      </c>
    </row>
    <row r="155" spans="1:11" s="7" customFormat="1">
      <c r="A155" s="52" t="s">
        <v>112</v>
      </c>
      <c r="B155" s="23">
        <v>130878.78</v>
      </c>
      <c r="C155" s="56" t="s">
        <v>105</v>
      </c>
      <c r="D155" s="13">
        <v>44686</v>
      </c>
      <c r="E155" s="13">
        <v>44699</v>
      </c>
      <c r="F155" s="13">
        <v>44712</v>
      </c>
      <c r="G155" s="23">
        <f t="shared" si="13"/>
        <v>7</v>
      </c>
      <c r="H155" s="23">
        <f t="shared" si="14"/>
        <v>13</v>
      </c>
      <c r="I155" s="23">
        <f t="shared" si="15"/>
        <v>20</v>
      </c>
      <c r="J155" s="55">
        <f t="shared" si="12"/>
        <v>9.4429263736190219E-4</v>
      </c>
      <c r="K155" s="22">
        <f t="shared" si="16"/>
        <v>1.8885852747238044E-2</v>
      </c>
    </row>
    <row r="156" spans="1:11" s="7" customFormat="1">
      <c r="A156" s="52" t="s">
        <v>112</v>
      </c>
      <c r="B156" s="23">
        <v>143024.85999999999</v>
      </c>
      <c r="C156" s="56" t="s">
        <v>105</v>
      </c>
      <c r="D156" s="13">
        <v>44698</v>
      </c>
      <c r="E156" s="13">
        <v>44707</v>
      </c>
      <c r="F156" s="13">
        <v>44728</v>
      </c>
      <c r="G156" s="23">
        <f t="shared" si="13"/>
        <v>5</v>
      </c>
      <c r="H156" s="23">
        <f t="shared" si="14"/>
        <v>21</v>
      </c>
      <c r="I156" s="23">
        <f t="shared" si="15"/>
        <v>26</v>
      </c>
      <c r="J156" s="55">
        <f t="shared" si="12"/>
        <v>1.0319268124115827E-3</v>
      </c>
      <c r="K156" s="22">
        <f t="shared" si="16"/>
        <v>2.6830097122701152E-2</v>
      </c>
    </row>
    <row r="157" spans="1:11" s="7" customFormat="1">
      <c r="A157" s="52" t="s">
        <v>112</v>
      </c>
      <c r="B157" s="23">
        <v>267333.56</v>
      </c>
      <c r="C157" s="56" t="s">
        <v>105</v>
      </c>
      <c r="D157" s="13">
        <v>44722</v>
      </c>
      <c r="E157" s="13">
        <v>44742</v>
      </c>
      <c r="F157" s="13">
        <v>44733</v>
      </c>
      <c r="G157" s="23">
        <f t="shared" si="13"/>
        <v>10.5</v>
      </c>
      <c r="H157" s="23">
        <f t="shared" si="14"/>
        <v>-9</v>
      </c>
      <c r="I157" s="23">
        <f t="shared" si="15"/>
        <v>1.5</v>
      </c>
      <c r="J157" s="55">
        <f t="shared" si="12"/>
        <v>1.9288162101430523E-3</v>
      </c>
      <c r="K157" s="22">
        <f t="shared" si="16"/>
        <v>2.8932243152145786E-3</v>
      </c>
    </row>
    <row r="158" spans="1:11" s="7" customFormat="1">
      <c r="A158" s="52" t="s">
        <v>112</v>
      </c>
      <c r="B158" s="23">
        <v>137045.14000000001</v>
      </c>
      <c r="C158" s="56" t="s">
        <v>105</v>
      </c>
      <c r="D158" s="13">
        <v>44742</v>
      </c>
      <c r="E158" s="13">
        <v>44760</v>
      </c>
      <c r="F158" s="13">
        <v>44756</v>
      </c>
      <c r="G158" s="23">
        <f t="shared" si="13"/>
        <v>9.5</v>
      </c>
      <c r="H158" s="23">
        <f t="shared" si="14"/>
        <v>-4</v>
      </c>
      <c r="I158" s="23">
        <f t="shared" si="15"/>
        <v>5.5</v>
      </c>
      <c r="J158" s="55">
        <f t="shared" si="12"/>
        <v>9.8878303028368032E-4</v>
      </c>
      <c r="K158" s="22">
        <f t="shared" si="16"/>
        <v>5.4383066665602414E-3</v>
      </c>
    </row>
    <row r="159" spans="1:11" s="7" customFormat="1">
      <c r="A159" s="52" t="s">
        <v>112</v>
      </c>
      <c r="B159" s="23">
        <v>257465.47</v>
      </c>
      <c r="C159" s="56" t="s">
        <v>105</v>
      </c>
      <c r="D159" s="13">
        <v>44742</v>
      </c>
      <c r="E159" s="13">
        <v>44760</v>
      </c>
      <c r="F159" s="13">
        <v>44756</v>
      </c>
      <c r="G159" s="23">
        <f t="shared" si="13"/>
        <v>9.5</v>
      </c>
      <c r="H159" s="23">
        <f t="shared" si="14"/>
        <v>-4</v>
      </c>
      <c r="I159" s="23">
        <f t="shared" si="15"/>
        <v>5.5</v>
      </c>
      <c r="J159" s="55">
        <f t="shared" si="12"/>
        <v>1.8576177719254543E-3</v>
      </c>
      <c r="K159" s="22">
        <f t="shared" si="16"/>
        <v>1.0216897745589999E-2</v>
      </c>
    </row>
    <row r="160" spans="1:11" s="7" customFormat="1">
      <c r="A160" s="52" t="s">
        <v>113</v>
      </c>
      <c r="B160" s="23">
        <v>3457.69</v>
      </c>
      <c r="C160" s="56" t="s">
        <v>105</v>
      </c>
      <c r="D160" s="13">
        <v>44671</v>
      </c>
      <c r="E160" s="13">
        <v>44691</v>
      </c>
      <c r="F160" s="13">
        <v>44704</v>
      </c>
      <c r="G160" s="23">
        <f t="shared" si="13"/>
        <v>10.5</v>
      </c>
      <c r="H160" s="23">
        <f t="shared" si="14"/>
        <v>13</v>
      </c>
      <c r="I160" s="23">
        <f t="shared" si="15"/>
        <v>23.5</v>
      </c>
      <c r="J160" s="55">
        <f t="shared" si="12"/>
        <v>2.4947292519687878E-5</v>
      </c>
      <c r="K160" s="22">
        <f t="shared" si="16"/>
        <v>5.8626137421266512E-4</v>
      </c>
    </row>
    <row r="161" spans="1:11" s="7" customFormat="1">
      <c r="A161" s="52" t="s">
        <v>113</v>
      </c>
      <c r="B161" s="23">
        <v>267718.64</v>
      </c>
      <c r="C161" s="56" t="s">
        <v>105</v>
      </c>
      <c r="D161" s="13">
        <v>44671</v>
      </c>
      <c r="E161" s="13">
        <v>44691</v>
      </c>
      <c r="F161" s="13">
        <v>44704</v>
      </c>
      <c r="G161" s="23">
        <f t="shared" si="13"/>
        <v>10.5</v>
      </c>
      <c r="H161" s="23">
        <f t="shared" si="14"/>
        <v>13</v>
      </c>
      <c r="I161" s="23">
        <f t="shared" si="15"/>
        <v>23.5</v>
      </c>
      <c r="J161" s="55">
        <f t="shared" si="12"/>
        <v>1.9315945689327304E-3</v>
      </c>
      <c r="K161" s="22">
        <f t="shared" si="16"/>
        <v>4.5392472369919161E-2</v>
      </c>
    </row>
    <row r="162" spans="1:11" s="7" customFormat="1">
      <c r="A162" s="52" t="s">
        <v>113</v>
      </c>
      <c r="B162" s="23">
        <v>408653.9</v>
      </c>
      <c r="C162" s="56" t="s">
        <v>105</v>
      </c>
      <c r="D162" s="13">
        <v>44704</v>
      </c>
      <c r="E162" s="13">
        <v>44713</v>
      </c>
      <c r="F162" s="13">
        <v>44728</v>
      </c>
      <c r="G162" s="23">
        <f t="shared" si="13"/>
        <v>5</v>
      </c>
      <c r="H162" s="23">
        <f t="shared" si="14"/>
        <v>15</v>
      </c>
      <c r="I162" s="23">
        <f t="shared" si="15"/>
        <v>20</v>
      </c>
      <c r="J162" s="55">
        <f t="shared" si="12"/>
        <v>2.948444881586053E-3</v>
      </c>
      <c r="K162" s="22">
        <f t="shared" si="16"/>
        <v>5.8968897631721057E-2</v>
      </c>
    </row>
    <row r="163" spans="1:11" s="7" customFormat="1">
      <c r="A163" s="52" t="s">
        <v>113</v>
      </c>
      <c r="B163" s="23">
        <v>274437.33</v>
      </c>
      <c r="C163" s="56" t="s">
        <v>105</v>
      </c>
      <c r="D163" s="13">
        <v>44704</v>
      </c>
      <c r="E163" s="13">
        <v>44713</v>
      </c>
      <c r="F163" s="13">
        <v>44728</v>
      </c>
      <c r="G163" s="23">
        <f t="shared" si="13"/>
        <v>5</v>
      </c>
      <c r="H163" s="23">
        <f t="shared" si="14"/>
        <v>15</v>
      </c>
      <c r="I163" s="23">
        <f t="shared" si="15"/>
        <v>20</v>
      </c>
      <c r="J163" s="55">
        <f t="shared" si="12"/>
        <v>1.9800700322562502E-3</v>
      </c>
      <c r="K163" s="22">
        <f t="shared" si="16"/>
        <v>3.9601400645125004E-2</v>
      </c>
    </row>
    <row r="164" spans="1:11" s="7" customFormat="1">
      <c r="A164" s="52" t="s">
        <v>113</v>
      </c>
      <c r="B164" s="23">
        <v>17864.05</v>
      </c>
      <c r="C164" s="56" t="s">
        <v>105</v>
      </c>
      <c r="D164" s="13">
        <v>44704</v>
      </c>
      <c r="E164" s="13">
        <v>44713</v>
      </c>
      <c r="F164" s="13">
        <v>44741</v>
      </c>
      <c r="G164" s="23">
        <f t="shared" si="13"/>
        <v>5</v>
      </c>
      <c r="H164" s="23">
        <f t="shared" si="14"/>
        <v>28</v>
      </c>
      <c r="I164" s="23">
        <f t="shared" si="15"/>
        <v>33</v>
      </c>
      <c r="J164" s="55">
        <f t="shared" si="12"/>
        <v>1.2888942644838903E-4</v>
      </c>
      <c r="K164" s="22">
        <f t="shared" si="16"/>
        <v>4.2533510727968378E-3</v>
      </c>
    </row>
    <row r="165" spans="1:11" s="7" customFormat="1">
      <c r="A165" s="52" t="s">
        <v>113</v>
      </c>
      <c r="B165" s="23">
        <v>437439.16</v>
      </c>
      <c r="C165" s="56" t="s">
        <v>105</v>
      </c>
      <c r="D165" s="13">
        <v>44736</v>
      </c>
      <c r="E165" s="13">
        <v>44743</v>
      </c>
      <c r="F165" s="13">
        <v>44760</v>
      </c>
      <c r="G165" s="23">
        <f t="shared" si="13"/>
        <v>4</v>
      </c>
      <c r="H165" s="23">
        <f t="shared" si="14"/>
        <v>17</v>
      </c>
      <c r="I165" s="23">
        <f t="shared" si="15"/>
        <v>21</v>
      </c>
      <c r="J165" s="55">
        <f t="shared" si="12"/>
        <v>3.1561310250735456E-3</v>
      </c>
      <c r="K165" s="22">
        <f t="shared" si="16"/>
        <v>6.6278751526544458E-2</v>
      </c>
    </row>
    <row r="166" spans="1:11" s="7" customFormat="1">
      <c r="A166" s="52" t="s">
        <v>113</v>
      </c>
      <c r="B166" s="23">
        <v>158384.95000000001</v>
      </c>
      <c r="C166" s="56" t="s">
        <v>105</v>
      </c>
      <c r="D166" s="13">
        <v>44736</v>
      </c>
      <c r="E166" s="13">
        <v>44743</v>
      </c>
      <c r="F166" s="13">
        <v>44760</v>
      </c>
      <c r="G166" s="23">
        <f t="shared" si="13"/>
        <v>4</v>
      </c>
      <c r="H166" s="23">
        <f t="shared" si="14"/>
        <v>17</v>
      </c>
      <c r="I166" s="23">
        <f t="shared" si="15"/>
        <v>21</v>
      </c>
      <c r="J166" s="55">
        <f t="shared" si="12"/>
        <v>1.1427501246109798E-3</v>
      </c>
      <c r="K166" s="22">
        <f t="shared" si="16"/>
        <v>2.3997752616830577E-2</v>
      </c>
    </row>
    <row r="167" spans="1:11" s="7" customFormat="1">
      <c r="A167" s="52" t="s">
        <v>113</v>
      </c>
      <c r="B167" s="23">
        <v>278110.76</v>
      </c>
      <c r="C167" s="56" t="s">
        <v>105</v>
      </c>
      <c r="D167" s="13">
        <v>44792</v>
      </c>
      <c r="E167" s="13">
        <v>44811</v>
      </c>
      <c r="F167" s="13">
        <v>44820</v>
      </c>
      <c r="G167" s="23">
        <f t="shared" si="13"/>
        <v>10</v>
      </c>
      <c r="H167" s="23">
        <f t="shared" si="14"/>
        <v>9</v>
      </c>
      <c r="I167" s="23">
        <f t="shared" si="15"/>
        <v>19</v>
      </c>
      <c r="J167" s="55">
        <f t="shared" si="12"/>
        <v>2.0065738925677868E-3</v>
      </c>
      <c r="K167" s="22">
        <f t="shared" si="16"/>
        <v>3.8124903958787947E-2</v>
      </c>
    </row>
    <row r="168" spans="1:11" s="7" customFormat="1">
      <c r="A168" s="52" t="s">
        <v>114</v>
      </c>
      <c r="B168" s="23">
        <v>18793.34</v>
      </c>
      <c r="C168" s="56" t="s">
        <v>105</v>
      </c>
      <c r="D168" s="13">
        <v>44468</v>
      </c>
      <c r="E168" s="13">
        <v>44468</v>
      </c>
      <c r="F168" s="13">
        <v>44477</v>
      </c>
      <c r="G168" s="23">
        <f t="shared" si="13"/>
        <v>0.5</v>
      </c>
      <c r="H168" s="23">
        <f t="shared" si="14"/>
        <v>9</v>
      </c>
      <c r="I168" s="23">
        <f t="shared" si="15"/>
        <v>9.5</v>
      </c>
      <c r="J168" s="55">
        <f t="shared" si="12"/>
        <v>1.3559426970085548E-4</v>
      </c>
      <c r="K168" s="22">
        <f t="shared" si="16"/>
        <v>1.288145562158127E-3</v>
      </c>
    </row>
    <row r="169" spans="1:11" s="7" customFormat="1">
      <c r="A169" s="52" t="s">
        <v>114</v>
      </c>
      <c r="B169" s="23">
        <v>18800.86</v>
      </c>
      <c r="C169" s="56" t="s">
        <v>105</v>
      </c>
      <c r="D169" s="13">
        <v>44468</v>
      </c>
      <c r="E169" s="13">
        <v>44468</v>
      </c>
      <c r="F169" s="13">
        <v>44477</v>
      </c>
      <c r="G169" s="23">
        <f t="shared" si="13"/>
        <v>0.5</v>
      </c>
      <c r="H169" s="23">
        <f t="shared" si="14"/>
        <v>9</v>
      </c>
      <c r="I169" s="23">
        <f t="shared" si="15"/>
        <v>9.5</v>
      </c>
      <c r="J169" s="55">
        <f t="shared" si="12"/>
        <v>1.3564852662954142E-4</v>
      </c>
      <c r="K169" s="22">
        <f t="shared" si="16"/>
        <v>1.2886610029806435E-3</v>
      </c>
    </row>
    <row r="170" spans="1:11" s="7" customFormat="1">
      <c r="A170" s="52" t="s">
        <v>114</v>
      </c>
      <c r="B170" s="23">
        <v>18790.84</v>
      </c>
      <c r="C170" s="56" t="s">
        <v>105</v>
      </c>
      <c r="D170" s="13">
        <v>44468</v>
      </c>
      <c r="E170" s="13">
        <v>44468</v>
      </c>
      <c r="F170" s="13">
        <v>44477</v>
      </c>
      <c r="G170" s="23">
        <f t="shared" si="13"/>
        <v>0.5</v>
      </c>
      <c r="H170" s="23">
        <f t="shared" si="14"/>
        <v>9</v>
      </c>
      <c r="I170" s="23">
        <f t="shared" si="15"/>
        <v>9.5</v>
      </c>
      <c r="J170" s="55">
        <f t="shared" si="12"/>
        <v>1.3557623215807425E-4</v>
      </c>
      <c r="K170" s="22">
        <f t="shared" si="16"/>
        <v>1.2879742055017054E-3</v>
      </c>
    </row>
    <row r="171" spans="1:11" s="7" customFormat="1">
      <c r="A171" s="52" t="s">
        <v>114</v>
      </c>
      <c r="B171" s="23">
        <v>18788.330000000002</v>
      </c>
      <c r="C171" s="56" t="s">
        <v>105</v>
      </c>
      <c r="D171" s="13">
        <v>44468</v>
      </c>
      <c r="E171" s="13">
        <v>44468</v>
      </c>
      <c r="F171" s="13">
        <v>44477</v>
      </c>
      <c r="G171" s="23">
        <f t="shared" si="13"/>
        <v>0.5</v>
      </c>
      <c r="H171" s="23">
        <f t="shared" si="14"/>
        <v>9</v>
      </c>
      <c r="I171" s="23">
        <f t="shared" si="15"/>
        <v>9.5</v>
      </c>
      <c r="J171" s="55">
        <f t="shared" si="12"/>
        <v>1.3555812246512192E-4</v>
      </c>
      <c r="K171" s="22">
        <f t="shared" si="16"/>
        <v>1.2878021634186584E-3</v>
      </c>
    </row>
    <row r="172" spans="1:11" s="7" customFormat="1">
      <c r="A172" s="52" t="s">
        <v>114</v>
      </c>
      <c r="B172" s="23">
        <v>18927.18</v>
      </c>
      <c r="C172" s="56" t="s">
        <v>105</v>
      </c>
      <c r="D172" s="13">
        <v>44469</v>
      </c>
      <c r="E172" s="13">
        <v>44469</v>
      </c>
      <c r="F172" s="13">
        <v>44480</v>
      </c>
      <c r="G172" s="23">
        <f t="shared" si="13"/>
        <v>0.5</v>
      </c>
      <c r="H172" s="23">
        <f t="shared" si="14"/>
        <v>11</v>
      </c>
      <c r="I172" s="23">
        <f t="shared" si="15"/>
        <v>11.5</v>
      </c>
      <c r="J172" s="55">
        <f t="shared" si="12"/>
        <v>1.3655992759119124E-4</v>
      </c>
      <c r="K172" s="22">
        <f t="shared" si="16"/>
        <v>1.5704391672986993E-3</v>
      </c>
    </row>
    <row r="173" spans="1:11" s="7" customFormat="1">
      <c r="A173" s="52" t="s">
        <v>114</v>
      </c>
      <c r="B173" s="23">
        <v>18932.23</v>
      </c>
      <c r="C173" s="56" t="s">
        <v>105</v>
      </c>
      <c r="D173" s="13">
        <v>44469</v>
      </c>
      <c r="E173" s="13">
        <v>44469</v>
      </c>
      <c r="F173" s="13">
        <v>44480</v>
      </c>
      <c r="G173" s="23">
        <f t="shared" si="13"/>
        <v>0.5</v>
      </c>
      <c r="H173" s="23">
        <f t="shared" si="14"/>
        <v>11</v>
      </c>
      <c r="I173" s="23">
        <f t="shared" si="15"/>
        <v>11.5</v>
      </c>
      <c r="J173" s="55">
        <f t="shared" si="12"/>
        <v>1.365963634276093E-4</v>
      </c>
      <c r="K173" s="22">
        <f t="shared" si="16"/>
        <v>1.570858179417507E-3</v>
      </c>
    </row>
    <row r="174" spans="1:11" s="7" customFormat="1">
      <c r="A174" s="52" t="s">
        <v>114</v>
      </c>
      <c r="B174" s="23">
        <v>18924.66</v>
      </c>
      <c r="C174" s="56" t="s">
        <v>105</v>
      </c>
      <c r="D174" s="13">
        <v>44469</v>
      </c>
      <c r="E174" s="13">
        <v>44469</v>
      </c>
      <c r="F174" s="13">
        <v>44480</v>
      </c>
      <c r="G174" s="23">
        <f t="shared" si="13"/>
        <v>0.5</v>
      </c>
      <c r="H174" s="23">
        <f t="shared" si="14"/>
        <v>11</v>
      </c>
      <c r="I174" s="23">
        <f t="shared" si="15"/>
        <v>11.5</v>
      </c>
      <c r="J174" s="55">
        <f t="shared" si="12"/>
        <v>1.3654174574806777E-4</v>
      </c>
      <c r="K174" s="22">
        <f t="shared" si="16"/>
        <v>1.5702300761027794E-3</v>
      </c>
    </row>
    <row r="175" spans="1:11" s="7" customFormat="1">
      <c r="A175" s="52" t="s">
        <v>114</v>
      </c>
      <c r="B175" s="23">
        <v>18922.14</v>
      </c>
      <c r="C175" s="56" t="s">
        <v>105</v>
      </c>
      <c r="D175" s="13">
        <v>44469</v>
      </c>
      <c r="E175" s="13">
        <v>44469</v>
      </c>
      <c r="F175" s="13">
        <v>44480</v>
      </c>
      <c r="G175" s="23">
        <f t="shared" si="13"/>
        <v>0.5</v>
      </c>
      <c r="H175" s="23">
        <f t="shared" si="14"/>
        <v>11</v>
      </c>
      <c r="I175" s="23">
        <f t="shared" si="15"/>
        <v>11.5</v>
      </c>
      <c r="J175" s="55">
        <f t="shared" si="12"/>
        <v>1.3652356390494427E-4</v>
      </c>
      <c r="K175" s="22">
        <f t="shared" si="16"/>
        <v>1.5700209849068591E-3</v>
      </c>
    </row>
    <row r="176" spans="1:11" s="7" customFormat="1">
      <c r="A176" s="52" t="s">
        <v>114</v>
      </c>
      <c r="B176" s="23">
        <v>19117.22</v>
      </c>
      <c r="C176" s="56" t="s">
        <v>105</v>
      </c>
      <c r="D176" s="13">
        <v>44470</v>
      </c>
      <c r="E176" s="13">
        <v>44470</v>
      </c>
      <c r="F176" s="13">
        <v>44480</v>
      </c>
      <c r="G176" s="23">
        <f t="shared" si="13"/>
        <v>0.5</v>
      </c>
      <c r="H176" s="23">
        <f t="shared" si="14"/>
        <v>10</v>
      </c>
      <c r="I176" s="23">
        <f t="shared" si="15"/>
        <v>10.5</v>
      </c>
      <c r="J176" s="55">
        <f t="shared" si="12"/>
        <v>1.3793106944324897E-4</v>
      </c>
      <c r="K176" s="22">
        <f t="shared" si="16"/>
        <v>1.4482762291541142E-3</v>
      </c>
    </row>
    <row r="177" spans="1:11" s="7" customFormat="1">
      <c r="A177" s="52" t="s">
        <v>114</v>
      </c>
      <c r="B177" s="23">
        <v>19114.669999999998</v>
      </c>
      <c r="C177" s="56" t="s">
        <v>105</v>
      </c>
      <c r="D177" s="13">
        <v>44470</v>
      </c>
      <c r="E177" s="13">
        <v>44470</v>
      </c>
      <c r="F177" s="13">
        <v>44480</v>
      </c>
      <c r="G177" s="23">
        <f t="shared" si="13"/>
        <v>0.5</v>
      </c>
      <c r="H177" s="23">
        <f t="shared" si="14"/>
        <v>10</v>
      </c>
      <c r="I177" s="23">
        <f t="shared" si="15"/>
        <v>10.5</v>
      </c>
      <c r="J177" s="55">
        <f t="shared" si="12"/>
        <v>1.3791267114961211E-4</v>
      </c>
      <c r="K177" s="22">
        <f t="shared" si="16"/>
        <v>1.4480830470709272E-3</v>
      </c>
    </row>
    <row r="178" spans="1:11" s="7" customFormat="1">
      <c r="A178" s="52" t="s">
        <v>114</v>
      </c>
      <c r="B178" s="23">
        <v>19117.22</v>
      </c>
      <c r="C178" s="56" t="s">
        <v>105</v>
      </c>
      <c r="D178" s="13">
        <v>44470</v>
      </c>
      <c r="E178" s="13">
        <v>44470</v>
      </c>
      <c r="F178" s="13">
        <v>44480</v>
      </c>
      <c r="G178" s="23">
        <f t="shared" si="13"/>
        <v>0.5</v>
      </c>
      <c r="H178" s="23">
        <f t="shared" si="14"/>
        <v>10</v>
      </c>
      <c r="I178" s="23">
        <f t="shared" si="15"/>
        <v>10.5</v>
      </c>
      <c r="J178" s="55">
        <f t="shared" si="12"/>
        <v>1.3793106944324897E-4</v>
      </c>
      <c r="K178" s="22">
        <f t="shared" si="16"/>
        <v>1.4482762291541142E-3</v>
      </c>
    </row>
    <row r="179" spans="1:11" s="7" customFormat="1">
      <c r="A179" s="52" t="s">
        <v>114</v>
      </c>
      <c r="B179" s="23">
        <v>19132.509999999998</v>
      </c>
      <c r="C179" s="56" t="s">
        <v>105</v>
      </c>
      <c r="D179" s="13">
        <v>44470</v>
      </c>
      <c r="E179" s="13">
        <v>44470</v>
      </c>
      <c r="F179" s="13">
        <v>44480</v>
      </c>
      <c r="G179" s="23">
        <f t="shared" si="13"/>
        <v>0.5</v>
      </c>
      <c r="H179" s="23">
        <f t="shared" si="14"/>
        <v>10</v>
      </c>
      <c r="I179" s="23">
        <f t="shared" si="15"/>
        <v>10.5</v>
      </c>
      <c r="J179" s="55">
        <f t="shared" si="12"/>
        <v>1.3804138705489894E-4</v>
      </c>
      <c r="K179" s="22">
        <f t="shared" si="16"/>
        <v>1.4494345640764389E-3</v>
      </c>
    </row>
    <row r="180" spans="1:11" s="7" customFormat="1">
      <c r="A180" s="52" t="s">
        <v>114</v>
      </c>
      <c r="B180" s="23">
        <v>19459.759999999998</v>
      </c>
      <c r="C180" s="56" t="s">
        <v>105</v>
      </c>
      <c r="D180" s="13">
        <v>44473</v>
      </c>
      <c r="E180" s="13">
        <v>44473</v>
      </c>
      <c r="F180" s="13">
        <v>44480</v>
      </c>
      <c r="G180" s="23">
        <f t="shared" si="13"/>
        <v>0.5</v>
      </c>
      <c r="H180" s="23">
        <f t="shared" si="14"/>
        <v>7</v>
      </c>
      <c r="I180" s="23">
        <f t="shared" si="15"/>
        <v>7.5</v>
      </c>
      <c r="J180" s="55">
        <f t="shared" si="12"/>
        <v>1.404025014049615E-4</v>
      </c>
      <c r="K180" s="22">
        <f t="shared" si="16"/>
        <v>1.0530187605372113E-3</v>
      </c>
    </row>
    <row r="181" spans="1:11" s="7" customFormat="1">
      <c r="A181" s="52" t="s">
        <v>114</v>
      </c>
      <c r="B181" s="23">
        <v>19464.95</v>
      </c>
      <c r="C181" s="56" t="s">
        <v>105</v>
      </c>
      <c r="D181" s="13">
        <v>44473</v>
      </c>
      <c r="E181" s="13">
        <v>44473</v>
      </c>
      <c r="F181" s="13">
        <v>44480</v>
      </c>
      <c r="G181" s="23">
        <f t="shared" si="13"/>
        <v>0.5</v>
      </c>
      <c r="H181" s="23">
        <f t="shared" si="14"/>
        <v>7</v>
      </c>
      <c r="I181" s="23">
        <f t="shared" si="15"/>
        <v>7.5</v>
      </c>
      <c r="J181" s="55">
        <f t="shared" si="12"/>
        <v>1.4043994734377535E-4</v>
      </c>
      <c r="K181" s="22">
        <f t="shared" si="16"/>
        <v>1.0532996050783151E-3</v>
      </c>
    </row>
    <row r="182" spans="1:11" s="7" customFormat="1">
      <c r="A182" s="52" t="s">
        <v>114</v>
      </c>
      <c r="B182" s="23">
        <v>19464.95</v>
      </c>
      <c r="C182" s="56" t="s">
        <v>105</v>
      </c>
      <c r="D182" s="13">
        <v>44473</v>
      </c>
      <c r="E182" s="13">
        <v>44473</v>
      </c>
      <c r="F182" s="13">
        <v>44480</v>
      </c>
      <c r="G182" s="23">
        <f t="shared" si="13"/>
        <v>0.5</v>
      </c>
      <c r="H182" s="23">
        <f t="shared" si="14"/>
        <v>7</v>
      </c>
      <c r="I182" s="23">
        <f t="shared" si="15"/>
        <v>7.5</v>
      </c>
      <c r="J182" s="55">
        <f t="shared" si="12"/>
        <v>1.4043994734377535E-4</v>
      </c>
      <c r="K182" s="22">
        <f t="shared" si="16"/>
        <v>1.0532996050783151E-3</v>
      </c>
    </row>
    <row r="183" spans="1:11" s="7" customFormat="1">
      <c r="A183" s="52" t="s">
        <v>114</v>
      </c>
      <c r="B183" s="23">
        <v>19457.16</v>
      </c>
      <c r="C183" s="56" t="s">
        <v>105</v>
      </c>
      <c r="D183" s="13">
        <v>44473</v>
      </c>
      <c r="E183" s="13">
        <v>44473</v>
      </c>
      <c r="F183" s="13">
        <v>44480</v>
      </c>
      <c r="G183" s="23">
        <f t="shared" si="13"/>
        <v>0.5</v>
      </c>
      <c r="H183" s="23">
        <f t="shared" si="14"/>
        <v>7</v>
      </c>
      <c r="I183" s="23">
        <f t="shared" si="15"/>
        <v>7.5</v>
      </c>
      <c r="J183" s="55">
        <f t="shared" si="12"/>
        <v>1.4038374236046905E-4</v>
      </c>
      <c r="K183" s="22">
        <f t="shared" si="16"/>
        <v>1.0528780677035179E-3</v>
      </c>
    </row>
    <row r="184" spans="1:11" s="7" customFormat="1">
      <c r="A184" s="52" t="s">
        <v>114</v>
      </c>
      <c r="B184" s="23">
        <v>19920.04</v>
      </c>
      <c r="C184" s="56" t="s">
        <v>105</v>
      </c>
      <c r="D184" s="13">
        <v>44474</v>
      </c>
      <c r="E184" s="13">
        <v>44474</v>
      </c>
      <c r="F184" s="13">
        <v>44481</v>
      </c>
      <c r="G184" s="23">
        <f t="shared" si="13"/>
        <v>0.5</v>
      </c>
      <c r="H184" s="23">
        <f t="shared" si="14"/>
        <v>7</v>
      </c>
      <c r="I184" s="23">
        <f t="shared" si="15"/>
        <v>7.5</v>
      </c>
      <c r="J184" s="55">
        <f t="shared" si="12"/>
        <v>1.4372342948149874E-4</v>
      </c>
      <c r="K184" s="22">
        <f t="shared" si="16"/>
        <v>1.0779257211112406E-3</v>
      </c>
    </row>
    <row r="185" spans="1:11" s="7" customFormat="1">
      <c r="A185" s="52" t="s">
        <v>114</v>
      </c>
      <c r="B185" s="23">
        <v>19917.38</v>
      </c>
      <c r="C185" s="56" t="s">
        <v>105</v>
      </c>
      <c r="D185" s="13">
        <v>44474</v>
      </c>
      <c r="E185" s="13">
        <v>44474</v>
      </c>
      <c r="F185" s="13">
        <v>44481</v>
      </c>
      <c r="G185" s="23">
        <f t="shared" si="13"/>
        <v>0.5</v>
      </c>
      <c r="H185" s="23">
        <f t="shared" si="14"/>
        <v>7</v>
      </c>
      <c r="I185" s="23">
        <f t="shared" si="15"/>
        <v>7.5</v>
      </c>
      <c r="J185" s="55">
        <f t="shared" si="12"/>
        <v>1.437042375359795E-4</v>
      </c>
      <c r="K185" s="22">
        <f t="shared" si="16"/>
        <v>1.0777817815198463E-3</v>
      </c>
    </row>
    <row r="186" spans="1:11" s="7" customFormat="1">
      <c r="A186" s="52" t="s">
        <v>114</v>
      </c>
      <c r="B186" s="23">
        <v>19933.32</v>
      </c>
      <c r="C186" s="56" t="s">
        <v>105</v>
      </c>
      <c r="D186" s="13">
        <v>44474</v>
      </c>
      <c r="E186" s="13">
        <v>44474</v>
      </c>
      <c r="F186" s="13">
        <v>44481</v>
      </c>
      <c r="G186" s="23">
        <f t="shared" si="13"/>
        <v>0.5</v>
      </c>
      <c r="H186" s="23">
        <f t="shared" si="14"/>
        <v>7</v>
      </c>
      <c r="I186" s="23">
        <f t="shared" si="15"/>
        <v>7.5</v>
      </c>
      <c r="J186" s="55">
        <f t="shared" si="12"/>
        <v>1.4381924490875259E-4</v>
      </c>
      <c r="K186" s="22">
        <f t="shared" si="16"/>
        <v>1.0786443368156445E-3</v>
      </c>
    </row>
    <row r="187" spans="1:11" s="7" customFormat="1">
      <c r="A187" s="52" t="s">
        <v>114</v>
      </c>
      <c r="B187" s="23">
        <v>19917.38</v>
      </c>
      <c r="C187" s="56" t="s">
        <v>105</v>
      </c>
      <c r="D187" s="13">
        <v>44474</v>
      </c>
      <c r="E187" s="13">
        <v>44474</v>
      </c>
      <c r="F187" s="13">
        <v>44481</v>
      </c>
      <c r="G187" s="23">
        <f t="shared" si="13"/>
        <v>0.5</v>
      </c>
      <c r="H187" s="23">
        <f t="shared" si="14"/>
        <v>7</v>
      </c>
      <c r="I187" s="23">
        <f t="shared" si="15"/>
        <v>7.5</v>
      </c>
      <c r="J187" s="55">
        <f t="shared" si="12"/>
        <v>1.437042375359795E-4</v>
      </c>
      <c r="K187" s="22">
        <f t="shared" si="16"/>
        <v>1.0777817815198463E-3</v>
      </c>
    </row>
    <row r="188" spans="1:11" s="7" customFormat="1">
      <c r="A188" s="52" t="s">
        <v>114</v>
      </c>
      <c r="B188" s="23">
        <v>20318.740000000002</v>
      </c>
      <c r="C188" s="56" t="s">
        <v>105</v>
      </c>
      <c r="D188" s="13">
        <v>44475</v>
      </c>
      <c r="E188" s="13">
        <v>44475</v>
      </c>
      <c r="F188" s="13">
        <v>44481</v>
      </c>
      <c r="G188" s="23">
        <f t="shared" si="13"/>
        <v>0.5</v>
      </c>
      <c r="H188" s="23">
        <f t="shared" si="14"/>
        <v>6</v>
      </c>
      <c r="I188" s="23">
        <f t="shared" si="15"/>
        <v>6.5</v>
      </c>
      <c r="J188" s="55">
        <f t="shared" si="12"/>
        <v>1.4660005680424876E-4</v>
      </c>
      <c r="K188" s="22">
        <f t="shared" si="16"/>
        <v>9.5290036922761692E-4</v>
      </c>
    </row>
    <row r="189" spans="1:11" s="7" customFormat="1">
      <c r="A189" s="52" t="s">
        <v>114</v>
      </c>
      <c r="B189" s="23">
        <v>20321.45</v>
      </c>
      <c r="C189" s="56" t="s">
        <v>105</v>
      </c>
      <c r="D189" s="13">
        <v>44475</v>
      </c>
      <c r="E189" s="13">
        <v>44475</v>
      </c>
      <c r="F189" s="13">
        <v>44481</v>
      </c>
      <c r="G189" s="23">
        <f t="shared" si="13"/>
        <v>0.5</v>
      </c>
      <c r="H189" s="23">
        <f t="shared" si="14"/>
        <v>6</v>
      </c>
      <c r="I189" s="23">
        <f t="shared" si="15"/>
        <v>6.5</v>
      </c>
      <c r="J189" s="55">
        <f t="shared" si="12"/>
        <v>1.4661960950062362E-4</v>
      </c>
      <c r="K189" s="22">
        <f t="shared" si="16"/>
        <v>9.5302746175405357E-4</v>
      </c>
    </row>
    <row r="190" spans="1:11" s="7" customFormat="1">
      <c r="A190" s="52" t="s">
        <v>114</v>
      </c>
      <c r="B190" s="23">
        <v>20316.02</v>
      </c>
      <c r="C190" s="56" t="s">
        <v>105</v>
      </c>
      <c r="D190" s="13">
        <v>44475</v>
      </c>
      <c r="E190" s="13">
        <v>44475</v>
      </c>
      <c r="F190" s="13">
        <v>44481</v>
      </c>
      <c r="G190" s="23">
        <f t="shared" si="13"/>
        <v>0.5</v>
      </c>
      <c r="H190" s="23">
        <f t="shared" si="14"/>
        <v>6</v>
      </c>
      <c r="I190" s="23">
        <f t="shared" si="15"/>
        <v>6.5</v>
      </c>
      <c r="J190" s="55">
        <f t="shared" si="12"/>
        <v>1.4658043195770278E-4</v>
      </c>
      <c r="K190" s="22">
        <f t="shared" si="16"/>
        <v>9.527728077250681E-4</v>
      </c>
    </row>
    <row r="191" spans="1:11" s="7" customFormat="1">
      <c r="A191" s="52" t="s">
        <v>114</v>
      </c>
      <c r="B191" s="23">
        <v>20313.32</v>
      </c>
      <c r="C191" s="56" t="s">
        <v>105</v>
      </c>
      <c r="D191" s="13">
        <v>44475</v>
      </c>
      <c r="E191" s="13">
        <v>44475</v>
      </c>
      <c r="F191" s="13">
        <v>44481</v>
      </c>
      <c r="G191" s="23">
        <f t="shared" si="13"/>
        <v>0.5</v>
      </c>
      <c r="H191" s="23">
        <f t="shared" si="14"/>
        <v>6</v>
      </c>
      <c r="I191" s="23">
        <f t="shared" si="15"/>
        <v>6.5</v>
      </c>
      <c r="J191" s="55">
        <f t="shared" si="12"/>
        <v>1.4656095141149907E-4</v>
      </c>
      <c r="K191" s="22">
        <f t="shared" si="16"/>
        <v>9.5264618417474395E-4</v>
      </c>
    </row>
    <row r="192" spans="1:11" s="7" customFormat="1">
      <c r="A192" s="52" t="s">
        <v>114</v>
      </c>
      <c r="B192" s="23">
        <v>20023.48</v>
      </c>
      <c r="C192" s="56" t="s">
        <v>105</v>
      </c>
      <c r="D192" s="13">
        <v>44476</v>
      </c>
      <c r="E192" s="13">
        <v>44476</v>
      </c>
      <c r="F192" s="13">
        <v>44489</v>
      </c>
      <c r="G192" s="23">
        <f t="shared" si="13"/>
        <v>0.5</v>
      </c>
      <c r="H192" s="23">
        <f t="shared" si="14"/>
        <v>13</v>
      </c>
      <c r="I192" s="23">
        <f t="shared" si="15"/>
        <v>13.5</v>
      </c>
      <c r="J192" s="55">
        <f t="shared" si="12"/>
        <v>1.4446975085161476E-4</v>
      </c>
      <c r="K192" s="22">
        <f t="shared" si="16"/>
        <v>1.9503416364967992E-3</v>
      </c>
    </row>
    <row r="193" spans="1:11" s="7" customFormat="1">
      <c r="A193" s="52" t="s">
        <v>114</v>
      </c>
      <c r="B193" s="23">
        <v>20050.189999999999</v>
      </c>
      <c r="C193" s="56" t="s">
        <v>105</v>
      </c>
      <c r="D193" s="13">
        <v>44476</v>
      </c>
      <c r="E193" s="13">
        <v>44476</v>
      </c>
      <c r="F193" s="13">
        <v>44489</v>
      </c>
      <c r="G193" s="23">
        <f t="shared" si="13"/>
        <v>0.5</v>
      </c>
      <c r="H193" s="23">
        <f t="shared" si="14"/>
        <v>13</v>
      </c>
      <c r="I193" s="23">
        <f t="shared" si="15"/>
        <v>13.5</v>
      </c>
      <c r="J193" s="55">
        <f t="shared" si="12"/>
        <v>1.4466246395868938E-4</v>
      </c>
      <c r="K193" s="22">
        <f t="shared" si="16"/>
        <v>1.9529432634423068E-3</v>
      </c>
    </row>
    <row r="194" spans="1:11" s="7" customFormat="1">
      <c r="A194" s="52" t="s">
        <v>114</v>
      </c>
      <c r="B194" s="23">
        <v>20039.509999999998</v>
      </c>
      <c r="C194" s="56" t="s">
        <v>105</v>
      </c>
      <c r="D194" s="13">
        <v>44476</v>
      </c>
      <c r="E194" s="13">
        <v>44476</v>
      </c>
      <c r="F194" s="13">
        <v>44489</v>
      </c>
      <c r="G194" s="23">
        <f t="shared" si="13"/>
        <v>0.5</v>
      </c>
      <c r="H194" s="23">
        <f t="shared" si="14"/>
        <v>13</v>
      </c>
      <c r="I194" s="23">
        <f t="shared" si="15"/>
        <v>13.5</v>
      </c>
      <c r="J194" s="55">
        <f t="shared" si="12"/>
        <v>1.4458540757592798E-4</v>
      </c>
      <c r="K194" s="22">
        <f t="shared" si="16"/>
        <v>1.9519030022750277E-3</v>
      </c>
    </row>
    <row r="195" spans="1:11" s="7" customFormat="1">
      <c r="A195" s="52" t="s">
        <v>114</v>
      </c>
      <c r="B195" s="23">
        <v>20020.82</v>
      </c>
      <c r="C195" s="56" t="s">
        <v>105</v>
      </c>
      <c r="D195" s="13">
        <v>44476</v>
      </c>
      <c r="E195" s="13">
        <v>44476</v>
      </c>
      <c r="F195" s="13">
        <v>44489</v>
      </c>
      <c r="G195" s="23">
        <f t="shared" si="13"/>
        <v>0.5</v>
      </c>
      <c r="H195" s="23">
        <f t="shared" si="14"/>
        <v>13</v>
      </c>
      <c r="I195" s="23">
        <f t="shared" si="15"/>
        <v>13.5</v>
      </c>
      <c r="J195" s="55">
        <f t="shared" si="12"/>
        <v>1.4445055890609555E-4</v>
      </c>
      <c r="K195" s="22">
        <f t="shared" si="16"/>
        <v>1.9500825452322898E-3</v>
      </c>
    </row>
    <row r="196" spans="1:11" s="7" customFormat="1">
      <c r="A196" s="52" t="s">
        <v>114</v>
      </c>
      <c r="B196" s="23">
        <v>20016.490000000002</v>
      </c>
      <c r="C196" s="56" t="s">
        <v>105</v>
      </c>
      <c r="D196" s="13">
        <v>44480</v>
      </c>
      <c r="E196" s="13">
        <v>44480</v>
      </c>
      <c r="F196" s="13">
        <v>44487</v>
      </c>
      <c r="G196" s="23">
        <f t="shared" si="13"/>
        <v>0.5</v>
      </c>
      <c r="H196" s="23">
        <f t="shared" si="14"/>
        <v>7</v>
      </c>
      <c r="I196" s="23">
        <f t="shared" si="15"/>
        <v>7.5</v>
      </c>
      <c r="J196" s="55">
        <f t="shared" si="12"/>
        <v>1.4441931788199846E-4</v>
      </c>
      <c r="K196" s="22">
        <f t="shared" si="16"/>
        <v>1.0831448841149885E-3</v>
      </c>
    </row>
    <row r="197" spans="1:11" s="7" customFormat="1">
      <c r="A197" s="52" t="s">
        <v>114</v>
      </c>
      <c r="B197" s="23">
        <v>20027.169999999998</v>
      </c>
      <c r="C197" s="56" t="s">
        <v>105</v>
      </c>
      <c r="D197" s="13">
        <v>44480</v>
      </c>
      <c r="E197" s="13">
        <v>44480</v>
      </c>
      <c r="F197" s="13">
        <v>44487</v>
      </c>
      <c r="G197" s="23">
        <f t="shared" si="13"/>
        <v>0.5</v>
      </c>
      <c r="H197" s="23">
        <f t="shared" si="14"/>
        <v>7</v>
      </c>
      <c r="I197" s="23">
        <f t="shared" si="15"/>
        <v>7.5</v>
      </c>
      <c r="J197" s="55">
        <f t="shared" si="12"/>
        <v>1.4449637426475984E-4</v>
      </c>
      <c r="K197" s="22">
        <f t="shared" si="16"/>
        <v>1.0837228069856988E-3</v>
      </c>
    </row>
    <row r="198" spans="1:11" s="7" customFormat="1">
      <c r="A198" s="52" t="s">
        <v>114</v>
      </c>
      <c r="B198" s="23">
        <v>20016.490000000002</v>
      </c>
      <c r="C198" s="56" t="s">
        <v>105</v>
      </c>
      <c r="D198" s="13">
        <v>44480</v>
      </c>
      <c r="E198" s="13">
        <v>44480</v>
      </c>
      <c r="F198" s="13">
        <v>44487</v>
      </c>
      <c r="G198" s="23">
        <f t="shared" si="13"/>
        <v>0.5</v>
      </c>
      <c r="H198" s="23">
        <f t="shared" si="14"/>
        <v>7</v>
      </c>
      <c r="I198" s="23">
        <f t="shared" si="15"/>
        <v>7.5</v>
      </c>
      <c r="J198" s="55">
        <f t="shared" si="12"/>
        <v>1.4441931788199846E-4</v>
      </c>
      <c r="K198" s="22">
        <f t="shared" si="16"/>
        <v>1.0831448841149885E-3</v>
      </c>
    </row>
    <row r="199" spans="1:11" s="7" customFormat="1">
      <c r="A199" s="52" t="s">
        <v>114</v>
      </c>
      <c r="B199" s="23">
        <v>20011.150000000001</v>
      </c>
      <c r="C199" s="56" t="s">
        <v>105</v>
      </c>
      <c r="D199" s="13">
        <v>44480</v>
      </c>
      <c r="E199" s="13">
        <v>44480</v>
      </c>
      <c r="F199" s="13">
        <v>44487</v>
      </c>
      <c r="G199" s="23">
        <f t="shared" si="13"/>
        <v>0.5</v>
      </c>
      <c r="H199" s="23">
        <f t="shared" si="14"/>
        <v>7</v>
      </c>
      <c r="I199" s="23">
        <f t="shared" si="15"/>
        <v>7.5</v>
      </c>
      <c r="J199" s="55">
        <f t="shared" si="12"/>
        <v>1.4438078969061777E-4</v>
      </c>
      <c r="K199" s="22">
        <f t="shared" si="16"/>
        <v>1.0828559226796332E-3</v>
      </c>
    </row>
    <row r="200" spans="1:11" s="7" customFormat="1">
      <c r="A200" s="52" t="s">
        <v>114</v>
      </c>
      <c r="B200" s="23">
        <v>20227.75</v>
      </c>
      <c r="C200" s="56" t="s">
        <v>105</v>
      </c>
      <c r="D200" s="13">
        <v>44481</v>
      </c>
      <c r="E200" s="13">
        <v>44481</v>
      </c>
      <c r="F200" s="13">
        <v>44488</v>
      </c>
      <c r="G200" s="23">
        <f t="shared" si="13"/>
        <v>0.5</v>
      </c>
      <c r="H200" s="23">
        <f t="shared" si="14"/>
        <v>7</v>
      </c>
      <c r="I200" s="23">
        <f t="shared" si="15"/>
        <v>7.5</v>
      </c>
      <c r="J200" s="55">
        <f t="shared" si="12"/>
        <v>1.4594356239718323E-4</v>
      </c>
      <c r="K200" s="22">
        <f t="shared" si="16"/>
        <v>1.0945767179788742E-3</v>
      </c>
    </row>
    <row r="201" spans="1:11" s="7" customFormat="1">
      <c r="A201" s="52" t="s">
        <v>114</v>
      </c>
      <c r="B201" s="23">
        <v>20219.68</v>
      </c>
      <c r="C201" s="56" t="s">
        <v>105</v>
      </c>
      <c r="D201" s="13">
        <v>44481</v>
      </c>
      <c r="E201" s="13">
        <v>44481</v>
      </c>
      <c r="F201" s="13">
        <v>44488</v>
      </c>
      <c r="G201" s="23">
        <f t="shared" si="13"/>
        <v>0.5</v>
      </c>
      <c r="H201" s="23">
        <f t="shared" si="14"/>
        <v>7</v>
      </c>
      <c r="I201" s="23">
        <f t="shared" si="15"/>
        <v>7.5</v>
      </c>
      <c r="J201" s="55">
        <f t="shared" si="12"/>
        <v>1.4588533720908545E-4</v>
      </c>
      <c r="K201" s="22">
        <f t="shared" si="16"/>
        <v>1.0941400290681409E-3</v>
      </c>
    </row>
    <row r="202" spans="1:11" s="7" customFormat="1">
      <c r="A202" s="52" t="s">
        <v>114</v>
      </c>
      <c r="B202" s="23">
        <v>20230.45</v>
      </c>
      <c r="C202" s="56" t="s">
        <v>105</v>
      </c>
      <c r="D202" s="13">
        <v>44481</v>
      </c>
      <c r="E202" s="13">
        <v>44481</v>
      </c>
      <c r="F202" s="13">
        <v>44488</v>
      </c>
      <c r="G202" s="23">
        <f t="shared" ref="G202:G265" si="17">(E202-D202+1)/2</f>
        <v>0.5</v>
      </c>
      <c r="H202" s="23">
        <f t="shared" ref="H202:H265" si="18">F202-E202</f>
        <v>7</v>
      </c>
      <c r="I202" s="23">
        <f t="shared" ref="I202:I265" si="19">SUM(G202:H202)</f>
        <v>7.5</v>
      </c>
      <c r="J202" s="55">
        <f t="shared" ref="J202:J265" si="20">+B202/B$573</f>
        <v>1.4596304294338698E-4</v>
      </c>
      <c r="K202" s="22">
        <f t="shared" ref="K202:K265" si="21">+I202*J202</f>
        <v>1.0947228220754023E-3</v>
      </c>
    </row>
    <row r="203" spans="1:11" s="7" customFormat="1">
      <c r="A203" s="52" t="s">
        <v>114</v>
      </c>
      <c r="B203" s="23">
        <v>20211.59</v>
      </c>
      <c r="C203" s="56" t="s">
        <v>105</v>
      </c>
      <c r="D203" s="13">
        <v>44481</v>
      </c>
      <c r="E203" s="13">
        <v>44481</v>
      </c>
      <c r="F203" s="13">
        <v>44488</v>
      </c>
      <c r="G203" s="23">
        <f t="shared" si="17"/>
        <v>0.5</v>
      </c>
      <c r="H203" s="23">
        <f t="shared" si="18"/>
        <v>7</v>
      </c>
      <c r="I203" s="23">
        <f t="shared" si="19"/>
        <v>7.5</v>
      </c>
      <c r="J203" s="55">
        <f t="shared" si="20"/>
        <v>1.4582696772064539E-4</v>
      </c>
      <c r="K203" s="22">
        <f t="shared" si="21"/>
        <v>1.0937022579048405E-3</v>
      </c>
    </row>
    <row r="204" spans="1:11" s="7" customFormat="1">
      <c r="A204" s="52" t="s">
        <v>114</v>
      </c>
      <c r="B204" s="23">
        <v>21165.54</v>
      </c>
      <c r="C204" s="56" t="s">
        <v>105</v>
      </c>
      <c r="D204" s="13">
        <v>44510</v>
      </c>
      <c r="E204" s="13">
        <v>44510</v>
      </c>
      <c r="F204" s="13">
        <v>44516</v>
      </c>
      <c r="G204" s="23">
        <f t="shared" si="17"/>
        <v>0.5</v>
      </c>
      <c r="H204" s="23">
        <f t="shared" si="18"/>
        <v>6</v>
      </c>
      <c r="I204" s="23">
        <f t="shared" si="19"/>
        <v>6.5</v>
      </c>
      <c r="J204" s="55">
        <f t="shared" si="20"/>
        <v>1.5270973329510588E-4</v>
      </c>
      <c r="K204" s="22">
        <f t="shared" si="21"/>
        <v>9.9261326641818812E-4</v>
      </c>
    </row>
    <row r="205" spans="1:11" s="7" customFormat="1">
      <c r="A205" s="52" t="s">
        <v>114</v>
      </c>
      <c r="B205" s="23">
        <v>21165.54</v>
      </c>
      <c r="C205" s="56" t="s">
        <v>105</v>
      </c>
      <c r="D205" s="13">
        <v>44510</v>
      </c>
      <c r="E205" s="13">
        <v>44510</v>
      </c>
      <c r="F205" s="13">
        <v>44516</v>
      </c>
      <c r="G205" s="23">
        <f t="shared" si="17"/>
        <v>0.5</v>
      </c>
      <c r="H205" s="23">
        <f t="shared" si="18"/>
        <v>6</v>
      </c>
      <c r="I205" s="23">
        <f t="shared" si="19"/>
        <v>6.5</v>
      </c>
      <c r="J205" s="55">
        <f t="shared" si="20"/>
        <v>1.5270973329510588E-4</v>
      </c>
      <c r="K205" s="22">
        <f t="shared" si="21"/>
        <v>9.9261326641818812E-4</v>
      </c>
    </row>
    <row r="206" spans="1:11" s="7" customFormat="1">
      <c r="A206" s="52" t="s">
        <v>114</v>
      </c>
      <c r="B206" s="23">
        <v>20884.169999999998</v>
      </c>
      <c r="C206" s="56" t="s">
        <v>105</v>
      </c>
      <c r="D206" s="13">
        <v>44511</v>
      </c>
      <c r="E206" s="13">
        <v>44511</v>
      </c>
      <c r="F206" s="13">
        <v>44516</v>
      </c>
      <c r="G206" s="23">
        <f t="shared" si="17"/>
        <v>0.5</v>
      </c>
      <c r="H206" s="23">
        <f t="shared" si="18"/>
        <v>5</v>
      </c>
      <c r="I206" s="23">
        <f t="shared" si="19"/>
        <v>5.5</v>
      </c>
      <c r="J206" s="55">
        <f t="shared" si="20"/>
        <v>1.5067964393016434E-4</v>
      </c>
      <c r="K206" s="22">
        <f t="shared" si="21"/>
        <v>8.2873804161590384E-4</v>
      </c>
    </row>
    <row r="207" spans="1:11" s="7" customFormat="1">
      <c r="A207" s="52" t="s">
        <v>114</v>
      </c>
      <c r="B207" s="23">
        <v>20884.169999999998</v>
      </c>
      <c r="C207" s="56" t="s">
        <v>105</v>
      </c>
      <c r="D207" s="13">
        <v>44511</v>
      </c>
      <c r="E207" s="13">
        <v>44511</v>
      </c>
      <c r="F207" s="13">
        <v>44516</v>
      </c>
      <c r="G207" s="23">
        <f t="shared" si="17"/>
        <v>0.5</v>
      </c>
      <c r="H207" s="23">
        <f t="shared" si="18"/>
        <v>5</v>
      </c>
      <c r="I207" s="23">
        <f t="shared" si="19"/>
        <v>5.5</v>
      </c>
      <c r="J207" s="55">
        <f t="shared" si="20"/>
        <v>1.5067964393016434E-4</v>
      </c>
      <c r="K207" s="22">
        <f t="shared" si="21"/>
        <v>8.2873804161590384E-4</v>
      </c>
    </row>
    <row r="208" spans="1:11" s="7" customFormat="1">
      <c r="A208" s="52" t="s">
        <v>114</v>
      </c>
      <c r="B208" s="23">
        <v>20928.23</v>
      </c>
      <c r="C208" s="56" t="s">
        <v>105</v>
      </c>
      <c r="D208" s="13">
        <v>44512</v>
      </c>
      <c r="E208" s="13">
        <v>44514</v>
      </c>
      <c r="F208" s="13">
        <v>44517</v>
      </c>
      <c r="G208" s="23">
        <f t="shared" si="17"/>
        <v>1.5</v>
      </c>
      <c r="H208" s="23">
        <f t="shared" si="18"/>
        <v>3</v>
      </c>
      <c r="I208" s="23">
        <f t="shared" si="19"/>
        <v>4.5</v>
      </c>
      <c r="J208" s="55">
        <f t="shared" si="20"/>
        <v>1.5099753758414069E-4</v>
      </c>
      <c r="K208" s="22">
        <f t="shared" si="21"/>
        <v>6.7948891912863313E-4</v>
      </c>
    </row>
    <row r="209" spans="1:11" s="7" customFormat="1">
      <c r="A209" s="52" t="s">
        <v>114</v>
      </c>
      <c r="B209" s="23">
        <v>20925.439999999999</v>
      </c>
      <c r="C209" s="56" t="s">
        <v>105</v>
      </c>
      <c r="D209" s="13">
        <v>44512</v>
      </c>
      <c r="E209" s="13">
        <v>44514</v>
      </c>
      <c r="F209" s="13">
        <v>44517</v>
      </c>
      <c r="G209" s="23">
        <f t="shared" si="17"/>
        <v>1.5</v>
      </c>
      <c r="H209" s="23">
        <f t="shared" si="18"/>
        <v>3</v>
      </c>
      <c r="I209" s="23">
        <f t="shared" si="19"/>
        <v>4.5</v>
      </c>
      <c r="J209" s="55">
        <f t="shared" si="20"/>
        <v>1.5097740768639685E-4</v>
      </c>
      <c r="K209" s="22">
        <f t="shared" si="21"/>
        <v>6.7939833458878583E-4</v>
      </c>
    </row>
    <row r="210" spans="1:11" s="7" customFormat="1">
      <c r="A210" s="52" t="s">
        <v>114</v>
      </c>
      <c r="B210" s="23">
        <v>20928.23</v>
      </c>
      <c r="C210" s="56" t="s">
        <v>105</v>
      </c>
      <c r="D210" s="13">
        <v>44512</v>
      </c>
      <c r="E210" s="13">
        <v>44514</v>
      </c>
      <c r="F210" s="13">
        <v>44519</v>
      </c>
      <c r="G210" s="23">
        <f t="shared" si="17"/>
        <v>1.5</v>
      </c>
      <c r="H210" s="23">
        <f t="shared" si="18"/>
        <v>5</v>
      </c>
      <c r="I210" s="23">
        <f t="shared" si="19"/>
        <v>6.5</v>
      </c>
      <c r="J210" s="55">
        <f t="shared" si="20"/>
        <v>1.5099753758414069E-4</v>
      </c>
      <c r="K210" s="22">
        <f t="shared" si="21"/>
        <v>9.8148399429691456E-4</v>
      </c>
    </row>
    <row r="211" spans="1:11" s="7" customFormat="1">
      <c r="A211" s="52" t="s">
        <v>114</v>
      </c>
      <c r="B211" s="23">
        <v>20922.650000000001</v>
      </c>
      <c r="C211" s="56" t="s">
        <v>105</v>
      </c>
      <c r="D211" s="13">
        <v>44512</v>
      </c>
      <c r="E211" s="13">
        <v>44514</v>
      </c>
      <c r="F211" s="13">
        <v>44519</v>
      </c>
      <c r="G211" s="23">
        <f t="shared" si="17"/>
        <v>1.5</v>
      </c>
      <c r="H211" s="23">
        <f t="shared" si="18"/>
        <v>5</v>
      </c>
      <c r="I211" s="23">
        <f t="shared" si="19"/>
        <v>6.5</v>
      </c>
      <c r="J211" s="55">
        <f t="shared" si="20"/>
        <v>1.5095727778865301E-4</v>
      </c>
      <c r="K211" s="22">
        <f t="shared" si="21"/>
        <v>9.8122230562624449E-4</v>
      </c>
    </row>
    <row r="212" spans="1:11" s="7" customFormat="1">
      <c r="A212" s="52" t="s">
        <v>114</v>
      </c>
      <c r="B212" s="23">
        <v>18779.57</v>
      </c>
      <c r="C212" s="56" t="s">
        <v>105</v>
      </c>
      <c r="D212" s="13">
        <v>44536</v>
      </c>
      <c r="E212" s="13">
        <v>44536</v>
      </c>
      <c r="F212" s="13">
        <v>44543</v>
      </c>
      <c r="G212" s="23">
        <f t="shared" si="17"/>
        <v>0.5</v>
      </c>
      <c r="H212" s="23">
        <f t="shared" si="18"/>
        <v>7</v>
      </c>
      <c r="I212" s="23">
        <f t="shared" si="19"/>
        <v>7.5</v>
      </c>
      <c r="J212" s="55">
        <f t="shared" si="20"/>
        <v>1.3549491891521649E-4</v>
      </c>
      <c r="K212" s="22">
        <f t="shared" si="21"/>
        <v>1.0162118918641237E-3</v>
      </c>
    </row>
    <row r="213" spans="1:11" s="7" customFormat="1">
      <c r="A213" s="52" t="s">
        <v>114</v>
      </c>
      <c r="B213" s="23">
        <v>18779.57</v>
      </c>
      <c r="C213" s="56" t="s">
        <v>105</v>
      </c>
      <c r="D213" s="13">
        <v>44536</v>
      </c>
      <c r="E213" s="13">
        <v>44536</v>
      </c>
      <c r="F213" s="13">
        <v>44543</v>
      </c>
      <c r="G213" s="23">
        <f t="shared" si="17"/>
        <v>0.5</v>
      </c>
      <c r="H213" s="23">
        <f t="shared" si="18"/>
        <v>7</v>
      </c>
      <c r="I213" s="23">
        <f t="shared" si="19"/>
        <v>7.5</v>
      </c>
      <c r="J213" s="55">
        <f t="shared" si="20"/>
        <v>1.3549491891521649E-4</v>
      </c>
      <c r="K213" s="22">
        <f t="shared" si="21"/>
        <v>1.0162118918641237E-3</v>
      </c>
    </row>
    <row r="214" spans="1:11" s="7" customFormat="1">
      <c r="A214" s="52" t="s">
        <v>114</v>
      </c>
      <c r="B214" s="23">
        <v>19162.07</v>
      </c>
      <c r="C214" s="56" t="s">
        <v>105</v>
      </c>
      <c r="D214" s="13">
        <v>44537</v>
      </c>
      <c r="E214" s="13">
        <v>44537</v>
      </c>
      <c r="F214" s="13">
        <v>44544</v>
      </c>
      <c r="G214" s="23">
        <f t="shared" si="17"/>
        <v>0.5</v>
      </c>
      <c r="H214" s="23">
        <f t="shared" si="18"/>
        <v>7</v>
      </c>
      <c r="I214" s="23">
        <f t="shared" si="19"/>
        <v>7.5</v>
      </c>
      <c r="J214" s="55">
        <f t="shared" si="20"/>
        <v>1.3825466296074417E-4</v>
      </c>
      <c r="K214" s="22">
        <f t="shared" si="21"/>
        <v>1.0369099722055814E-3</v>
      </c>
    </row>
    <row r="215" spans="1:11" s="7" customFormat="1">
      <c r="A215" s="52" t="s">
        <v>114</v>
      </c>
      <c r="B215" s="23">
        <v>19162.07</v>
      </c>
      <c r="C215" s="56" t="s">
        <v>105</v>
      </c>
      <c r="D215" s="13">
        <v>44537</v>
      </c>
      <c r="E215" s="13">
        <v>44537</v>
      </c>
      <c r="F215" s="13">
        <v>44544</v>
      </c>
      <c r="G215" s="23">
        <f t="shared" si="17"/>
        <v>0.5</v>
      </c>
      <c r="H215" s="23">
        <f t="shared" si="18"/>
        <v>7</v>
      </c>
      <c r="I215" s="23">
        <f t="shared" si="19"/>
        <v>7.5</v>
      </c>
      <c r="J215" s="55">
        <f t="shared" si="20"/>
        <v>1.3825466296074417E-4</v>
      </c>
      <c r="K215" s="22">
        <f t="shared" si="21"/>
        <v>1.0369099722055814E-3</v>
      </c>
    </row>
    <row r="216" spans="1:11" s="7" customFormat="1">
      <c r="A216" s="52" t="s">
        <v>114</v>
      </c>
      <c r="B216" s="23">
        <v>18685.8</v>
      </c>
      <c r="C216" s="56" t="s">
        <v>105</v>
      </c>
      <c r="D216" s="13">
        <v>44530</v>
      </c>
      <c r="E216" s="13">
        <v>44530</v>
      </c>
      <c r="F216" s="13">
        <v>44539</v>
      </c>
      <c r="G216" s="23">
        <f t="shared" si="17"/>
        <v>0.5</v>
      </c>
      <c r="H216" s="23">
        <f t="shared" si="18"/>
        <v>9</v>
      </c>
      <c r="I216" s="23">
        <f t="shared" si="19"/>
        <v>9.5</v>
      </c>
      <c r="J216" s="55">
        <f t="shared" si="20"/>
        <v>1.3481836676057824E-4</v>
      </c>
      <c r="K216" s="22">
        <f t="shared" si="21"/>
        <v>1.2807744842254934E-3</v>
      </c>
    </row>
    <row r="217" spans="1:11" s="7" customFormat="1">
      <c r="A217" s="52" t="s">
        <v>114</v>
      </c>
      <c r="B217" s="23">
        <v>18683.3</v>
      </c>
      <c r="C217" s="56" t="s">
        <v>105</v>
      </c>
      <c r="D217" s="13">
        <v>44530</v>
      </c>
      <c r="E217" s="13">
        <v>44530</v>
      </c>
      <c r="F217" s="13">
        <v>44539</v>
      </c>
      <c r="G217" s="23">
        <f t="shared" si="17"/>
        <v>0.5</v>
      </c>
      <c r="H217" s="23">
        <f t="shared" si="18"/>
        <v>9</v>
      </c>
      <c r="I217" s="23">
        <f t="shared" si="19"/>
        <v>9.5</v>
      </c>
      <c r="J217" s="55">
        <f t="shared" si="20"/>
        <v>1.3480032921779701E-4</v>
      </c>
      <c r="K217" s="22">
        <f t="shared" si="21"/>
        <v>1.2806031275690716E-3</v>
      </c>
    </row>
    <row r="218" spans="1:11" s="7" customFormat="1">
      <c r="A218" s="52" t="s">
        <v>114</v>
      </c>
      <c r="B218" s="23">
        <v>19297.07</v>
      </c>
      <c r="C218" s="56" t="s">
        <v>105</v>
      </c>
      <c r="D218" s="13">
        <v>44538</v>
      </c>
      <c r="E218" s="13">
        <v>44538</v>
      </c>
      <c r="F218" s="13">
        <v>44545</v>
      </c>
      <c r="G218" s="23">
        <f t="shared" si="17"/>
        <v>0.5</v>
      </c>
      <c r="H218" s="23">
        <f t="shared" si="18"/>
        <v>7</v>
      </c>
      <c r="I218" s="23">
        <f t="shared" si="19"/>
        <v>7.5</v>
      </c>
      <c r="J218" s="55">
        <f t="shared" si="20"/>
        <v>1.3922869027093042E-4</v>
      </c>
      <c r="K218" s="22">
        <f t="shared" si="21"/>
        <v>1.0442151770319781E-3</v>
      </c>
    </row>
    <row r="219" spans="1:11" s="7" customFormat="1">
      <c r="A219" s="52" t="s">
        <v>114</v>
      </c>
      <c r="B219" s="23">
        <v>19297.07</v>
      </c>
      <c r="C219" s="56" t="s">
        <v>105</v>
      </c>
      <c r="D219" s="13">
        <v>44538</v>
      </c>
      <c r="E219" s="13">
        <v>44538</v>
      </c>
      <c r="F219" s="13">
        <v>44545</v>
      </c>
      <c r="G219" s="23">
        <f t="shared" si="17"/>
        <v>0.5</v>
      </c>
      <c r="H219" s="23">
        <f t="shared" si="18"/>
        <v>7</v>
      </c>
      <c r="I219" s="23">
        <f t="shared" si="19"/>
        <v>7.5</v>
      </c>
      <c r="J219" s="55">
        <f t="shared" si="20"/>
        <v>1.3922869027093042E-4</v>
      </c>
      <c r="K219" s="22">
        <f t="shared" si="21"/>
        <v>1.0442151770319781E-3</v>
      </c>
    </row>
    <row r="220" spans="1:11" s="7" customFormat="1">
      <c r="A220" s="52" t="s">
        <v>114</v>
      </c>
      <c r="B220" s="23">
        <v>18415.82</v>
      </c>
      <c r="C220" s="56" t="s">
        <v>105</v>
      </c>
      <c r="D220" s="13">
        <v>44531</v>
      </c>
      <c r="E220" s="13">
        <v>44531</v>
      </c>
      <c r="F220" s="13">
        <v>44540</v>
      </c>
      <c r="G220" s="23">
        <f t="shared" si="17"/>
        <v>0.5</v>
      </c>
      <c r="H220" s="23">
        <f t="shared" si="18"/>
        <v>9</v>
      </c>
      <c r="I220" s="23">
        <f t="shared" si="19"/>
        <v>9.5</v>
      </c>
      <c r="J220" s="55">
        <f t="shared" si="20"/>
        <v>1.32870456440548E-4</v>
      </c>
      <c r="K220" s="22">
        <f t="shared" si="21"/>
        <v>1.2622693361852061E-3</v>
      </c>
    </row>
    <row r="221" spans="1:11" s="7" customFormat="1">
      <c r="A221" s="52" t="s">
        <v>114</v>
      </c>
      <c r="B221" s="23">
        <v>18415.82</v>
      </c>
      <c r="C221" s="56" t="s">
        <v>105</v>
      </c>
      <c r="D221" s="13">
        <v>44531</v>
      </c>
      <c r="E221" s="13">
        <v>44531</v>
      </c>
      <c r="F221" s="13">
        <v>44540</v>
      </c>
      <c r="G221" s="23">
        <f t="shared" si="17"/>
        <v>0.5</v>
      </c>
      <c r="H221" s="23">
        <f t="shared" si="18"/>
        <v>9</v>
      </c>
      <c r="I221" s="23">
        <f t="shared" si="19"/>
        <v>9.5</v>
      </c>
      <c r="J221" s="55">
        <f t="shared" si="20"/>
        <v>1.32870456440548E-4</v>
      </c>
      <c r="K221" s="22">
        <f t="shared" si="21"/>
        <v>1.2622693361852061E-3</v>
      </c>
    </row>
    <row r="222" spans="1:11" s="7" customFormat="1">
      <c r="A222" s="52" t="s">
        <v>114</v>
      </c>
      <c r="B222" s="23">
        <v>19154.57</v>
      </c>
      <c r="C222" s="56" t="s">
        <v>105</v>
      </c>
      <c r="D222" s="13">
        <v>44539</v>
      </c>
      <c r="E222" s="13">
        <v>44539</v>
      </c>
      <c r="F222" s="13">
        <v>44545</v>
      </c>
      <c r="G222" s="23">
        <f t="shared" si="17"/>
        <v>0.5</v>
      </c>
      <c r="H222" s="23">
        <f t="shared" si="18"/>
        <v>6</v>
      </c>
      <c r="I222" s="23">
        <f t="shared" si="19"/>
        <v>6.5</v>
      </c>
      <c r="J222" s="55">
        <f t="shared" si="20"/>
        <v>1.382005503324005E-4</v>
      </c>
      <c r="K222" s="22">
        <f t="shared" si="21"/>
        <v>8.983035771606032E-4</v>
      </c>
    </row>
    <row r="223" spans="1:11" s="7" customFormat="1">
      <c r="A223" s="52" t="s">
        <v>114</v>
      </c>
      <c r="B223" s="23">
        <v>19154.57</v>
      </c>
      <c r="C223" s="56" t="s">
        <v>105</v>
      </c>
      <c r="D223" s="13">
        <v>44539</v>
      </c>
      <c r="E223" s="13">
        <v>44539</v>
      </c>
      <c r="F223" s="13">
        <v>44545</v>
      </c>
      <c r="G223" s="23">
        <f t="shared" si="17"/>
        <v>0.5</v>
      </c>
      <c r="H223" s="23">
        <f t="shared" si="18"/>
        <v>6</v>
      </c>
      <c r="I223" s="23">
        <f t="shared" si="19"/>
        <v>6.5</v>
      </c>
      <c r="J223" s="55">
        <f t="shared" si="20"/>
        <v>1.382005503324005E-4</v>
      </c>
      <c r="K223" s="22">
        <f t="shared" si="21"/>
        <v>8.983035771606032E-4</v>
      </c>
    </row>
    <row r="224" spans="1:11" s="7" customFormat="1">
      <c r="A224" s="52" t="s">
        <v>114</v>
      </c>
      <c r="B224" s="23">
        <v>18723.32</v>
      </c>
      <c r="C224" s="56" t="s">
        <v>105</v>
      </c>
      <c r="D224" s="13">
        <v>44532</v>
      </c>
      <c r="E224" s="13">
        <v>44532</v>
      </c>
      <c r="F224" s="13">
        <v>44540</v>
      </c>
      <c r="G224" s="23">
        <f t="shared" si="17"/>
        <v>0.5</v>
      </c>
      <c r="H224" s="23">
        <f t="shared" si="18"/>
        <v>8</v>
      </c>
      <c r="I224" s="23">
        <f t="shared" si="19"/>
        <v>8.5</v>
      </c>
      <c r="J224" s="55">
        <f t="shared" si="20"/>
        <v>1.350890742026389E-4</v>
      </c>
      <c r="K224" s="22">
        <f t="shared" si="21"/>
        <v>1.1482571307224307E-3</v>
      </c>
    </row>
    <row r="225" spans="1:11" s="7" customFormat="1">
      <c r="A225" s="52" t="s">
        <v>114</v>
      </c>
      <c r="B225" s="23">
        <v>18723.32</v>
      </c>
      <c r="C225" s="56" t="s">
        <v>105</v>
      </c>
      <c r="D225" s="13">
        <v>44532</v>
      </c>
      <c r="E225" s="13">
        <v>44532</v>
      </c>
      <c r="F225" s="13">
        <v>44540</v>
      </c>
      <c r="G225" s="23">
        <f t="shared" si="17"/>
        <v>0.5</v>
      </c>
      <c r="H225" s="23">
        <f t="shared" si="18"/>
        <v>8</v>
      </c>
      <c r="I225" s="23">
        <f t="shared" si="19"/>
        <v>8.5</v>
      </c>
      <c r="J225" s="55">
        <f t="shared" si="20"/>
        <v>1.350890742026389E-4</v>
      </c>
      <c r="K225" s="22">
        <f t="shared" si="21"/>
        <v>1.1482571307224307E-3</v>
      </c>
    </row>
    <row r="226" spans="1:11" s="7" customFormat="1">
      <c r="A226" s="52" t="s">
        <v>114</v>
      </c>
      <c r="B226" s="23">
        <v>18637.07</v>
      </c>
      <c r="C226" s="56" t="s">
        <v>105</v>
      </c>
      <c r="D226" s="13">
        <v>44540</v>
      </c>
      <c r="E226" s="13">
        <v>44540</v>
      </c>
      <c r="F226" s="13">
        <v>44545</v>
      </c>
      <c r="G226" s="23">
        <f t="shared" si="17"/>
        <v>0.5</v>
      </c>
      <c r="H226" s="23">
        <f t="shared" si="18"/>
        <v>5</v>
      </c>
      <c r="I226" s="23">
        <f t="shared" si="19"/>
        <v>5.5</v>
      </c>
      <c r="J226" s="55">
        <f t="shared" si="20"/>
        <v>1.3446677897668656E-4</v>
      </c>
      <c r="K226" s="22">
        <f t="shared" si="21"/>
        <v>7.3956728437177613E-4</v>
      </c>
    </row>
    <row r="227" spans="1:11" s="7" customFormat="1">
      <c r="A227" s="52" t="s">
        <v>114</v>
      </c>
      <c r="B227" s="23">
        <v>18637.07</v>
      </c>
      <c r="C227" s="56" t="s">
        <v>105</v>
      </c>
      <c r="D227" s="13">
        <v>44540</v>
      </c>
      <c r="E227" s="13">
        <v>44540</v>
      </c>
      <c r="F227" s="13">
        <v>44560</v>
      </c>
      <c r="G227" s="23">
        <f t="shared" si="17"/>
        <v>0.5</v>
      </c>
      <c r="H227" s="23">
        <f t="shared" si="18"/>
        <v>20</v>
      </c>
      <c r="I227" s="23">
        <f t="shared" si="19"/>
        <v>20.5</v>
      </c>
      <c r="J227" s="55">
        <f t="shared" si="20"/>
        <v>1.3446677897668656E-4</v>
      </c>
      <c r="K227" s="22">
        <f t="shared" si="21"/>
        <v>2.7565689690220744E-3</v>
      </c>
    </row>
    <row r="228" spans="1:11" s="7" customFormat="1">
      <c r="A228" s="52" t="s">
        <v>114</v>
      </c>
      <c r="B228" s="23">
        <v>20869.169999999998</v>
      </c>
      <c r="C228" s="56" t="s">
        <v>105</v>
      </c>
      <c r="D228" s="13">
        <v>44517</v>
      </c>
      <c r="E228" s="13">
        <v>44517</v>
      </c>
      <c r="F228" s="13">
        <v>44540</v>
      </c>
      <c r="G228" s="23">
        <f t="shared" si="17"/>
        <v>0.5</v>
      </c>
      <c r="H228" s="23">
        <f t="shared" si="18"/>
        <v>23</v>
      </c>
      <c r="I228" s="23">
        <f t="shared" si="19"/>
        <v>23.5</v>
      </c>
      <c r="J228" s="55">
        <f t="shared" si="20"/>
        <v>1.50571418673477E-4</v>
      </c>
      <c r="K228" s="22">
        <f t="shared" si="21"/>
        <v>3.5384283388267095E-3</v>
      </c>
    </row>
    <row r="229" spans="1:11" s="7" customFormat="1">
      <c r="A229" s="52" t="s">
        <v>114</v>
      </c>
      <c r="B229" s="23">
        <v>20869.169999999998</v>
      </c>
      <c r="C229" s="56" t="s">
        <v>105</v>
      </c>
      <c r="D229" s="13">
        <v>44517</v>
      </c>
      <c r="E229" s="13">
        <v>44517</v>
      </c>
      <c r="F229" s="13">
        <v>44540</v>
      </c>
      <c r="G229" s="23">
        <f t="shared" si="17"/>
        <v>0.5</v>
      </c>
      <c r="H229" s="23">
        <f t="shared" si="18"/>
        <v>23</v>
      </c>
      <c r="I229" s="23">
        <f t="shared" si="19"/>
        <v>23.5</v>
      </c>
      <c r="J229" s="55">
        <f t="shared" si="20"/>
        <v>1.50571418673477E-4</v>
      </c>
      <c r="K229" s="22">
        <f t="shared" si="21"/>
        <v>3.5384283388267095E-3</v>
      </c>
    </row>
    <row r="230" spans="1:11" s="7" customFormat="1">
      <c r="A230" s="52" t="s">
        <v>114</v>
      </c>
      <c r="B230" s="23">
        <v>20758.580000000002</v>
      </c>
      <c r="C230" s="56" t="s">
        <v>105</v>
      </c>
      <c r="D230" s="13">
        <v>44516</v>
      </c>
      <c r="E230" s="13">
        <v>44516</v>
      </c>
      <c r="F230" s="13">
        <v>44540</v>
      </c>
      <c r="G230" s="23">
        <f t="shared" si="17"/>
        <v>0.5</v>
      </c>
      <c r="H230" s="23">
        <f t="shared" si="18"/>
        <v>24</v>
      </c>
      <c r="I230" s="23">
        <f t="shared" si="19"/>
        <v>24.5</v>
      </c>
      <c r="J230" s="55">
        <f t="shared" si="20"/>
        <v>1.4977350993100667E-4</v>
      </c>
      <c r="K230" s="22">
        <f t="shared" si="21"/>
        <v>3.6694509933096636E-3</v>
      </c>
    </row>
    <row r="231" spans="1:11" s="7" customFormat="1">
      <c r="A231" s="52" t="s">
        <v>114</v>
      </c>
      <c r="B231" s="23">
        <v>20761.349999999999</v>
      </c>
      <c r="C231" s="56" t="s">
        <v>105</v>
      </c>
      <c r="D231" s="13">
        <v>44516</v>
      </c>
      <c r="E231" s="13">
        <v>44516</v>
      </c>
      <c r="F231" s="13">
        <v>44540</v>
      </c>
      <c r="G231" s="23">
        <f t="shared" si="17"/>
        <v>0.5</v>
      </c>
      <c r="H231" s="23">
        <f t="shared" si="18"/>
        <v>24</v>
      </c>
      <c r="I231" s="23">
        <f t="shared" si="19"/>
        <v>24.5</v>
      </c>
      <c r="J231" s="55">
        <f t="shared" si="20"/>
        <v>1.4979349552840824E-4</v>
      </c>
      <c r="K231" s="22">
        <f t="shared" si="21"/>
        <v>3.6699406404460018E-3</v>
      </c>
    </row>
    <row r="232" spans="1:11" s="7" customFormat="1">
      <c r="A232" s="52" t="s">
        <v>114</v>
      </c>
      <c r="B232" s="23">
        <v>17838.32</v>
      </c>
      <c r="C232" s="56" t="s">
        <v>105</v>
      </c>
      <c r="D232" s="13">
        <v>44545</v>
      </c>
      <c r="E232" s="13">
        <v>44545</v>
      </c>
      <c r="F232" s="13">
        <v>44552</v>
      </c>
      <c r="G232" s="23">
        <f t="shared" si="17"/>
        <v>0.5</v>
      </c>
      <c r="H232" s="23">
        <f t="shared" si="18"/>
        <v>7</v>
      </c>
      <c r="I232" s="23">
        <f t="shared" si="19"/>
        <v>7.5</v>
      </c>
      <c r="J232" s="55">
        <f t="shared" si="20"/>
        <v>1.2870378405808463E-4</v>
      </c>
      <c r="K232" s="22">
        <f t="shared" si="21"/>
        <v>9.6527838043563468E-4</v>
      </c>
    </row>
    <row r="233" spans="1:11" s="7" customFormat="1">
      <c r="A233" s="52" t="s">
        <v>114</v>
      </c>
      <c r="B233" s="23">
        <v>17838.32</v>
      </c>
      <c r="C233" s="56" t="s">
        <v>105</v>
      </c>
      <c r="D233" s="13">
        <v>44545</v>
      </c>
      <c r="E233" s="13">
        <v>44545</v>
      </c>
      <c r="F233" s="13">
        <v>44552</v>
      </c>
      <c r="G233" s="23">
        <f t="shared" si="17"/>
        <v>0.5</v>
      </c>
      <c r="H233" s="23">
        <f t="shared" si="18"/>
        <v>7</v>
      </c>
      <c r="I233" s="23">
        <f t="shared" si="19"/>
        <v>7.5</v>
      </c>
      <c r="J233" s="55">
        <f t="shared" si="20"/>
        <v>1.2870378405808463E-4</v>
      </c>
      <c r="K233" s="22">
        <f t="shared" si="21"/>
        <v>9.6527838043563468E-4</v>
      </c>
    </row>
    <row r="234" spans="1:11" s="7" customFormat="1">
      <c r="A234" s="52" t="s">
        <v>114</v>
      </c>
      <c r="B234" s="23">
        <v>17924.57</v>
      </c>
      <c r="C234" s="56" t="s">
        <v>105</v>
      </c>
      <c r="D234" s="13">
        <v>44546</v>
      </c>
      <c r="E234" s="13">
        <v>44546</v>
      </c>
      <c r="F234" s="13">
        <v>44552</v>
      </c>
      <c r="G234" s="23">
        <f t="shared" si="17"/>
        <v>0.5</v>
      </c>
      <c r="H234" s="23">
        <f t="shared" si="18"/>
        <v>6</v>
      </c>
      <c r="I234" s="23">
        <f t="shared" si="19"/>
        <v>6.5</v>
      </c>
      <c r="J234" s="55">
        <f t="shared" si="20"/>
        <v>1.2932607928403697E-4</v>
      </c>
      <c r="K234" s="22">
        <f t="shared" si="21"/>
        <v>8.4061951534624031E-4</v>
      </c>
    </row>
    <row r="235" spans="1:11" s="7" customFormat="1">
      <c r="A235" s="52" t="s">
        <v>114</v>
      </c>
      <c r="B235" s="23">
        <v>17924.57</v>
      </c>
      <c r="C235" s="56" t="s">
        <v>105</v>
      </c>
      <c r="D235" s="13">
        <v>44546</v>
      </c>
      <c r="E235" s="13">
        <v>44546</v>
      </c>
      <c r="F235" s="13">
        <v>44552</v>
      </c>
      <c r="G235" s="23">
        <f t="shared" si="17"/>
        <v>0.5</v>
      </c>
      <c r="H235" s="23">
        <f t="shared" si="18"/>
        <v>6</v>
      </c>
      <c r="I235" s="23">
        <f t="shared" si="19"/>
        <v>6.5</v>
      </c>
      <c r="J235" s="55">
        <f t="shared" si="20"/>
        <v>1.2932607928403697E-4</v>
      </c>
      <c r="K235" s="22">
        <f t="shared" si="21"/>
        <v>8.4061951534624031E-4</v>
      </c>
    </row>
    <row r="236" spans="1:11" s="7" customFormat="1">
      <c r="A236" s="52" t="s">
        <v>114</v>
      </c>
      <c r="B236" s="23">
        <v>18138.32</v>
      </c>
      <c r="C236" s="56" t="s">
        <v>105</v>
      </c>
      <c r="D236" s="13">
        <v>44547</v>
      </c>
      <c r="E236" s="13">
        <v>44547</v>
      </c>
      <c r="F236" s="13">
        <v>44552</v>
      </c>
      <c r="G236" s="23">
        <f t="shared" si="17"/>
        <v>0.5</v>
      </c>
      <c r="H236" s="23">
        <f t="shared" si="18"/>
        <v>5</v>
      </c>
      <c r="I236" s="23">
        <f t="shared" si="19"/>
        <v>5.5</v>
      </c>
      <c r="J236" s="55">
        <f t="shared" si="20"/>
        <v>1.3086828919183185E-4</v>
      </c>
      <c r="K236" s="22">
        <f t="shared" si="21"/>
        <v>7.1977559055507519E-4</v>
      </c>
    </row>
    <row r="237" spans="1:11" s="7" customFormat="1">
      <c r="A237" s="52" t="s">
        <v>114</v>
      </c>
      <c r="B237" s="23">
        <v>18138.32</v>
      </c>
      <c r="C237" s="56" t="s">
        <v>105</v>
      </c>
      <c r="D237" s="13">
        <v>44547</v>
      </c>
      <c r="E237" s="13">
        <v>44547</v>
      </c>
      <c r="F237" s="13">
        <v>44552</v>
      </c>
      <c r="G237" s="23">
        <f t="shared" si="17"/>
        <v>0.5</v>
      </c>
      <c r="H237" s="23">
        <f t="shared" si="18"/>
        <v>5</v>
      </c>
      <c r="I237" s="23">
        <f t="shared" si="19"/>
        <v>5.5</v>
      </c>
      <c r="J237" s="55">
        <f t="shared" si="20"/>
        <v>1.3086828919183185E-4</v>
      </c>
      <c r="K237" s="22">
        <f t="shared" si="21"/>
        <v>7.1977559055507519E-4</v>
      </c>
    </row>
    <row r="238" spans="1:11" s="7" customFormat="1">
      <c r="A238" s="52" t="s">
        <v>114</v>
      </c>
      <c r="B238" s="23">
        <v>17714.57</v>
      </c>
      <c r="C238" s="56" t="s">
        <v>105</v>
      </c>
      <c r="D238" s="13">
        <v>44550</v>
      </c>
      <c r="E238" s="13">
        <v>44550</v>
      </c>
      <c r="F238" s="13">
        <v>44559</v>
      </c>
      <c r="G238" s="23">
        <f t="shared" si="17"/>
        <v>0.5</v>
      </c>
      <c r="H238" s="23">
        <f t="shared" si="18"/>
        <v>9</v>
      </c>
      <c r="I238" s="23">
        <f t="shared" si="19"/>
        <v>9.5</v>
      </c>
      <c r="J238" s="55">
        <f t="shared" si="20"/>
        <v>1.2781092569041393E-4</v>
      </c>
      <c r="K238" s="22">
        <f t="shared" si="21"/>
        <v>1.2142037940589324E-3</v>
      </c>
    </row>
    <row r="239" spans="1:11" s="7" customFormat="1">
      <c r="A239" s="52" t="s">
        <v>114</v>
      </c>
      <c r="B239" s="23">
        <v>17714.57</v>
      </c>
      <c r="C239" s="56" t="s">
        <v>105</v>
      </c>
      <c r="D239" s="13">
        <v>44550</v>
      </c>
      <c r="E239" s="13">
        <v>44550</v>
      </c>
      <c r="F239" s="13">
        <v>44559</v>
      </c>
      <c r="G239" s="23">
        <f t="shared" si="17"/>
        <v>0.5</v>
      </c>
      <c r="H239" s="23">
        <f t="shared" si="18"/>
        <v>9</v>
      </c>
      <c r="I239" s="23">
        <f t="shared" si="19"/>
        <v>9.5</v>
      </c>
      <c r="J239" s="55">
        <f t="shared" si="20"/>
        <v>1.2781092569041393E-4</v>
      </c>
      <c r="K239" s="22">
        <f t="shared" si="21"/>
        <v>1.2142037940589324E-3</v>
      </c>
    </row>
    <row r="240" spans="1:11" s="7" customFormat="1">
      <c r="A240" s="52" t="s">
        <v>114</v>
      </c>
      <c r="B240" s="23">
        <v>17433.32</v>
      </c>
      <c r="C240" s="56" t="s">
        <v>105</v>
      </c>
      <c r="D240" s="13">
        <v>44551</v>
      </c>
      <c r="E240" s="13">
        <v>44551</v>
      </c>
      <c r="F240" s="13">
        <v>44559</v>
      </c>
      <c r="G240" s="23">
        <f t="shared" si="17"/>
        <v>0.5</v>
      </c>
      <c r="H240" s="23">
        <f t="shared" si="18"/>
        <v>8</v>
      </c>
      <c r="I240" s="23">
        <f t="shared" si="19"/>
        <v>8.5</v>
      </c>
      <c r="J240" s="55">
        <f t="shared" si="20"/>
        <v>1.2578170212752593E-4</v>
      </c>
      <c r="K240" s="22">
        <f t="shared" si="21"/>
        <v>1.0691444680839704E-3</v>
      </c>
    </row>
    <row r="241" spans="1:11" s="7" customFormat="1">
      <c r="A241" s="52" t="s">
        <v>114</v>
      </c>
      <c r="B241" s="23">
        <v>17433.32</v>
      </c>
      <c r="C241" s="56" t="s">
        <v>105</v>
      </c>
      <c r="D241" s="13">
        <v>44551</v>
      </c>
      <c r="E241" s="13">
        <v>44551</v>
      </c>
      <c r="F241" s="13">
        <v>44559</v>
      </c>
      <c r="G241" s="23">
        <f t="shared" si="17"/>
        <v>0.5</v>
      </c>
      <c r="H241" s="23">
        <f t="shared" si="18"/>
        <v>8</v>
      </c>
      <c r="I241" s="23">
        <f t="shared" si="19"/>
        <v>8.5</v>
      </c>
      <c r="J241" s="55">
        <f t="shared" si="20"/>
        <v>1.2578170212752593E-4</v>
      </c>
      <c r="K241" s="22">
        <f t="shared" si="21"/>
        <v>1.0691444680839704E-3</v>
      </c>
    </row>
    <row r="242" spans="1:11" s="7" customFormat="1">
      <c r="A242" s="52" t="s">
        <v>114</v>
      </c>
      <c r="B242" s="23">
        <v>17962.07</v>
      </c>
      <c r="C242" s="56" t="s">
        <v>105</v>
      </c>
      <c r="D242" s="13">
        <v>44552</v>
      </c>
      <c r="E242" s="13">
        <v>44552</v>
      </c>
      <c r="F242" s="13">
        <v>44559</v>
      </c>
      <c r="G242" s="23">
        <f t="shared" si="17"/>
        <v>0.5</v>
      </c>
      <c r="H242" s="23">
        <f t="shared" si="18"/>
        <v>7</v>
      </c>
      <c r="I242" s="23">
        <f t="shared" si="19"/>
        <v>7.5</v>
      </c>
      <c r="J242" s="55">
        <f t="shared" si="20"/>
        <v>1.2959664242575536E-4</v>
      </c>
      <c r="K242" s="22">
        <f t="shared" si="21"/>
        <v>9.7197481819316514E-4</v>
      </c>
    </row>
    <row r="243" spans="1:11" s="7" customFormat="1">
      <c r="A243" s="52" t="s">
        <v>114</v>
      </c>
      <c r="B243" s="23">
        <v>17962.07</v>
      </c>
      <c r="C243" s="56" t="s">
        <v>105</v>
      </c>
      <c r="D243" s="13">
        <v>44552</v>
      </c>
      <c r="E243" s="13">
        <v>44552</v>
      </c>
      <c r="F243" s="13">
        <v>44559</v>
      </c>
      <c r="G243" s="23">
        <f t="shared" si="17"/>
        <v>0.5</v>
      </c>
      <c r="H243" s="23">
        <f t="shared" si="18"/>
        <v>7</v>
      </c>
      <c r="I243" s="23">
        <f t="shared" si="19"/>
        <v>7.5</v>
      </c>
      <c r="J243" s="55">
        <f t="shared" si="20"/>
        <v>1.2959664242575536E-4</v>
      </c>
      <c r="K243" s="22">
        <f t="shared" si="21"/>
        <v>9.7197481819316514E-4</v>
      </c>
    </row>
    <row r="244" spans="1:11" s="7" customFormat="1">
      <c r="A244" s="52" t="s">
        <v>114</v>
      </c>
      <c r="B244" s="23">
        <v>18082.07</v>
      </c>
      <c r="C244" s="56" t="s">
        <v>105</v>
      </c>
      <c r="D244" s="13">
        <v>44553</v>
      </c>
      <c r="E244" s="13">
        <v>44553</v>
      </c>
      <c r="F244" s="13">
        <v>44559</v>
      </c>
      <c r="G244" s="23">
        <f t="shared" si="17"/>
        <v>0.5</v>
      </c>
      <c r="H244" s="23">
        <f t="shared" si="18"/>
        <v>6</v>
      </c>
      <c r="I244" s="23">
        <f t="shared" si="19"/>
        <v>6.5</v>
      </c>
      <c r="J244" s="55">
        <f t="shared" si="20"/>
        <v>1.3046244447925424E-4</v>
      </c>
      <c r="K244" s="22">
        <f t="shared" si="21"/>
        <v>8.4800588911515258E-4</v>
      </c>
    </row>
    <row r="245" spans="1:11" s="7" customFormat="1">
      <c r="A245" s="52" t="s">
        <v>114</v>
      </c>
      <c r="B245" s="23">
        <v>18082.07</v>
      </c>
      <c r="C245" s="56" t="s">
        <v>105</v>
      </c>
      <c r="D245" s="13">
        <v>44553</v>
      </c>
      <c r="E245" s="13">
        <v>44553</v>
      </c>
      <c r="F245" s="13">
        <v>44559</v>
      </c>
      <c r="G245" s="23">
        <f t="shared" si="17"/>
        <v>0.5</v>
      </c>
      <c r="H245" s="23">
        <f t="shared" si="18"/>
        <v>6</v>
      </c>
      <c r="I245" s="23">
        <f t="shared" si="19"/>
        <v>6.5</v>
      </c>
      <c r="J245" s="55">
        <f t="shared" si="20"/>
        <v>1.3046244447925424E-4</v>
      </c>
      <c r="K245" s="22">
        <f t="shared" si="21"/>
        <v>8.4800588911515258E-4</v>
      </c>
    </row>
    <row r="246" spans="1:11" s="7" customFormat="1">
      <c r="A246" s="52" t="s">
        <v>114</v>
      </c>
      <c r="B246" s="23">
        <v>18224.57</v>
      </c>
      <c r="C246" s="56" t="s">
        <v>105</v>
      </c>
      <c r="D246" s="13">
        <v>44557</v>
      </c>
      <c r="E246" s="13">
        <v>44557</v>
      </c>
      <c r="F246" s="13">
        <v>44564</v>
      </c>
      <c r="G246" s="23">
        <f t="shared" si="17"/>
        <v>0.5</v>
      </c>
      <c r="H246" s="23">
        <f t="shared" si="18"/>
        <v>7</v>
      </c>
      <c r="I246" s="23">
        <f t="shared" si="19"/>
        <v>7.5</v>
      </c>
      <c r="J246" s="55">
        <f t="shared" si="20"/>
        <v>1.3149058441778416E-4</v>
      </c>
      <c r="K246" s="22">
        <f t="shared" si="21"/>
        <v>9.8617938313338115E-4</v>
      </c>
    </row>
    <row r="247" spans="1:11" s="7" customFormat="1">
      <c r="A247" s="52" t="s">
        <v>114</v>
      </c>
      <c r="B247" s="23">
        <v>18224.57</v>
      </c>
      <c r="C247" s="56" t="s">
        <v>105</v>
      </c>
      <c r="D247" s="13">
        <v>44557</v>
      </c>
      <c r="E247" s="13">
        <v>44557</v>
      </c>
      <c r="F247" s="13">
        <v>44564</v>
      </c>
      <c r="G247" s="23">
        <f t="shared" si="17"/>
        <v>0.5</v>
      </c>
      <c r="H247" s="23">
        <f t="shared" si="18"/>
        <v>7</v>
      </c>
      <c r="I247" s="23">
        <f t="shared" si="19"/>
        <v>7.5</v>
      </c>
      <c r="J247" s="55">
        <f t="shared" si="20"/>
        <v>1.3149058441778416E-4</v>
      </c>
      <c r="K247" s="22">
        <f t="shared" si="21"/>
        <v>9.8617938313338115E-4</v>
      </c>
    </row>
    <row r="248" spans="1:11" s="7" customFormat="1">
      <c r="A248" s="52" t="s">
        <v>114</v>
      </c>
      <c r="B248" s="23">
        <v>18374.57</v>
      </c>
      <c r="C248" s="56" t="s">
        <v>105</v>
      </c>
      <c r="D248" s="13">
        <v>44558</v>
      </c>
      <c r="E248" s="13">
        <v>44558</v>
      </c>
      <c r="F248" s="13">
        <v>44565</v>
      </c>
      <c r="G248" s="23">
        <f t="shared" si="17"/>
        <v>0.5</v>
      </c>
      <c r="H248" s="23">
        <f t="shared" si="18"/>
        <v>7</v>
      </c>
      <c r="I248" s="23">
        <f t="shared" si="19"/>
        <v>7.5</v>
      </c>
      <c r="J248" s="55">
        <f t="shared" si="20"/>
        <v>1.3257283698465776E-4</v>
      </c>
      <c r="K248" s="22">
        <f t="shared" si="21"/>
        <v>9.9429627738493315E-4</v>
      </c>
    </row>
    <row r="249" spans="1:11" s="7" customFormat="1">
      <c r="A249" s="52" t="s">
        <v>114</v>
      </c>
      <c r="B249" s="23">
        <v>18374.57</v>
      </c>
      <c r="C249" s="56" t="s">
        <v>105</v>
      </c>
      <c r="D249" s="13">
        <v>44558</v>
      </c>
      <c r="E249" s="13">
        <v>44558</v>
      </c>
      <c r="F249" s="13">
        <v>44567</v>
      </c>
      <c r="G249" s="23">
        <f t="shared" si="17"/>
        <v>0.5</v>
      </c>
      <c r="H249" s="23">
        <f t="shared" si="18"/>
        <v>9</v>
      </c>
      <c r="I249" s="23">
        <f t="shared" si="19"/>
        <v>9.5</v>
      </c>
      <c r="J249" s="55">
        <f t="shared" si="20"/>
        <v>1.3257283698465776E-4</v>
      </c>
      <c r="K249" s="22">
        <f t="shared" si="21"/>
        <v>1.2594419513542487E-3</v>
      </c>
    </row>
    <row r="250" spans="1:11" s="7" customFormat="1">
      <c r="A250" s="52" t="s">
        <v>114</v>
      </c>
      <c r="B250" s="23">
        <v>18374.57</v>
      </c>
      <c r="C250" s="56" t="s">
        <v>105</v>
      </c>
      <c r="D250" s="13">
        <v>44558</v>
      </c>
      <c r="E250" s="13">
        <v>44558</v>
      </c>
      <c r="F250" s="13">
        <v>44565</v>
      </c>
      <c r="G250" s="23">
        <f t="shared" si="17"/>
        <v>0.5</v>
      </c>
      <c r="H250" s="23">
        <f t="shared" si="18"/>
        <v>7</v>
      </c>
      <c r="I250" s="23">
        <f t="shared" si="19"/>
        <v>7.5</v>
      </c>
      <c r="J250" s="55">
        <f t="shared" si="20"/>
        <v>1.3257283698465776E-4</v>
      </c>
      <c r="K250" s="22">
        <f t="shared" si="21"/>
        <v>9.9429627738493315E-4</v>
      </c>
    </row>
    <row r="251" spans="1:11" s="7" customFormat="1">
      <c r="A251" s="52" t="s">
        <v>114</v>
      </c>
      <c r="B251" s="23">
        <v>18374.57</v>
      </c>
      <c r="C251" s="56" t="s">
        <v>105</v>
      </c>
      <c r="D251" s="13">
        <v>44558</v>
      </c>
      <c r="E251" s="13">
        <v>44558</v>
      </c>
      <c r="F251" s="13">
        <v>44565</v>
      </c>
      <c r="G251" s="23">
        <f t="shared" si="17"/>
        <v>0.5</v>
      </c>
      <c r="H251" s="23">
        <f t="shared" si="18"/>
        <v>7</v>
      </c>
      <c r="I251" s="23">
        <f t="shared" si="19"/>
        <v>7.5</v>
      </c>
      <c r="J251" s="55">
        <f t="shared" si="20"/>
        <v>1.3257283698465776E-4</v>
      </c>
      <c r="K251" s="22">
        <f t="shared" si="21"/>
        <v>9.9429627738493315E-4</v>
      </c>
    </row>
    <row r="252" spans="1:11" s="7" customFormat="1">
      <c r="A252" s="52" t="s">
        <v>114</v>
      </c>
      <c r="B252" s="23">
        <v>18475.82</v>
      </c>
      <c r="C252" s="56" t="s">
        <v>105</v>
      </c>
      <c r="D252" s="13">
        <v>44559</v>
      </c>
      <c r="E252" s="13">
        <v>44559</v>
      </c>
      <c r="F252" s="13">
        <v>44571</v>
      </c>
      <c r="G252" s="23">
        <f t="shared" si="17"/>
        <v>0.5</v>
      </c>
      <c r="H252" s="23">
        <f t="shared" si="18"/>
        <v>12</v>
      </c>
      <c r="I252" s="23">
        <f t="shared" si="19"/>
        <v>12.5</v>
      </c>
      <c r="J252" s="55">
        <f t="shared" si="20"/>
        <v>1.3330335746729744E-4</v>
      </c>
      <c r="K252" s="22">
        <f t="shared" si="21"/>
        <v>1.6662919683412181E-3</v>
      </c>
    </row>
    <row r="253" spans="1:11" s="7" customFormat="1">
      <c r="A253" s="52" t="s">
        <v>114</v>
      </c>
      <c r="B253" s="23">
        <v>18475.82</v>
      </c>
      <c r="C253" s="56" t="s">
        <v>105</v>
      </c>
      <c r="D253" s="13">
        <v>44559</v>
      </c>
      <c r="E253" s="13">
        <v>44559</v>
      </c>
      <c r="F253" s="13">
        <v>44571</v>
      </c>
      <c r="G253" s="23">
        <f t="shared" si="17"/>
        <v>0.5</v>
      </c>
      <c r="H253" s="23">
        <f t="shared" si="18"/>
        <v>12</v>
      </c>
      <c r="I253" s="23">
        <f t="shared" si="19"/>
        <v>12.5</v>
      </c>
      <c r="J253" s="55">
        <f t="shared" si="20"/>
        <v>1.3330335746729744E-4</v>
      </c>
      <c r="K253" s="22">
        <f t="shared" si="21"/>
        <v>1.6662919683412181E-3</v>
      </c>
    </row>
    <row r="254" spans="1:11" s="7" customFormat="1">
      <c r="A254" s="52" t="s">
        <v>114</v>
      </c>
      <c r="B254" s="23">
        <v>18475.82</v>
      </c>
      <c r="C254" s="56" t="s">
        <v>105</v>
      </c>
      <c r="D254" s="13">
        <v>44559</v>
      </c>
      <c r="E254" s="13">
        <v>44559</v>
      </c>
      <c r="F254" s="13">
        <v>44571</v>
      </c>
      <c r="G254" s="23">
        <f t="shared" si="17"/>
        <v>0.5</v>
      </c>
      <c r="H254" s="23">
        <f t="shared" si="18"/>
        <v>12</v>
      </c>
      <c r="I254" s="23">
        <f t="shared" si="19"/>
        <v>12.5</v>
      </c>
      <c r="J254" s="55">
        <f t="shared" si="20"/>
        <v>1.3330335746729744E-4</v>
      </c>
      <c r="K254" s="22">
        <f t="shared" si="21"/>
        <v>1.6662919683412181E-3</v>
      </c>
    </row>
    <row r="255" spans="1:11" s="7" customFormat="1">
      <c r="A255" s="52" t="s">
        <v>114</v>
      </c>
      <c r="B255" s="23">
        <v>18475.82</v>
      </c>
      <c r="C255" s="56" t="s">
        <v>105</v>
      </c>
      <c r="D255" s="13">
        <v>44559</v>
      </c>
      <c r="E255" s="13">
        <v>44559</v>
      </c>
      <c r="F255" s="13">
        <v>44571</v>
      </c>
      <c r="G255" s="23">
        <f t="shared" si="17"/>
        <v>0.5</v>
      </c>
      <c r="H255" s="23">
        <f t="shared" si="18"/>
        <v>12</v>
      </c>
      <c r="I255" s="23">
        <f t="shared" si="19"/>
        <v>12.5</v>
      </c>
      <c r="J255" s="55">
        <f t="shared" si="20"/>
        <v>1.3330335746729744E-4</v>
      </c>
      <c r="K255" s="22">
        <f t="shared" si="21"/>
        <v>1.6662919683412181E-3</v>
      </c>
    </row>
    <row r="256" spans="1:11" s="7" customFormat="1">
      <c r="A256" s="52" t="s">
        <v>114</v>
      </c>
      <c r="B256" s="23">
        <v>18494.57</v>
      </c>
      <c r="C256" s="56" t="s">
        <v>105</v>
      </c>
      <c r="D256" s="13">
        <v>44560</v>
      </c>
      <c r="E256" s="13">
        <v>44560</v>
      </c>
      <c r="F256" s="13">
        <v>44571</v>
      </c>
      <c r="G256" s="23">
        <f t="shared" si="17"/>
        <v>0.5</v>
      </c>
      <c r="H256" s="23">
        <f t="shared" si="18"/>
        <v>11</v>
      </c>
      <c r="I256" s="23">
        <f t="shared" si="19"/>
        <v>11.5</v>
      </c>
      <c r="J256" s="55">
        <f t="shared" si="20"/>
        <v>1.3343863903815664E-4</v>
      </c>
      <c r="K256" s="22">
        <f t="shared" si="21"/>
        <v>1.5345443489388013E-3</v>
      </c>
    </row>
    <row r="257" spans="1:11" s="7" customFormat="1">
      <c r="A257" s="52" t="s">
        <v>114</v>
      </c>
      <c r="B257" s="23">
        <v>18494.57</v>
      </c>
      <c r="C257" s="56" t="s">
        <v>105</v>
      </c>
      <c r="D257" s="13">
        <v>44560</v>
      </c>
      <c r="E257" s="13">
        <v>44560</v>
      </c>
      <c r="F257" s="13">
        <v>44571</v>
      </c>
      <c r="G257" s="23">
        <f t="shared" si="17"/>
        <v>0.5</v>
      </c>
      <c r="H257" s="23">
        <f t="shared" si="18"/>
        <v>11</v>
      </c>
      <c r="I257" s="23">
        <f t="shared" si="19"/>
        <v>11.5</v>
      </c>
      <c r="J257" s="55">
        <f t="shared" si="20"/>
        <v>1.3343863903815664E-4</v>
      </c>
      <c r="K257" s="22">
        <f t="shared" si="21"/>
        <v>1.5345443489388013E-3</v>
      </c>
    </row>
    <row r="258" spans="1:11" s="7" customFormat="1">
      <c r="A258" s="52" t="s">
        <v>114</v>
      </c>
      <c r="B258" s="23">
        <v>18494.57</v>
      </c>
      <c r="C258" s="56" t="s">
        <v>105</v>
      </c>
      <c r="D258" s="13">
        <v>44560</v>
      </c>
      <c r="E258" s="13">
        <v>44560</v>
      </c>
      <c r="F258" s="13">
        <v>44571</v>
      </c>
      <c r="G258" s="23">
        <f t="shared" si="17"/>
        <v>0.5</v>
      </c>
      <c r="H258" s="23">
        <f t="shared" si="18"/>
        <v>11</v>
      </c>
      <c r="I258" s="23">
        <f t="shared" si="19"/>
        <v>11.5</v>
      </c>
      <c r="J258" s="55">
        <f t="shared" si="20"/>
        <v>1.3343863903815664E-4</v>
      </c>
      <c r="K258" s="22">
        <f t="shared" si="21"/>
        <v>1.5345443489388013E-3</v>
      </c>
    </row>
    <row r="259" spans="1:11" s="7" customFormat="1">
      <c r="A259" s="52" t="s">
        <v>114</v>
      </c>
      <c r="B259" s="23">
        <v>18494.57</v>
      </c>
      <c r="C259" s="56" t="s">
        <v>105</v>
      </c>
      <c r="D259" s="13">
        <v>44560</v>
      </c>
      <c r="E259" s="13">
        <v>44560</v>
      </c>
      <c r="F259" s="13">
        <v>44571</v>
      </c>
      <c r="G259" s="23">
        <f t="shared" si="17"/>
        <v>0.5</v>
      </c>
      <c r="H259" s="23">
        <f t="shared" si="18"/>
        <v>11</v>
      </c>
      <c r="I259" s="23">
        <f t="shared" si="19"/>
        <v>11.5</v>
      </c>
      <c r="J259" s="55">
        <f t="shared" si="20"/>
        <v>1.3343863903815664E-4</v>
      </c>
      <c r="K259" s="22">
        <f t="shared" si="21"/>
        <v>1.5345443489388013E-3</v>
      </c>
    </row>
    <row r="260" spans="1:11" s="7" customFormat="1">
      <c r="A260" s="52" t="s">
        <v>114</v>
      </c>
      <c r="B260" s="23">
        <v>18269.57</v>
      </c>
      <c r="C260" s="56" t="s">
        <v>105</v>
      </c>
      <c r="D260" s="13">
        <v>44564</v>
      </c>
      <c r="E260" s="13">
        <v>44564</v>
      </c>
      <c r="F260" s="13">
        <v>44572</v>
      </c>
      <c r="G260" s="23">
        <f t="shared" si="17"/>
        <v>0.5</v>
      </c>
      <c r="H260" s="23">
        <f t="shared" si="18"/>
        <v>8</v>
      </c>
      <c r="I260" s="23">
        <f t="shared" si="19"/>
        <v>8.5</v>
      </c>
      <c r="J260" s="55">
        <f t="shared" si="20"/>
        <v>1.3181526018784625E-4</v>
      </c>
      <c r="K260" s="22">
        <f t="shared" si="21"/>
        <v>1.1204297115966931E-3</v>
      </c>
    </row>
    <row r="261" spans="1:11" s="7" customFormat="1">
      <c r="A261" s="52" t="s">
        <v>114</v>
      </c>
      <c r="B261" s="23">
        <v>18269.57</v>
      </c>
      <c r="C261" s="56" t="s">
        <v>105</v>
      </c>
      <c r="D261" s="13">
        <v>44564</v>
      </c>
      <c r="E261" s="13">
        <v>44564</v>
      </c>
      <c r="F261" s="13">
        <v>44572</v>
      </c>
      <c r="G261" s="23">
        <f t="shared" si="17"/>
        <v>0.5</v>
      </c>
      <c r="H261" s="23">
        <f t="shared" si="18"/>
        <v>8</v>
      </c>
      <c r="I261" s="23">
        <f t="shared" si="19"/>
        <v>8.5</v>
      </c>
      <c r="J261" s="55">
        <f t="shared" si="20"/>
        <v>1.3181526018784625E-4</v>
      </c>
      <c r="K261" s="22">
        <f t="shared" si="21"/>
        <v>1.1204297115966931E-3</v>
      </c>
    </row>
    <row r="262" spans="1:11" s="7" customFormat="1">
      <c r="A262" s="52" t="s">
        <v>114</v>
      </c>
      <c r="B262" s="23">
        <v>18269.57</v>
      </c>
      <c r="C262" s="56" t="s">
        <v>105</v>
      </c>
      <c r="D262" s="13">
        <v>44564</v>
      </c>
      <c r="E262" s="13">
        <v>44564</v>
      </c>
      <c r="F262" s="13">
        <v>44572</v>
      </c>
      <c r="G262" s="23">
        <f t="shared" si="17"/>
        <v>0.5</v>
      </c>
      <c r="H262" s="23">
        <f t="shared" si="18"/>
        <v>8</v>
      </c>
      <c r="I262" s="23">
        <f t="shared" si="19"/>
        <v>8.5</v>
      </c>
      <c r="J262" s="55">
        <f t="shared" si="20"/>
        <v>1.3181526018784625E-4</v>
      </c>
      <c r="K262" s="22">
        <f t="shared" si="21"/>
        <v>1.1204297115966931E-3</v>
      </c>
    </row>
    <row r="263" spans="1:11" s="7" customFormat="1">
      <c r="A263" s="52" t="s">
        <v>114</v>
      </c>
      <c r="B263" s="23">
        <v>18269.57</v>
      </c>
      <c r="C263" s="56" t="s">
        <v>105</v>
      </c>
      <c r="D263" s="13">
        <v>44564</v>
      </c>
      <c r="E263" s="13">
        <v>44564</v>
      </c>
      <c r="F263" s="13">
        <v>44572</v>
      </c>
      <c r="G263" s="23">
        <f t="shared" si="17"/>
        <v>0.5</v>
      </c>
      <c r="H263" s="23">
        <f t="shared" si="18"/>
        <v>8</v>
      </c>
      <c r="I263" s="23">
        <f t="shared" si="19"/>
        <v>8.5</v>
      </c>
      <c r="J263" s="55">
        <f t="shared" si="20"/>
        <v>1.3181526018784625E-4</v>
      </c>
      <c r="K263" s="22">
        <f t="shared" si="21"/>
        <v>1.1204297115966931E-3</v>
      </c>
    </row>
    <row r="264" spans="1:11" s="7" customFormat="1">
      <c r="A264" s="52" t="s">
        <v>114</v>
      </c>
      <c r="B264" s="23">
        <v>18337.07</v>
      </c>
      <c r="C264" s="56" t="s">
        <v>105</v>
      </c>
      <c r="D264" s="13">
        <v>44565</v>
      </c>
      <c r="E264" s="13">
        <v>44565</v>
      </c>
      <c r="F264" s="13">
        <v>44573</v>
      </c>
      <c r="G264" s="23">
        <f t="shared" si="17"/>
        <v>0.5</v>
      </c>
      <c r="H264" s="23">
        <f t="shared" si="18"/>
        <v>8</v>
      </c>
      <c r="I264" s="23">
        <f t="shared" si="19"/>
        <v>8.5</v>
      </c>
      <c r="J264" s="55">
        <f t="shared" si="20"/>
        <v>1.3230227384293937E-4</v>
      </c>
      <c r="K264" s="22">
        <f t="shared" si="21"/>
        <v>1.1245693276649847E-3</v>
      </c>
    </row>
    <row r="265" spans="1:11" s="7" customFormat="1">
      <c r="A265" s="52" t="s">
        <v>114</v>
      </c>
      <c r="B265" s="23">
        <v>18332.189999999999</v>
      </c>
      <c r="C265" s="56" t="s">
        <v>105</v>
      </c>
      <c r="D265" s="13">
        <v>44565</v>
      </c>
      <c r="E265" s="13">
        <v>44565</v>
      </c>
      <c r="F265" s="13">
        <v>44573</v>
      </c>
      <c r="G265" s="23">
        <f t="shared" si="17"/>
        <v>0.5</v>
      </c>
      <c r="H265" s="23">
        <f t="shared" si="18"/>
        <v>8</v>
      </c>
      <c r="I265" s="23">
        <f t="shared" si="19"/>
        <v>8.5</v>
      </c>
      <c r="J265" s="55">
        <f t="shared" si="20"/>
        <v>1.3226706455943041E-4</v>
      </c>
      <c r="K265" s="22">
        <f t="shared" si="21"/>
        <v>1.1242700487551585E-3</v>
      </c>
    </row>
    <row r="266" spans="1:11" s="7" customFormat="1">
      <c r="A266" s="52" t="s">
        <v>114</v>
      </c>
      <c r="B266" s="23">
        <v>18341.96</v>
      </c>
      <c r="C266" s="56" t="s">
        <v>105</v>
      </c>
      <c r="D266" s="13">
        <v>44565</v>
      </c>
      <c r="E266" s="13">
        <v>44565</v>
      </c>
      <c r="F266" s="13">
        <v>44573</v>
      </c>
      <c r="G266" s="23">
        <f t="shared" ref="G266:G329" si="22">(E266-D266+1)/2</f>
        <v>0.5</v>
      </c>
      <c r="H266" s="23">
        <f t="shared" ref="H266:H329" si="23">F266-E266</f>
        <v>8</v>
      </c>
      <c r="I266" s="23">
        <f t="shared" ref="I266:I329" si="24">SUM(G266:H266)</f>
        <v>8.5</v>
      </c>
      <c r="J266" s="55">
        <f t="shared" ref="J266:J329" si="25">+B266/B$573</f>
        <v>1.3233755527661945E-4</v>
      </c>
      <c r="K266" s="22">
        <f t="shared" ref="K266:K329" si="26">+I266*J266</f>
        <v>1.1248692198512654E-3</v>
      </c>
    </row>
    <row r="267" spans="1:11" s="7" customFormat="1">
      <c r="A267" s="52" t="s">
        <v>114</v>
      </c>
      <c r="B267" s="23">
        <v>18344.41</v>
      </c>
      <c r="C267" s="56" t="s">
        <v>105</v>
      </c>
      <c r="D267" s="13">
        <v>44565</v>
      </c>
      <c r="E267" s="13">
        <v>44565</v>
      </c>
      <c r="F267" s="13">
        <v>44573</v>
      </c>
      <c r="G267" s="23">
        <f t="shared" si="22"/>
        <v>0.5</v>
      </c>
      <c r="H267" s="23">
        <f t="shared" si="23"/>
        <v>8</v>
      </c>
      <c r="I267" s="23">
        <f t="shared" si="24"/>
        <v>8.5</v>
      </c>
      <c r="J267" s="55">
        <f t="shared" si="25"/>
        <v>1.3235523206854503E-4</v>
      </c>
      <c r="K267" s="22">
        <f t="shared" si="26"/>
        <v>1.1250194725826329E-3</v>
      </c>
    </row>
    <row r="268" spans="1:11" s="7" customFormat="1">
      <c r="A268" s="52" t="s">
        <v>114</v>
      </c>
      <c r="B268" s="23">
        <v>18734.57</v>
      </c>
      <c r="C268" s="56" t="s">
        <v>105</v>
      </c>
      <c r="D268" s="13">
        <v>44566</v>
      </c>
      <c r="E268" s="13">
        <v>44566</v>
      </c>
      <c r="F268" s="13">
        <v>44573</v>
      </c>
      <c r="G268" s="23">
        <f t="shared" si="22"/>
        <v>0.5</v>
      </c>
      <c r="H268" s="23">
        <f t="shared" si="23"/>
        <v>7</v>
      </c>
      <c r="I268" s="23">
        <f t="shared" si="24"/>
        <v>7.5</v>
      </c>
      <c r="J268" s="55">
        <f t="shared" si="25"/>
        <v>1.351702431451544E-4</v>
      </c>
      <c r="K268" s="22">
        <f t="shared" si="26"/>
        <v>1.0137768235886579E-3</v>
      </c>
    </row>
    <row r="269" spans="1:11" s="7" customFormat="1">
      <c r="A269" s="52" t="s">
        <v>114</v>
      </c>
      <c r="B269" s="23">
        <v>18734.57</v>
      </c>
      <c r="C269" s="56" t="s">
        <v>105</v>
      </c>
      <c r="D269" s="13">
        <v>44566</v>
      </c>
      <c r="E269" s="13">
        <v>44566</v>
      </c>
      <c r="F269" s="13">
        <v>44573</v>
      </c>
      <c r="G269" s="23">
        <f t="shared" si="22"/>
        <v>0.5</v>
      </c>
      <c r="H269" s="23">
        <f t="shared" si="23"/>
        <v>7</v>
      </c>
      <c r="I269" s="23">
        <f t="shared" si="24"/>
        <v>7.5</v>
      </c>
      <c r="J269" s="55">
        <f t="shared" si="25"/>
        <v>1.351702431451544E-4</v>
      </c>
      <c r="K269" s="22">
        <f t="shared" si="26"/>
        <v>1.0137768235886579E-3</v>
      </c>
    </row>
    <row r="270" spans="1:11" s="7" customFormat="1">
      <c r="A270" s="52" t="s">
        <v>114</v>
      </c>
      <c r="B270" s="23">
        <v>18734.57</v>
      </c>
      <c r="C270" s="56" t="s">
        <v>105</v>
      </c>
      <c r="D270" s="13">
        <v>44566</v>
      </c>
      <c r="E270" s="13">
        <v>44566</v>
      </c>
      <c r="F270" s="13">
        <v>44573</v>
      </c>
      <c r="G270" s="23">
        <f t="shared" si="22"/>
        <v>0.5</v>
      </c>
      <c r="H270" s="23">
        <f t="shared" si="23"/>
        <v>7</v>
      </c>
      <c r="I270" s="23">
        <f t="shared" si="24"/>
        <v>7.5</v>
      </c>
      <c r="J270" s="55">
        <f t="shared" si="25"/>
        <v>1.351702431451544E-4</v>
      </c>
      <c r="K270" s="22">
        <f t="shared" si="26"/>
        <v>1.0137768235886579E-3</v>
      </c>
    </row>
    <row r="271" spans="1:11" s="7" customFormat="1">
      <c r="A271" s="52" t="s">
        <v>114</v>
      </c>
      <c r="B271" s="23">
        <v>18734.57</v>
      </c>
      <c r="C271" s="56" t="s">
        <v>105</v>
      </c>
      <c r="D271" s="13">
        <v>44566</v>
      </c>
      <c r="E271" s="13">
        <v>44566</v>
      </c>
      <c r="F271" s="13">
        <v>44573</v>
      </c>
      <c r="G271" s="23">
        <f t="shared" si="22"/>
        <v>0.5</v>
      </c>
      <c r="H271" s="23">
        <f t="shared" si="23"/>
        <v>7</v>
      </c>
      <c r="I271" s="23">
        <f t="shared" si="24"/>
        <v>7.5</v>
      </c>
      <c r="J271" s="55">
        <f t="shared" si="25"/>
        <v>1.351702431451544E-4</v>
      </c>
      <c r="K271" s="22">
        <f t="shared" si="26"/>
        <v>1.0137768235886579E-3</v>
      </c>
    </row>
    <row r="272" spans="1:11" s="7" customFormat="1">
      <c r="A272" s="52" t="s">
        <v>114</v>
      </c>
      <c r="B272" s="23">
        <v>18938.3</v>
      </c>
      <c r="C272" s="56" t="s">
        <v>105</v>
      </c>
      <c r="D272" s="13">
        <v>44567</v>
      </c>
      <c r="E272" s="13">
        <v>44567</v>
      </c>
      <c r="F272" s="13">
        <v>44573</v>
      </c>
      <c r="G272" s="23">
        <f t="shared" si="22"/>
        <v>0.5</v>
      </c>
      <c r="H272" s="23">
        <f t="shared" si="23"/>
        <v>6</v>
      </c>
      <c r="I272" s="23">
        <f t="shared" si="24"/>
        <v>6.5</v>
      </c>
      <c r="J272" s="55">
        <f t="shared" si="25"/>
        <v>1.3664015858148214E-4</v>
      </c>
      <c r="K272" s="22">
        <f t="shared" si="26"/>
        <v>8.8816103077963388E-4</v>
      </c>
    </row>
    <row r="273" spans="1:11" s="7" customFormat="1">
      <c r="A273" s="52" t="s">
        <v>114</v>
      </c>
      <c r="B273" s="23">
        <v>18943.34</v>
      </c>
      <c r="C273" s="56" t="s">
        <v>105</v>
      </c>
      <c r="D273" s="13">
        <v>44567</v>
      </c>
      <c r="E273" s="13">
        <v>44567</v>
      </c>
      <c r="F273" s="13">
        <v>44573</v>
      </c>
      <c r="G273" s="23">
        <f t="shared" si="22"/>
        <v>0.5</v>
      </c>
      <c r="H273" s="23">
        <f t="shared" si="23"/>
        <v>6</v>
      </c>
      <c r="I273" s="23">
        <f t="shared" si="24"/>
        <v>6.5</v>
      </c>
      <c r="J273" s="55">
        <f t="shared" si="25"/>
        <v>1.3667652226772908E-4</v>
      </c>
      <c r="K273" s="22">
        <f t="shared" si="26"/>
        <v>8.8839739474023906E-4</v>
      </c>
    </row>
    <row r="274" spans="1:11" s="7" customFormat="1">
      <c r="A274" s="52" t="s">
        <v>114</v>
      </c>
      <c r="B274" s="23">
        <v>18943.34</v>
      </c>
      <c r="C274" s="56" t="s">
        <v>105</v>
      </c>
      <c r="D274" s="13">
        <v>44567</v>
      </c>
      <c r="E274" s="13">
        <v>44567</v>
      </c>
      <c r="F274" s="13">
        <v>44573</v>
      </c>
      <c r="G274" s="23">
        <f t="shared" si="22"/>
        <v>0.5</v>
      </c>
      <c r="H274" s="23">
        <f t="shared" si="23"/>
        <v>6</v>
      </c>
      <c r="I274" s="23">
        <f t="shared" si="24"/>
        <v>6.5</v>
      </c>
      <c r="J274" s="55">
        <f t="shared" si="25"/>
        <v>1.3667652226772908E-4</v>
      </c>
      <c r="K274" s="22">
        <f t="shared" si="26"/>
        <v>8.8839739474023906E-4</v>
      </c>
    </row>
    <row r="275" spans="1:11" s="7" customFormat="1">
      <c r="A275" s="52" t="s">
        <v>114</v>
      </c>
      <c r="B275" s="23">
        <v>18940.82</v>
      </c>
      <c r="C275" s="56" t="s">
        <v>105</v>
      </c>
      <c r="D275" s="13">
        <v>44567</v>
      </c>
      <c r="E275" s="13">
        <v>44567</v>
      </c>
      <c r="F275" s="13">
        <v>44573</v>
      </c>
      <c r="G275" s="23">
        <f t="shared" si="22"/>
        <v>0.5</v>
      </c>
      <c r="H275" s="23">
        <f t="shared" si="23"/>
        <v>6</v>
      </c>
      <c r="I275" s="23">
        <f t="shared" si="24"/>
        <v>6.5</v>
      </c>
      <c r="J275" s="55">
        <f t="shared" si="25"/>
        <v>1.3665834042460561E-4</v>
      </c>
      <c r="K275" s="22">
        <f t="shared" si="26"/>
        <v>8.8827921275993647E-4</v>
      </c>
    </row>
    <row r="276" spans="1:11" s="7" customFormat="1">
      <c r="A276" s="52" t="s">
        <v>114</v>
      </c>
      <c r="B276" s="23">
        <v>19387.07</v>
      </c>
      <c r="C276" s="56" t="s">
        <v>105</v>
      </c>
      <c r="D276" s="13">
        <v>44573</v>
      </c>
      <c r="E276" s="13">
        <v>44573</v>
      </c>
      <c r="F276" s="13">
        <v>44580</v>
      </c>
      <c r="G276" s="23">
        <f t="shared" si="22"/>
        <v>0.5</v>
      </c>
      <c r="H276" s="23">
        <f t="shared" si="23"/>
        <v>7</v>
      </c>
      <c r="I276" s="23">
        <f t="shared" si="24"/>
        <v>7.5</v>
      </c>
      <c r="J276" s="55">
        <f t="shared" si="25"/>
        <v>1.3987804181105458E-4</v>
      </c>
      <c r="K276" s="22">
        <f t="shared" si="26"/>
        <v>1.0490853135829094E-3</v>
      </c>
    </row>
    <row r="277" spans="1:11" s="7" customFormat="1">
      <c r="A277" s="52" t="s">
        <v>114</v>
      </c>
      <c r="B277" s="23">
        <v>19387.07</v>
      </c>
      <c r="C277" s="56" t="s">
        <v>105</v>
      </c>
      <c r="D277" s="13">
        <v>44573</v>
      </c>
      <c r="E277" s="13">
        <v>44573</v>
      </c>
      <c r="F277" s="13">
        <v>44580</v>
      </c>
      <c r="G277" s="23">
        <f t="shared" si="22"/>
        <v>0.5</v>
      </c>
      <c r="H277" s="23">
        <f t="shared" si="23"/>
        <v>7</v>
      </c>
      <c r="I277" s="23">
        <f t="shared" si="24"/>
        <v>7.5</v>
      </c>
      <c r="J277" s="55">
        <f t="shared" si="25"/>
        <v>1.3987804181105458E-4</v>
      </c>
      <c r="K277" s="22">
        <f t="shared" si="26"/>
        <v>1.0490853135829094E-3</v>
      </c>
    </row>
    <row r="278" spans="1:11" s="7" customFormat="1">
      <c r="A278" s="52" t="s">
        <v>114</v>
      </c>
      <c r="B278" s="23">
        <v>19387.07</v>
      </c>
      <c r="C278" s="56" t="s">
        <v>105</v>
      </c>
      <c r="D278" s="13">
        <v>44573</v>
      </c>
      <c r="E278" s="13">
        <v>44573</v>
      </c>
      <c r="F278" s="13">
        <v>44580</v>
      </c>
      <c r="G278" s="23">
        <f t="shared" si="22"/>
        <v>0.5</v>
      </c>
      <c r="H278" s="23">
        <f t="shared" si="23"/>
        <v>7</v>
      </c>
      <c r="I278" s="23">
        <f t="shared" si="24"/>
        <v>7.5</v>
      </c>
      <c r="J278" s="55">
        <f t="shared" si="25"/>
        <v>1.3987804181105458E-4</v>
      </c>
      <c r="K278" s="22">
        <f t="shared" si="26"/>
        <v>1.0490853135829094E-3</v>
      </c>
    </row>
    <row r="279" spans="1:11" s="7" customFormat="1">
      <c r="A279" s="52" t="s">
        <v>114</v>
      </c>
      <c r="B279" s="23">
        <v>19387.07</v>
      </c>
      <c r="C279" s="56" t="s">
        <v>105</v>
      </c>
      <c r="D279" s="13">
        <v>44573</v>
      </c>
      <c r="E279" s="13">
        <v>44573</v>
      </c>
      <c r="F279" s="13">
        <v>44580</v>
      </c>
      <c r="G279" s="23">
        <f t="shared" si="22"/>
        <v>0.5</v>
      </c>
      <c r="H279" s="23">
        <f t="shared" si="23"/>
        <v>7</v>
      </c>
      <c r="I279" s="23">
        <f t="shared" si="24"/>
        <v>7.5</v>
      </c>
      <c r="J279" s="55">
        <f t="shared" si="25"/>
        <v>1.3987804181105458E-4</v>
      </c>
      <c r="K279" s="22">
        <f t="shared" si="26"/>
        <v>1.0490853135829094E-3</v>
      </c>
    </row>
    <row r="280" spans="1:11" s="7" customFormat="1">
      <c r="A280" s="52" t="s">
        <v>114</v>
      </c>
      <c r="B280" s="23">
        <v>19005.89</v>
      </c>
      <c r="C280" s="56" t="s">
        <v>105</v>
      </c>
      <c r="D280" s="13">
        <v>44571</v>
      </c>
      <c r="E280" s="13">
        <v>44571</v>
      </c>
      <c r="F280" s="13">
        <v>44578</v>
      </c>
      <c r="G280" s="23">
        <f t="shared" si="22"/>
        <v>0.5</v>
      </c>
      <c r="H280" s="23">
        <f t="shared" si="23"/>
        <v>7</v>
      </c>
      <c r="I280" s="23">
        <f t="shared" si="24"/>
        <v>7.5</v>
      </c>
      <c r="J280" s="55">
        <f t="shared" si="25"/>
        <v>1.3712782158811537E-4</v>
      </c>
      <c r="K280" s="22">
        <f t="shared" si="26"/>
        <v>1.0284586619108654E-3</v>
      </c>
    </row>
    <row r="281" spans="1:11" s="7" customFormat="1">
      <c r="A281" s="52" t="s">
        <v>114</v>
      </c>
      <c r="B281" s="23">
        <v>19000.82</v>
      </c>
      <c r="C281" s="56" t="s">
        <v>105</v>
      </c>
      <c r="D281" s="13">
        <v>44571</v>
      </c>
      <c r="E281" s="13">
        <v>44571</v>
      </c>
      <c r="F281" s="13">
        <v>44578</v>
      </c>
      <c r="G281" s="23">
        <f t="shared" si="22"/>
        <v>0.5</v>
      </c>
      <c r="H281" s="23">
        <f t="shared" si="23"/>
        <v>7</v>
      </c>
      <c r="I281" s="23">
        <f t="shared" si="24"/>
        <v>7.5</v>
      </c>
      <c r="J281" s="55">
        <f t="shared" si="25"/>
        <v>1.3709124145135505E-4</v>
      </c>
      <c r="K281" s="22">
        <f t="shared" si="26"/>
        <v>1.0281843108851628E-3</v>
      </c>
    </row>
    <row r="282" spans="1:11" s="7" customFormat="1">
      <c r="A282" s="52" t="s">
        <v>114</v>
      </c>
      <c r="B282" s="23">
        <v>19444.48</v>
      </c>
      <c r="C282" s="56" t="s">
        <v>105</v>
      </c>
      <c r="D282" s="13">
        <v>44574</v>
      </c>
      <c r="E282" s="13">
        <v>44574</v>
      </c>
      <c r="F282" s="13">
        <v>44580</v>
      </c>
      <c r="G282" s="23">
        <f t="shared" si="22"/>
        <v>0.5</v>
      </c>
      <c r="H282" s="23">
        <f t="shared" si="23"/>
        <v>6</v>
      </c>
      <c r="I282" s="23">
        <f t="shared" si="24"/>
        <v>6.5</v>
      </c>
      <c r="J282" s="55">
        <f t="shared" si="25"/>
        <v>1.4029225594348267E-4</v>
      </c>
      <c r="K282" s="22">
        <f t="shared" si="26"/>
        <v>9.1189966363263732E-4</v>
      </c>
    </row>
    <row r="283" spans="1:11" s="7" customFormat="1">
      <c r="A283" s="52" t="s">
        <v>114</v>
      </c>
      <c r="B283" s="23">
        <v>19441.89</v>
      </c>
      <c r="C283" s="56" t="s">
        <v>105</v>
      </c>
      <c r="D283" s="13">
        <v>44574</v>
      </c>
      <c r="E283" s="13">
        <v>44574</v>
      </c>
      <c r="F283" s="13">
        <v>44580</v>
      </c>
      <c r="G283" s="23">
        <f t="shared" si="22"/>
        <v>0.5</v>
      </c>
      <c r="H283" s="23">
        <f t="shared" si="23"/>
        <v>6</v>
      </c>
      <c r="I283" s="23">
        <f t="shared" si="24"/>
        <v>6.5</v>
      </c>
      <c r="J283" s="55">
        <f t="shared" si="25"/>
        <v>1.4027356904916131E-4</v>
      </c>
      <c r="K283" s="22">
        <f t="shared" si="26"/>
        <v>9.1177819881954852E-4</v>
      </c>
    </row>
    <row r="284" spans="1:11" s="7" customFormat="1">
      <c r="A284" s="52" t="s">
        <v>114</v>
      </c>
      <c r="B284" s="23">
        <v>18848.310000000001</v>
      </c>
      <c r="C284" s="56" t="s">
        <v>105</v>
      </c>
      <c r="D284" s="13">
        <v>44572</v>
      </c>
      <c r="E284" s="13">
        <v>44572</v>
      </c>
      <c r="F284" s="13">
        <v>44579</v>
      </c>
      <c r="G284" s="23">
        <f t="shared" si="22"/>
        <v>0.5</v>
      </c>
      <c r="H284" s="23">
        <f t="shared" si="23"/>
        <v>7</v>
      </c>
      <c r="I284" s="23">
        <f t="shared" si="24"/>
        <v>7.5</v>
      </c>
      <c r="J284" s="55">
        <f t="shared" si="25"/>
        <v>1.359908791915291E-4</v>
      </c>
      <c r="K284" s="22">
        <f t="shared" si="26"/>
        <v>1.0199315939364683E-3</v>
      </c>
    </row>
    <row r="285" spans="1:11" s="7" customFormat="1">
      <c r="A285" s="52" t="s">
        <v>114</v>
      </c>
      <c r="B285" s="23">
        <v>18855.849999999999</v>
      </c>
      <c r="C285" s="56" t="s">
        <v>105</v>
      </c>
      <c r="D285" s="13">
        <v>44572</v>
      </c>
      <c r="E285" s="13">
        <v>44572</v>
      </c>
      <c r="F285" s="13">
        <v>44579</v>
      </c>
      <c r="G285" s="23">
        <f t="shared" si="22"/>
        <v>0.5</v>
      </c>
      <c r="H285" s="23">
        <f t="shared" si="23"/>
        <v>7</v>
      </c>
      <c r="I285" s="23">
        <f t="shared" si="24"/>
        <v>7.5</v>
      </c>
      <c r="J285" s="55">
        <f t="shared" si="25"/>
        <v>1.3604528042055727E-4</v>
      </c>
      <c r="K285" s="22">
        <f t="shared" si="26"/>
        <v>1.0203396031541795E-3</v>
      </c>
    </row>
    <row r="286" spans="1:11" s="7" customFormat="1">
      <c r="A286" s="52" t="s">
        <v>114</v>
      </c>
      <c r="B286" s="23">
        <v>18845.8</v>
      </c>
      <c r="C286" s="56" t="s">
        <v>105</v>
      </c>
      <c r="D286" s="13">
        <v>44572</v>
      </c>
      <c r="E286" s="13">
        <v>44572</v>
      </c>
      <c r="F286" s="13">
        <v>44579</v>
      </c>
      <c r="G286" s="23">
        <f t="shared" si="22"/>
        <v>0.5</v>
      </c>
      <c r="H286" s="23">
        <f t="shared" si="23"/>
        <v>7</v>
      </c>
      <c r="I286" s="23">
        <f t="shared" si="24"/>
        <v>7.5</v>
      </c>
      <c r="J286" s="55">
        <f t="shared" si="25"/>
        <v>1.3597276949857675E-4</v>
      </c>
      <c r="K286" s="22">
        <f t="shared" si="26"/>
        <v>1.0197957712393256E-3</v>
      </c>
    </row>
    <row r="287" spans="1:11" s="7" customFormat="1">
      <c r="A287" s="52" t="s">
        <v>114</v>
      </c>
      <c r="B287" s="23">
        <v>18853.330000000002</v>
      </c>
      <c r="C287" s="56" t="s">
        <v>105</v>
      </c>
      <c r="D287" s="13">
        <v>44572</v>
      </c>
      <c r="E287" s="13">
        <v>44572</v>
      </c>
      <c r="F287" s="13">
        <v>44579</v>
      </c>
      <c r="G287" s="23">
        <f t="shared" si="22"/>
        <v>0.5</v>
      </c>
      <c r="H287" s="23">
        <f t="shared" si="23"/>
        <v>7</v>
      </c>
      <c r="I287" s="23">
        <f t="shared" si="24"/>
        <v>7.5</v>
      </c>
      <c r="J287" s="55">
        <f t="shared" si="25"/>
        <v>1.360270985774338E-4</v>
      </c>
      <c r="K287" s="22">
        <f t="shared" si="26"/>
        <v>1.0202032393307535E-3</v>
      </c>
    </row>
    <row r="288" spans="1:11" s="7" customFormat="1">
      <c r="A288" s="52" t="s">
        <v>114</v>
      </c>
      <c r="B288" s="23">
        <v>28174.82</v>
      </c>
      <c r="C288" s="56" t="s">
        <v>105</v>
      </c>
      <c r="D288" s="13">
        <v>44788</v>
      </c>
      <c r="E288" s="13">
        <v>44788</v>
      </c>
      <c r="F288" s="13">
        <v>44823</v>
      </c>
      <c r="G288" s="23">
        <f t="shared" si="22"/>
        <v>0.5</v>
      </c>
      <c r="H288" s="23">
        <f t="shared" si="23"/>
        <v>35</v>
      </c>
      <c r="I288" s="23">
        <f t="shared" si="24"/>
        <v>35.5</v>
      </c>
      <c r="J288" s="55">
        <f t="shared" si="25"/>
        <v>2.032818084413445E-4</v>
      </c>
      <c r="K288" s="22">
        <f t="shared" si="26"/>
        <v>7.2165041996677297E-3</v>
      </c>
    </row>
    <row r="289" spans="1:11" s="7" customFormat="1">
      <c r="A289" s="52" t="s">
        <v>115</v>
      </c>
      <c r="B289" s="23">
        <v>21273.32</v>
      </c>
      <c r="C289" s="56" t="s">
        <v>105</v>
      </c>
      <c r="D289" s="13">
        <v>44593</v>
      </c>
      <c r="E289" s="13">
        <v>44593</v>
      </c>
      <c r="F289" s="13">
        <v>44615</v>
      </c>
      <c r="G289" s="23">
        <f t="shared" si="22"/>
        <v>0.5</v>
      </c>
      <c r="H289" s="23">
        <f t="shared" si="23"/>
        <v>22</v>
      </c>
      <c r="I289" s="23">
        <f t="shared" si="24"/>
        <v>22.5</v>
      </c>
      <c r="J289" s="55">
        <f t="shared" si="25"/>
        <v>1.534873678394901E-4</v>
      </c>
      <c r="K289" s="22">
        <f t="shared" si="26"/>
        <v>3.4534657763885274E-3</v>
      </c>
    </row>
    <row r="290" spans="1:11" s="7" customFormat="1">
      <c r="A290" s="52" t="s">
        <v>115</v>
      </c>
      <c r="B290" s="23">
        <v>21867.47</v>
      </c>
      <c r="C290" s="56" t="s">
        <v>105</v>
      </c>
      <c r="D290" s="13">
        <v>44595</v>
      </c>
      <c r="E290" s="13">
        <v>44595</v>
      </c>
      <c r="F290" s="13">
        <v>44615</v>
      </c>
      <c r="G290" s="23">
        <f t="shared" si="22"/>
        <v>0.5</v>
      </c>
      <c r="H290" s="23">
        <f t="shared" si="23"/>
        <v>20</v>
      </c>
      <c r="I290" s="23">
        <f t="shared" si="24"/>
        <v>20.5</v>
      </c>
      <c r="J290" s="55">
        <f t="shared" si="25"/>
        <v>1.5777417025687645E-4</v>
      </c>
      <c r="K290" s="22">
        <f t="shared" si="26"/>
        <v>3.2343704902659674E-3</v>
      </c>
    </row>
    <row r="291" spans="1:11" s="7" customFormat="1">
      <c r="A291" s="52" t="s">
        <v>115</v>
      </c>
      <c r="B291" s="23">
        <v>21852.9</v>
      </c>
      <c r="C291" s="56" t="s">
        <v>105</v>
      </c>
      <c r="D291" s="13">
        <v>44595</v>
      </c>
      <c r="E291" s="13">
        <v>44595</v>
      </c>
      <c r="F291" s="13">
        <v>44615</v>
      </c>
      <c r="G291" s="23">
        <f t="shared" si="22"/>
        <v>0.5</v>
      </c>
      <c r="H291" s="23">
        <f t="shared" si="23"/>
        <v>20</v>
      </c>
      <c r="I291" s="23">
        <f t="shared" si="24"/>
        <v>20.5</v>
      </c>
      <c r="J291" s="55">
        <f t="shared" si="25"/>
        <v>1.5766904745754745E-4</v>
      </c>
      <c r="K291" s="22">
        <f t="shared" si="26"/>
        <v>3.2322154728797229E-3</v>
      </c>
    </row>
    <row r="292" spans="1:11" s="7" customFormat="1">
      <c r="A292" s="52" t="s">
        <v>115</v>
      </c>
      <c r="B292" s="23">
        <v>21603.58</v>
      </c>
      <c r="C292" s="56" t="s">
        <v>105</v>
      </c>
      <c r="D292" s="13">
        <v>44594</v>
      </c>
      <c r="E292" s="13">
        <v>44594</v>
      </c>
      <c r="F292" s="13">
        <v>44615</v>
      </c>
      <c r="G292" s="23">
        <f t="shared" si="22"/>
        <v>0.5</v>
      </c>
      <c r="H292" s="23">
        <f t="shared" si="23"/>
        <v>21</v>
      </c>
      <c r="I292" s="23">
        <f t="shared" si="24"/>
        <v>21.5</v>
      </c>
      <c r="J292" s="55">
        <f t="shared" si="25"/>
        <v>1.5587019939106129E-4</v>
      </c>
      <c r="K292" s="22">
        <f t="shared" si="26"/>
        <v>3.3512092869078178E-3</v>
      </c>
    </row>
    <row r="293" spans="1:11" s="7" customFormat="1">
      <c r="A293" s="52" t="s">
        <v>115</v>
      </c>
      <c r="B293" s="23">
        <v>21281.83</v>
      </c>
      <c r="C293" s="56" t="s">
        <v>105</v>
      </c>
      <c r="D293" s="13">
        <v>44593</v>
      </c>
      <c r="E293" s="13">
        <v>44593</v>
      </c>
      <c r="F293" s="13">
        <v>44615</v>
      </c>
      <c r="G293" s="23">
        <f t="shared" si="22"/>
        <v>0.5</v>
      </c>
      <c r="H293" s="23">
        <f t="shared" si="23"/>
        <v>22</v>
      </c>
      <c r="I293" s="23">
        <f t="shared" si="24"/>
        <v>22.5</v>
      </c>
      <c r="J293" s="55">
        <f t="shared" si="25"/>
        <v>1.5354876763511741E-4</v>
      </c>
      <c r="K293" s="22">
        <f t="shared" si="26"/>
        <v>3.4548472717901416E-3</v>
      </c>
    </row>
    <row r="294" spans="1:11" s="7" customFormat="1">
      <c r="A294" s="52" t="s">
        <v>115</v>
      </c>
      <c r="B294" s="23">
        <v>21276.15</v>
      </c>
      <c r="C294" s="56" t="s">
        <v>105</v>
      </c>
      <c r="D294" s="13">
        <v>44593</v>
      </c>
      <c r="E294" s="13">
        <v>44593</v>
      </c>
      <c r="F294" s="13">
        <v>44615</v>
      </c>
      <c r="G294" s="23">
        <f t="shared" si="22"/>
        <v>0.5</v>
      </c>
      <c r="H294" s="23">
        <f t="shared" si="23"/>
        <v>22</v>
      </c>
      <c r="I294" s="23">
        <f t="shared" si="24"/>
        <v>22.5</v>
      </c>
      <c r="J294" s="55">
        <f t="shared" si="25"/>
        <v>1.5350778633791846E-4</v>
      </c>
      <c r="K294" s="22">
        <f t="shared" si="26"/>
        <v>3.4539251926031652E-3</v>
      </c>
    </row>
    <row r="295" spans="1:11" s="7" customFormat="1">
      <c r="A295" s="52" t="s">
        <v>115</v>
      </c>
      <c r="B295" s="23">
        <v>21290.35</v>
      </c>
      <c r="C295" s="56" t="s">
        <v>105</v>
      </c>
      <c r="D295" s="13">
        <v>44593</v>
      </c>
      <c r="E295" s="13">
        <v>44593</v>
      </c>
      <c r="F295" s="13">
        <v>44615</v>
      </c>
      <c r="G295" s="23">
        <f t="shared" si="22"/>
        <v>0.5</v>
      </c>
      <c r="H295" s="23">
        <f t="shared" si="23"/>
        <v>22</v>
      </c>
      <c r="I295" s="23">
        <f t="shared" si="24"/>
        <v>22.5</v>
      </c>
      <c r="J295" s="55">
        <f t="shared" si="25"/>
        <v>1.536102395809158E-4</v>
      </c>
      <c r="K295" s="22">
        <f t="shared" si="26"/>
        <v>3.4562303905706056E-3</v>
      </c>
    </row>
    <row r="296" spans="1:11" s="7" customFormat="1">
      <c r="A296" s="52" t="s">
        <v>115</v>
      </c>
      <c r="B296" s="23">
        <v>21606.47</v>
      </c>
      <c r="C296" s="56" t="s">
        <v>105</v>
      </c>
      <c r="D296" s="13">
        <v>44594</v>
      </c>
      <c r="E296" s="13">
        <v>44594</v>
      </c>
      <c r="F296" s="13">
        <v>44615</v>
      </c>
      <c r="G296" s="23">
        <f t="shared" si="22"/>
        <v>0.5</v>
      </c>
      <c r="H296" s="23">
        <f t="shared" si="23"/>
        <v>21</v>
      </c>
      <c r="I296" s="23">
        <f t="shared" si="24"/>
        <v>21.5</v>
      </c>
      <c r="J296" s="55">
        <f t="shared" si="25"/>
        <v>1.5589105079051639E-4</v>
      </c>
      <c r="K296" s="22">
        <f t="shared" si="26"/>
        <v>3.3516575919961024E-3</v>
      </c>
    </row>
    <row r="297" spans="1:11" s="7" customFormat="1">
      <c r="A297" s="52" t="s">
        <v>115</v>
      </c>
      <c r="B297" s="23">
        <v>21609.35</v>
      </c>
      <c r="C297" s="56" t="s">
        <v>105</v>
      </c>
      <c r="D297" s="13">
        <v>44594</v>
      </c>
      <c r="E297" s="13">
        <v>44613</v>
      </c>
      <c r="F297" s="13">
        <v>44615</v>
      </c>
      <c r="G297" s="23">
        <f t="shared" si="22"/>
        <v>10</v>
      </c>
      <c r="H297" s="23">
        <f t="shared" si="23"/>
        <v>2</v>
      </c>
      <c r="I297" s="23">
        <f t="shared" si="24"/>
        <v>12</v>
      </c>
      <c r="J297" s="55">
        <f t="shared" si="25"/>
        <v>1.5591183003980033E-4</v>
      </c>
      <c r="K297" s="22">
        <f t="shared" si="26"/>
        <v>1.8709419604776038E-3</v>
      </c>
    </row>
    <row r="298" spans="1:11" s="7" customFormat="1">
      <c r="A298" s="52" t="s">
        <v>115</v>
      </c>
      <c r="B298" s="23">
        <v>22308.32</v>
      </c>
      <c r="C298" s="56" t="s">
        <v>105</v>
      </c>
      <c r="D298" s="13">
        <v>44600</v>
      </c>
      <c r="E298" s="13">
        <v>44600</v>
      </c>
      <c r="F298" s="13">
        <v>44615</v>
      </c>
      <c r="G298" s="23">
        <f t="shared" si="22"/>
        <v>0.5</v>
      </c>
      <c r="H298" s="23">
        <f t="shared" si="23"/>
        <v>15</v>
      </c>
      <c r="I298" s="23">
        <f t="shared" si="24"/>
        <v>15.5</v>
      </c>
      <c r="J298" s="55">
        <f t="shared" si="25"/>
        <v>1.6095491055091794E-4</v>
      </c>
      <c r="K298" s="22">
        <f t="shared" si="26"/>
        <v>2.494801113539228E-3</v>
      </c>
    </row>
    <row r="299" spans="1:11" s="7" customFormat="1">
      <c r="A299" s="52" t="s">
        <v>115</v>
      </c>
      <c r="B299" s="23">
        <v>22305.35</v>
      </c>
      <c r="C299" s="56" t="s">
        <v>105</v>
      </c>
      <c r="D299" s="13">
        <v>44600</v>
      </c>
      <c r="E299" s="13">
        <v>44600</v>
      </c>
      <c r="F299" s="13">
        <v>44615</v>
      </c>
      <c r="G299" s="23">
        <f t="shared" si="22"/>
        <v>0.5</v>
      </c>
      <c r="H299" s="23">
        <f t="shared" si="23"/>
        <v>15</v>
      </c>
      <c r="I299" s="23">
        <f t="shared" si="24"/>
        <v>15.5</v>
      </c>
      <c r="J299" s="55">
        <f t="shared" si="25"/>
        <v>1.6093348195009386E-4</v>
      </c>
      <c r="K299" s="22">
        <f t="shared" si="26"/>
        <v>2.4944689702264549E-3</v>
      </c>
    </row>
    <row r="300" spans="1:11" s="7" customFormat="1">
      <c r="A300" s="52" t="s">
        <v>115</v>
      </c>
      <c r="B300" s="23">
        <v>22332.13</v>
      </c>
      <c r="C300" s="56" t="s">
        <v>105</v>
      </c>
      <c r="D300" s="13">
        <v>44600</v>
      </c>
      <c r="E300" s="13">
        <v>44600</v>
      </c>
      <c r="F300" s="13">
        <v>44615</v>
      </c>
      <c r="G300" s="23">
        <f t="shared" si="22"/>
        <v>0.5</v>
      </c>
      <c r="H300" s="23">
        <f t="shared" si="23"/>
        <v>15</v>
      </c>
      <c r="I300" s="23">
        <f t="shared" si="24"/>
        <v>15.5</v>
      </c>
      <c r="J300" s="55">
        <f t="shared" si="25"/>
        <v>1.6112670010836637E-4</v>
      </c>
      <c r="K300" s="22">
        <f t="shared" si="26"/>
        <v>2.4974638516796787E-3</v>
      </c>
    </row>
    <row r="301" spans="1:11" s="7" customFormat="1">
      <c r="A301" s="52" t="s">
        <v>115</v>
      </c>
      <c r="B301" s="23">
        <v>21868.32</v>
      </c>
      <c r="C301" s="56" t="s">
        <v>105</v>
      </c>
      <c r="D301" s="13">
        <v>44601</v>
      </c>
      <c r="E301" s="13">
        <v>44601</v>
      </c>
      <c r="F301" s="13">
        <v>44615</v>
      </c>
      <c r="G301" s="23">
        <f t="shared" si="22"/>
        <v>0.5</v>
      </c>
      <c r="H301" s="23">
        <f t="shared" si="23"/>
        <v>14</v>
      </c>
      <c r="I301" s="23">
        <f t="shared" si="24"/>
        <v>14.5</v>
      </c>
      <c r="J301" s="55">
        <f t="shared" si="25"/>
        <v>1.5778030302142205E-4</v>
      </c>
      <c r="K301" s="22">
        <f t="shared" si="26"/>
        <v>2.28781439381062E-3</v>
      </c>
    </row>
    <row r="302" spans="1:11" s="7" customFormat="1">
      <c r="A302" s="52" t="s">
        <v>115</v>
      </c>
      <c r="B302" s="23">
        <v>21879.98</v>
      </c>
      <c r="C302" s="56" t="s">
        <v>105</v>
      </c>
      <c r="D302" s="13">
        <v>44601</v>
      </c>
      <c r="E302" s="13">
        <v>44601</v>
      </c>
      <c r="F302" s="13">
        <v>44615</v>
      </c>
      <c r="G302" s="23">
        <f t="shared" si="22"/>
        <v>0.5</v>
      </c>
      <c r="H302" s="23">
        <f t="shared" si="23"/>
        <v>14</v>
      </c>
      <c r="I302" s="23">
        <f t="shared" si="24"/>
        <v>14.5</v>
      </c>
      <c r="J302" s="55">
        <f t="shared" si="25"/>
        <v>1.5786443012095368E-4</v>
      </c>
      <c r="K302" s="22">
        <f t="shared" si="26"/>
        <v>2.2890342367538285E-3</v>
      </c>
    </row>
    <row r="303" spans="1:11" s="7" customFormat="1">
      <c r="A303" s="52" t="s">
        <v>115</v>
      </c>
      <c r="B303" s="23">
        <v>22078.97</v>
      </c>
      <c r="C303" s="56" t="s">
        <v>105</v>
      </c>
      <c r="D303" s="13">
        <v>44602</v>
      </c>
      <c r="E303" s="13">
        <v>44602</v>
      </c>
      <c r="F303" s="13">
        <v>44615</v>
      </c>
      <c r="G303" s="23">
        <f t="shared" si="22"/>
        <v>0.5</v>
      </c>
      <c r="H303" s="23">
        <f t="shared" si="23"/>
        <v>13</v>
      </c>
      <c r="I303" s="23">
        <f t="shared" si="24"/>
        <v>13.5</v>
      </c>
      <c r="J303" s="55">
        <f t="shared" si="25"/>
        <v>1.5930014637616824E-4</v>
      </c>
      <c r="K303" s="22">
        <f t="shared" si="26"/>
        <v>2.1505519760782713E-3</v>
      </c>
    </row>
    <row r="304" spans="1:11" s="7" customFormat="1">
      <c r="A304" s="52" t="s">
        <v>115</v>
      </c>
      <c r="B304" s="23">
        <v>22064.28</v>
      </c>
      <c r="C304" s="56" t="s">
        <v>105</v>
      </c>
      <c r="D304" s="13">
        <v>44602</v>
      </c>
      <c r="E304" s="13">
        <v>44602</v>
      </c>
      <c r="F304" s="13">
        <v>44615</v>
      </c>
      <c r="G304" s="23">
        <f t="shared" si="22"/>
        <v>0.5</v>
      </c>
      <c r="H304" s="23">
        <f t="shared" si="23"/>
        <v>13</v>
      </c>
      <c r="I304" s="23">
        <f t="shared" si="24"/>
        <v>13.5</v>
      </c>
      <c r="J304" s="55">
        <f t="shared" si="25"/>
        <v>1.5919415777478573E-4</v>
      </c>
      <c r="K304" s="22">
        <f t="shared" si="26"/>
        <v>2.1491211299596072E-3</v>
      </c>
    </row>
    <row r="305" spans="1:11" s="7" customFormat="1">
      <c r="A305" s="52" t="s">
        <v>115</v>
      </c>
      <c r="B305" s="23">
        <v>22070.15</v>
      </c>
      <c r="C305" s="56" t="s">
        <v>105</v>
      </c>
      <c r="D305" s="13">
        <v>44602</v>
      </c>
      <c r="E305" s="13">
        <v>44602</v>
      </c>
      <c r="F305" s="13">
        <v>44615</v>
      </c>
      <c r="G305" s="23">
        <f t="shared" si="22"/>
        <v>0.5</v>
      </c>
      <c r="H305" s="23">
        <f t="shared" si="23"/>
        <v>13</v>
      </c>
      <c r="I305" s="23">
        <f t="shared" si="24"/>
        <v>13.5</v>
      </c>
      <c r="J305" s="55">
        <f t="shared" si="25"/>
        <v>1.5923650992523606E-4</v>
      </c>
      <c r="K305" s="22">
        <f t="shared" si="26"/>
        <v>2.149692883990687E-3</v>
      </c>
    </row>
    <row r="306" spans="1:11" s="7" customFormat="1">
      <c r="A306" s="52" t="s">
        <v>115</v>
      </c>
      <c r="B306" s="23">
        <v>22055.45</v>
      </c>
      <c r="C306" s="56" t="s">
        <v>105</v>
      </c>
      <c r="D306" s="13">
        <v>44602</v>
      </c>
      <c r="E306" s="13">
        <v>44602</v>
      </c>
      <c r="F306" s="13">
        <v>44615</v>
      </c>
      <c r="G306" s="23">
        <f t="shared" si="22"/>
        <v>0.5</v>
      </c>
      <c r="H306" s="23">
        <f t="shared" si="23"/>
        <v>13</v>
      </c>
      <c r="I306" s="23">
        <f t="shared" si="24"/>
        <v>13.5</v>
      </c>
      <c r="J306" s="55">
        <f t="shared" si="25"/>
        <v>1.5913044917368244E-4</v>
      </c>
      <c r="K306" s="22">
        <f t="shared" si="26"/>
        <v>2.1482610638447128E-3</v>
      </c>
    </row>
    <row r="307" spans="1:11" s="7" customFormat="1">
      <c r="A307" s="52" t="s">
        <v>115</v>
      </c>
      <c r="B307" s="23">
        <v>22570.82</v>
      </c>
      <c r="C307" s="56" t="s">
        <v>105</v>
      </c>
      <c r="D307" s="13">
        <v>44609</v>
      </c>
      <c r="E307" s="13">
        <v>44609</v>
      </c>
      <c r="F307" s="13">
        <v>44620</v>
      </c>
      <c r="G307" s="23">
        <f t="shared" si="22"/>
        <v>0.5</v>
      </c>
      <c r="H307" s="23">
        <f t="shared" si="23"/>
        <v>11</v>
      </c>
      <c r="I307" s="23">
        <f t="shared" si="24"/>
        <v>11.5</v>
      </c>
      <c r="J307" s="55">
        <f t="shared" si="25"/>
        <v>1.6284885254294674E-4</v>
      </c>
      <c r="K307" s="22">
        <f t="shared" si="26"/>
        <v>1.8727618042438875E-3</v>
      </c>
    </row>
    <row r="308" spans="1:11" s="7" customFormat="1">
      <c r="A308" s="52" t="s">
        <v>115</v>
      </c>
      <c r="B308" s="23">
        <v>22570.82</v>
      </c>
      <c r="C308" s="56" t="s">
        <v>105</v>
      </c>
      <c r="D308" s="13">
        <v>44609</v>
      </c>
      <c r="E308" s="13">
        <v>44609</v>
      </c>
      <c r="F308" s="13">
        <v>44620</v>
      </c>
      <c r="G308" s="23">
        <f t="shared" si="22"/>
        <v>0.5</v>
      </c>
      <c r="H308" s="23">
        <f t="shared" si="23"/>
        <v>11</v>
      </c>
      <c r="I308" s="23">
        <f t="shared" si="24"/>
        <v>11.5</v>
      </c>
      <c r="J308" s="55">
        <f t="shared" si="25"/>
        <v>1.6284885254294674E-4</v>
      </c>
      <c r="K308" s="22">
        <f t="shared" si="26"/>
        <v>1.8727618042438875E-3</v>
      </c>
    </row>
    <row r="309" spans="1:11" s="7" customFormat="1">
      <c r="A309" s="52" t="s">
        <v>115</v>
      </c>
      <c r="B309" s="23">
        <v>22594.91</v>
      </c>
      <c r="C309" s="56" t="s">
        <v>105</v>
      </c>
      <c r="D309" s="13">
        <v>44609</v>
      </c>
      <c r="E309" s="13">
        <v>44609</v>
      </c>
      <c r="F309" s="13">
        <v>44620</v>
      </c>
      <c r="G309" s="23">
        <f t="shared" si="22"/>
        <v>0.5</v>
      </c>
      <c r="H309" s="23">
        <f t="shared" si="23"/>
        <v>11</v>
      </c>
      <c r="I309" s="23">
        <f t="shared" si="24"/>
        <v>11.5</v>
      </c>
      <c r="J309" s="55">
        <f t="shared" si="25"/>
        <v>1.6302266230518666E-4</v>
      </c>
      <c r="K309" s="22">
        <f t="shared" si="26"/>
        <v>1.8747606165096466E-3</v>
      </c>
    </row>
    <row r="310" spans="1:11" s="7" customFormat="1">
      <c r="A310" s="52" t="s">
        <v>115</v>
      </c>
      <c r="B310" s="23">
        <v>23640.33</v>
      </c>
      <c r="C310" s="56" t="s">
        <v>105</v>
      </c>
      <c r="D310" s="13">
        <v>44620</v>
      </c>
      <c r="E310" s="13">
        <v>44620</v>
      </c>
      <c r="F310" s="13">
        <v>44631</v>
      </c>
      <c r="G310" s="23">
        <f t="shared" si="22"/>
        <v>0.5</v>
      </c>
      <c r="H310" s="23">
        <f t="shared" si="23"/>
        <v>11</v>
      </c>
      <c r="I310" s="23">
        <f t="shared" si="24"/>
        <v>11.5</v>
      </c>
      <c r="J310" s="55">
        <f t="shared" si="25"/>
        <v>1.7056538549492666E-4</v>
      </c>
      <c r="K310" s="22">
        <f t="shared" si="26"/>
        <v>1.9615019331916568E-3</v>
      </c>
    </row>
    <row r="311" spans="1:11" s="7" customFormat="1">
      <c r="A311" s="52" t="s">
        <v>115</v>
      </c>
      <c r="B311" s="23">
        <v>23956.09</v>
      </c>
      <c r="C311" s="56" t="s">
        <v>105</v>
      </c>
      <c r="D311" s="13">
        <v>44617</v>
      </c>
      <c r="E311" s="13">
        <v>44617</v>
      </c>
      <c r="F311" s="13">
        <v>44631</v>
      </c>
      <c r="G311" s="23">
        <f t="shared" si="22"/>
        <v>0.5</v>
      </c>
      <c r="H311" s="23">
        <f t="shared" si="23"/>
        <v>14</v>
      </c>
      <c r="I311" s="23">
        <f t="shared" si="24"/>
        <v>14.5</v>
      </c>
      <c r="J311" s="55">
        <f t="shared" si="25"/>
        <v>1.7284359929836671E-4</v>
      </c>
      <c r="K311" s="22">
        <f t="shared" si="26"/>
        <v>2.5062321898263172E-3</v>
      </c>
    </row>
    <row r="312" spans="1:11" s="7" customFormat="1">
      <c r="A312" s="52" t="s">
        <v>115</v>
      </c>
      <c r="B312" s="23">
        <v>25564.32</v>
      </c>
      <c r="C312" s="56" t="s">
        <v>105</v>
      </c>
      <c r="D312" s="13">
        <v>44622</v>
      </c>
      <c r="E312" s="13">
        <v>44622</v>
      </c>
      <c r="F312" s="13">
        <v>44634</v>
      </c>
      <c r="G312" s="23">
        <f t="shared" si="22"/>
        <v>0.5</v>
      </c>
      <c r="H312" s="23">
        <f t="shared" si="23"/>
        <v>12</v>
      </c>
      <c r="I312" s="23">
        <f t="shared" si="24"/>
        <v>12.5</v>
      </c>
      <c r="J312" s="55">
        <f t="shared" si="25"/>
        <v>1.8444700626918758E-4</v>
      </c>
      <c r="K312" s="22">
        <f t="shared" si="26"/>
        <v>2.3055875783648447E-3</v>
      </c>
    </row>
    <row r="313" spans="1:11" s="7" customFormat="1">
      <c r="A313" s="52" t="s">
        <v>115</v>
      </c>
      <c r="B313" s="23">
        <v>25547.29</v>
      </c>
      <c r="C313" s="56" t="s">
        <v>105</v>
      </c>
      <c r="D313" s="13">
        <v>44622</v>
      </c>
      <c r="E313" s="13">
        <v>44622</v>
      </c>
      <c r="F313" s="13">
        <v>44634</v>
      </c>
      <c r="G313" s="23">
        <f t="shared" si="22"/>
        <v>0.5</v>
      </c>
      <c r="H313" s="23">
        <f t="shared" si="23"/>
        <v>12</v>
      </c>
      <c r="I313" s="23">
        <f t="shared" si="24"/>
        <v>12.5</v>
      </c>
      <c r="J313" s="55">
        <f t="shared" si="25"/>
        <v>1.8432413452776187E-4</v>
      </c>
      <c r="K313" s="22">
        <f t="shared" si="26"/>
        <v>2.3040516815970233E-3</v>
      </c>
    </row>
    <row r="314" spans="1:11" s="7" customFormat="1">
      <c r="A314" s="52" t="s">
        <v>115</v>
      </c>
      <c r="B314" s="23">
        <v>25537.07</v>
      </c>
      <c r="C314" s="56" t="s">
        <v>105</v>
      </c>
      <c r="D314" s="13">
        <v>44622</v>
      </c>
      <c r="E314" s="13">
        <v>44622</v>
      </c>
      <c r="F314" s="13">
        <v>44634</v>
      </c>
      <c r="G314" s="23">
        <f t="shared" si="22"/>
        <v>0.5</v>
      </c>
      <c r="H314" s="23">
        <f t="shared" si="23"/>
        <v>12</v>
      </c>
      <c r="I314" s="23">
        <f t="shared" si="24"/>
        <v>12.5</v>
      </c>
      <c r="J314" s="55">
        <f t="shared" si="25"/>
        <v>1.8425039705287222E-4</v>
      </c>
      <c r="K314" s="22">
        <f t="shared" si="26"/>
        <v>2.3031299631609027E-3</v>
      </c>
    </row>
    <row r="315" spans="1:11" s="7" customFormat="1">
      <c r="A315" s="52" t="s">
        <v>115</v>
      </c>
      <c r="B315" s="23">
        <v>24467.82</v>
      </c>
      <c r="C315" s="56" t="s">
        <v>105</v>
      </c>
      <c r="D315" s="13">
        <v>44621</v>
      </c>
      <c r="E315" s="13">
        <v>44621</v>
      </c>
      <c r="F315" s="13">
        <v>44634</v>
      </c>
      <c r="G315" s="23">
        <f t="shared" si="22"/>
        <v>0.5</v>
      </c>
      <c r="H315" s="23">
        <f t="shared" si="23"/>
        <v>13</v>
      </c>
      <c r="I315" s="23">
        <f t="shared" si="24"/>
        <v>13.5</v>
      </c>
      <c r="J315" s="55">
        <f t="shared" si="25"/>
        <v>1.7653574000534155E-4</v>
      </c>
      <c r="K315" s="22">
        <f t="shared" si="26"/>
        <v>2.3832324900721108E-3</v>
      </c>
    </row>
    <row r="316" spans="1:11" s="7" customFormat="1">
      <c r="A316" s="52" t="s">
        <v>115</v>
      </c>
      <c r="B316" s="23">
        <v>23649.78</v>
      </c>
      <c r="C316" s="56" t="s">
        <v>105</v>
      </c>
      <c r="D316" s="13">
        <v>44620</v>
      </c>
      <c r="E316" s="13">
        <v>44620</v>
      </c>
      <c r="F316" s="13">
        <v>44634</v>
      </c>
      <c r="G316" s="23">
        <f t="shared" si="22"/>
        <v>0.5</v>
      </c>
      <c r="H316" s="23">
        <f t="shared" si="23"/>
        <v>14</v>
      </c>
      <c r="I316" s="23">
        <f t="shared" si="24"/>
        <v>14.5</v>
      </c>
      <c r="J316" s="55">
        <f t="shared" si="25"/>
        <v>1.7063356740663969E-4</v>
      </c>
      <c r="K316" s="22">
        <f t="shared" si="26"/>
        <v>2.4741867273962753E-3</v>
      </c>
    </row>
    <row r="317" spans="1:11" s="7" customFormat="1">
      <c r="A317" s="52" t="s">
        <v>115</v>
      </c>
      <c r="B317" s="23">
        <v>23624.57</v>
      </c>
      <c r="C317" s="56" t="s">
        <v>105</v>
      </c>
      <c r="D317" s="13">
        <v>44620</v>
      </c>
      <c r="E317" s="13">
        <v>44620</v>
      </c>
      <c r="F317" s="13">
        <v>44634</v>
      </c>
      <c r="G317" s="23">
        <f t="shared" si="22"/>
        <v>0.5</v>
      </c>
      <c r="H317" s="23">
        <f t="shared" si="23"/>
        <v>14</v>
      </c>
      <c r="I317" s="23">
        <f t="shared" si="24"/>
        <v>14.5</v>
      </c>
      <c r="J317" s="55">
        <f t="shared" si="25"/>
        <v>1.7045167682523381E-4</v>
      </c>
      <c r="K317" s="22">
        <f t="shared" si="26"/>
        <v>2.4715493139658901E-3</v>
      </c>
    </row>
    <row r="318" spans="1:11" s="7" customFormat="1">
      <c r="A318" s="52" t="s">
        <v>115</v>
      </c>
      <c r="B318" s="23">
        <v>23649.759999999998</v>
      </c>
      <c r="C318" s="56" t="s">
        <v>105</v>
      </c>
      <c r="D318" s="13">
        <v>44620</v>
      </c>
      <c r="E318" s="13">
        <v>44620</v>
      </c>
      <c r="F318" s="13">
        <v>44644</v>
      </c>
      <c r="G318" s="23">
        <f t="shared" si="22"/>
        <v>0.5</v>
      </c>
      <c r="H318" s="23">
        <f t="shared" si="23"/>
        <v>24</v>
      </c>
      <c r="I318" s="23">
        <f t="shared" si="24"/>
        <v>24.5</v>
      </c>
      <c r="J318" s="55">
        <f t="shared" si="25"/>
        <v>1.7063342310629743E-4</v>
      </c>
      <c r="K318" s="22">
        <f t="shared" si="26"/>
        <v>4.1805188661042866E-3</v>
      </c>
    </row>
    <row r="319" spans="1:11" s="7" customFormat="1">
      <c r="A319" s="52" t="s">
        <v>115</v>
      </c>
      <c r="B319" s="23">
        <v>24484.15</v>
      </c>
      <c r="C319" s="56" t="s">
        <v>105</v>
      </c>
      <c r="D319" s="13">
        <v>44621</v>
      </c>
      <c r="E319" s="13">
        <v>44621</v>
      </c>
      <c r="F319" s="13">
        <v>44634</v>
      </c>
      <c r="G319" s="23">
        <f t="shared" si="22"/>
        <v>0.5</v>
      </c>
      <c r="H319" s="23">
        <f t="shared" si="23"/>
        <v>13</v>
      </c>
      <c r="I319" s="23">
        <f t="shared" si="24"/>
        <v>13.5</v>
      </c>
      <c r="J319" s="55">
        <f t="shared" si="25"/>
        <v>1.7665356123478855E-4</v>
      </c>
      <c r="K319" s="22">
        <f t="shared" si="26"/>
        <v>2.3848230766696453E-3</v>
      </c>
    </row>
    <row r="320" spans="1:11" s="7" customFormat="1">
      <c r="A320" s="52" t="s">
        <v>115</v>
      </c>
      <c r="B320" s="23">
        <v>23649.78</v>
      </c>
      <c r="C320" s="56" t="s">
        <v>105</v>
      </c>
      <c r="D320" s="13">
        <v>44620</v>
      </c>
      <c r="E320" s="13">
        <v>44620</v>
      </c>
      <c r="F320" s="13">
        <v>44644</v>
      </c>
      <c r="G320" s="23">
        <f t="shared" si="22"/>
        <v>0.5</v>
      </c>
      <c r="H320" s="23">
        <f t="shared" si="23"/>
        <v>24</v>
      </c>
      <c r="I320" s="23">
        <f t="shared" si="24"/>
        <v>24.5</v>
      </c>
      <c r="J320" s="55">
        <f t="shared" si="25"/>
        <v>1.7063356740663969E-4</v>
      </c>
      <c r="K320" s="22">
        <f t="shared" si="26"/>
        <v>4.180522401462672E-3</v>
      </c>
    </row>
    <row r="321" spans="1:11" s="7" customFormat="1">
      <c r="A321" s="52" t="s">
        <v>115</v>
      </c>
      <c r="B321" s="23">
        <v>23044.35</v>
      </c>
      <c r="C321" s="56" t="s">
        <v>105</v>
      </c>
      <c r="D321" s="13">
        <v>44614</v>
      </c>
      <c r="E321" s="13">
        <v>44614</v>
      </c>
      <c r="F321" s="13">
        <v>44636</v>
      </c>
      <c r="G321" s="23">
        <f t="shared" si="22"/>
        <v>0.5</v>
      </c>
      <c r="H321" s="23">
        <f t="shared" si="23"/>
        <v>22</v>
      </c>
      <c r="I321" s="23">
        <f t="shared" si="24"/>
        <v>22.5</v>
      </c>
      <c r="J321" s="55">
        <f t="shared" si="25"/>
        <v>1.6626537959622446E-4</v>
      </c>
      <c r="K321" s="22">
        <f t="shared" si="26"/>
        <v>3.7409710409150505E-3</v>
      </c>
    </row>
    <row r="322" spans="1:11" s="7" customFormat="1">
      <c r="A322" s="52" t="s">
        <v>115</v>
      </c>
      <c r="B322" s="23">
        <v>23041.29</v>
      </c>
      <c r="C322" s="56" t="s">
        <v>105</v>
      </c>
      <c r="D322" s="13">
        <v>44614</v>
      </c>
      <c r="E322" s="13">
        <v>44614</v>
      </c>
      <c r="F322" s="13">
        <v>44636</v>
      </c>
      <c r="G322" s="23">
        <f t="shared" si="22"/>
        <v>0.5</v>
      </c>
      <c r="H322" s="23">
        <f t="shared" si="23"/>
        <v>22</v>
      </c>
      <c r="I322" s="23">
        <f t="shared" si="24"/>
        <v>22.5</v>
      </c>
      <c r="J322" s="55">
        <f t="shared" si="25"/>
        <v>1.6624330164386025E-4</v>
      </c>
      <c r="K322" s="22">
        <f t="shared" si="26"/>
        <v>3.7404742869868559E-3</v>
      </c>
    </row>
    <row r="323" spans="1:11" s="7" customFormat="1">
      <c r="A323" s="52" t="s">
        <v>115</v>
      </c>
      <c r="B323" s="23">
        <v>23032.07</v>
      </c>
      <c r="C323" s="56" t="s">
        <v>105</v>
      </c>
      <c r="D323" s="13">
        <v>44614</v>
      </c>
      <c r="E323" s="13">
        <v>44614</v>
      </c>
      <c r="F323" s="13">
        <v>44636</v>
      </c>
      <c r="G323" s="23">
        <f t="shared" si="22"/>
        <v>0.5</v>
      </c>
      <c r="H323" s="23">
        <f t="shared" si="23"/>
        <v>22</v>
      </c>
      <c r="I323" s="23">
        <f t="shared" si="24"/>
        <v>22.5</v>
      </c>
      <c r="J323" s="55">
        <f t="shared" si="25"/>
        <v>1.6617677918608309E-4</v>
      </c>
      <c r="K323" s="22">
        <f t="shared" si="26"/>
        <v>3.7389775316868695E-3</v>
      </c>
    </row>
    <row r="324" spans="1:11" s="7" customFormat="1">
      <c r="A324" s="52" t="s">
        <v>115</v>
      </c>
      <c r="B324" s="23">
        <v>23035.13</v>
      </c>
      <c r="C324" s="56" t="s">
        <v>105</v>
      </c>
      <c r="D324" s="13">
        <v>44614</v>
      </c>
      <c r="E324" s="13">
        <v>44614</v>
      </c>
      <c r="F324" s="13">
        <v>44636</v>
      </c>
      <c r="G324" s="23">
        <f t="shared" si="22"/>
        <v>0.5</v>
      </c>
      <c r="H324" s="23">
        <f t="shared" si="23"/>
        <v>22</v>
      </c>
      <c r="I324" s="23">
        <f t="shared" si="24"/>
        <v>22.5</v>
      </c>
      <c r="J324" s="55">
        <f t="shared" si="25"/>
        <v>1.6619885713844732E-4</v>
      </c>
      <c r="K324" s="22">
        <f t="shared" si="26"/>
        <v>3.7394742856150646E-3</v>
      </c>
    </row>
    <row r="325" spans="1:11" s="7" customFormat="1">
      <c r="A325" s="52" t="s">
        <v>115</v>
      </c>
      <c r="B325" s="23">
        <v>23358.25</v>
      </c>
      <c r="C325" s="56" t="s">
        <v>105</v>
      </c>
      <c r="D325" s="13">
        <v>44615</v>
      </c>
      <c r="E325" s="13">
        <v>44615</v>
      </c>
      <c r="F325" s="13">
        <v>44636</v>
      </c>
      <c r="G325" s="23">
        <f t="shared" si="22"/>
        <v>0.5</v>
      </c>
      <c r="H325" s="23">
        <f t="shared" si="23"/>
        <v>21</v>
      </c>
      <c r="I325" s="23">
        <f t="shared" si="24"/>
        <v>21.5</v>
      </c>
      <c r="J325" s="55">
        <f t="shared" si="25"/>
        <v>1.685301734678353E-4</v>
      </c>
      <c r="K325" s="22">
        <f t="shared" si="26"/>
        <v>3.6233987295584591E-3</v>
      </c>
    </row>
    <row r="326" spans="1:11" s="7" customFormat="1">
      <c r="A326" s="52" t="s">
        <v>115</v>
      </c>
      <c r="B326" s="23">
        <v>23348.91</v>
      </c>
      <c r="C326" s="56" t="s">
        <v>105</v>
      </c>
      <c r="D326" s="13">
        <v>44615</v>
      </c>
      <c r="E326" s="13">
        <v>44615</v>
      </c>
      <c r="F326" s="13">
        <v>44636</v>
      </c>
      <c r="G326" s="23">
        <f t="shared" si="22"/>
        <v>0.5</v>
      </c>
      <c r="H326" s="23">
        <f t="shared" si="23"/>
        <v>21</v>
      </c>
      <c r="I326" s="23">
        <f t="shared" si="24"/>
        <v>21.5</v>
      </c>
      <c r="J326" s="55">
        <f t="shared" si="25"/>
        <v>1.6846278520800463E-4</v>
      </c>
      <c r="K326" s="22">
        <f t="shared" si="26"/>
        <v>3.6219498819720997E-3</v>
      </c>
    </row>
    <row r="327" spans="1:11" s="7" customFormat="1">
      <c r="A327" s="52" t="s">
        <v>115</v>
      </c>
      <c r="B327" s="23">
        <v>23342.67</v>
      </c>
      <c r="C327" s="56" t="s">
        <v>105</v>
      </c>
      <c r="D327" s="13">
        <v>44615</v>
      </c>
      <c r="E327" s="13">
        <v>44615</v>
      </c>
      <c r="F327" s="13">
        <v>44636</v>
      </c>
      <c r="G327" s="23">
        <f t="shared" si="22"/>
        <v>0.5</v>
      </c>
      <c r="H327" s="23">
        <f t="shared" si="23"/>
        <v>21</v>
      </c>
      <c r="I327" s="23">
        <f t="shared" si="24"/>
        <v>21.5</v>
      </c>
      <c r="J327" s="55">
        <f t="shared" si="25"/>
        <v>1.6841776350122266E-4</v>
      </c>
      <c r="K327" s="22">
        <f t="shared" si="26"/>
        <v>3.6209819152762872E-3</v>
      </c>
    </row>
    <row r="328" spans="1:11" s="7" customFormat="1">
      <c r="A328" s="52" t="s">
        <v>115</v>
      </c>
      <c r="B328" s="23">
        <v>23345.8</v>
      </c>
      <c r="C328" s="56" t="s">
        <v>105</v>
      </c>
      <c r="D328" s="13">
        <v>44615</v>
      </c>
      <c r="E328" s="13">
        <v>44615</v>
      </c>
      <c r="F328" s="13">
        <v>44637</v>
      </c>
      <c r="G328" s="23">
        <f t="shared" si="22"/>
        <v>0.5</v>
      </c>
      <c r="H328" s="23">
        <f t="shared" si="23"/>
        <v>22</v>
      </c>
      <c r="I328" s="23">
        <f t="shared" si="24"/>
        <v>22.5</v>
      </c>
      <c r="J328" s="55">
        <f t="shared" si="25"/>
        <v>1.6844034650478478E-4</v>
      </c>
      <c r="K328" s="22">
        <f t="shared" si="26"/>
        <v>3.7899077963576577E-3</v>
      </c>
    </row>
    <row r="329" spans="1:11" s="7" customFormat="1">
      <c r="A329" s="52" t="s">
        <v>115</v>
      </c>
      <c r="B329" s="23">
        <v>23402.68</v>
      </c>
      <c r="C329" s="56" t="s">
        <v>105</v>
      </c>
      <c r="D329" s="13">
        <v>44616</v>
      </c>
      <c r="E329" s="13">
        <v>44616</v>
      </c>
      <c r="F329" s="13">
        <v>44637</v>
      </c>
      <c r="G329" s="23">
        <f t="shared" si="22"/>
        <v>0.5</v>
      </c>
      <c r="H329" s="23">
        <f t="shared" si="23"/>
        <v>21</v>
      </c>
      <c r="I329" s="23">
        <f t="shared" si="24"/>
        <v>21.5</v>
      </c>
      <c r="J329" s="55">
        <f t="shared" si="25"/>
        <v>1.6885073667814325E-4</v>
      </c>
      <c r="K329" s="22">
        <f t="shared" si="26"/>
        <v>3.6302908385800799E-3</v>
      </c>
    </row>
    <row r="330" spans="1:11" s="7" customFormat="1">
      <c r="A330" s="52" t="s">
        <v>115</v>
      </c>
      <c r="B330" s="23">
        <v>23399.57</v>
      </c>
      <c r="C330" s="56" t="s">
        <v>105</v>
      </c>
      <c r="D330" s="13">
        <v>44616</v>
      </c>
      <c r="E330" s="13">
        <v>44616</v>
      </c>
      <c r="F330" s="13">
        <v>44637</v>
      </c>
      <c r="G330" s="23">
        <f t="shared" ref="G330:G393" si="27">(E330-D330+1)/2</f>
        <v>0.5</v>
      </c>
      <c r="H330" s="23">
        <f t="shared" ref="H330:H393" si="28">F330-E330</f>
        <v>21</v>
      </c>
      <c r="I330" s="23">
        <f t="shared" ref="I330:I393" si="29">SUM(G330:H330)</f>
        <v>21.5</v>
      </c>
      <c r="J330" s="55">
        <f t="shared" ref="J330:J393" si="30">+B330/B$573</f>
        <v>1.688282979749234E-4</v>
      </c>
      <c r="K330" s="22">
        <f t="shared" ref="K330:K393" si="31">+I330*J330</f>
        <v>3.6298084064608532E-3</v>
      </c>
    </row>
    <row r="331" spans="1:11" s="7" customFormat="1">
      <c r="A331" s="52" t="s">
        <v>115</v>
      </c>
      <c r="B331" s="23">
        <v>23412.05</v>
      </c>
      <c r="C331" s="56" t="s">
        <v>105</v>
      </c>
      <c r="D331" s="13">
        <v>44616</v>
      </c>
      <c r="E331" s="13">
        <v>44616</v>
      </c>
      <c r="F331" s="13">
        <v>44636</v>
      </c>
      <c r="G331" s="23">
        <f t="shared" si="27"/>
        <v>0.5</v>
      </c>
      <c r="H331" s="23">
        <f t="shared" si="28"/>
        <v>20</v>
      </c>
      <c r="I331" s="23">
        <f t="shared" si="29"/>
        <v>20.5</v>
      </c>
      <c r="J331" s="55">
        <f t="shared" si="30"/>
        <v>1.6891834138848727E-4</v>
      </c>
      <c r="K331" s="22">
        <f t="shared" si="31"/>
        <v>3.4628259984639891E-3</v>
      </c>
    </row>
    <row r="332" spans="1:11" s="7" customFormat="1">
      <c r="A332" s="52" t="s">
        <v>115</v>
      </c>
      <c r="B332" s="23">
        <v>23956.09</v>
      </c>
      <c r="C332" s="56" t="s">
        <v>105</v>
      </c>
      <c r="D332" s="13">
        <v>44617</v>
      </c>
      <c r="E332" s="13">
        <v>44617</v>
      </c>
      <c r="F332" s="13">
        <v>44636</v>
      </c>
      <c r="G332" s="23">
        <f t="shared" si="27"/>
        <v>0.5</v>
      </c>
      <c r="H332" s="23">
        <f t="shared" si="28"/>
        <v>19</v>
      </c>
      <c r="I332" s="23">
        <f t="shared" si="29"/>
        <v>19.5</v>
      </c>
      <c r="J332" s="55">
        <f t="shared" si="30"/>
        <v>1.7284359929836671E-4</v>
      </c>
      <c r="K332" s="22">
        <f t="shared" si="31"/>
        <v>3.3704501863181507E-3</v>
      </c>
    </row>
    <row r="333" spans="1:11" s="7" customFormat="1">
      <c r="A333" s="52" t="s">
        <v>115</v>
      </c>
      <c r="B333" s="23">
        <v>28154.57</v>
      </c>
      <c r="C333" s="56" t="s">
        <v>105</v>
      </c>
      <c r="D333" s="13">
        <v>44637</v>
      </c>
      <c r="E333" s="13">
        <v>44637</v>
      </c>
      <c r="F333" s="13">
        <v>44648</v>
      </c>
      <c r="G333" s="23">
        <f t="shared" si="27"/>
        <v>0.5</v>
      </c>
      <c r="H333" s="23">
        <f t="shared" si="28"/>
        <v>11</v>
      </c>
      <c r="I333" s="23">
        <f t="shared" si="29"/>
        <v>11.5</v>
      </c>
      <c r="J333" s="55">
        <f t="shared" si="30"/>
        <v>2.0313570434481656E-4</v>
      </c>
      <c r="K333" s="22">
        <f t="shared" si="31"/>
        <v>2.3360605999653903E-3</v>
      </c>
    </row>
    <row r="334" spans="1:11" s="7" customFormat="1">
      <c r="A334" s="52" t="s">
        <v>115</v>
      </c>
      <c r="B334" s="23">
        <v>27652.07</v>
      </c>
      <c r="C334" s="56" t="s">
        <v>105</v>
      </c>
      <c r="D334" s="13">
        <v>44636</v>
      </c>
      <c r="E334" s="13">
        <v>44636</v>
      </c>
      <c r="F334" s="13">
        <v>44648</v>
      </c>
      <c r="G334" s="23">
        <f t="shared" si="27"/>
        <v>0.5</v>
      </c>
      <c r="H334" s="23">
        <f t="shared" si="28"/>
        <v>12</v>
      </c>
      <c r="I334" s="23">
        <f t="shared" si="29"/>
        <v>12.5</v>
      </c>
      <c r="J334" s="55">
        <f t="shared" si="30"/>
        <v>1.9951015824579E-4</v>
      </c>
      <c r="K334" s="22">
        <f t="shared" si="31"/>
        <v>2.4938769780723752E-3</v>
      </c>
    </row>
    <row r="335" spans="1:11" s="7" customFormat="1">
      <c r="A335" s="52" t="s">
        <v>115</v>
      </c>
      <c r="B335" s="23">
        <v>27652.07</v>
      </c>
      <c r="C335" s="56" t="s">
        <v>105</v>
      </c>
      <c r="D335" s="13">
        <v>44636</v>
      </c>
      <c r="E335" s="13">
        <v>44636</v>
      </c>
      <c r="F335" s="13">
        <v>44648</v>
      </c>
      <c r="G335" s="23">
        <f t="shared" si="27"/>
        <v>0.5</v>
      </c>
      <c r="H335" s="23">
        <f t="shared" si="28"/>
        <v>12</v>
      </c>
      <c r="I335" s="23">
        <f t="shared" si="29"/>
        <v>12.5</v>
      </c>
      <c r="J335" s="55">
        <f t="shared" si="30"/>
        <v>1.9951015824579E-4</v>
      </c>
      <c r="K335" s="22">
        <f t="shared" si="31"/>
        <v>2.4938769780723752E-3</v>
      </c>
    </row>
    <row r="336" spans="1:11" s="7" customFormat="1">
      <c r="A336" s="52" t="s">
        <v>115</v>
      </c>
      <c r="B336" s="23">
        <v>27652.07</v>
      </c>
      <c r="C336" s="56" t="s">
        <v>105</v>
      </c>
      <c r="D336" s="13">
        <v>44636</v>
      </c>
      <c r="E336" s="13">
        <v>44636</v>
      </c>
      <c r="F336" s="13">
        <v>44648</v>
      </c>
      <c r="G336" s="23">
        <f t="shared" si="27"/>
        <v>0.5</v>
      </c>
      <c r="H336" s="23">
        <f t="shared" si="28"/>
        <v>12</v>
      </c>
      <c r="I336" s="23">
        <f t="shared" si="29"/>
        <v>12.5</v>
      </c>
      <c r="J336" s="55">
        <f t="shared" si="30"/>
        <v>1.9951015824579E-4</v>
      </c>
      <c r="K336" s="22">
        <f t="shared" si="31"/>
        <v>2.4938769780723752E-3</v>
      </c>
    </row>
    <row r="337" spans="1:11" s="7" customFormat="1">
      <c r="A337" s="52" t="s">
        <v>115</v>
      </c>
      <c r="B337" s="23">
        <v>28158.32</v>
      </c>
      <c r="C337" s="56" t="s">
        <v>105</v>
      </c>
      <c r="D337" s="13">
        <v>44637</v>
      </c>
      <c r="E337" s="13">
        <v>44637</v>
      </c>
      <c r="F337" s="13">
        <v>44648</v>
      </c>
      <c r="G337" s="23">
        <f t="shared" si="27"/>
        <v>0.5</v>
      </c>
      <c r="H337" s="23">
        <f t="shared" si="28"/>
        <v>11</v>
      </c>
      <c r="I337" s="23">
        <f t="shared" si="29"/>
        <v>11.5</v>
      </c>
      <c r="J337" s="55">
        <f t="shared" si="30"/>
        <v>2.0316276065898841E-4</v>
      </c>
      <c r="K337" s="22">
        <f t="shared" si="31"/>
        <v>2.3363717475783667E-3</v>
      </c>
    </row>
    <row r="338" spans="1:11" s="7" customFormat="1">
      <c r="A338" s="52" t="s">
        <v>115</v>
      </c>
      <c r="B338" s="23">
        <v>27652.07</v>
      </c>
      <c r="C338" s="56" t="s">
        <v>105</v>
      </c>
      <c r="D338" s="13">
        <v>44636</v>
      </c>
      <c r="E338" s="13">
        <v>44636</v>
      </c>
      <c r="F338" s="13">
        <v>44648</v>
      </c>
      <c r="G338" s="23">
        <f t="shared" si="27"/>
        <v>0.5</v>
      </c>
      <c r="H338" s="23">
        <f t="shared" si="28"/>
        <v>12</v>
      </c>
      <c r="I338" s="23">
        <f t="shared" si="29"/>
        <v>12.5</v>
      </c>
      <c r="J338" s="55">
        <f t="shared" si="30"/>
        <v>1.9951015824579E-4</v>
      </c>
      <c r="K338" s="22">
        <f t="shared" si="31"/>
        <v>2.4938769780723752E-3</v>
      </c>
    </row>
    <row r="339" spans="1:11" s="7" customFormat="1">
      <c r="A339" s="52" t="s">
        <v>115</v>
      </c>
      <c r="B339" s="23">
        <v>28188.37</v>
      </c>
      <c r="C339" s="56" t="s">
        <v>105</v>
      </c>
      <c r="D339" s="13">
        <v>44637</v>
      </c>
      <c r="E339" s="13">
        <v>44637</v>
      </c>
      <c r="F339" s="13">
        <v>44648</v>
      </c>
      <c r="G339" s="23">
        <f t="shared" si="27"/>
        <v>0.5</v>
      </c>
      <c r="H339" s="23">
        <f t="shared" si="28"/>
        <v>11</v>
      </c>
      <c r="I339" s="23">
        <f t="shared" si="29"/>
        <v>11.5</v>
      </c>
      <c r="J339" s="55">
        <f t="shared" si="30"/>
        <v>2.0337957192321872E-4</v>
      </c>
      <c r="K339" s="22">
        <f t="shared" si="31"/>
        <v>2.3388650771170153E-3</v>
      </c>
    </row>
    <row r="340" spans="1:11" s="7" customFormat="1">
      <c r="A340" s="52" t="s">
        <v>115</v>
      </c>
      <c r="B340" s="23">
        <v>28162.07</v>
      </c>
      <c r="C340" s="56" t="s">
        <v>105</v>
      </c>
      <c r="D340" s="13">
        <v>44637</v>
      </c>
      <c r="E340" s="13">
        <v>44637</v>
      </c>
      <c r="F340" s="13">
        <v>44648</v>
      </c>
      <c r="G340" s="23">
        <f t="shared" si="27"/>
        <v>0.5</v>
      </c>
      <c r="H340" s="23">
        <f t="shared" si="28"/>
        <v>11</v>
      </c>
      <c r="I340" s="23">
        <f t="shared" si="29"/>
        <v>11.5</v>
      </c>
      <c r="J340" s="55">
        <f t="shared" si="30"/>
        <v>2.0318981697316023E-4</v>
      </c>
      <c r="K340" s="22">
        <f t="shared" si="31"/>
        <v>2.3366828951913426E-3</v>
      </c>
    </row>
    <row r="341" spans="1:11" s="7" customFormat="1">
      <c r="A341" s="52" t="s">
        <v>115</v>
      </c>
      <c r="B341" s="23">
        <v>28417.3</v>
      </c>
      <c r="C341" s="56" t="s">
        <v>105</v>
      </c>
      <c r="D341" s="13">
        <v>44657</v>
      </c>
      <c r="E341" s="13">
        <v>44657</v>
      </c>
      <c r="F341" s="13">
        <v>44664</v>
      </c>
      <c r="G341" s="23">
        <f t="shared" si="27"/>
        <v>0.5</v>
      </c>
      <c r="H341" s="23">
        <f t="shared" si="28"/>
        <v>7</v>
      </c>
      <c r="I341" s="23">
        <f t="shared" si="29"/>
        <v>7.5</v>
      </c>
      <c r="J341" s="55">
        <f t="shared" si="30"/>
        <v>2.0503130579078123E-4</v>
      </c>
      <c r="K341" s="22">
        <f t="shared" si="31"/>
        <v>1.5377347934308592E-3</v>
      </c>
    </row>
    <row r="342" spans="1:11" s="7" customFormat="1">
      <c r="A342" s="52" t="s">
        <v>115</v>
      </c>
      <c r="B342" s="23">
        <v>28390.79</v>
      </c>
      <c r="C342" s="56" t="s">
        <v>105</v>
      </c>
      <c r="D342" s="13">
        <v>44657</v>
      </c>
      <c r="E342" s="13">
        <v>44657</v>
      </c>
      <c r="F342" s="13">
        <v>44664</v>
      </c>
      <c r="G342" s="23">
        <f t="shared" si="27"/>
        <v>0.5</v>
      </c>
      <c r="H342" s="23">
        <f t="shared" si="28"/>
        <v>7</v>
      </c>
      <c r="I342" s="23">
        <f t="shared" si="29"/>
        <v>7.5</v>
      </c>
      <c r="J342" s="55">
        <f t="shared" si="30"/>
        <v>2.0484003568712911E-4</v>
      </c>
      <c r="K342" s="22">
        <f t="shared" si="31"/>
        <v>1.5363002676534684E-3</v>
      </c>
    </row>
    <row r="343" spans="1:11" s="7" customFormat="1">
      <c r="A343" s="52" t="s">
        <v>115</v>
      </c>
      <c r="B343" s="23">
        <v>28402.15</v>
      </c>
      <c r="C343" s="56" t="s">
        <v>105</v>
      </c>
      <c r="D343" s="13">
        <v>44657</v>
      </c>
      <c r="E343" s="13">
        <v>44657</v>
      </c>
      <c r="F343" s="13">
        <v>44664</v>
      </c>
      <c r="G343" s="23">
        <f t="shared" si="27"/>
        <v>0.5</v>
      </c>
      <c r="H343" s="23">
        <f t="shared" si="28"/>
        <v>7</v>
      </c>
      <c r="I343" s="23">
        <f t="shared" si="29"/>
        <v>7.5</v>
      </c>
      <c r="J343" s="55">
        <f t="shared" si="30"/>
        <v>2.0492199828152702E-4</v>
      </c>
      <c r="K343" s="22">
        <f t="shared" si="31"/>
        <v>1.5369149871114526E-3</v>
      </c>
    </row>
    <row r="344" spans="1:11" s="7" customFormat="1">
      <c r="A344" s="52" t="s">
        <v>115</v>
      </c>
      <c r="B344" s="23">
        <v>28398.35</v>
      </c>
      <c r="C344" s="56" t="s">
        <v>105</v>
      </c>
      <c r="D344" s="13">
        <v>44657</v>
      </c>
      <c r="E344" s="13">
        <v>44657</v>
      </c>
      <c r="F344" s="13">
        <v>44664</v>
      </c>
      <c r="G344" s="23">
        <f t="shared" si="27"/>
        <v>0.5</v>
      </c>
      <c r="H344" s="23">
        <f t="shared" si="28"/>
        <v>7</v>
      </c>
      <c r="I344" s="23">
        <f t="shared" si="29"/>
        <v>7.5</v>
      </c>
      <c r="J344" s="55">
        <f t="shared" si="30"/>
        <v>2.0489458121649952E-4</v>
      </c>
      <c r="K344" s="22">
        <f t="shared" si="31"/>
        <v>1.5367093591237464E-3</v>
      </c>
    </row>
    <row r="345" spans="1:11" s="7" customFormat="1">
      <c r="A345" s="52" t="s">
        <v>115</v>
      </c>
      <c r="B345" s="23">
        <v>29006.17</v>
      </c>
      <c r="C345" s="56" t="s">
        <v>105</v>
      </c>
      <c r="D345" s="13">
        <v>44656</v>
      </c>
      <c r="E345" s="13">
        <v>44656</v>
      </c>
      <c r="F345" s="13">
        <v>44672</v>
      </c>
      <c r="G345" s="23">
        <f t="shared" si="27"/>
        <v>0.5</v>
      </c>
      <c r="H345" s="23">
        <f t="shared" si="28"/>
        <v>16</v>
      </c>
      <c r="I345" s="23">
        <f t="shared" si="29"/>
        <v>16.5</v>
      </c>
      <c r="J345" s="55">
        <f t="shared" si="30"/>
        <v>2.092800129178136E-4</v>
      </c>
      <c r="K345" s="22">
        <f t="shared" si="31"/>
        <v>3.4531202131439244E-3</v>
      </c>
    </row>
    <row r="346" spans="1:11" s="7" customFormat="1">
      <c r="A346" s="52" t="s">
        <v>115</v>
      </c>
      <c r="B346" s="23">
        <v>29010.03</v>
      </c>
      <c r="C346" s="56" t="s">
        <v>105</v>
      </c>
      <c r="D346" s="13">
        <v>44656</v>
      </c>
      <c r="E346" s="13">
        <v>44656</v>
      </c>
      <c r="F346" s="13">
        <v>44672</v>
      </c>
      <c r="G346" s="23">
        <f t="shared" si="27"/>
        <v>0.5</v>
      </c>
      <c r="H346" s="23">
        <f t="shared" si="28"/>
        <v>16</v>
      </c>
      <c r="I346" s="23">
        <f t="shared" si="29"/>
        <v>16.5</v>
      </c>
      <c r="J346" s="55">
        <f t="shared" si="30"/>
        <v>2.0930786288386781E-4</v>
      </c>
      <c r="K346" s="22">
        <f t="shared" si="31"/>
        <v>3.4535797375838187E-3</v>
      </c>
    </row>
    <row r="347" spans="1:11" s="7" customFormat="1">
      <c r="A347" s="52" t="s">
        <v>115</v>
      </c>
      <c r="B347" s="23">
        <v>28998.43</v>
      </c>
      <c r="C347" s="56" t="s">
        <v>105</v>
      </c>
      <c r="D347" s="13">
        <v>44656</v>
      </c>
      <c r="E347" s="13">
        <v>44656</v>
      </c>
      <c r="F347" s="13">
        <v>44672</v>
      </c>
      <c r="G347" s="23">
        <f t="shared" si="27"/>
        <v>0.5</v>
      </c>
      <c r="H347" s="23">
        <f t="shared" si="28"/>
        <v>16</v>
      </c>
      <c r="I347" s="23">
        <f t="shared" si="29"/>
        <v>16.5</v>
      </c>
      <c r="J347" s="55">
        <f t="shared" si="30"/>
        <v>2.0922416868536295E-4</v>
      </c>
      <c r="K347" s="22">
        <f t="shared" si="31"/>
        <v>3.4521987833084885E-3</v>
      </c>
    </row>
    <row r="348" spans="1:11" s="7" customFormat="1">
      <c r="A348" s="52" t="s">
        <v>115</v>
      </c>
      <c r="B348" s="23">
        <v>28998.43</v>
      </c>
      <c r="C348" s="56" t="s">
        <v>105</v>
      </c>
      <c r="D348" s="13">
        <v>44656</v>
      </c>
      <c r="E348" s="13">
        <v>44656</v>
      </c>
      <c r="F348" s="13">
        <v>44672</v>
      </c>
      <c r="G348" s="23">
        <f t="shared" si="27"/>
        <v>0.5</v>
      </c>
      <c r="H348" s="23">
        <f t="shared" si="28"/>
        <v>16</v>
      </c>
      <c r="I348" s="23">
        <f t="shared" si="29"/>
        <v>16.5</v>
      </c>
      <c r="J348" s="55">
        <f t="shared" si="30"/>
        <v>2.0922416868536295E-4</v>
      </c>
      <c r="K348" s="22">
        <f t="shared" si="31"/>
        <v>3.4521987833084885E-3</v>
      </c>
    </row>
    <row r="349" spans="1:11" s="7" customFormat="1">
      <c r="A349" s="52" t="s">
        <v>115</v>
      </c>
      <c r="B349" s="23">
        <v>27779.52</v>
      </c>
      <c r="C349" s="56" t="s">
        <v>105</v>
      </c>
      <c r="D349" s="13">
        <v>44658</v>
      </c>
      <c r="E349" s="13">
        <v>44658</v>
      </c>
      <c r="F349" s="13">
        <v>44672</v>
      </c>
      <c r="G349" s="23">
        <f t="shared" si="27"/>
        <v>0.5</v>
      </c>
      <c r="H349" s="23">
        <f t="shared" si="28"/>
        <v>14</v>
      </c>
      <c r="I349" s="23">
        <f t="shared" si="29"/>
        <v>14.5</v>
      </c>
      <c r="J349" s="55">
        <f t="shared" si="30"/>
        <v>2.0042971217677693E-4</v>
      </c>
      <c r="K349" s="22">
        <f t="shared" si="31"/>
        <v>2.9062308265632654E-3</v>
      </c>
    </row>
    <row r="350" spans="1:11" s="7" customFormat="1">
      <c r="A350" s="52" t="s">
        <v>115</v>
      </c>
      <c r="B350" s="23">
        <v>27786.14</v>
      </c>
      <c r="C350" s="56" t="s">
        <v>105</v>
      </c>
      <c r="D350" s="13">
        <v>44658</v>
      </c>
      <c r="E350" s="13">
        <v>44658</v>
      </c>
      <c r="F350" s="13">
        <v>44672</v>
      </c>
      <c r="G350" s="23">
        <f t="shared" si="27"/>
        <v>0.5</v>
      </c>
      <c r="H350" s="23">
        <f t="shared" si="28"/>
        <v>14</v>
      </c>
      <c r="I350" s="23">
        <f t="shared" si="29"/>
        <v>14.5</v>
      </c>
      <c r="J350" s="55">
        <f t="shared" si="30"/>
        <v>2.0047747559006162E-4</v>
      </c>
      <c r="K350" s="22">
        <f t="shared" si="31"/>
        <v>2.9069233960558934E-3</v>
      </c>
    </row>
    <row r="351" spans="1:11" s="7" customFormat="1">
      <c r="A351" s="52" t="s">
        <v>115</v>
      </c>
      <c r="B351" s="23">
        <v>27779.52</v>
      </c>
      <c r="C351" s="56" t="s">
        <v>105</v>
      </c>
      <c r="D351" s="13">
        <v>44658</v>
      </c>
      <c r="E351" s="13">
        <v>44658</v>
      </c>
      <c r="F351" s="13">
        <v>44672</v>
      </c>
      <c r="G351" s="23">
        <f t="shared" si="27"/>
        <v>0.5</v>
      </c>
      <c r="H351" s="23">
        <f t="shared" si="28"/>
        <v>14</v>
      </c>
      <c r="I351" s="23">
        <f t="shared" si="29"/>
        <v>14.5</v>
      </c>
      <c r="J351" s="55">
        <f t="shared" si="30"/>
        <v>2.0042971217677693E-4</v>
      </c>
      <c r="K351" s="22">
        <f t="shared" si="31"/>
        <v>2.9062308265632654E-3</v>
      </c>
    </row>
    <row r="352" spans="1:11" s="7" customFormat="1">
      <c r="A352" s="52" t="s">
        <v>115</v>
      </c>
      <c r="B352" s="23">
        <v>27783.23</v>
      </c>
      <c r="C352" s="56" t="s">
        <v>105</v>
      </c>
      <c r="D352" s="13">
        <v>44658</v>
      </c>
      <c r="E352" s="13">
        <v>44658</v>
      </c>
      <c r="F352" s="13">
        <v>44672</v>
      </c>
      <c r="G352" s="23">
        <f t="shared" si="27"/>
        <v>0.5</v>
      </c>
      <c r="H352" s="23">
        <f t="shared" si="28"/>
        <v>14</v>
      </c>
      <c r="I352" s="23">
        <f t="shared" si="29"/>
        <v>14.5</v>
      </c>
      <c r="J352" s="55">
        <f t="shared" si="30"/>
        <v>2.0045647989026428E-4</v>
      </c>
      <c r="K352" s="22">
        <f t="shared" si="31"/>
        <v>2.906618958408832E-3</v>
      </c>
    </row>
    <row r="353" spans="1:11" s="7" customFormat="1">
      <c r="A353" s="52" t="s">
        <v>115</v>
      </c>
      <c r="B353" s="23">
        <v>28225.82</v>
      </c>
      <c r="C353" s="56" t="s">
        <v>105</v>
      </c>
      <c r="D353" s="13">
        <v>44664</v>
      </c>
      <c r="E353" s="13">
        <v>44664</v>
      </c>
      <c r="F353" s="13">
        <v>44673</v>
      </c>
      <c r="G353" s="23">
        <f t="shared" si="27"/>
        <v>0.5</v>
      </c>
      <c r="H353" s="23">
        <f t="shared" si="28"/>
        <v>9</v>
      </c>
      <c r="I353" s="23">
        <f t="shared" si="29"/>
        <v>9.5</v>
      </c>
      <c r="J353" s="55">
        <f t="shared" si="30"/>
        <v>2.0364977431408152E-4</v>
      </c>
      <c r="K353" s="22">
        <f t="shared" si="31"/>
        <v>1.9346728559837744E-3</v>
      </c>
    </row>
    <row r="354" spans="1:11" s="7" customFormat="1">
      <c r="A354" s="52" t="s">
        <v>115</v>
      </c>
      <c r="B354" s="23">
        <v>28225.82</v>
      </c>
      <c r="C354" s="56" t="s">
        <v>105</v>
      </c>
      <c r="D354" s="13">
        <v>44664</v>
      </c>
      <c r="E354" s="13">
        <v>44664</v>
      </c>
      <c r="F354" s="13">
        <v>44673</v>
      </c>
      <c r="G354" s="23">
        <f t="shared" si="27"/>
        <v>0.5</v>
      </c>
      <c r="H354" s="23">
        <f t="shared" si="28"/>
        <v>9</v>
      </c>
      <c r="I354" s="23">
        <f t="shared" si="29"/>
        <v>9.5</v>
      </c>
      <c r="J354" s="55">
        <f t="shared" si="30"/>
        <v>2.0364977431408152E-4</v>
      </c>
      <c r="K354" s="22">
        <f t="shared" si="31"/>
        <v>1.9346728559837744E-3</v>
      </c>
    </row>
    <row r="355" spans="1:11" s="7" customFormat="1">
      <c r="A355" s="52" t="s">
        <v>115</v>
      </c>
      <c r="B355" s="23">
        <v>28263.45</v>
      </c>
      <c r="C355" s="56" t="s">
        <v>105</v>
      </c>
      <c r="D355" s="13">
        <v>44664</v>
      </c>
      <c r="E355" s="13">
        <v>44664</v>
      </c>
      <c r="F355" s="13">
        <v>44676</v>
      </c>
      <c r="G355" s="23">
        <f t="shared" si="27"/>
        <v>0.5</v>
      </c>
      <c r="H355" s="23">
        <f t="shared" si="28"/>
        <v>12</v>
      </c>
      <c r="I355" s="23">
        <f t="shared" si="29"/>
        <v>12.5</v>
      </c>
      <c r="J355" s="55">
        <f t="shared" si="30"/>
        <v>2.0392127540802454E-4</v>
      </c>
      <c r="K355" s="22">
        <f t="shared" si="31"/>
        <v>2.5490159426003068E-3</v>
      </c>
    </row>
    <row r="356" spans="1:11" s="7" customFormat="1">
      <c r="A356" s="52" t="s">
        <v>115</v>
      </c>
      <c r="B356" s="23">
        <v>29871.85</v>
      </c>
      <c r="C356" s="56" t="s">
        <v>105</v>
      </c>
      <c r="D356" s="13">
        <v>44665</v>
      </c>
      <c r="E356" s="13">
        <v>44665</v>
      </c>
      <c r="F356" s="13">
        <v>44676</v>
      </c>
      <c r="G356" s="23">
        <f t="shared" si="27"/>
        <v>0.5</v>
      </c>
      <c r="H356" s="23">
        <f t="shared" si="28"/>
        <v>11</v>
      </c>
      <c r="I356" s="23">
        <f t="shared" si="29"/>
        <v>11.5</v>
      </c>
      <c r="J356" s="55">
        <f t="shared" si="30"/>
        <v>2.1552590893175454E-4</v>
      </c>
      <c r="K356" s="22">
        <f t="shared" si="31"/>
        <v>2.4785479527151774E-3</v>
      </c>
    </row>
    <row r="357" spans="1:11" s="7" customFormat="1">
      <c r="A357" s="52" t="s">
        <v>115</v>
      </c>
      <c r="B357" s="23">
        <v>29871.85</v>
      </c>
      <c r="C357" s="56" t="s">
        <v>105</v>
      </c>
      <c r="D357" s="13">
        <v>44665</v>
      </c>
      <c r="E357" s="13">
        <v>44665</v>
      </c>
      <c r="F357" s="13">
        <v>44676</v>
      </c>
      <c r="G357" s="23">
        <f t="shared" si="27"/>
        <v>0.5</v>
      </c>
      <c r="H357" s="23">
        <f t="shared" si="28"/>
        <v>11</v>
      </c>
      <c r="I357" s="23">
        <f t="shared" si="29"/>
        <v>11.5</v>
      </c>
      <c r="J357" s="55">
        <f t="shared" si="30"/>
        <v>2.1552590893175454E-4</v>
      </c>
      <c r="K357" s="22">
        <f t="shared" si="31"/>
        <v>2.4785479527151774E-3</v>
      </c>
    </row>
    <row r="358" spans="1:11" s="7" customFormat="1">
      <c r="A358" s="52" t="s">
        <v>115</v>
      </c>
      <c r="B358" s="23">
        <v>29875.82</v>
      </c>
      <c r="C358" s="56" t="s">
        <v>105</v>
      </c>
      <c r="D358" s="13">
        <v>44665</v>
      </c>
      <c r="E358" s="13">
        <v>44665</v>
      </c>
      <c r="F358" s="13">
        <v>44676</v>
      </c>
      <c r="G358" s="23">
        <f t="shared" si="27"/>
        <v>0.5</v>
      </c>
      <c r="H358" s="23">
        <f t="shared" si="28"/>
        <v>11</v>
      </c>
      <c r="I358" s="23">
        <f t="shared" si="29"/>
        <v>11.5</v>
      </c>
      <c r="J358" s="55">
        <f t="shared" si="30"/>
        <v>2.1555455254969113E-4</v>
      </c>
      <c r="K358" s="22">
        <f t="shared" si="31"/>
        <v>2.478877354321448E-3</v>
      </c>
    </row>
    <row r="359" spans="1:11" s="7" customFormat="1">
      <c r="A359" s="52" t="s">
        <v>115</v>
      </c>
      <c r="B359" s="23">
        <v>29875.82</v>
      </c>
      <c r="C359" s="56" t="s">
        <v>105</v>
      </c>
      <c r="D359" s="13">
        <v>44665</v>
      </c>
      <c r="E359" s="13">
        <v>44665</v>
      </c>
      <c r="F359" s="13">
        <v>44676</v>
      </c>
      <c r="G359" s="23">
        <f t="shared" si="27"/>
        <v>0.5</v>
      </c>
      <c r="H359" s="23">
        <f t="shared" si="28"/>
        <v>11</v>
      </c>
      <c r="I359" s="23">
        <f t="shared" si="29"/>
        <v>11.5</v>
      </c>
      <c r="J359" s="55">
        <f t="shared" si="30"/>
        <v>2.1555455254969113E-4</v>
      </c>
      <c r="K359" s="22">
        <f t="shared" si="31"/>
        <v>2.478877354321448E-3</v>
      </c>
    </row>
    <row r="360" spans="1:11" s="7" customFormat="1">
      <c r="A360" s="52" t="s">
        <v>115</v>
      </c>
      <c r="B360" s="23">
        <v>29410.82</v>
      </c>
      <c r="C360" s="56" t="s">
        <v>105</v>
      </c>
      <c r="D360" s="13">
        <v>44671</v>
      </c>
      <c r="E360" s="13">
        <v>44671</v>
      </c>
      <c r="F360" s="13">
        <v>44678</v>
      </c>
      <c r="G360" s="23">
        <f t="shared" si="27"/>
        <v>0.5</v>
      </c>
      <c r="H360" s="23">
        <f t="shared" si="28"/>
        <v>7</v>
      </c>
      <c r="I360" s="23">
        <f t="shared" si="29"/>
        <v>7.5</v>
      </c>
      <c r="J360" s="55">
        <f t="shared" si="30"/>
        <v>2.1219956959238296E-4</v>
      </c>
      <c r="K360" s="22">
        <f t="shared" si="31"/>
        <v>1.5914967719428722E-3</v>
      </c>
    </row>
    <row r="361" spans="1:11" s="7" customFormat="1">
      <c r="A361" s="52" t="s">
        <v>115</v>
      </c>
      <c r="B361" s="23">
        <v>29410.82</v>
      </c>
      <c r="C361" s="56" t="s">
        <v>105</v>
      </c>
      <c r="D361" s="13">
        <v>44671</v>
      </c>
      <c r="E361" s="13">
        <v>44671</v>
      </c>
      <c r="F361" s="13">
        <v>44678</v>
      </c>
      <c r="G361" s="23">
        <f t="shared" si="27"/>
        <v>0.5</v>
      </c>
      <c r="H361" s="23">
        <f t="shared" si="28"/>
        <v>7</v>
      </c>
      <c r="I361" s="23">
        <f t="shared" si="29"/>
        <v>7.5</v>
      </c>
      <c r="J361" s="55">
        <f t="shared" si="30"/>
        <v>2.1219956959238296E-4</v>
      </c>
      <c r="K361" s="22">
        <f t="shared" si="31"/>
        <v>1.5914967719428722E-3</v>
      </c>
    </row>
    <row r="362" spans="1:11" s="7" customFormat="1">
      <c r="A362" s="52" t="s">
        <v>115</v>
      </c>
      <c r="B362" s="23">
        <v>29426.5</v>
      </c>
      <c r="C362" s="56" t="s">
        <v>105</v>
      </c>
      <c r="D362" s="13">
        <v>44671</v>
      </c>
      <c r="E362" s="13">
        <v>44671</v>
      </c>
      <c r="F362" s="13">
        <v>44678</v>
      </c>
      <c r="G362" s="23">
        <f t="shared" si="27"/>
        <v>0.5</v>
      </c>
      <c r="H362" s="23">
        <f t="shared" si="28"/>
        <v>7</v>
      </c>
      <c r="I362" s="23">
        <f t="shared" si="29"/>
        <v>7.5</v>
      </c>
      <c r="J362" s="55">
        <f t="shared" si="30"/>
        <v>2.1231270106070681E-4</v>
      </c>
      <c r="K362" s="22">
        <f t="shared" si="31"/>
        <v>1.592345257955301E-3</v>
      </c>
    </row>
    <row r="363" spans="1:11" s="7" customFormat="1">
      <c r="A363" s="52" t="s">
        <v>115</v>
      </c>
      <c r="B363" s="23">
        <v>29410.82</v>
      </c>
      <c r="C363" s="56" t="s">
        <v>105</v>
      </c>
      <c r="D363" s="13">
        <v>44671</v>
      </c>
      <c r="E363" s="13">
        <v>44671</v>
      </c>
      <c r="F363" s="13">
        <v>44678</v>
      </c>
      <c r="G363" s="23">
        <f t="shared" si="27"/>
        <v>0.5</v>
      </c>
      <c r="H363" s="23">
        <f t="shared" si="28"/>
        <v>7</v>
      </c>
      <c r="I363" s="23">
        <f t="shared" si="29"/>
        <v>7.5</v>
      </c>
      <c r="J363" s="55">
        <f t="shared" si="30"/>
        <v>2.1219956959238296E-4</v>
      </c>
      <c r="K363" s="22">
        <f t="shared" si="31"/>
        <v>1.5914967719428722E-3</v>
      </c>
    </row>
    <row r="364" spans="1:11" s="7" customFormat="1">
      <c r="A364" s="52" t="s">
        <v>115</v>
      </c>
      <c r="B364" s="23">
        <v>28860.05</v>
      </c>
      <c r="C364" s="56" t="s">
        <v>105</v>
      </c>
      <c r="D364" s="13">
        <v>44651</v>
      </c>
      <c r="E364" s="13">
        <v>44651</v>
      </c>
      <c r="F364" s="13">
        <v>44679</v>
      </c>
      <c r="G364" s="23">
        <f t="shared" si="27"/>
        <v>0.5</v>
      </c>
      <c r="H364" s="23">
        <f t="shared" si="28"/>
        <v>28</v>
      </c>
      <c r="I364" s="23">
        <f t="shared" si="29"/>
        <v>28.5</v>
      </c>
      <c r="J364" s="55">
        <f t="shared" si="30"/>
        <v>2.0822575461733648E-4</v>
      </c>
      <c r="K364" s="22">
        <f t="shared" si="31"/>
        <v>5.9344340065940896E-3</v>
      </c>
    </row>
    <row r="365" spans="1:11" s="7" customFormat="1">
      <c r="A365" s="52" t="s">
        <v>115</v>
      </c>
      <c r="B365" s="23">
        <v>28852.45</v>
      </c>
      <c r="C365" s="56" t="s">
        <v>105</v>
      </c>
      <c r="D365" s="13">
        <v>44651</v>
      </c>
      <c r="E365" s="13">
        <v>44651</v>
      </c>
      <c r="F365" s="13">
        <v>44679</v>
      </c>
      <c r="G365" s="23">
        <f t="shared" si="27"/>
        <v>0.5</v>
      </c>
      <c r="H365" s="23">
        <f t="shared" si="28"/>
        <v>28</v>
      </c>
      <c r="I365" s="23">
        <f t="shared" si="29"/>
        <v>28.5</v>
      </c>
      <c r="J365" s="55">
        <f t="shared" si="30"/>
        <v>2.0817092048728157E-4</v>
      </c>
      <c r="K365" s="22">
        <f t="shared" si="31"/>
        <v>5.932871233887525E-3</v>
      </c>
    </row>
    <row r="366" spans="1:11" s="7" customFormat="1">
      <c r="A366" s="52" t="s">
        <v>115</v>
      </c>
      <c r="B366" s="23">
        <v>28413.35</v>
      </c>
      <c r="C366" s="56" t="s">
        <v>105</v>
      </c>
      <c r="D366" s="13">
        <v>44650</v>
      </c>
      <c r="E366" s="13">
        <v>44650</v>
      </c>
      <c r="F366" s="13">
        <v>44679</v>
      </c>
      <c r="G366" s="23">
        <f t="shared" si="27"/>
        <v>0.5</v>
      </c>
      <c r="H366" s="23">
        <f t="shared" si="28"/>
        <v>29</v>
      </c>
      <c r="I366" s="23">
        <f t="shared" si="29"/>
        <v>29.5</v>
      </c>
      <c r="J366" s="55">
        <f t="shared" si="30"/>
        <v>2.050028064731869E-4</v>
      </c>
      <c r="K366" s="22">
        <f t="shared" si="31"/>
        <v>6.0475827909590137E-3</v>
      </c>
    </row>
    <row r="367" spans="1:11" s="7" customFormat="1">
      <c r="A367" s="52" t="s">
        <v>115</v>
      </c>
      <c r="B367" s="23">
        <v>28420.94</v>
      </c>
      <c r="C367" s="56" t="s">
        <v>105</v>
      </c>
      <c r="D367" s="13">
        <v>44650</v>
      </c>
      <c r="E367" s="13">
        <v>44650</v>
      </c>
      <c r="F367" s="13">
        <v>44679</v>
      </c>
      <c r="G367" s="23">
        <f t="shared" si="27"/>
        <v>0.5</v>
      </c>
      <c r="H367" s="23">
        <f t="shared" si="28"/>
        <v>29</v>
      </c>
      <c r="I367" s="23">
        <f t="shared" si="29"/>
        <v>29.5</v>
      </c>
      <c r="J367" s="55">
        <f t="shared" si="30"/>
        <v>2.0505756845307069E-4</v>
      </c>
      <c r="K367" s="22">
        <f t="shared" si="31"/>
        <v>6.0491982693655858E-3</v>
      </c>
    </row>
    <row r="368" spans="1:11" s="7" customFormat="1">
      <c r="A368" s="52" t="s">
        <v>115</v>
      </c>
      <c r="B368" s="23">
        <v>28436.09</v>
      </c>
      <c r="C368" s="56" t="s">
        <v>105</v>
      </c>
      <c r="D368" s="13">
        <v>44650</v>
      </c>
      <c r="E368" s="13">
        <v>44650</v>
      </c>
      <c r="F368" s="13">
        <v>44679</v>
      </c>
      <c r="G368" s="23">
        <f t="shared" si="27"/>
        <v>0.5</v>
      </c>
      <c r="H368" s="23">
        <f t="shared" si="28"/>
        <v>29</v>
      </c>
      <c r="I368" s="23">
        <f t="shared" si="29"/>
        <v>29.5</v>
      </c>
      <c r="J368" s="55">
        <f t="shared" si="30"/>
        <v>2.0516687596232493E-4</v>
      </c>
      <c r="K368" s="22">
        <f t="shared" si="31"/>
        <v>6.0524228408885853E-3</v>
      </c>
    </row>
    <row r="369" spans="1:11" s="7" customFormat="1">
      <c r="A369" s="52" t="s">
        <v>115</v>
      </c>
      <c r="B369" s="23">
        <v>28432.31</v>
      </c>
      <c r="C369" s="56" t="s">
        <v>105</v>
      </c>
      <c r="D369" s="13">
        <v>44650</v>
      </c>
      <c r="E369" s="13">
        <v>44650</v>
      </c>
      <c r="F369" s="13">
        <v>44679</v>
      </c>
      <c r="G369" s="23">
        <f t="shared" si="27"/>
        <v>0.5</v>
      </c>
      <c r="H369" s="23">
        <f t="shared" si="28"/>
        <v>29</v>
      </c>
      <c r="I369" s="23">
        <f t="shared" si="29"/>
        <v>29.5</v>
      </c>
      <c r="J369" s="55">
        <f t="shared" si="30"/>
        <v>2.0513960319763972E-4</v>
      </c>
      <c r="K369" s="22">
        <f t="shared" si="31"/>
        <v>6.0516182943303716E-3</v>
      </c>
    </row>
    <row r="370" spans="1:11" s="7" customFormat="1">
      <c r="A370" s="52" t="s">
        <v>115</v>
      </c>
      <c r="B370" s="23">
        <v>28860.15</v>
      </c>
      <c r="C370" s="56" t="s">
        <v>105</v>
      </c>
      <c r="D370" s="13">
        <v>44651</v>
      </c>
      <c r="E370" s="13">
        <v>44651</v>
      </c>
      <c r="F370" s="13">
        <v>44679</v>
      </c>
      <c r="G370" s="23">
        <f t="shared" si="27"/>
        <v>0.5</v>
      </c>
      <c r="H370" s="23">
        <f t="shared" si="28"/>
        <v>28</v>
      </c>
      <c r="I370" s="23">
        <f t="shared" si="29"/>
        <v>28.5</v>
      </c>
      <c r="J370" s="55">
        <f t="shared" si="30"/>
        <v>2.0822647611904775E-4</v>
      </c>
      <c r="K370" s="22">
        <f t="shared" si="31"/>
        <v>5.9344545693928606E-3</v>
      </c>
    </row>
    <row r="371" spans="1:11" s="7" customFormat="1">
      <c r="A371" s="52" t="s">
        <v>115</v>
      </c>
      <c r="B371" s="23">
        <v>29613.72</v>
      </c>
      <c r="C371" s="56" t="s">
        <v>105</v>
      </c>
      <c r="D371" s="13">
        <v>44672</v>
      </c>
      <c r="E371" s="13">
        <v>44672</v>
      </c>
      <c r="F371" s="13">
        <v>44690</v>
      </c>
      <c r="G371" s="23">
        <f t="shared" si="27"/>
        <v>0.5</v>
      </c>
      <c r="H371" s="23">
        <f t="shared" si="28"/>
        <v>18</v>
      </c>
      <c r="I371" s="23">
        <f t="shared" si="29"/>
        <v>18.5</v>
      </c>
      <c r="J371" s="55">
        <f t="shared" si="30"/>
        <v>2.1366349656450734E-4</v>
      </c>
      <c r="K371" s="22">
        <f t="shared" si="31"/>
        <v>3.9527746864433857E-3</v>
      </c>
    </row>
    <row r="372" spans="1:11" s="7" customFormat="1">
      <c r="A372" s="52" t="s">
        <v>115</v>
      </c>
      <c r="B372" s="23">
        <v>29645.29</v>
      </c>
      <c r="C372" s="56" t="s">
        <v>105</v>
      </c>
      <c r="D372" s="13">
        <v>44672</v>
      </c>
      <c r="E372" s="13">
        <v>44672</v>
      </c>
      <c r="F372" s="13">
        <v>44690</v>
      </c>
      <c r="G372" s="23">
        <f t="shared" si="27"/>
        <v>0.5</v>
      </c>
      <c r="H372" s="23">
        <f t="shared" si="28"/>
        <v>18</v>
      </c>
      <c r="I372" s="23">
        <f t="shared" si="29"/>
        <v>18.5</v>
      </c>
      <c r="J372" s="55">
        <f t="shared" si="30"/>
        <v>2.1389127465474867E-4</v>
      </c>
      <c r="K372" s="22">
        <f t="shared" si="31"/>
        <v>3.9569885811128504E-3</v>
      </c>
    </row>
    <row r="373" spans="1:11" s="7" customFormat="1">
      <c r="A373" s="52" t="s">
        <v>115</v>
      </c>
      <c r="B373" s="23">
        <v>29621.61</v>
      </c>
      <c r="C373" s="56" t="s">
        <v>105</v>
      </c>
      <c r="D373" s="13">
        <v>44672</v>
      </c>
      <c r="E373" s="13">
        <v>44672</v>
      </c>
      <c r="F373" s="13">
        <v>44690</v>
      </c>
      <c r="G373" s="23">
        <f t="shared" si="27"/>
        <v>0.5</v>
      </c>
      <c r="H373" s="23">
        <f t="shared" si="28"/>
        <v>18</v>
      </c>
      <c r="I373" s="23">
        <f t="shared" si="29"/>
        <v>18.5</v>
      </c>
      <c r="J373" s="55">
        <f t="shared" si="30"/>
        <v>2.1372042304952489E-4</v>
      </c>
      <c r="K373" s="22">
        <f t="shared" si="31"/>
        <v>3.9538278264162107E-3</v>
      </c>
    </row>
    <row r="374" spans="1:11" s="7" customFormat="1">
      <c r="A374" s="52" t="s">
        <v>115</v>
      </c>
      <c r="B374" s="23">
        <v>30216.799999999999</v>
      </c>
      <c r="C374" s="56" t="s">
        <v>105</v>
      </c>
      <c r="D374" s="13">
        <v>44677</v>
      </c>
      <c r="E374" s="13">
        <v>44677</v>
      </c>
      <c r="F374" s="13">
        <v>44690</v>
      </c>
      <c r="G374" s="23">
        <f t="shared" si="27"/>
        <v>0.5</v>
      </c>
      <c r="H374" s="23">
        <f t="shared" si="28"/>
        <v>13</v>
      </c>
      <c r="I374" s="23">
        <f t="shared" si="29"/>
        <v>13.5</v>
      </c>
      <c r="J374" s="55">
        <f t="shared" si="30"/>
        <v>2.1801472908470821E-4</v>
      </c>
      <c r="K374" s="22">
        <f t="shared" si="31"/>
        <v>2.9431988426435606E-3</v>
      </c>
    </row>
    <row r="375" spans="1:11" s="7" customFormat="1">
      <c r="A375" s="52" t="s">
        <v>115</v>
      </c>
      <c r="B375" s="23">
        <v>29629.51</v>
      </c>
      <c r="C375" s="56" t="s">
        <v>105</v>
      </c>
      <c r="D375" s="13">
        <v>44672</v>
      </c>
      <c r="E375" s="13">
        <v>44672</v>
      </c>
      <c r="F375" s="13">
        <v>44690</v>
      </c>
      <c r="G375" s="23">
        <f t="shared" si="27"/>
        <v>0.5</v>
      </c>
      <c r="H375" s="23">
        <f t="shared" si="28"/>
        <v>18</v>
      </c>
      <c r="I375" s="23">
        <f t="shared" si="29"/>
        <v>18.5</v>
      </c>
      <c r="J375" s="55">
        <f t="shared" si="30"/>
        <v>2.1377742168471355E-4</v>
      </c>
      <c r="K375" s="22">
        <f t="shared" si="31"/>
        <v>3.9548823011672004E-3</v>
      </c>
    </row>
    <row r="376" spans="1:11" s="7" customFormat="1">
      <c r="A376" s="52" t="s">
        <v>115</v>
      </c>
      <c r="B376" s="23">
        <v>30236.93</v>
      </c>
      <c r="C376" s="56" t="s">
        <v>105</v>
      </c>
      <c r="D376" s="13">
        <v>44677</v>
      </c>
      <c r="E376" s="13">
        <v>44677</v>
      </c>
      <c r="F376" s="13">
        <v>44690</v>
      </c>
      <c r="G376" s="23">
        <f t="shared" si="27"/>
        <v>0.5</v>
      </c>
      <c r="H376" s="23">
        <f t="shared" si="28"/>
        <v>13</v>
      </c>
      <c r="I376" s="23">
        <f t="shared" si="29"/>
        <v>13.5</v>
      </c>
      <c r="J376" s="55">
        <f t="shared" si="30"/>
        <v>2.1815996737918264E-4</v>
      </c>
      <c r="K376" s="22">
        <f t="shared" si="31"/>
        <v>2.9451595596189655E-3</v>
      </c>
    </row>
    <row r="377" spans="1:11" s="7" customFormat="1">
      <c r="A377" s="52" t="s">
        <v>115</v>
      </c>
      <c r="B377" s="23">
        <v>30232.91</v>
      </c>
      <c r="C377" s="56" t="s">
        <v>105</v>
      </c>
      <c r="D377" s="13">
        <v>44677</v>
      </c>
      <c r="E377" s="13">
        <v>44677</v>
      </c>
      <c r="F377" s="13">
        <v>44690</v>
      </c>
      <c r="G377" s="23">
        <f t="shared" si="27"/>
        <v>0.5</v>
      </c>
      <c r="H377" s="23">
        <f t="shared" si="28"/>
        <v>13</v>
      </c>
      <c r="I377" s="23">
        <f t="shared" si="29"/>
        <v>13.5</v>
      </c>
      <c r="J377" s="55">
        <f t="shared" si="30"/>
        <v>2.1813096301039043E-4</v>
      </c>
      <c r="K377" s="22">
        <f t="shared" si="31"/>
        <v>2.9447680006402708E-3</v>
      </c>
    </row>
    <row r="378" spans="1:11" s="7" customFormat="1">
      <c r="A378" s="52" t="s">
        <v>115</v>
      </c>
      <c r="B378" s="23">
        <v>32975.26</v>
      </c>
      <c r="C378" s="56" t="s">
        <v>105</v>
      </c>
      <c r="D378" s="13">
        <v>44684</v>
      </c>
      <c r="E378" s="13">
        <v>44684</v>
      </c>
      <c r="F378" s="13">
        <v>44693</v>
      </c>
      <c r="G378" s="23">
        <f t="shared" si="27"/>
        <v>0.5</v>
      </c>
      <c r="H378" s="23">
        <f t="shared" si="28"/>
        <v>9</v>
      </c>
      <c r="I378" s="23">
        <f t="shared" si="29"/>
        <v>9.5</v>
      </c>
      <c r="J378" s="55">
        <f t="shared" si="30"/>
        <v>2.3791706518882925E-4</v>
      </c>
      <c r="K378" s="22">
        <f t="shared" si="31"/>
        <v>2.2602121192938779E-3</v>
      </c>
    </row>
    <row r="379" spans="1:11" s="7" customFormat="1">
      <c r="A379" s="52" t="s">
        <v>115</v>
      </c>
      <c r="B379" s="23">
        <v>32970.86</v>
      </c>
      <c r="C379" s="56" t="s">
        <v>105</v>
      </c>
      <c r="D379" s="13">
        <v>44684</v>
      </c>
      <c r="E379" s="13">
        <v>44684</v>
      </c>
      <c r="F379" s="13">
        <v>44693</v>
      </c>
      <c r="G379" s="23">
        <f t="shared" si="27"/>
        <v>0.5</v>
      </c>
      <c r="H379" s="23">
        <f t="shared" si="28"/>
        <v>9</v>
      </c>
      <c r="I379" s="23">
        <f t="shared" si="29"/>
        <v>9.5</v>
      </c>
      <c r="J379" s="55">
        <f t="shared" si="30"/>
        <v>2.3788531911353428E-4</v>
      </c>
      <c r="K379" s="22">
        <f t="shared" si="31"/>
        <v>2.2599105315785758E-3</v>
      </c>
    </row>
    <row r="380" spans="1:11" s="7" customFormat="1">
      <c r="A380" s="52" t="s">
        <v>115</v>
      </c>
      <c r="B380" s="23">
        <v>32187.439999999999</v>
      </c>
      <c r="C380" s="56" t="s">
        <v>105</v>
      </c>
      <c r="D380" s="13">
        <v>44685</v>
      </c>
      <c r="E380" s="13">
        <v>44685</v>
      </c>
      <c r="F380" s="13">
        <v>44693</v>
      </c>
      <c r="G380" s="23">
        <f t="shared" si="27"/>
        <v>0.5</v>
      </c>
      <c r="H380" s="23">
        <f t="shared" si="28"/>
        <v>8</v>
      </c>
      <c r="I380" s="23">
        <f t="shared" si="29"/>
        <v>8.5</v>
      </c>
      <c r="J380" s="55">
        <f t="shared" si="30"/>
        <v>2.3223293040726682E-4</v>
      </c>
      <c r="K380" s="22">
        <f t="shared" si="31"/>
        <v>1.9739799084617679E-3</v>
      </c>
    </row>
    <row r="381" spans="1:11" s="7" customFormat="1">
      <c r="A381" s="52" t="s">
        <v>115</v>
      </c>
      <c r="B381" s="23">
        <v>32191.73</v>
      </c>
      <c r="C381" s="56" t="s">
        <v>105</v>
      </c>
      <c r="D381" s="13">
        <v>44685</v>
      </c>
      <c r="E381" s="13">
        <v>44685</v>
      </c>
      <c r="F381" s="13">
        <v>44693</v>
      </c>
      <c r="G381" s="23">
        <f t="shared" si="27"/>
        <v>0.5</v>
      </c>
      <c r="H381" s="23">
        <f t="shared" si="28"/>
        <v>8</v>
      </c>
      <c r="I381" s="23">
        <f t="shared" si="29"/>
        <v>8.5</v>
      </c>
      <c r="J381" s="55">
        <f t="shared" si="30"/>
        <v>2.3226388283067941E-4</v>
      </c>
      <c r="K381" s="22">
        <f t="shared" si="31"/>
        <v>1.9742430040607748E-3</v>
      </c>
    </row>
    <row r="382" spans="1:11" s="7" customFormat="1">
      <c r="A382" s="52" t="s">
        <v>115</v>
      </c>
      <c r="B382" s="23">
        <v>32200.32</v>
      </c>
      <c r="C382" s="56" t="s">
        <v>105</v>
      </c>
      <c r="D382" s="13">
        <v>44685</v>
      </c>
      <c r="E382" s="13">
        <v>44685</v>
      </c>
      <c r="F382" s="13">
        <v>44693</v>
      </c>
      <c r="G382" s="23">
        <f t="shared" si="27"/>
        <v>0.5</v>
      </c>
      <c r="H382" s="23">
        <f t="shared" si="28"/>
        <v>8</v>
      </c>
      <c r="I382" s="23">
        <f t="shared" si="29"/>
        <v>8.5</v>
      </c>
      <c r="J382" s="55">
        <f t="shared" si="30"/>
        <v>2.3232585982767569E-4</v>
      </c>
      <c r="K382" s="22">
        <f t="shared" si="31"/>
        <v>1.9747698085352434E-3</v>
      </c>
    </row>
    <row r="383" spans="1:11" s="7" customFormat="1">
      <c r="A383" s="52" t="s">
        <v>115</v>
      </c>
      <c r="B383" s="23">
        <v>32200.32</v>
      </c>
      <c r="C383" s="56" t="s">
        <v>105</v>
      </c>
      <c r="D383" s="13">
        <v>44685</v>
      </c>
      <c r="E383" s="13">
        <v>44685</v>
      </c>
      <c r="F383" s="13">
        <v>44693</v>
      </c>
      <c r="G383" s="23">
        <f t="shared" si="27"/>
        <v>0.5</v>
      </c>
      <c r="H383" s="23">
        <f t="shared" si="28"/>
        <v>8</v>
      </c>
      <c r="I383" s="23">
        <f t="shared" si="29"/>
        <v>8.5</v>
      </c>
      <c r="J383" s="55">
        <f t="shared" si="30"/>
        <v>2.3232585982767569E-4</v>
      </c>
      <c r="K383" s="22">
        <f t="shared" si="31"/>
        <v>1.9747698085352434E-3</v>
      </c>
    </row>
    <row r="384" spans="1:11" s="7" customFormat="1">
      <c r="A384" s="52" t="s">
        <v>115</v>
      </c>
      <c r="B384" s="23">
        <v>32952.11</v>
      </c>
      <c r="C384" s="56" t="s">
        <v>105</v>
      </c>
      <c r="D384" s="13">
        <v>44686</v>
      </c>
      <c r="E384" s="13">
        <v>44686</v>
      </c>
      <c r="F384" s="13">
        <v>44693</v>
      </c>
      <c r="G384" s="23">
        <f t="shared" si="27"/>
        <v>0.5</v>
      </c>
      <c r="H384" s="23">
        <f t="shared" si="28"/>
        <v>7</v>
      </c>
      <c r="I384" s="23">
        <f t="shared" si="29"/>
        <v>7.5</v>
      </c>
      <c r="J384" s="55">
        <f t="shared" si="30"/>
        <v>2.3775003754267508E-4</v>
      </c>
      <c r="K384" s="22">
        <f t="shared" si="31"/>
        <v>1.783125281570063E-3</v>
      </c>
    </row>
    <row r="385" spans="1:11" s="7" customFormat="1">
      <c r="A385" s="52" t="s">
        <v>115</v>
      </c>
      <c r="B385" s="23">
        <v>32960.89</v>
      </c>
      <c r="C385" s="56" t="s">
        <v>105</v>
      </c>
      <c r="D385" s="13">
        <v>44686</v>
      </c>
      <c r="E385" s="13">
        <v>44686</v>
      </c>
      <c r="F385" s="13">
        <v>44693</v>
      </c>
      <c r="G385" s="23">
        <f t="shared" si="27"/>
        <v>0.5</v>
      </c>
      <c r="H385" s="23">
        <f t="shared" si="28"/>
        <v>7</v>
      </c>
      <c r="I385" s="23">
        <f t="shared" si="29"/>
        <v>7.5</v>
      </c>
      <c r="J385" s="55">
        <f t="shared" si="30"/>
        <v>2.3781338539292273E-4</v>
      </c>
      <c r="K385" s="22">
        <f t="shared" si="31"/>
        <v>1.7836003904469204E-3</v>
      </c>
    </row>
    <row r="386" spans="1:11" s="7" customFormat="1">
      <c r="A386" s="52" t="s">
        <v>115</v>
      </c>
      <c r="B386" s="23">
        <v>30730.82</v>
      </c>
      <c r="C386" s="56" t="s">
        <v>105</v>
      </c>
      <c r="D386" s="13">
        <v>44691</v>
      </c>
      <c r="E386" s="13">
        <v>44691</v>
      </c>
      <c r="F386" s="13">
        <v>44700</v>
      </c>
      <c r="G386" s="23">
        <f t="shared" si="27"/>
        <v>0.5</v>
      </c>
      <c r="H386" s="23">
        <f t="shared" si="28"/>
        <v>9</v>
      </c>
      <c r="I386" s="23">
        <f t="shared" si="29"/>
        <v>9.5</v>
      </c>
      <c r="J386" s="55">
        <f t="shared" si="30"/>
        <v>2.2172339218087066E-4</v>
      </c>
      <c r="K386" s="22">
        <f t="shared" si="31"/>
        <v>2.1063722257182713E-3</v>
      </c>
    </row>
    <row r="387" spans="1:11" s="7" customFormat="1">
      <c r="A387" s="52" t="s">
        <v>115</v>
      </c>
      <c r="B387" s="23">
        <v>30739.02</v>
      </c>
      <c r="C387" s="56" t="s">
        <v>105</v>
      </c>
      <c r="D387" s="13">
        <v>44691</v>
      </c>
      <c r="E387" s="13">
        <v>44691</v>
      </c>
      <c r="F387" s="13">
        <v>44700</v>
      </c>
      <c r="G387" s="23">
        <f t="shared" si="27"/>
        <v>0.5</v>
      </c>
      <c r="H387" s="23">
        <f t="shared" si="28"/>
        <v>9</v>
      </c>
      <c r="I387" s="23">
        <f t="shared" si="29"/>
        <v>9.5</v>
      </c>
      <c r="J387" s="55">
        <f t="shared" si="30"/>
        <v>2.2178255532119309E-4</v>
      </c>
      <c r="K387" s="22">
        <f t="shared" si="31"/>
        <v>2.1069342755513343E-3</v>
      </c>
    </row>
    <row r="388" spans="1:11" s="7" customFormat="1">
      <c r="A388" s="52" t="s">
        <v>115</v>
      </c>
      <c r="B388" s="23">
        <v>31360.82</v>
      </c>
      <c r="C388" s="56" t="s">
        <v>105</v>
      </c>
      <c r="D388" s="13">
        <v>44692</v>
      </c>
      <c r="E388" s="13">
        <v>44692</v>
      </c>
      <c r="F388" s="13">
        <v>44700</v>
      </c>
      <c r="G388" s="23">
        <f t="shared" si="27"/>
        <v>0.5</v>
      </c>
      <c r="H388" s="23">
        <f t="shared" si="28"/>
        <v>8</v>
      </c>
      <c r="I388" s="23">
        <f t="shared" si="29"/>
        <v>8.5</v>
      </c>
      <c r="J388" s="55">
        <f t="shared" si="30"/>
        <v>2.2626885296173977E-4</v>
      </c>
      <c r="K388" s="22">
        <f t="shared" si="31"/>
        <v>1.9232852501747881E-3</v>
      </c>
    </row>
    <row r="389" spans="1:11" s="7" customFormat="1">
      <c r="A389" s="52" t="s">
        <v>115</v>
      </c>
      <c r="B389" s="23">
        <v>31419.26</v>
      </c>
      <c r="C389" s="56" t="s">
        <v>105</v>
      </c>
      <c r="D389" s="13">
        <v>44693</v>
      </c>
      <c r="E389" s="13">
        <v>44693</v>
      </c>
      <c r="F389" s="13">
        <v>44700</v>
      </c>
      <c r="G389" s="23">
        <f t="shared" si="27"/>
        <v>0.5</v>
      </c>
      <c r="H389" s="23">
        <f t="shared" si="28"/>
        <v>7</v>
      </c>
      <c r="I389" s="23">
        <f t="shared" si="29"/>
        <v>7.5</v>
      </c>
      <c r="J389" s="55">
        <f t="shared" si="30"/>
        <v>2.2669049856179372E-4</v>
      </c>
      <c r="K389" s="22">
        <f t="shared" si="31"/>
        <v>1.7001787392134529E-3</v>
      </c>
    </row>
    <row r="390" spans="1:11" s="7" customFormat="1">
      <c r="A390" s="52" t="s">
        <v>115</v>
      </c>
      <c r="B390" s="23">
        <v>31377.54</v>
      </c>
      <c r="C390" s="56" t="s">
        <v>105</v>
      </c>
      <c r="D390" s="13">
        <v>44692</v>
      </c>
      <c r="E390" s="13">
        <v>44692</v>
      </c>
      <c r="F390" s="13">
        <v>44700</v>
      </c>
      <c r="G390" s="23">
        <f t="shared" si="27"/>
        <v>0.5</v>
      </c>
      <c r="H390" s="23">
        <f t="shared" si="28"/>
        <v>8</v>
      </c>
      <c r="I390" s="23">
        <f t="shared" si="29"/>
        <v>8.5</v>
      </c>
      <c r="J390" s="55">
        <f t="shared" si="30"/>
        <v>2.2638948804786063E-4</v>
      </c>
      <c r="K390" s="22">
        <f t="shared" si="31"/>
        <v>1.9243106484068155E-3</v>
      </c>
    </row>
    <row r="391" spans="1:11" s="7" customFormat="1">
      <c r="A391" s="52" t="s">
        <v>115</v>
      </c>
      <c r="B391" s="23">
        <v>30802.42</v>
      </c>
      <c r="C391" s="56" t="s">
        <v>105</v>
      </c>
      <c r="D391" s="13">
        <v>44670</v>
      </c>
      <c r="E391" s="13">
        <v>44670</v>
      </c>
      <c r="F391" s="13">
        <v>44721</v>
      </c>
      <c r="G391" s="23">
        <f t="shared" si="27"/>
        <v>0.5</v>
      </c>
      <c r="H391" s="23">
        <f t="shared" si="28"/>
        <v>51</v>
      </c>
      <c r="I391" s="23">
        <f t="shared" si="29"/>
        <v>51.5</v>
      </c>
      <c r="J391" s="55">
        <f t="shared" si="30"/>
        <v>2.2223998740612499E-4</v>
      </c>
      <c r="K391" s="22">
        <f t="shared" si="31"/>
        <v>1.1445359351415437E-2</v>
      </c>
    </row>
    <row r="392" spans="1:11" s="7" customFormat="1">
      <c r="A392" s="52" t="s">
        <v>115</v>
      </c>
      <c r="B392" s="23">
        <v>30798.32</v>
      </c>
      <c r="C392" s="56" t="s">
        <v>105</v>
      </c>
      <c r="D392" s="13">
        <v>44670</v>
      </c>
      <c r="E392" s="13">
        <v>44670</v>
      </c>
      <c r="F392" s="13">
        <v>44721</v>
      </c>
      <c r="G392" s="23">
        <f t="shared" si="27"/>
        <v>0.5</v>
      </c>
      <c r="H392" s="23">
        <f t="shared" si="28"/>
        <v>51</v>
      </c>
      <c r="I392" s="23">
        <f t="shared" si="29"/>
        <v>51.5</v>
      </c>
      <c r="J392" s="55">
        <f t="shared" si="30"/>
        <v>2.2221040583596377E-4</v>
      </c>
      <c r="K392" s="22">
        <f t="shared" si="31"/>
        <v>1.1443835900552134E-2</v>
      </c>
    </row>
    <row r="393" spans="1:11" s="7" customFormat="1">
      <c r="A393" s="52" t="s">
        <v>115</v>
      </c>
      <c r="B393" s="23">
        <v>30798.32</v>
      </c>
      <c r="C393" s="56" t="s">
        <v>105</v>
      </c>
      <c r="D393" s="13">
        <v>44670</v>
      </c>
      <c r="E393" s="13">
        <v>44670</v>
      </c>
      <c r="F393" s="13">
        <v>44721</v>
      </c>
      <c r="G393" s="23">
        <f t="shared" si="27"/>
        <v>0.5</v>
      </c>
      <c r="H393" s="23">
        <f t="shared" si="28"/>
        <v>51</v>
      </c>
      <c r="I393" s="23">
        <f t="shared" si="29"/>
        <v>51.5</v>
      </c>
      <c r="J393" s="55">
        <f t="shared" si="30"/>
        <v>2.2221040583596377E-4</v>
      </c>
      <c r="K393" s="22">
        <f t="shared" si="31"/>
        <v>1.1443835900552134E-2</v>
      </c>
    </row>
    <row r="394" spans="1:11" s="7" customFormat="1">
      <c r="A394" s="52" t="s">
        <v>115</v>
      </c>
      <c r="B394" s="23">
        <v>30798.32</v>
      </c>
      <c r="C394" s="56" t="s">
        <v>105</v>
      </c>
      <c r="D394" s="13">
        <v>44670</v>
      </c>
      <c r="E394" s="13">
        <v>44670</v>
      </c>
      <c r="F394" s="13">
        <v>44721</v>
      </c>
      <c r="G394" s="23">
        <f t="shared" ref="G394:G457" si="32">(E394-D394+1)/2</f>
        <v>0.5</v>
      </c>
      <c r="H394" s="23">
        <f t="shared" ref="H394:H457" si="33">F394-E394</f>
        <v>51</v>
      </c>
      <c r="I394" s="23">
        <f t="shared" ref="I394:I457" si="34">SUM(G394:H394)</f>
        <v>51.5</v>
      </c>
      <c r="J394" s="55">
        <f t="shared" ref="J394:J457" si="35">+B394/B$573</f>
        <v>2.2221040583596377E-4</v>
      </c>
      <c r="K394" s="22">
        <f t="shared" ref="K394:K457" si="36">+I394*J394</f>
        <v>1.1443835900552134E-2</v>
      </c>
    </row>
    <row r="395" spans="1:11" s="7" customFormat="1">
      <c r="A395" s="52" t="s">
        <v>115</v>
      </c>
      <c r="B395" s="23">
        <v>35271.18</v>
      </c>
      <c r="C395" s="56" t="s">
        <v>105</v>
      </c>
      <c r="D395" s="13">
        <v>44712</v>
      </c>
      <c r="E395" s="13">
        <v>44712</v>
      </c>
      <c r="F395" s="13">
        <v>44721</v>
      </c>
      <c r="G395" s="23">
        <f t="shared" si="32"/>
        <v>0.5</v>
      </c>
      <c r="H395" s="23">
        <f t="shared" si="33"/>
        <v>9</v>
      </c>
      <c r="I395" s="23">
        <f t="shared" si="34"/>
        <v>9.5</v>
      </c>
      <c r="J395" s="55">
        <f t="shared" si="35"/>
        <v>2.544821672777388E-4</v>
      </c>
      <c r="K395" s="22">
        <f t="shared" si="36"/>
        <v>2.4175805891385187E-3</v>
      </c>
    </row>
    <row r="396" spans="1:11" s="7" customFormat="1">
      <c r="A396" s="52" t="s">
        <v>115</v>
      </c>
      <c r="B396" s="23">
        <v>36027.120000000003</v>
      </c>
      <c r="C396" s="56" t="s">
        <v>105</v>
      </c>
      <c r="D396" s="13">
        <v>44713</v>
      </c>
      <c r="E396" s="13">
        <v>44713</v>
      </c>
      <c r="F396" s="13">
        <v>44726</v>
      </c>
      <c r="G396" s="23">
        <f t="shared" si="32"/>
        <v>0.5</v>
      </c>
      <c r="H396" s="23">
        <f t="shared" si="33"/>
        <v>13</v>
      </c>
      <c r="I396" s="23">
        <f t="shared" si="34"/>
        <v>13.5</v>
      </c>
      <c r="J396" s="55">
        <f t="shared" si="35"/>
        <v>2.5993628731375504E-4</v>
      </c>
      <c r="K396" s="22">
        <f t="shared" si="36"/>
        <v>3.5091398787356928E-3</v>
      </c>
    </row>
    <row r="397" spans="1:11" s="7" customFormat="1">
      <c r="A397" s="52" t="s">
        <v>115</v>
      </c>
      <c r="B397" s="23">
        <v>33615.199999999997</v>
      </c>
      <c r="C397" s="56" t="s">
        <v>105</v>
      </c>
      <c r="D397" s="13">
        <v>44707</v>
      </c>
      <c r="E397" s="13">
        <v>44707</v>
      </c>
      <c r="F397" s="13">
        <v>44728</v>
      </c>
      <c r="G397" s="23">
        <f t="shared" si="32"/>
        <v>0.5</v>
      </c>
      <c r="H397" s="23">
        <f t="shared" si="33"/>
        <v>21</v>
      </c>
      <c r="I397" s="23">
        <f t="shared" si="34"/>
        <v>21.5</v>
      </c>
      <c r="J397" s="55">
        <f t="shared" si="35"/>
        <v>2.4253424323979647E-4</v>
      </c>
      <c r="K397" s="22">
        <f t="shared" si="36"/>
        <v>5.2144862296556243E-3</v>
      </c>
    </row>
    <row r="398" spans="1:11" s="7" customFormat="1">
      <c r="A398" s="52" t="s">
        <v>115</v>
      </c>
      <c r="B398" s="23">
        <v>33597.279999999999</v>
      </c>
      <c r="C398" s="56" t="s">
        <v>105</v>
      </c>
      <c r="D398" s="13">
        <v>44707</v>
      </c>
      <c r="E398" s="13">
        <v>44707</v>
      </c>
      <c r="F398" s="13">
        <v>44727</v>
      </c>
      <c r="G398" s="23">
        <f t="shared" si="32"/>
        <v>0.5</v>
      </c>
      <c r="H398" s="23">
        <f t="shared" si="33"/>
        <v>20</v>
      </c>
      <c r="I398" s="23">
        <f t="shared" si="34"/>
        <v>20.5</v>
      </c>
      <c r="J398" s="55">
        <f t="shared" si="35"/>
        <v>2.4240495013314067E-4</v>
      </c>
      <c r="K398" s="22">
        <f t="shared" si="36"/>
        <v>4.9693014777293836E-3</v>
      </c>
    </row>
    <row r="399" spans="1:11" s="7" customFormat="1">
      <c r="A399" s="52" t="s">
        <v>115</v>
      </c>
      <c r="B399" s="23">
        <v>35271.18</v>
      </c>
      <c r="C399" s="56" t="s">
        <v>105</v>
      </c>
      <c r="D399" s="13">
        <v>44712</v>
      </c>
      <c r="E399" s="13">
        <v>44712</v>
      </c>
      <c r="F399" s="13">
        <v>44727</v>
      </c>
      <c r="G399" s="23">
        <f t="shared" si="32"/>
        <v>0.5</v>
      </c>
      <c r="H399" s="23">
        <f t="shared" si="33"/>
        <v>15</v>
      </c>
      <c r="I399" s="23">
        <f t="shared" si="34"/>
        <v>15.5</v>
      </c>
      <c r="J399" s="55">
        <f t="shared" si="35"/>
        <v>2.544821672777388E-4</v>
      </c>
      <c r="K399" s="22">
        <f t="shared" si="36"/>
        <v>3.9444735928049514E-3</v>
      </c>
    </row>
    <row r="400" spans="1:11" s="7" customFormat="1">
      <c r="A400" s="52" t="s">
        <v>115</v>
      </c>
      <c r="B400" s="23">
        <v>35266.480000000003</v>
      </c>
      <c r="C400" s="56" t="s">
        <v>105</v>
      </c>
      <c r="D400" s="13">
        <v>44712</v>
      </c>
      <c r="E400" s="13">
        <v>44712</v>
      </c>
      <c r="F400" s="13">
        <v>44728</v>
      </c>
      <c r="G400" s="23">
        <f t="shared" si="32"/>
        <v>0.5</v>
      </c>
      <c r="H400" s="23">
        <f t="shared" si="33"/>
        <v>16</v>
      </c>
      <c r="I400" s="23">
        <f t="shared" si="34"/>
        <v>16.5</v>
      </c>
      <c r="J400" s="55">
        <f t="shared" si="35"/>
        <v>2.5444825669731011E-4</v>
      </c>
      <c r="K400" s="22">
        <f t="shared" si="36"/>
        <v>4.1983962355056168E-3</v>
      </c>
    </row>
    <row r="401" spans="1:11" s="7" customFormat="1">
      <c r="A401" s="52" t="s">
        <v>115</v>
      </c>
      <c r="B401" s="23">
        <v>35285.29</v>
      </c>
      <c r="C401" s="56" t="s">
        <v>105</v>
      </c>
      <c r="D401" s="13">
        <v>44712</v>
      </c>
      <c r="E401" s="13">
        <v>44712</v>
      </c>
      <c r="F401" s="13">
        <v>44728</v>
      </c>
      <c r="G401" s="23">
        <f t="shared" si="32"/>
        <v>0.5</v>
      </c>
      <c r="H401" s="23">
        <f t="shared" si="33"/>
        <v>16</v>
      </c>
      <c r="I401" s="23">
        <f t="shared" si="34"/>
        <v>16.5</v>
      </c>
      <c r="J401" s="55">
        <f t="shared" si="35"/>
        <v>2.5458397116919607E-4</v>
      </c>
      <c r="K401" s="22">
        <f t="shared" si="36"/>
        <v>4.2006355242917353E-3</v>
      </c>
    </row>
    <row r="402" spans="1:11" s="7" customFormat="1">
      <c r="A402" s="52" t="s">
        <v>115</v>
      </c>
      <c r="B402" s="23">
        <v>36042.339999999997</v>
      </c>
      <c r="C402" s="56" t="s">
        <v>105</v>
      </c>
      <c r="D402" s="13">
        <v>44713</v>
      </c>
      <c r="E402" s="13">
        <v>44713</v>
      </c>
      <c r="F402" s="13">
        <v>44729</v>
      </c>
      <c r="G402" s="23">
        <f t="shared" si="32"/>
        <v>0.5</v>
      </c>
      <c r="H402" s="23">
        <f t="shared" si="33"/>
        <v>16</v>
      </c>
      <c r="I402" s="23">
        <f t="shared" si="34"/>
        <v>16.5</v>
      </c>
      <c r="J402" s="55">
        <f t="shared" si="35"/>
        <v>2.600460998742071E-4</v>
      </c>
      <c r="K402" s="22">
        <f t="shared" si="36"/>
        <v>4.2907606479244175E-3</v>
      </c>
    </row>
    <row r="403" spans="1:11" s="7" customFormat="1">
      <c r="A403" s="52" t="s">
        <v>115</v>
      </c>
      <c r="B403" s="23">
        <v>35266.480000000003</v>
      </c>
      <c r="C403" s="56" t="s">
        <v>105</v>
      </c>
      <c r="D403" s="13">
        <v>44712</v>
      </c>
      <c r="E403" s="13">
        <v>44712</v>
      </c>
      <c r="F403" s="13">
        <v>44729</v>
      </c>
      <c r="G403" s="23">
        <f t="shared" si="32"/>
        <v>0.5</v>
      </c>
      <c r="H403" s="23">
        <f t="shared" si="33"/>
        <v>17</v>
      </c>
      <c r="I403" s="23">
        <f t="shared" si="34"/>
        <v>17.5</v>
      </c>
      <c r="J403" s="55">
        <f t="shared" si="35"/>
        <v>2.5444825669731011E-4</v>
      </c>
      <c r="K403" s="22">
        <f t="shared" si="36"/>
        <v>4.4528444922029269E-3</v>
      </c>
    </row>
    <row r="404" spans="1:11" s="7" customFormat="1">
      <c r="A404" s="52" t="s">
        <v>115</v>
      </c>
      <c r="B404" s="23">
        <v>38809.449999999997</v>
      </c>
      <c r="C404" s="56" t="s">
        <v>105</v>
      </c>
      <c r="D404" s="13">
        <v>44715</v>
      </c>
      <c r="E404" s="13">
        <v>44715</v>
      </c>
      <c r="F404" s="13">
        <v>44729</v>
      </c>
      <c r="G404" s="23">
        <f t="shared" si="32"/>
        <v>0.5</v>
      </c>
      <c r="H404" s="23">
        <f t="shared" si="33"/>
        <v>14</v>
      </c>
      <c r="I404" s="23">
        <f t="shared" si="34"/>
        <v>14.5</v>
      </c>
      <c r="J404" s="55">
        <f t="shared" si="35"/>
        <v>2.8001084587635119E-4</v>
      </c>
      <c r="K404" s="22">
        <f t="shared" si="36"/>
        <v>4.0601572652070924E-3</v>
      </c>
    </row>
    <row r="405" spans="1:11" s="7" customFormat="1">
      <c r="A405" s="52" t="s">
        <v>115</v>
      </c>
      <c r="B405" s="23">
        <v>36042.339999999997</v>
      </c>
      <c r="C405" s="56" t="s">
        <v>105</v>
      </c>
      <c r="D405" s="13">
        <v>44713</v>
      </c>
      <c r="E405" s="13">
        <v>44713</v>
      </c>
      <c r="F405" s="13">
        <v>44732</v>
      </c>
      <c r="G405" s="23">
        <f t="shared" si="32"/>
        <v>0.5</v>
      </c>
      <c r="H405" s="23">
        <f t="shared" si="33"/>
        <v>19</v>
      </c>
      <c r="I405" s="23">
        <f t="shared" si="34"/>
        <v>19.5</v>
      </c>
      <c r="J405" s="55">
        <f t="shared" si="35"/>
        <v>2.600460998742071E-4</v>
      </c>
      <c r="K405" s="22">
        <f t="shared" si="36"/>
        <v>5.0708989475470381E-3</v>
      </c>
    </row>
    <row r="406" spans="1:11" s="7" customFormat="1">
      <c r="A406" s="52" t="s">
        <v>115</v>
      </c>
      <c r="B406" s="23">
        <v>36031.93</v>
      </c>
      <c r="C406" s="56" t="s">
        <v>105</v>
      </c>
      <c r="D406" s="13">
        <v>44713</v>
      </c>
      <c r="E406" s="13">
        <v>44713</v>
      </c>
      <c r="F406" s="13">
        <v>44728</v>
      </c>
      <c r="G406" s="23">
        <f t="shared" si="32"/>
        <v>0.5</v>
      </c>
      <c r="H406" s="23">
        <f t="shared" si="33"/>
        <v>15</v>
      </c>
      <c r="I406" s="23">
        <f t="shared" si="34"/>
        <v>15.5</v>
      </c>
      <c r="J406" s="55">
        <f t="shared" si="35"/>
        <v>2.5997099154606611E-4</v>
      </c>
      <c r="K406" s="22">
        <f t="shared" si="36"/>
        <v>4.0295503689640249E-3</v>
      </c>
    </row>
    <row r="407" spans="1:11" s="7" customFormat="1">
      <c r="A407" s="52" t="s">
        <v>115</v>
      </c>
      <c r="B407" s="23">
        <v>39498.32</v>
      </c>
      <c r="C407" s="56" t="s">
        <v>105</v>
      </c>
      <c r="D407" s="13">
        <v>44718</v>
      </c>
      <c r="E407" s="13">
        <v>44718</v>
      </c>
      <c r="F407" s="13">
        <v>44728</v>
      </c>
      <c r="G407" s="23">
        <f t="shared" si="32"/>
        <v>0.5</v>
      </c>
      <c r="H407" s="23">
        <f t="shared" si="33"/>
        <v>10</v>
      </c>
      <c r="I407" s="23">
        <f t="shared" si="34"/>
        <v>10.5</v>
      </c>
      <c r="J407" s="55">
        <f t="shared" si="35"/>
        <v>2.8498105471463263E-4</v>
      </c>
      <c r="K407" s="22">
        <f t="shared" si="36"/>
        <v>2.9923010745036426E-3</v>
      </c>
    </row>
    <row r="408" spans="1:11" s="7" customFormat="1">
      <c r="A408" s="52" t="s">
        <v>115</v>
      </c>
      <c r="B408" s="23">
        <v>38804.29</v>
      </c>
      <c r="C408" s="56" t="s">
        <v>105</v>
      </c>
      <c r="D408" s="13">
        <v>44715</v>
      </c>
      <c r="E408" s="13">
        <v>44715</v>
      </c>
      <c r="F408" s="13">
        <v>44728</v>
      </c>
      <c r="G408" s="23">
        <f t="shared" si="32"/>
        <v>0.5</v>
      </c>
      <c r="H408" s="23">
        <f t="shared" si="33"/>
        <v>13</v>
      </c>
      <c r="I408" s="23">
        <f t="shared" si="34"/>
        <v>13.5</v>
      </c>
      <c r="J408" s="55">
        <f t="shared" si="35"/>
        <v>2.7997361638805077E-4</v>
      </c>
      <c r="K408" s="22">
        <f t="shared" si="36"/>
        <v>3.7796438212386856E-3</v>
      </c>
    </row>
    <row r="409" spans="1:11" s="7" customFormat="1">
      <c r="A409" s="52" t="s">
        <v>115</v>
      </c>
      <c r="B409" s="23">
        <v>39466.720000000001</v>
      </c>
      <c r="C409" s="56" t="s">
        <v>105</v>
      </c>
      <c r="D409" s="13">
        <v>44718</v>
      </c>
      <c r="E409" s="13">
        <v>44718</v>
      </c>
      <c r="F409" s="13">
        <v>44728</v>
      </c>
      <c r="G409" s="23">
        <f t="shared" si="32"/>
        <v>0.5</v>
      </c>
      <c r="H409" s="23">
        <f t="shared" si="33"/>
        <v>10</v>
      </c>
      <c r="I409" s="23">
        <f t="shared" si="34"/>
        <v>10.5</v>
      </c>
      <c r="J409" s="55">
        <f t="shared" si="35"/>
        <v>2.8475306017387793E-4</v>
      </c>
      <c r="K409" s="22">
        <f t="shared" si="36"/>
        <v>2.9899071318257183E-3</v>
      </c>
    </row>
    <row r="410" spans="1:11" s="7" customFormat="1">
      <c r="A410" s="52" t="s">
        <v>115</v>
      </c>
      <c r="B410" s="23">
        <v>39482.519999999997</v>
      </c>
      <c r="C410" s="56" t="s">
        <v>105</v>
      </c>
      <c r="D410" s="13">
        <v>44718</v>
      </c>
      <c r="E410" s="13">
        <v>44718</v>
      </c>
      <c r="F410" s="13">
        <v>44728</v>
      </c>
      <c r="G410" s="23">
        <f t="shared" si="32"/>
        <v>0.5</v>
      </c>
      <c r="H410" s="23">
        <f t="shared" si="33"/>
        <v>10</v>
      </c>
      <c r="I410" s="23">
        <f t="shared" si="34"/>
        <v>10.5</v>
      </c>
      <c r="J410" s="55">
        <f t="shared" si="35"/>
        <v>2.8486705744425525E-4</v>
      </c>
      <c r="K410" s="22">
        <f t="shared" si="36"/>
        <v>2.99110410316468E-3</v>
      </c>
    </row>
    <row r="411" spans="1:11" s="7" customFormat="1">
      <c r="A411" s="52" t="s">
        <v>115</v>
      </c>
      <c r="B411" s="23">
        <v>39498.32</v>
      </c>
      <c r="C411" s="56" t="s">
        <v>105</v>
      </c>
      <c r="D411" s="13">
        <v>44718</v>
      </c>
      <c r="E411" s="13">
        <v>44718</v>
      </c>
      <c r="F411" s="13">
        <v>44728</v>
      </c>
      <c r="G411" s="23">
        <f t="shared" si="32"/>
        <v>0.5</v>
      </c>
      <c r="H411" s="23">
        <f t="shared" si="33"/>
        <v>10</v>
      </c>
      <c r="I411" s="23">
        <f t="shared" si="34"/>
        <v>10.5</v>
      </c>
      <c r="J411" s="55">
        <f t="shared" si="35"/>
        <v>2.8498105471463263E-4</v>
      </c>
      <c r="K411" s="22">
        <f t="shared" si="36"/>
        <v>2.9923010745036426E-3</v>
      </c>
    </row>
    <row r="412" spans="1:11" s="7" customFormat="1">
      <c r="A412" s="52" t="s">
        <v>115</v>
      </c>
      <c r="B412" s="23">
        <v>39493.040000000001</v>
      </c>
      <c r="C412" s="56" t="s">
        <v>105</v>
      </c>
      <c r="D412" s="13">
        <v>44718</v>
      </c>
      <c r="E412" s="13">
        <v>44718</v>
      </c>
      <c r="F412" s="13">
        <v>44732</v>
      </c>
      <c r="G412" s="23">
        <f t="shared" si="32"/>
        <v>0.5</v>
      </c>
      <c r="H412" s="23">
        <f t="shared" si="33"/>
        <v>14</v>
      </c>
      <c r="I412" s="23">
        <f t="shared" si="34"/>
        <v>14.5</v>
      </c>
      <c r="J412" s="55">
        <f t="shared" si="35"/>
        <v>2.8494295942427868E-4</v>
      </c>
      <c r="K412" s="22">
        <f t="shared" si="36"/>
        <v>4.1316729116520406E-3</v>
      </c>
    </row>
    <row r="413" spans="1:11" s="7" customFormat="1">
      <c r="A413" s="52" t="s">
        <v>115</v>
      </c>
      <c r="B413" s="23">
        <v>38158.99</v>
      </c>
      <c r="C413" s="56" t="s">
        <v>105</v>
      </c>
      <c r="D413" s="13">
        <v>44714</v>
      </c>
      <c r="E413" s="13">
        <v>44714</v>
      </c>
      <c r="F413" s="13">
        <v>44733</v>
      </c>
      <c r="G413" s="23">
        <f t="shared" si="32"/>
        <v>0.5</v>
      </c>
      <c r="H413" s="23">
        <f t="shared" si="33"/>
        <v>19</v>
      </c>
      <c r="I413" s="23">
        <f t="shared" si="34"/>
        <v>19.5</v>
      </c>
      <c r="J413" s="55">
        <f t="shared" si="35"/>
        <v>2.7531776584536051E-4</v>
      </c>
      <c r="K413" s="22">
        <f t="shared" si="36"/>
        <v>5.3686964339845298E-3</v>
      </c>
    </row>
    <row r="414" spans="1:11" s="7" customFormat="1">
      <c r="A414" s="52" t="s">
        <v>115</v>
      </c>
      <c r="B414" s="23">
        <v>38133.57</v>
      </c>
      <c r="C414" s="56" t="s">
        <v>105</v>
      </c>
      <c r="D414" s="13">
        <v>44714</v>
      </c>
      <c r="E414" s="13">
        <v>44714</v>
      </c>
      <c r="F414" s="13">
        <v>44733</v>
      </c>
      <c r="G414" s="23">
        <f t="shared" si="32"/>
        <v>0.5</v>
      </c>
      <c r="H414" s="23">
        <f t="shared" si="33"/>
        <v>19</v>
      </c>
      <c r="I414" s="23">
        <f t="shared" si="34"/>
        <v>19.5</v>
      </c>
      <c r="J414" s="55">
        <f t="shared" si="35"/>
        <v>2.7513436011036098E-4</v>
      </c>
      <c r="K414" s="22">
        <f t="shared" si="36"/>
        <v>5.365120022152039E-3</v>
      </c>
    </row>
    <row r="415" spans="1:11" s="7" customFormat="1">
      <c r="A415" s="52" t="s">
        <v>115</v>
      </c>
      <c r="B415" s="23">
        <v>38794.730000000003</v>
      </c>
      <c r="C415" s="56" t="s">
        <v>105</v>
      </c>
      <c r="D415" s="13">
        <v>44715</v>
      </c>
      <c r="E415" s="13">
        <v>44715</v>
      </c>
      <c r="F415" s="13">
        <v>44733</v>
      </c>
      <c r="G415" s="23">
        <f t="shared" si="32"/>
        <v>0.5</v>
      </c>
      <c r="H415" s="23">
        <f t="shared" si="33"/>
        <v>18</v>
      </c>
      <c r="I415" s="23">
        <f t="shared" si="34"/>
        <v>18.5</v>
      </c>
      <c r="J415" s="55">
        <f t="shared" si="35"/>
        <v>2.7990464082445533E-4</v>
      </c>
      <c r="K415" s="22">
        <f t="shared" si="36"/>
        <v>5.1782358552524234E-3</v>
      </c>
    </row>
    <row r="416" spans="1:11" s="7" customFormat="1">
      <c r="A416" s="52" t="s">
        <v>115</v>
      </c>
      <c r="B416" s="23">
        <v>39482.519999999997</v>
      </c>
      <c r="C416" s="56" t="s">
        <v>105</v>
      </c>
      <c r="D416" s="13">
        <v>44720</v>
      </c>
      <c r="E416" s="13">
        <v>44720</v>
      </c>
      <c r="F416" s="13">
        <v>44734</v>
      </c>
      <c r="G416" s="23">
        <f t="shared" si="32"/>
        <v>0.5</v>
      </c>
      <c r="H416" s="23">
        <f t="shared" si="33"/>
        <v>14</v>
      </c>
      <c r="I416" s="23">
        <f t="shared" si="34"/>
        <v>14.5</v>
      </c>
      <c r="J416" s="55">
        <f t="shared" si="35"/>
        <v>2.8486705744425525E-4</v>
      </c>
      <c r="K416" s="22">
        <f t="shared" si="36"/>
        <v>4.130572332941701E-3</v>
      </c>
    </row>
    <row r="417" spans="1:11" s="7" customFormat="1">
      <c r="A417" s="52" t="s">
        <v>115</v>
      </c>
      <c r="B417" s="23">
        <v>39508.85</v>
      </c>
      <c r="C417" s="56" t="s">
        <v>105</v>
      </c>
      <c r="D417" s="13">
        <v>44720</v>
      </c>
      <c r="E417" s="13">
        <v>44720</v>
      </c>
      <c r="F417" s="13">
        <v>44734</v>
      </c>
      <c r="G417" s="23">
        <f t="shared" si="32"/>
        <v>0.5</v>
      </c>
      <c r="H417" s="23">
        <f t="shared" si="33"/>
        <v>14</v>
      </c>
      <c r="I417" s="23">
        <f t="shared" si="34"/>
        <v>14.5</v>
      </c>
      <c r="J417" s="55">
        <f t="shared" si="35"/>
        <v>2.8505702884482715E-4</v>
      </c>
      <c r="K417" s="22">
        <f t="shared" si="36"/>
        <v>4.1333269182499939E-3</v>
      </c>
    </row>
    <row r="418" spans="1:11" s="7" customFormat="1">
      <c r="A418" s="52" t="s">
        <v>115</v>
      </c>
      <c r="B418" s="23">
        <v>39493.040000000001</v>
      </c>
      <c r="C418" s="56" t="s">
        <v>105</v>
      </c>
      <c r="D418" s="13">
        <v>44720</v>
      </c>
      <c r="E418" s="13">
        <v>44720</v>
      </c>
      <c r="F418" s="13">
        <v>44734</v>
      </c>
      <c r="G418" s="23">
        <f t="shared" si="32"/>
        <v>0.5</v>
      </c>
      <c r="H418" s="23">
        <f t="shared" si="33"/>
        <v>14</v>
      </c>
      <c r="I418" s="23">
        <f t="shared" si="34"/>
        <v>14.5</v>
      </c>
      <c r="J418" s="55">
        <f t="shared" si="35"/>
        <v>2.8494295942427868E-4</v>
      </c>
      <c r="K418" s="22">
        <f t="shared" si="36"/>
        <v>4.1316729116520406E-3</v>
      </c>
    </row>
    <row r="419" spans="1:11" s="7" customFormat="1">
      <c r="A419" s="52" t="s">
        <v>115</v>
      </c>
      <c r="B419" s="23">
        <v>39927.75</v>
      </c>
      <c r="C419" s="56" t="s">
        <v>105</v>
      </c>
      <c r="D419" s="13">
        <v>44719</v>
      </c>
      <c r="E419" s="13">
        <v>44719</v>
      </c>
      <c r="F419" s="13">
        <v>44735</v>
      </c>
      <c r="G419" s="23">
        <f t="shared" si="32"/>
        <v>0.5</v>
      </c>
      <c r="H419" s="23">
        <f t="shared" si="33"/>
        <v>16</v>
      </c>
      <c r="I419" s="23">
        <f t="shared" si="34"/>
        <v>16.5</v>
      </c>
      <c r="J419" s="55">
        <f t="shared" si="35"/>
        <v>2.8807939951324953E-4</v>
      </c>
      <c r="K419" s="22">
        <f t="shared" si="36"/>
        <v>4.7533100919686169E-3</v>
      </c>
    </row>
    <row r="420" spans="1:11" s="7" customFormat="1">
      <c r="A420" s="52" t="s">
        <v>115</v>
      </c>
      <c r="B420" s="23">
        <v>40532.879999999997</v>
      </c>
      <c r="C420" s="56" t="s">
        <v>105</v>
      </c>
      <c r="D420" s="13">
        <v>44725</v>
      </c>
      <c r="E420" s="13">
        <v>44725</v>
      </c>
      <c r="F420" s="13">
        <v>44735</v>
      </c>
      <c r="G420" s="23">
        <f t="shared" si="32"/>
        <v>0.5</v>
      </c>
      <c r="H420" s="23">
        <f t="shared" si="33"/>
        <v>10</v>
      </c>
      <c r="I420" s="23">
        <f t="shared" si="34"/>
        <v>10.5</v>
      </c>
      <c r="J420" s="55">
        <f t="shared" si="35"/>
        <v>2.9244542281853096E-4</v>
      </c>
      <c r="K420" s="22">
        <f t="shared" si="36"/>
        <v>3.0706769395945749E-3</v>
      </c>
    </row>
    <row r="421" spans="1:11" s="7" customFormat="1">
      <c r="A421" s="52" t="s">
        <v>115</v>
      </c>
      <c r="B421" s="23">
        <v>40538.28</v>
      </c>
      <c r="C421" s="56" t="s">
        <v>105</v>
      </c>
      <c r="D421" s="13">
        <v>44725</v>
      </c>
      <c r="E421" s="13">
        <v>44725</v>
      </c>
      <c r="F421" s="13">
        <v>44734</v>
      </c>
      <c r="G421" s="23">
        <f t="shared" si="32"/>
        <v>0.5</v>
      </c>
      <c r="H421" s="23">
        <f t="shared" si="33"/>
        <v>9</v>
      </c>
      <c r="I421" s="23">
        <f t="shared" si="34"/>
        <v>9.5</v>
      </c>
      <c r="J421" s="55">
        <f t="shared" si="35"/>
        <v>2.9248438391093844E-4</v>
      </c>
      <c r="K421" s="22">
        <f t="shared" si="36"/>
        <v>2.778601647153915E-3</v>
      </c>
    </row>
    <row r="422" spans="1:11" s="7" customFormat="1">
      <c r="A422" s="52" t="s">
        <v>115</v>
      </c>
      <c r="B422" s="23">
        <v>39766.78</v>
      </c>
      <c r="C422" s="56" t="s">
        <v>105</v>
      </c>
      <c r="D422" s="13">
        <v>44726</v>
      </c>
      <c r="E422" s="13">
        <v>44726</v>
      </c>
      <c r="F422" s="13">
        <v>44735</v>
      </c>
      <c r="G422" s="23">
        <f t="shared" si="32"/>
        <v>0.5</v>
      </c>
      <c r="H422" s="23">
        <f t="shared" si="33"/>
        <v>9</v>
      </c>
      <c r="I422" s="23">
        <f t="shared" si="34"/>
        <v>9.5</v>
      </c>
      <c r="J422" s="55">
        <f t="shared" si="35"/>
        <v>2.8691799820865189E-4</v>
      </c>
      <c r="K422" s="22">
        <f t="shared" si="36"/>
        <v>2.7257209829821931E-3</v>
      </c>
    </row>
    <row r="423" spans="1:11" s="7" customFormat="1">
      <c r="A423" s="52" t="s">
        <v>115</v>
      </c>
      <c r="B423" s="23">
        <v>40118.120000000003</v>
      </c>
      <c r="C423" s="56" t="s">
        <v>105</v>
      </c>
      <c r="D423" s="13">
        <v>44727</v>
      </c>
      <c r="E423" s="13">
        <v>44727</v>
      </c>
      <c r="F423" s="13">
        <v>44735</v>
      </c>
      <c r="G423" s="23">
        <f t="shared" si="32"/>
        <v>0.5</v>
      </c>
      <c r="H423" s="23">
        <f t="shared" si="33"/>
        <v>8</v>
      </c>
      <c r="I423" s="23">
        <f t="shared" si="34"/>
        <v>8.5</v>
      </c>
      <c r="J423" s="55">
        <f t="shared" si="35"/>
        <v>2.8945292232095436E-4</v>
      </c>
      <c r="K423" s="22">
        <f t="shared" si="36"/>
        <v>2.4603498397281123E-3</v>
      </c>
    </row>
    <row r="424" spans="1:11" s="7" customFormat="1">
      <c r="A424" s="52" t="s">
        <v>115</v>
      </c>
      <c r="B424" s="23">
        <v>40244.57</v>
      </c>
      <c r="C424" s="56" t="s">
        <v>105</v>
      </c>
      <c r="D424" s="13">
        <v>44728</v>
      </c>
      <c r="E424" s="13">
        <v>44728</v>
      </c>
      <c r="F424" s="13">
        <v>44735</v>
      </c>
      <c r="G424" s="23">
        <f t="shared" si="32"/>
        <v>0.5</v>
      </c>
      <c r="H424" s="23">
        <f t="shared" si="33"/>
        <v>7</v>
      </c>
      <c r="I424" s="23">
        <f t="shared" si="34"/>
        <v>7.5</v>
      </c>
      <c r="J424" s="55">
        <f t="shared" si="35"/>
        <v>2.903652612348288E-4</v>
      </c>
      <c r="K424" s="22">
        <f t="shared" si="36"/>
        <v>2.177739459261216E-3</v>
      </c>
    </row>
    <row r="425" spans="1:11" s="7" customFormat="1">
      <c r="A425" s="52" t="s">
        <v>115</v>
      </c>
      <c r="B425" s="23">
        <v>39885.19</v>
      </c>
      <c r="C425" s="56" t="s">
        <v>105</v>
      </c>
      <c r="D425" s="13">
        <v>44719</v>
      </c>
      <c r="E425" s="13">
        <v>44719</v>
      </c>
      <c r="F425" s="13">
        <v>44735</v>
      </c>
      <c r="G425" s="23">
        <f t="shared" si="32"/>
        <v>0.5</v>
      </c>
      <c r="H425" s="23">
        <f t="shared" si="33"/>
        <v>16</v>
      </c>
      <c r="I425" s="23">
        <f t="shared" si="34"/>
        <v>16.5</v>
      </c>
      <c r="J425" s="55">
        <f t="shared" si="35"/>
        <v>2.877723283849419E-4</v>
      </c>
      <c r="K425" s="22">
        <f t="shared" si="36"/>
        <v>4.748243418351541E-3</v>
      </c>
    </row>
    <row r="426" spans="1:11" s="7" customFormat="1">
      <c r="A426" s="52" t="s">
        <v>115</v>
      </c>
      <c r="B426" s="23">
        <v>37742.300000000003</v>
      </c>
      <c r="C426" s="56" t="s">
        <v>105</v>
      </c>
      <c r="D426" s="13">
        <v>44735</v>
      </c>
      <c r="E426" s="13">
        <v>44735</v>
      </c>
      <c r="F426" s="13">
        <v>44741</v>
      </c>
      <c r="G426" s="23">
        <f t="shared" si="32"/>
        <v>0.5</v>
      </c>
      <c r="H426" s="23">
        <f t="shared" si="33"/>
        <v>6</v>
      </c>
      <c r="I426" s="23">
        <f t="shared" si="34"/>
        <v>6.5</v>
      </c>
      <c r="J426" s="55">
        <f t="shared" si="35"/>
        <v>2.7231134036475679E-4</v>
      </c>
      <c r="K426" s="22">
        <f t="shared" si="36"/>
        <v>1.7700237123709191E-3</v>
      </c>
    </row>
    <row r="427" spans="1:11" s="7" customFormat="1">
      <c r="A427" s="52" t="s">
        <v>115</v>
      </c>
      <c r="B427" s="23">
        <v>37712.129999999997</v>
      </c>
      <c r="C427" s="56" t="s">
        <v>105</v>
      </c>
      <c r="D427" s="13">
        <v>44735</v>
      </c>
      <c r="E427" s="13">
        <v>44735</v>
      </c>
      <c r="F427" s="13">
        <v>44741</v>
      </c>
      <c r="G427" s="23">
        <f t="shared" si="32"/>
        <v>0.5</v>
      </c>
      <c r="H427" s="23">
        <f t="shared" si="33"/>
        <v>6</v>
      </c>
      <c r="I427" s="23">
        <f t="shared" si="34"/>
        <v>6.5</v>
      </c>
      <c r="J427" s="55">
        <f t="shared" si="35"/>
        <v>2.7209366329847289E-4</v>
      </c>
      <c r="K427" s="22">
        <f t="shared" si="36"/>
        <v>1.7686088114400738E-3</v>
      </c>
    </row>
    <row r="428" spans="1:11" s="7" customFormat="1">
      <c r="A428" s="52" t="s">
        <v>115</v>
      </c>
      <c r="B428" s="23">
        <v>33749.57</v>
      </c>
      <c r="C428" s="56" t="s">
        <v>105</v>
      </c>
      <c r="D428" s="13">
        <v>44742</v>
      </c>
      <c r="E428" s="13">
        <v>44742</v>
      </c>
      <c r="F428" s="13">
        <v>44760</v>
      </c>
      <c r="G428" s="23">
        <f t="shared" si="32"/>
        <v>0.5</v>
      </c>
      <c r="H428" s="23">
        <f t="shared" si="33"/>
        <v>18</v>
      </c>
      <c r="I428" s="23">
        <f t="shared" si="34"/>
        <v>18.5</v>
      </c>
      <c r="J428" s="55">
        <f t="shared" si="35"/>
        <v>2.4350372508920187E-4</v>
      </c>
      <c r="K428" s="22">
        <f t="shared" si="36"/>
        <v>4.5048189141502345E-3</v>
      </c>
    </row>
    <row r="429" spans="1:11" s="7" customFormat="1">
      <c r="A429" s="52" t="s">
        <v>115</v>
      </c>
      <c r="B429" s="23">
        <v>33763.07</v>
      </c>
      <c r="C429" s="56" t="s">
        <v>105</v>
      </c>
      <c r="D429" s="13">
        <v>44742</v>
      </c>
      <c r="E429" s="13">
        <v>44742</v>
      </c>
      <c r="F429" s="13">
        <v>44760</v>
      </c>
      <c r="G429" s="23">
        <f t="shared" si="32"/>
        <v>0.5</v>
      </c>
      <c r="H429" s="23">
        <f t="shared" si="33"/>
        <v>18</v>
      </c>
      <c r="I429" s="23">
        <f t="shared" si="34"/>
        <v>18.5</v>
      </c>
      <c r="J429" s="55">
        <f t="shared" si="35"/>
        <v>2.436011278202205E-4</v>
      </c>
      <c r="K429" s="22">
        <f t="shared" si="36"/>
        <v>4.5066208646740791E-3</v>
      </c>
    </row>
    <row r="430" spans="1:11" s="7" customFormat="1">
      <c r="A430" s="52" t="s">
        <v>115</v>
      </c>
      <c r="B430" s="23">
        <v>33758.57</v>
      </c>
      <c r="C430" s="56" t="s">
        <v>105</v>
      </c>
      <c r="D430" s="13">
        <v>44742</v>
      </c>
      <c r="E430" s="13">
        <v>44742</v>
      </c>
      <c r="F430" s="13">
        <v>44760</v>
      </c>
      <c r="G430" s="23">
        <f t="shared" si="32"/>
        <v>0.5</v>
      </c>
      <c r="H430" s="23">
        <f t="shared" si="33"/>
        <v>18</v>
      </c>
      <c r="I430" s="23">
        <f t="shared" si="34"/>
        <v>18.5</v>
      </c>
      <c r="J430" s="55">
        <f t="shared" si="35"/>
        <v>2.4356866024321429E-4</v>
      </c>
      <c r="K430" s="22">
        <f t="shared" si="36"/>
        <v>4.5060202144994645E-3</v>
      </c>
    </row>
    <row r="431" spans="1:11" s="7" customFormat="1">
      <c r="A431" s="52" t="s">
        <v>115</v>
      </c>
      <c r="B431" s="23">
        <v>32807.699999999997</v>
      </c>
      <c r="C431" s="56" t="s">
        <v>105</v>
      </c>
      <c r="D431" s="13">
        <v>44743</v>
      </c>
      <c r="E431" s="13">
        <v>44743</v>
      </c>
      <c r="F431" s="13">
        <v>44760</v>
      </c>
      <c r="G431" s="23">
        <f t="shared" si="32"/>
        <v>0.5</v>
      </c>
      <c r="H431" s="23">
        <f t="shared" si="33"/>
        <v>17</v>
      </c>
      <c r="I431" s="23">
        <f t="shared" si="34"/>
        <v>17.5</v>
      </c>
      <c r="J431" s="55">
        <f t="shared" si="35"/>
        <v>2.3670811692146028E-4</v>
      </c>
      <c r="K431" s="22">
        <f t="shared" si="36"/>
        <v>4.1423920461255547E-3</v>
      </c>
    </row>
    <row r="432" spans="1:11" s="7" customFormat="1">
      <c r="A432" s="52" t="s">
        <v>115</v>
      </c>
      <c r="B432" s="23">
        <v>33772.080000000002</v>
      </c>
      <c r="C432" s="56" t="s">
        <v>105</v>
      </c>
      <c r="D432" s="13">
        <v>44742</v>
      </c>
      <c r="E432" s="13">
        <v>44742</v>
      </c>
      <c r="F432" s="13">
        <v>44760</v>
      </c>
      <c r="G432" s="23">
        <f t="shared" si="32"/>
        <v>0.5</v>
      </c>
      <c r="H432" s="23">
        <f t="shared" si="33"/>
        <v>18</v>
      </c>
      <c r="I432" s="23">
        <f t="shared" si="34"/>
        <v>18.5</v>
      </c>
      <c r="J432" s="55">
        <f t="shared" si="35"/>
        <v>2.4366613512440406E-4</v>
      </c>
      <c r="K432" s="22">
        <f t="shared" si="36"/>
        <v>4.5078234998014756E-3</v>
      </c>
    </row>
    <row r="433" spans="1:11" s="7" customFormat="1">
      <c r="A433" s="52" t="s">
        <v>115</v>
      </c>
      <c r="B433" s="23">
        <v>29677.49</v>
      </c>
      <c r="C433" s="56" t="s">
        <v>105</v>
      </c>
      <c r="D433" s="13">
        <v>44749</v>
      </c>
      <c r="E433" s="13">
        <v>44749</v>
      </c>
      <c r="F433" s="13">
        <v>44760</v>
      </c>
      <c r="G433" s="23">
        <f t="shared" si="32"/>
        <v>0.5</v>
      </c>
      <c r="H433" s="23">
        <f t="shared" si="33"/>
        <v>11</v>
      </c>
      <c r="I433" s="23">
        <f t="shared" si="34"/>
        <v>11.5</v>
      </c>
      <c r="J433" s="55">
        <f t="shared" si="35"/>
        <v>2.1412359820577087E-4</v>
      </c>
      <c r="K433" s="22">
        <f t="shared" si="36"/>
        <v>2.4624213793663649E-3</v>
      </c>
    </row>
    <row r="434" spans="1:11" s="7" customFormat="1">
      <c r="A434" s="52" t="s">
        <v>115</v>
      </c>
      <c r="B434" s="23">
        <v>29681.439999999999</v>
      </c>
      <c r="C434" s="56" t="s">
        <v>105</v>
      </c>
      <c r="D434" s="13">
        <v>44749</v>
      </c>
      <c r="E434" s="13">
        <v>44749</v>
      </c>
      <c r="F434" s="13">
        <v>44760</v>
      </c>
      <c r="G434" s="23">
        <f t="shared" si="32"/>
        <v>0.5</v>
      </c>
      <c r="H434" s="23">
        <f t="shared" si="33"/>
        <v>11</v>
      </c>
      <c r="I434" s="23">
        <f t="shared" si="34"/>
        <v>11.5</v>
      </c>
      <c r="J434" s="55">
        <f t="shared" si="35"/>
        <v>2.1415209752336518E-4</v>
      </c>
      <c r="K434" s="22">
        <f t="shared" si="36"/>
        <v>2.4627491215186994E-3</v>
      </c>
    </row>
    <row r="435" spans="1:11" s="7" customFormat="1">
      <c r="A435" s="52" t="s">
        <v>115</v>
      </c>
      <c r="B435" s="23">
        <v>31234.97</v>
      </c>
      <c r="C435" s="56" t="s">
        <v>105</v>
      </c>
      <c r="D435" s="13">
        <v>44750</v>
      </c>
      <c r="E435" s="13">
        <v>44750</v>
      </c>
      <c r="F435" s="13">
        <v>44760</v>
      </c>
      <c r="G435" s="23">
        <f t="shared" si="32"/>
        <v>0.5</v>
      </c>
      <c r="H435" s="23">
        <f t="shared" si="33"/>
        <v>10</v>
      </c>
      <c r="I435" s="23">
        <f t="shared" si="34"/>
        <v>10.5</v>
      </c>
      <c r="J435" s="55">
        <f t="shared" si="35"/>
        <v>2.2536084305813285E-4</v>
      </c>
      <c r="K435" s="22">
        <f t="shared" si="36"/>
        <v>2.3662888521103951E-3</v>
      </c>
    </row>
    <row r="436" spans="1:11" s="7" customFormat="1">
      <c r="A436" s="52" t="s">
        <v>115</v>
      </c>
      <c r="B436" s="23">
        <v>29669.57</v>
      </c>
      <c r="C436" s="56" t="s">
        <v>105</v>
      </c>
      <c r="D436" s="13">
        <v>44749</v>
      </c>
      <c r="E436" s="13">
        <v>44749</v>
      </c>
      <c r="F436" s="13">
        <v>44760</v>
      </c>
      <c r="G436" s="23">
        <f t="shared" si="32"/>
        <v>0.5</v>
      </c>
      <c r="H436" s="23">
        <f t="shared" si="33"/>
        <v>11</v>
      </c>
      <c r="I436" s="23">
        <f t="shared" si="34"/>
        <v>11.5</v>
      </c>
      <c r="J436" s="55">
        <f t="shared" si="35"/>
        <v>2.1406645527023992E-4</v>
      </c>
      <c r="K436" s="22">
        <f t="shared" si="36"/>
        <v>2.461764235607759E-3</v>
      </c>
    </row>
    <row r="437" spans="1:11" s="7" customFormat="1">
      <c r="A437" s="52" t="s">
        <v>115</v>
      </c>
      <c r="B437" s="23">
        <v>31222.47</v>
      </c>
      <c r="C437" s="56" t="s">
        <v>105</v>
      </c>
      <c r="D437" s="13">
        <v>44750</v>
      </c>
      <c r="E437" s="13">
        <v>44750</v>
      </c>
      <c r="F437" s="13">
        <v>44760</v>
      </c>
      <c r="G437" s="23">
        <f t="shared" si="32"/>
        <v>0.5</v>
      </c>
      <c r="H437" s="23">
        <f t="shared" si="33"/>
        <v>10</v>
      </c>
      <c r="I437" s="23">
        <f t="shared" si="34"/>
        <v>10.5</v>
      </c>
      <c r="J437" s="55">
        <f t="shared" si="35"/>
        <v>2.2527065534422671E-4</v>
      </c>
      <c r="K437" s="22">
        <f t="shared" si="36"/>
        <v>2.3653418811143806E-3</v>
      </c>
    </row>
    <row r="438" spans="1:11" s="7" customFormat="1">
      <c r="A438" s="52" t="s">
        <v>115</v>
      </c>
      <c r="B438" s="23">
        <v>33474.910000000003</v>
      </c>
      <c r="C438" s="56" t="s">
        <v>105</v>
      </c>
      <c r="D438" s="13">
        <v>44747</v>
      </c>
      <c r="E438" s="13">
        <v>44747</v>
      </c>
      <c r="F438" s="13">
        <v>44760</v>
      </c>
      <c r="G438" s="23">
        <f t="shared" si="32"/>
        <v>0.5</v>
      </c>
      <c r="H438" s="23">
        <f t="shared" si="33"/>
        <v>13</v>
      </c>
      <c r="I438" s="23">
        <f t="shared" si="34"/>
        <v>13.5</v>
      </c>
      <c r="J438" s="55">
        <f t="shared" si="35"/>
        <v>2.4152204848908521E-4</v>
      </c>
      <c r="K438" s="22">
        <f t="shared" si="36"/>
        <v>3.2605476546026502E-3</v>
      </c>
    </row>
    <row r="439" spans="1:11" s="7" customFormat="1">
      <c r="A439" s="52" t="s">
        <v>115</v>
      </c>
      <c r="B439" s="23">
        <v>33466</v>
      </c>
      <c r="C439" s="56" t="s">
        <v>105</v>
      </c>
      <c r="D439" s="13">
        <v>44747</v>
      </c>
      <c r="E439" s="13">
        <v>44747</v>
      </c>
      <c r="F439" s="13">
        <v>44760</v>
      </c>
      <c r="G439" s="23">
        <f t="shared" si="32"/>
        <v>0.5</v>
      </c>
      <c r="H439" s="23">
        <f t="shared" si="33"/>
        <v>13</v>
      </c>
      <c r="I439" s="23">
        <f t="shared" si="34"/>
        <v>13.5</v>
      </c>
      <c r="J439" s="55">
        <f t="shared" si="35"/>
        <v>2.4145776268661291E-4</v>
      </c>
      <c r="K439" s="22">
        <f t="shared" si="36"/>
        <v>3.2596797962692742E-3</v>
      </c>
    </row>
    <row r="440" spans="1:11" s="7" customFormat="1">
      <c r="A440" s="52" t="s">
        <v>115</v>
      </c>
      <c r="B440" s="23">
        <v>33466</v>
      </c>
      <c r="C440" s="56" t="s">
        <v>105</v>
      </c>
      <c r="D440" s="13">
        <v>44747</v>
      </c>
      <c r="E440" s="13">
        <v>44747</v>
      </c>
      <c r="F440" s="13">
        <v>44760</v>
      </c>
      <c r="G440" s="23">
        <f t="shared" si="32"/>
        <v>0.5</v>
      </c>
      <c r="H440" s="23">
        <f t="shared" si="33"/>
        <v>13</v>
      </c>
      <c r="I440" s="23">
        <f t="shared" si="34"/>
        <v>13.5</v>
      </c>
      <c r="J440" s="55">
        <f t="shared" si="35"/>
        <v>2.4145776268661291E-4</v>
      </c>
      <c r="K440" s="22">
        <f t="shared" si="36"/>
        <v>3.2596797962692742E-3</v>
      </c>
    </row>
    <row r="441" spans="1:11" s="7" customFormat="1">
      <c r="A441" s="52" t="s">
        <v>115</v>
      </c>
      <c r="B441" s="23">
        <v>30990.34</v>
      </c>
      <c r="C441" s="56" t="s">
        <v>105</v>
      </c>
      <c r="D441" s="13">
        <v>44748</v>
      </c>
      <c r="E441" s="13">
        <v>44748</v>
      </c>
      <c r="F441" s="13">
        <v>44760</v>
      </c>
      <c r="G441" s="23">
        <f t="shared" si="32"/>
        <v>0.5</v>
      </c>
      <c r="H441" s="23">
        <f t="shared" si="33"/>
        <v>12</v>
      </c>
      <c r="I441" s="23">
        <f t="shared" si="34"/>
        <v>12.5</v>
      </c>
      <c r="J441" s="55">
        <f t="shared" si="35"/>
        <v>2.2359583342190423E-4</v>
      </c>
      <c r="K441" s="22">
        <f t="shared" si="36"/>
        <v>2.794947917773803E-3</v>
      </c>
    </row>
    <row r="442" spans="1:11" s="7" customFormat="1">
      <c r="A442" s="52" t="s">
        <v>115</v>
      </c>
      <c r="B442" s="23">
        <v>30998.59</v>
      </c>
      <c r="C442" s="56" t="s">
        <v>105</v>
      </c>
      <c r="D442" s="13">
        <v>44748</v>
      </c>
      <c r="E442" s="13">
        <v>44748</v>
      </c>
      <c r="F442" s="13">
        <v>44760</v>
      </c>
      <c r="G442" s="23">
        <f t="shared" si="32"/>
        <v>0.5</v>
      </c>
      <c r="H442" s="23">
        <f t="shared" si="33"/>
        <v>12</v>
      </c>
      <c r="I442" s="23">
        <f t="shared" si="34"/>
        <v>12.5</v>
      </c>
      <c r="J442" s="55">
        <f t="shared" si="35"/>
        <v>2.2365535731308229E-4</v>
      </c>
      <c r="K442" s="22">
        <f t="shared" si="36"/>
        <v>2.7956919664135285E-3</v>
      </c>
    </row>
    <row r="443" spans="1:11" s="7" customFormat="1">
      <c r="A443" s="52" t="s">
        <v>115</v>
      </c>
      <c r="B443" s="23">
        <v>29669.57</v>
      </c>
      <c r="C443" s="56" t="s">
        <v>105</v>
      </c>
      <c r="D443" s="13">
        <v>44749</v>
      </c>
      <c r="E443" s="13">
        <v>44749</v>
      </c>
      <c r="F443" s="13">
        <v>44760</v>
      </c>
      <c r="G443" s="23">
        <f t="shared" si="32"/>
        <v>0.5</v>
      </c>
      <c r="H443" s="23">
        <f t="shared" si="33"/>
        <v>11</v>
      </c>
      <c r="I443" s="23">
        <f t="shared" si="34"/>
        <v>11.5</v>
      </c>
      <c r="J443" s="55">
        <f t="shared" si="35"/>
        <v>2.1406645527023992E-4</v>
      </c>
      <c r="K443" s="22">
        <f t="shared" si="36"/>
        <v>2.461764235607759E-3</v>
      </c>
    </row>
    <row r="444" spans="1:11" s="7" customFormat="1">
      <c r="A444" s="52" t="s">
        <v>115</v>
      </c>
      <c r="B444" s="23">
        <v>33470.46</v>
      </c>
      <c r="C444" s="56" t="s">
        <v>105</v>
      </c>
      <c r="D444" s="13">
        <v>44747</v>
      </c>
      <c r="E444" s="13">
        <v>44747</v>
      </c>
      <c r="F444" s="13">
        <v>44760</v>
      </c>
      <c r="G444" s="23">
        <f t="shared" si="32"/>
        <v>0.5</v>
      </c>
      <c r="H444" s="23">
        <f t="shared" si="33"/>
        <v>13</v>
      </c>
      <c r="I444" s="23">
        <f t="shared" si="34"/>
        <v>13.5</v>
      </c>
      <c r="J444" s="55">
        <f t="shared" si="35"/>
        <v>2.4148994166293459E-4</v>
      </c>
      <c r="K444" s="22">
        <f t="shared" si="36"/>
        <v>3.2601142124496171E-3</v>
      </c>
    </row>
    <row r="445" spans="1:11" s="7" customFormat="1">
      <c r="A445" s="52" t="s">
        <v>115</v>
      </c>
      <c r="B445" s="23">
        <v>32816.44</v>
      </c>
      <c r="C445" s="56" t="s">
        <v>105</v>
      </c>
      <c r="D445" s="13">
        <v>44743</v>
      </c>
      <c r="E445" s="13">
        <v>44743</v>
      </c>
      <c r="F445" s="13">
        <v>44760</v>
      </c>
      <c r="G445" s="23">
        <f t="shared" si="32"/>
        <v>0.5</v>
      </c>
      <c r="H445" s="23">
        <f t="shared" si="33"/>
        <v>17</v>
      </c>
      <c r="I445" s="23">
        <f t="shared" si="34"/>
        <v>17.5</v>
      </c>
      <c r="J445" s="55">
        <f t="shared" si="35"/>
        <v>2.3677117617102348E-4</v>
      </c>
      <c r="K445" s="22">
        <f t="shared" si="36"/>
        <v>4.1434955829929105E-3</v>
      </c>
    </row>
    <row r="446" spans="1:11" s="7" customFormat="1">
      <c r="A446" s="52" t="s">
        <v>115</v>
      </c>
      <c r="B446" s="23">
        <v>32825.199999999997</v>
      </c>
      <c r="C446" s="56" t="s">
        <v>105</v>
      </c>
      <c r="D446" s="13">
        <v>44743</v>
      </c>
      <c r="E446" s="13">
        <v>44743</v>
      </c>
      <c r="F446" s="13">
        <v>44760</v>
      </c>
      <c r="G446" s="23">
        <f t="shared" si="32"/>
        <v>0.5</v>
      </c>
      <c r="H446" s="23">
        <f t="shared" si="33"/>
        <v>17</v>
      </c>
      <c r="I446" s="23">
        <f t="shared" si="34"/>
        <v>17.5</v>
      </c>
      <c r="J446" s="55">
        <f t="shared" si="35"/>
        <v>2.3683437972092886E-4</v>
      </c>
      <c r="K446" s="22">
        <f t="shared" si="36"/>
        <v>4.144601645116255E-3</v>
      </c>
    </row>
    <row r="447" spans="1:11" s="7" customFormat="1">
      <c r="A447" s="52" t="s">
        <v>115</v>
      </c>
      <c r="B447" s="23">
        <v>33457.07</v>
      </c>
      <c r="C447" s="56" t="s">
        <v>105</v>
      </c>
      <c r="D447" s="13">
        <v>44747</v>
      </c>
      <c r="E447" s="13">
        <v>44747</v>
      </c>
      <c r="F447" s="13">
        <v>44760</v>
      </c>
      <c r="G447" s="23">
        <f t="shared" si="32"/>
        <v>0.5</v>
      </c>
      <c r="H447" s="23">
        <f t="shared" si="33"/>
        <v>13</v>
      </c>
      <c r="I447" s="23">
        <f t="shared" si="34"/>
        <v>13.5</v>
      </c>
      <c r="J447" s="55">
        <f t="shared" si="35"/>
        <v>2.4139333258379835E-4</v>
      </c>
      <c r="K447" s="22">
        <f t="shared" si="36"/>
        <v>3.2588099898812777E-3</v>
      </c>
    </row>
    <row r="448" spans="1:11" s="7" customFormat="1">
      <c r="A448" s="52" t="s">
        <v>115</v>
      </c>
      <c r="B448" s="23">
        <v>33461.519999999997</v>
      </c>
      <c r="C448" s="56" t="s">
        <v>105</v>
      </c>
      <c r="D448" s="13">
        <v>44747</v>
      </c>
      <c r="E448" s="13">
        <v>44747</v>
      </c>
      <c r="F448" s="13">
        <v>44760</v>
      </c>
      <c r="G448" s="23">
        <f t="shared" si="32"/>
        <v>0.5</v>
      </c>
      <c r="H448" s="23">
        <f t="shared" si="33"/>
        <v>13</v>
      </c>
      <c r="I448" s="23">
        <f t="shared" si="34"/>
        <v>13.5</v>
      </c>
      <c r="J448" s="55">
        <f t="shared" si="35"/>
        <v>2.4142543940994891E-4</v>
      </c>
      <c r="K448" s="22">
        <f t="shared" si="36"/>
        <v>3.2592434320343104E-3</v>
      </c>
    </row>
    <row r="449" spans="1:11" s="7" customFormat="1">
      <c r="A449" s="52" t="s">
        <v>115</v>
      </c>
      <c r="B449" s="23">
        <v>33479.379999999997</v>
      </c>
      <c r="C449" s="56" t="s">
        <v>105</v>
      </c>
      <c r="D449" s="13">
        <v>44747</v>
      </c>
      <c r="E449" s="13">
        <v>44747</v>
      </c>
      <c r="F449" s="13">
        <v>44760</v>
      </c>
      <c r="G449" s="23">
        <f t="shared" si="32"/>
        <v>0.5</v>
      </c>
      <c r="H449" s="23">
        <f t="shared" si="33"/>
        <v>13</v>
      </c>
      <c r="I449" s="23">
        <f t="shared" si="34"/>
        <v>13.5</v>
      </c>
      <c r="J449" s="55">
        <f t="shared" si="35"/>
        <v>2.4155429961557801E-4</v>
      </c>
      <c r="K449" s="22">
        <f t="shared" si="36"/>
        <v>3.2609830448103029E-3</v>
      </c>
    </row>
    <row r="450" spans="1:11" s="7" customFormat="1">
      <c r="A450" s="52" t="s">
        <v>115</v>
      </c>
      <c r="B450" s="23">
        <v>33048.519999999997</v>
      </c>
      <c r="C450" s="56" t="s">
        <v>105</v>
      </c>
      <c r="D450" s="13">
        <v>44747</v>
      </c>
      <c r="E450" s="13">
        <v>44747</v>
      </c>
      <c r="F450" s="13">
        <v>44788</v>
      </c>
      <c r="G450" s="23">
        <f t="shared" si="32"/>
        <v>0.5</v>
      </c>
      <c r="H450" s="23">
        <f t="shared" si="33"/>
        <v>41</v>
      </c>
      <c r="I450" s="23">
        <f t="shared" si="34"/>
        <v>41.5</v>
      </c>
      <c r="J450" s="55">
        <f t="shared" si="35"/>
        <v>2.3844563734249028E-4</v>
      </c>
      <c r="K450" s="22">
        <f t="shared" si="36"/>
        <v>9.8954939497133462E-3</v>
      </c>
    </row>
    <row r="451" spans="1:11" s="7" customFormat="1">
      <c r="A451" s="52" t="s">
        <v>115</v>
      </c>
      <c r="B451" s="23">
        <v>33070.550000000003</v>
      </c>
      <c r="C451" s="56" t="s">
        <v>105</v>
      </c>
      <c r="D451" s="13">
        <v>44747</v>
      </c>
      <c r="E451" s="13">
        <v>44747</v>
      </c>
      <c r="F451" s="13">
        <v>44788</v>
      </c>
      <c r="G451" s="23">
        <f t="shared" si="32"/>
        <v>0.5</v>
      </c>
      <c r="H451" s="23">
        <f t="shared" si="33"/>
        <v>41</v>
      </c>
      <c r="I451" s="23">
        <f t="shared" si="34"/>
        <v>41.5</v>
      </c>
      <c r="J451" s="55">
        <f t="shared" si="35"/>
        <v>2.3860458416947848E-4</v>
      </c>
      <c r="K451" s="22">
        <f t="shared" si="36"/>
        <v>9.9020902430333561E-3</v>
      </c>
    </row>
    <row r="452" spans="1:11" s="7" customFormat="1">
      <c r="A452" s="52" t="s">
        <v>115</v>
      </c>
      <c r="B452" s="23">
        <v>30590.48</v>
      </c>
      <c r="C452" s="56" t="s">
        <v>105</v>
      </c>
      <c r="D452" s="13">
        <v>44748</v>
      </c>
      <c r="E452" s="13">
        <v>44748</v>
      </c>
      <c r="F452" s="13">
        <v>44788</v>
      </c>
      <c r="G452" s="23">
        <f t="shared" si="32"/>
        <v>0.5</v>
      </c>
      <c r="H452" s="23">
        <f t="shared" si="33"/>
        <v>40</v>
      </c>
      <c r="I452" s="23">
        <f t="shared" si="34"/>
        <v>40.5</v>
      </c>
      <c r="J452" s="55">
        <f t="shared" si="35"/>
        <v>2.2071083667930371E-4</v>
      </c>
      <c r="K452" s="22">
        <f t="shared" si="36"/>
        <v>8.9387888855118006E-3</v>
      </c>
    </row>
    <row r="453" spans="1:11" s="7" customFormat="1">
      <c r="A453" s="52" t="s">
        <v>115</v>
      </c>
      <c r="B453" s="23">
        <v>30594.560000000001</v>
      </c>
      <c r="C453" s="56" t="s">
        <v>105</v>
      </c>
      <c r="D453" s="13">
        <v>44748</v>
      </c>
      <c r="E453" s="13">
        <v>44748</v>
      </c>
      <c r="F453" s="13">
        <v>44792</v>
      </c>
      <c r="G453" s="23">
        <f t="shared" si="32"/>
        <v>0.5</v>
      </c>
      <c r="H453" s="23">
        <f t="shared" si="33"/>
        <v>44</v>
      </c>
      <c r="I453" s="23">
        <f t="shared" si="34"/>
        <v>44.5</v>
      </c>
      <c r="J453" s="55">
        <f t="shared" si="35"/>
        <v>2.207402739491227E-4</v>
      </c>
      <c r="K453" s="22">
        <f t="shared" si="36"/>
        <v>9.8229421907359595E-3</v>
      </c>
    </row>
    <row r="454" spans="1:11" s="7" customFormat="1">
      <c r="A454" s="52" t="s">
        <v>115</v>
      </c>
      <c r="B454" s="23">
        <v>29277.63</v>
      </c>
      <c r="C454" s="56" t="s">
        <v>105</v>
      </c>
      <c r="D454" s="13">
        <v>44749</v>
      </c>
      <c r="E454" s="13">
        <v>44749</v>
      </c>
      <c r="F454" s="13">
        <v>44788</v>
      </c>
      <c r="G454" s="23">
        <f t="shared" si="32"/>
        <v>0.5</v>
      </c>
      <c r="H454" s="23">
        <f t="shared" si="33"/>
        <v>39</v>
      </c>
      <c r="I454" s="23">
        <f t="shared" si="34"/>
        <v>39.5</v>
      </c>
      <c r="J454" s="55">
        <f t="shared" si="35"/>
        <v>2.1123860146317035E-4</v>
      </c>
      <c r="K454" s="22">
        <f t="shared" si="36"/>
        <v>8.3439247577952284E-3</v>
      </c>
    </row>
    <row r="455" spans="1:11" s="7" customFormat="1">
      <c r="A455" s="52" t="s">
        <v>115</v>
      </c>
      <c r="B455" s="23">
        <v>29265.919999999998</v>
      </c>
      <c r="C455" s="56" t="s">
        <v>105</v>
      </c>
      <c r="D455" s="13">
        <v>44749</v>
      </c>
      <c r="E455" s="13">
        <v>44749</v>
      </c>
      <c r="F455" s="13">
        <v>44788</v>
      </c>
      <c r="G455" s="23">
        <f t="shared" si="32"/>
        <v>0.5</v>
      </c>
      <c r="H455" s="23">
        <f t="shared" si="33"/>
        <v>39</v>
      </c>
      <c r="I455" s="23">
        <f t="shared" si="34"/>
        <v>39.5</v>
      </c>
      <c r="J455" s="55">
        <f t="shared" si="35"/>
        <v>2.1115411361278305E-4</v>
      </c>
      <c r="K455" s="22">
        <f t="shared" si="36"/>
        <v>8.3405874877049303E-3</v>
      </c>
    </row>
    <row r="456" spans="1:11" s="7" customFormat="1">
      <c r="A456" s="52" t="s">
        <v>115</v>
      </c>
      <c r="B456" s="23">
        <v>30826.79</v>
      </c>
      <c r="C456" s="56" t="s">
        <v>105</v>
      </c>
      <c r="D456" s="13">
        <v>44750</v>
      </c>
      <c r="E456" s="13">
        <v>44750</v>
      </c>
      <c r="F456" s="13">
        <v>44788</v>
      </c>
      <c r="G456" s="23">
        <f t="shared" si="32"/>
        <v>0.5</v>
      </c>
      <c r="H456" s="23">
        <f t="shared" si="33"/>
        <v>38</v>
      </c>
      <c r="I456" s="23">
        <f t="shared" si="34"/>
        <v>38.5</v>
      </c>
      <c r="J456" s="55">
        <f t="shared" si="35"/>
        <v>2.2241581737315639E-4</v>
      </c>
      <c r="K456" s="22">
        <f t="shared" si="36"/>
        <v>8.5630089688665204E-3</v>
      </c>
    </row>
    <row r="457" spans="1:11" s="7" customFormat="1">
      <c r="A457" s="52" t="s">
        <v>115</v>
      </c>
      <c r="B457" s="23">
        <v>30818.57</v>
      </c>
      <c r="C457" s="56" t="s">
        <v>105</v>
      </c>
      <c r="D457" s="13">
        <v>44750</v>
      </c>
      <c r="E457" s="13">
        <v>44750</v>
      </c>
      <c r="F457" s="13">
        <v>44788</v>
      </c>
      <c r="G457" s="23">
        <f t="shared" si="32"/>
        <v>0.5</v>
      </c>
      <c r="H457" s="23">
        <f t="shared" si="33"/>
        <v>38</v>
      </c>
      <c r="I457" s="23">
        <f t="shared" si="34"/>
        <v>38.5</v>
      </c>
      <c r="J457" s="55">
        <f t="shared" si="35"/>
        <v>2.2235650993249171E-4</v>
      </c>
      <c r="K457" s="22">
        <f t="shared" si="36"/>
        <v>8.5607256324009302E-3</v>
      </c>
    </row>
    <row r="458" spans="1:11" s="7" customFormat="1">
      <c r="A458" s="52" t="s">
        <v>115</v>
      </c>
      <c r="B458" s="23">
        <v>30762.67</v>
      </c>
      <c r="C458" s="56" t="s">
        <v>105</v>
      </c>
      <c r="D458" s="13">
        <v>44753</v>
      </c>
      <c r="E458" s="13">
        <v>44753</v>
      </c>
      <c r="F458" s="13">
        <v>44788</v>
      </c>
      <c r="G458" s="23">
        <f t="shared" ref="G458:G521" si="37">(E458-D458+1)/2</f>
        <v>0.5</v>
      </c>
      <c r="H458" s="23">
        <f t="shared" ref="H458:H521" si="38">F458-E458</f>
        <v>35</v>
      </c>
      <c r="I458" s="23">
        <f t="shared" ref="I458:I521" si="39">SUM(G458:H458)</f>
        <v>35.5</v>
      </c>
      <c r="J458" s="55">
        <f t="shared" ref="J458:J523" si="40">+B458/B$573</f>
        <v>2.2195319047590346E-4</v>
      </c>
      <c r="K458" s="22">
        <f t="shared" ref="K458:K521" si="41">+I458*J458</f>
        <v>7.8793382618945734E-3</v>
      </c>
    </row>
    <row r="459" spans="1:11" s="7" customFormat="1">
      <c r="A459" s="52" t="s">
        <v>115</v>
      </c>
      <c r="B459" s="23">
        <v>30750.38</v>
      </c>
      <c r="C459" s="56" t="s">
        <v>105</v>
      </c>
      <c r="D459" s="13">
        <v>44753</v>
      </c>
      <c r="E459" s="13">
        <v>44753</v>
      </c>
      <c r="F459" s="13">
        <v>44788</v>
      </c>
      <c r="G459" s="23">
        <f t="shared" si="37"/>
        <v>0.5</v>
      </c>
      <c r="H459" s="23">
        <f t="shared" si="38"/>
        <v>35</v>
      </c>
      <c r="I459" s="23">
        <f t="shared" si="39"/>
        <v>35.5</v>
      </c>
      <c r="J459" s="55">
        <f t="shared" si="40"/>
        <v>2.2186451791559098E-4</v>
      </c>
      <c r="K459" s="22">
        <f t="shared" si="41"/>
        <v>7.8761903860034791E-3</v>
      </c>
    </row>
    <row r="460" spans="1:11" s="7" customFormat="1">
      <c r="A460" s="52" t="s">
        <v>115</v>
      </c>
      <c r="B460" s="23">
        <v>30952.44</v>
      </c>
      <c r="C460" s="56" t="s">
        <v>105</v>
      </c>
      <c r="D460" s="13">
        <v>44754</v>
      </c>
      <c r="E460" s="13">
        <v>44754</v>
      </c>
      <c r="F460" s="13">
        <v>44788</v>
      </c>
      <c r="G460" s="23">
        <f t="shared" si="37"/>
        <v>0.5</v>
      </c>
      <c r="H460" s="23">
        <f t="shared" si="38"/>
        <v>34</v>
      </c>
      <c r="I460" s="23">
        <f t="shared" si="39"/>
        <v>34.5</v>
      </c>
      <c r="J460" s="55">
        <f t="shared" si="40"/>
        <v>2.2332238427334082E-4</v>
      </c>
      <c r="K460" s="22">
        <f t="shared" si="41"/>
        <v>7.704622257430258E-3</v>
      </c>
    </row>
    <row r="461" spans="1:11" s="7" customFormat="1">
      <c r="A461" s="52" t="s">
        <v>115</v>
      </c>
      <c r="B461" s="23">
        <v>29610.48</v>
      </c>
      <c r="C461" s="56" t="s">
        <v>105</v>
      </c>
      <c r="D461" s="13">
        <v>44755</v>
      </c>
      <c r="E461" s="13">
        <v>44755</v>
      </c>
      <c r="F461" s="13">
        <v>44788</v>
      </c>
      <c r="G461" s="23">
        <f t="shared" si="37"/>
        <v>0.5</v>
      </c>
      <c r="H461" s="23">
        <f t="shared" si="38"/>
        <v>33</v>
      </c>
      <c r="I461" s="23">
        <f t="shared" si="39"/>
        <v>33.5</v>
      </c>
      <c r="J461" s="55">
        <f t="shared" si="40"/>
        <v>2.1364011990906284E-4</v>
      </c>
      <c r="K461" s="22">
        <f t="shared" si="41"/>
        <v>7.1569440169536053E-3</v>
      </c>
    </row>
    <row r="462" spans="1:11" s="7" customFormat="1">
      <c r="A462" s="52" t="s">
        <v>115</v>
      </c>
      <c r="B462" s="23">
        <v>30968.94</v>
      </c>
      <c r="C462" s="56" t="s">
        <v>105</v>
      </c>
      <c r="D462" s="13">
        <v>44754</v>
      </c>
      <c r="E462" s="13">
        <v>44754</v>
      </c>
      <c r="F462" s="13">
        <v>44788</v>
      </c>
      <c r="G462" s="23">
        <f t="shared" si="37"/>
        <v>0.5</v>
      </c>
      <c r="H462" s="23">
        <f t="shared" si="38"/>
        <v>34</v>
      </c>
      <c r="I462" s="23">
        <f t="shared" si="39"/>
        <v>34.5</v>
      </c>
      <c r="J462" s="55">
        <f t="shared" si="40"/>
        <v>2.2344143205569691E-4</v>
      </c>
      <c r="K462" s="22">
        <f t="shared" si="41"/>
        <v>7.7087294059215439E-3</v>
      </c>
    </row>
    <row r="463" spans="1:11" s="7" customFormat="1">
      <c r="A463" s="52" t="s">
        <v>115</v>
      </c>
      <c r="B463" s="23">
        <v>29285.59</v>
      </c>
      <c r="C463" s="56" t="s">
        <v>105</v>
      </c>
      <c r="D463" s="13">
        <v>44756</v>
      </c>
      <c r="E463" s="13">
        <v>44756</v>
      </c>
      <c r="F463" s="13">
        <v>44818</v>
      </c>
      <c r="G463" s="23">
        <f t="shared" si="37"/>
        <v>0.5</v>
      </c>
      <c r="H463" s="23">
        <f t="shared" si="38"/>
        <v>62</v>
      </c>
      <c r="I463" s="23">
        <f t="shared" si="39"/>
        <v>62.5</v>
      </c>
      <c r="J463" s="55">
        <f t="shared" si="40"/>
        <v>2.1129603299938575E-4</v>
      </c>
      <c r="K463" s="22">
        <f t="shared" si="41"/>
        <v>1.320600206246161E-2</v>
      </c>
    </row>
    <row r="464" spans="1:11" s="7" customFormat="1">
      <c r="A464" s="52" t="s">
        <v>115</v>
      </c>
      <c r="B464" s="23">
        <v>29297.3</v>
      </c>
      <c r="C464" s="56" t="s">
        <v>105</v>
      </c>
      <c r="D464" s="13">
        <v>44756</v>
      </c>
      <c r="E464" s="13">
        <v>44756</v>
      </c>
      <c r="F464" s="13">
        <v>44818</v>
      </c>
      <c r="G464" s="23">
        <f t="shared" si="37"/>
        <v>0.5</v>
      </c>
      <c r="H464" s="23">
        <f t="shared" si="38"/>
        <v>62</v>
      </c>
      <c r="I464" s="23">
        <f t="shared" si="39"/>
        <v>62.5</v>
      </c>
      <c r="J464" s="55">
        <f t="shared" si="40"/>
        <v>2.1138052084977303E-4</v>
      </c>
      <c r="K464" s="22">
        <f t="shared" si="41"/>
        <v>1.3211282553110815E-2</v>
      </c>
    </row>
    <row r="465" spans="1:11" s="7" customFormat="1">
      <c r="A465" s="52" t="s">
        <v>115</v>
      </c>
      <c r="B465" s="23">
        <v>29626.26</v>
      </c>
      <c r="C465" s="56" t="s">
        <v>105</v>
      </c>
      <c r="D465" s="13">
        <v>44755</v>
      </c>
      <c r="E465" s="13">
        <v>44755</v>
      </c>
      <c r="F465" s="13">
        <v>44788</v>
      </c>
      <c r="G465" s="23">
        <f t="shared" si="37"/>
        <v>0.5</v>
      </c>
      <c r="H465" s="23">
        <f t="shared" si="38"/>
        <v>33</v>
      </c>
      <c r="I465" s="23">
        <f t="shared" si="39"/>
        <v>33.5</v>
      </c>
      <c r="J465" s="55">
        <f t="shared" si="40"/>
        <v>2.1375397287909796E-4</v>
      </c>
      <c r="K465" s="22">
        <f t="shared" si="41"/>
        <v>7.1607580914497815E-3</v>
      </c>
    </row>
    <row r="466" spans="1:11" s="7" customFormat="1">
      <c r="A466" s="52" t="s">
        <v>115</v>
      </c>
      <c r="B466" s="23">
        <v>28707.919999999998</v>
      </c>
      <c r="C466" s="56" t="s">
        <v>105</v>
      </c>
      <c r="D466" s="13">
        <v>44757</v>
      </c>
      <c r="E466" s="13">
        <v>44757</v>
      </c>
      <c r="F466" s="13">
        <v>44818</v>
      </c>
      <c r="G466" s="23">
        <f t="shared" si="37"/>
        <v>0.5</v>
      </c>
      <c r="H466" s="23">
        <f t="shared" si="38"/>
        <v>61</v>
      </c>
      <c r="I466" s="23">
        <f t="shared" si="39"/>
        <v>61.5</v>
      </c>
      <c r="J466" s="55">
        <f t="shared" si="40"/>
        <v>2.0712813406401325E-4</v>
      </c>
      <c r="K466" s="22">
        <f t="shared" si="41"/>
        <v>1.2738380244936814E-2</v>
      </c>
    </row>
    <row r="467" spans="1:11" s="7" customFormat="1">
      <c r="A467" s="52" t="s">
        <v>115</v>
      </c>
      <c r="B467" s="23">
        <v>28681.14</v>
      </c>
      <c r="C467" s="56" t="s">
        <v>105</v>
      </c>
      <c r="D467" s="13">
        <v>44757</v>
      </c>
      <c r="E467" s="13">
        <v>44757</v>
      </c>
      <c r="F467" s="13">
        <v>44788</v>
      </c>
      <c r="G467" s="23">
        <f t="shared" si="37"/>
        <v>0.5</v>
      </c>
      <c r="H467" s="23">
        <f t="shared" si="38"/>
        <v>31</v>
      </c>
      <c r="I467" s="23">
        <f t="shared" si="39"/>
        <v>31.5</v>
      </c>
      <c r="J467" s="55">
        <f t="shared" si="40"/>
        <v>2.0693491590574077E-4</v>
      </c>
      <c r="K467" s="22">
        <f t="shared" si="41"/>
        <v>6.5184498510308343E-3</v>
      </c>
    </row>
    <row r="468" spans="1:11" s="7" customFormat="1">
      <c r="A468" s="52" t="s">
        <v>115</v>
      </c>
      <c r="B468" s="23">
        <v>28564.77</v>
      </c>
      <c r="C468" s="56" t="s">
        <v>105</v>
      </c>
      <c r="D468" s="13">
        <v>44760</v>
      </c>
      <c r="E468" s="13">
        <v>44760</v>
      </c>
      <c r="F468" s="13">
        <v>44788</v>
      </c>
      <c r="G468" s="23">
        <f t="shared" si="37"/>
        <v>0.5</v>
      </c>
      <c r="H468" s="23">
        <f t="shared" si="38"/>
        <v>28</v>
      </c>
      <c r="I468" s="23">
        <f t="shared" si="39"/>
        <v>28.5</v>
      </c>
      <c r="J468" s="55">
        <f t="shared" si="40"/>
        <v>2.0609530436436024E-4</v>
      </c>
      <c r="K468" s="22">
        <f t="shared" si="41"/>
        <v>5.8737161743842668E-3</v>
      </c>
    </row>
    <row r="469" spans="1:11" s="7" customFormat="1">
      <c r="A469" s="52" t="s">
        <v>115</v>
      </c>
      <c r="B469" s="23">
        <v>28572.37</v>
      </c>
      <c r="C469" s="56" t="s">
        <v>105</v>
      </c>
      <c r="D469" s="13">
        <v>44760</v>
      </c>
      <c r="E469" s="13">
        <v>44760</v>
      </c>
      <c r="F469" s="13">
        <v>44788</v>
      </c>
      <c r="G469" s="23">
        <f t="shared" si="37"/>
        <v>0.5</v>
      </c>
      <c r="H469" s="23">
        <f t="shared" si="38"/>
        <v>28</v>
      </c>
      <c r="I469" s="23">
        <f t="shared" si="39"/>
        <v>28.5</v>
      </c>
      <c r="J469" s="55">
        <f t="shared" si="40"/>
        <v>2.0615013849441515E-4</v>
      </c>
      <c r="K469" s="22">
        <f t="shared" si="41"/>
        <v>5.8752789470908322E-3</v>
      </c>
    </row>
    <row r="470" spans="1:11" s="7" customFormat="1">
      <c r="A470" s="52" t="s">
        <v>115</v>
      </c>
      <c r="B470" s="23">
        <v>28287.39</v>
      </c>
      <c r="C470" s="56" t="s">
        <v>105</v>
      </c>
      <c r="D470" s="13">
        <v>44761</v>
      </c>
      <c r="E470" s="13">
        <v>44761</v>
      </c>
      <c r="F470" s="13">
        <v>44788</v>
      </c>
      <c r="G470" s="23">
        <f t="shared" si="37"/>
        <v>0.5</v>
      </c>
      <c r="H470" s="23">
        <f t="shared" si="38"/>
        <v>27</v>
      </c>
      <c r="I470" s="23">
        <f t="shared" si="39"/>
        <v>27.5</v>
      </c>
      <c r="J470" s="55">
        <f t="shared" si="40"/>
        <v>2.0409400291769757E-4</v>
      </c>
      <c r="K470" s="22">
        <f t="shared" si="41"/>
        <v>5.6125850802366834E-3</v>
      </c>
    </row>
    <row r="471" spans="1:11" s="7" customFormat="1">
      <c r="A471" s="52" t="s">
        <v>115</v>
      </c>
      <c r="B471" s="23">
        <v>28272.31</v>
      </c>
      <c r="C471" s="56" t="s">
        <v>105</v>
      </c>
      <c r="D471" s="13">
        <v>44761</v>
      </c>
      <c r="E471" s="13">
        <v>44761</v>
      </c>
      <c r="F471" s="13">
        <v>44788</v>
      </c>
      <c r="G471" s="23">
        <f t="shared" si="37"/>
        <v>0.5</v>
      </c>
      <c r="H471" s="23">
        <f t="shared" si="38"/>
        <v>27</v>
      </c>
      <c r="I471" s="23">
        <f t="shared" si="39"/>
        <v>27.5</v>
      </c>
      <c r="J471" s="55">
        <f t="shared" si="40"/>
        <v>2.0398520045964122E-4</v>
      </c>
      <c r="K471" s="22">
        <f t="shared" si="41"/>
        <v>5.6095930126401333E-3</v>
      </c>
    </row>
    <row r="472" spans="1:11" s="7" customFormat="1">
      <c r="A472" s="52" t="s">
        <v>115</v>
      </c>
      <c r="B472" s="23">
        <v>27859.93</v>
      </c>
      <c r="C472" s="56" t="s">
        <v>105</v>
      </c>
      <c r="D472" s="13">
        <v>44762</v>
      </c>
      <c r="E472" s="13">
        <v>44762</v>
      </c>
      <c r="F472" s="13">
        <v>44788</v>
      </c>
      <c r="G472" s="23">
        <f t="shared" si="37"/>
        <v>0.5</v>
      </c>
      <c r="H472" s="23">
        <f t="shared" si="38"/>
        <v>26</v>
      </c>
      <c r="I472" s="23">
        <f t="shared" si="39"/>
        <v>26.5</v>
      </c>
      <c r="J472" s="55">
        <f t="shared" si="40"/>
        <v>2.0100987170279232E-4</v>
      </c>
      <c r="K472" s="22">
        <f t="shared" si="41"/>
        <v>5.3267616001239967E-3</v>
      </c>
    </row>
    <row r="473" spans="1:11" s="7" customFormat="1">
      <c r="A473" s="52" t="s">
        <v>115</v>
      </c>
      <c r="B473" s="23">
        <v>27874.78</v>
      </c>
      <c r="C473" s="56" t="s">
        <v>105</v>
      </c>
      <c r="D473" s="13">
        <v>44762</v>
      </c>
      <c r="E473" s="13">
        <v>44762</v>
      </c>
      <c r="F473" s="13">
        <v>44818</v>
      </c>
      <c r="G473" s="23">
        <f t="shared" si="37"/>
        <v>0.5</v>
      </c>
      <c r="H473" s="23">
        <f t="shared" si="38"/>
        <v>56</v>
      </c>
      <c r="I473" s="23">
        <f t="shared" si="39"/>
        <v>56.5</v>
      </c>
      <c r="J473" s="55">
        <f t="shared" si="40"/>
        <v>2.0111701470691278E-4</v>
      </c>
      <c r="K473" s="22">
        <f t="shared" si="41"/>
        <v>1.1363111330940572E-2</v>
      </c>
    </row>
    <row r="474" spans="1:11" s="7" customFormat="1">
      <c r="A474" s="52" t="s">
        <v>115</v>
      </c>
      <c r="B474" s="23">
        <v>27601.22</v>
      </c>
      <c r="C474" s="56" t="s">
        <v>105</v>
      </c>
      <c r="D474" s="13">
        <v>44763</v>
      </c>
      <c r="E474" s="13">
        <v>44764</v>
      </c>
      <c r="F474" s="13">
        <v>44788</v>
      </c>
      <c r="G474" s="23">
        <f t="shared" si="37"/>
        <v>1</v>
      </c>
      <c r="H474" s="23">
        <f t="shared" si="38"/>
        <v>24</v>
      </c>
      <c r="I474" s="23">
        <f t="shared" si="39"/>
        <v>25</v>
      </c>
      <c r="J474" s="55">
        <f t="shared" si="40"/>
        <v>1.9914327462561984E-4</v>
      </c>
      <c r="K474" s="22">
        <f t="shared" si="41"/>
        <v>4.9785818656404961E-3</v>
      </c>
    </row>
    <row r="475" spans="1:11" s="7" customFormat="1">
      <c r="A475" s="52" t="s">
        <v>115</v>
      </c>
      <c r="B475" s="23">
        <v>27612.25</v>
      </c>
      <c r="C475" s="56" t="s">
        <v>105</v>
      </c>
      <c r="D475" s="13">
        <v>44763</v>
      </c>
      <c r="E475" s="13">
        <v>44764</v>
      </c>
      <c r="F475" s="13">
        <v>44792</v>
      </c>
      <c r="G475" s="23">
        <f t="shared" si="37"/>
        <v>1</v>
      </c>
      <c r="H475" s="23">
        <f t="shared" si="38"/>
        <v>28</v>
      </c>
      <c r="I475" s="23">
        <f t="shared" si="39"/>
        <v>29</v>
      </c>
      <c r="J475" s="55">
        <f t="shared" si="40"/>
        <v>1.9922285626437062E-4</v>
      </c>
      <c r="K475" s="22">
        <f t="shared" si="41"/>
        <v>5.7774628316667482E-3</v>
      </c>
    </row>
    <row r="476" spans="1:11" s="7" customFormat="1">
      <c r="A476" s="52" t="s">
        <v>115</v>
      </c>
      <c r="B476" s="23">
        <v>27511.24</v>
      </c>
      <c r="C476" s="56" t="s">
        <v>105</v>
      </c>
      <c r="D476" s="13">
        <v>44764</v>
      </c>
      <c r="E476" s="13">
        <v>44764</v>
      </c>
      <c r="F476" s="13">
        <v>44790</v>
      </c>
      <c r="G476" s="23">
        <f t="shared" si="37"/>
        <v>0.5</v>
      </c>
      <c r="H476" s="23">
        <f t="shared" si="38"/>
        <v>26</v>
      </c>
      <c r="I476" s="23">
        <f t="shared" si="39"/>
        <v>26.5</v>
      </c>
      <c r="J476" s="55">
        <f t="shared" si="40"/>
        <v>1.9849406738583794E-4</v>
      </c>
      <c r="K476" s="22">
        <f t="shared" si="41"/>
        <v>5.2600927857247059E-3</v>
      </c>
    </row>
    <row r="477" spans="1:11" s="7" customFormat="1">
      <c r="A477" s="52" t="s">
        <v>115</v>
      </c>
      <c r="B477" s="23">
        <v>27514.91</v>
      </c>
      <c r="C477" s="56" t="s">
        <v>105</v>
      </c>
      <c r="D477" s="13">
        <v>44764</v>
      </c>
      <c r="E477" s="13">
        <v>44764</v>
      </c>
      <c r="F477" s="13">
        <v>44790</v>
      </c>
      <c r="G477" s="23">
        <f t="shared" si="37"/>
        <v>0.5</v>
      </c>
      <c r="H477" s="23">
        <f t="shared" si="38"/>
        <v>26</v>
      </c>
      <c r="I477" s="23">
        <f t="shared" si="39"/>
        <v>26.5</v>
      </c>
      <c r="J477" s="55">
        <f t="shared" si="40"/>
        <v>1.9852054649864076E-4</v>
      </c>
      <c r="K477" s="22">
        <f t="shared" si="41"/>
        <v>5.2607944822139806E-3</v>
      </c>
    </row>
    <row r="478" spans="1:11" s="7" customFormat="1">
      <c r="A478" s="52" t="s">
        <v>115</v>
      </c>
      <c r="B478" s="23">
        <v>26457.99</v>
      </c>
      <c r="C478" s="56" t="s">
        <v>105</v>
      </c>
      <c r="D478" s="13">
        <v>44767</v>
      </c>
      <c r="E478" s="13">
        <v>44767</v>
      </c>
      <c r="F478" s="13">
        <v>44790</v>
      </c>
      <c r="G478" s="23">
        <f t="shared" si="37"/>
        <v>0.5</v>
      </c>
      <c r="H478" s="23">
        <f t="shared" si="38"/>
        <v>23</v>
      </c>
      <c r="I478" s="23">
        <f t="shared" si="39"/>
        <v>23.5</v>
      </c>
      <c r="J478" s="55">
        <f t="shared" si="40"/>
        <v>1.9089485061210714E-4</v>
      </c>
      <c r="K478" s="22">
        <f t="shared" si="41"/>
        <v>4.4860289893845174E-3</v>
      </c>
    </row>
    <row r="479" spans="1:11" s="7" customFormat="1">
      <c r="A479" s="52" t="s">
        <v>115</v>
      </c>
      <c r="B479" s="23">
        <v>26461.52</v>
      </c>
      <c r="C479" s="56" t="s">
        <v>105</v>
      </c>
      <c r="D479" s="13">
        <v>44767</v>
      </c>
      <c r="E479" s="13">
        <v>44767</v>
      </c>
      <c r="F479" s="13">
        <v>44790</v>
      </c>
      <c r="G479" s="23">
        <f t="shared" si="37"/>
        <v>0.5</v>
      </c>
      <c r="H479" s="23">
        <f t="shared" si="38"/>
        <v>23</v>
      </c>
      <c r="I479" s="23">
        <f t="shared" si="39"/>
        <v>23.5</v>
      </c>
      <c r="J479" s="55">
        <f t="shared" si="40"/>
        <v>1.9092031962251421E-4</v>
      </c>
      <c r="K479" s="22">
        <f t="shared" si="41"/>
        <v>4.4866275111290843E-3</v>
      </c>
    </row>
    <row r="480" spans="1:11" s="7" customFormat="1">
      <c r="A480" s="52" t="s">
        <v>115</v>
      </c>
      <c r="B480" s="23">
        <v>26238.81</v>
      </c>
      <c r="C480" s="56" t="s">
        <v>105</v>
      </c>
      <c r="D480" s="13">
        <v>44768</v>
      </c>
      <c r="E480" s="13">
        <v>44768</v>
      </c>
      <c r="F480" s="13">
        <v>44830</v>
      </c>
      <c r="G480" s="23">
        <f t="shared" si="37"/>
        <v>0.5</v>
      </c>
      <c r="H480" s="23">
        <f t="shared" si="38"/>
        <v>62</v>
      </c>
      <c r="I480" s="23">
        <f t="shared" si="39"/>
        <v>62.5</v>
      </c>
      <c r="J480" s="55">
        <f t="shared" si="40"/>
        <v>1.8931346316139144E-4</v>
      </c>
      <c r="K480" s="22">
        <f t="shared" si="41"/>
        <v>1.1832091447586965E-2</v>
      </c>
    </row>
    <row r="481" spans="1:11" s="7" customFormat="1">
      <c r="A481" s="52" t="s">
        <v>115</v>
      </c>
      <c r="B481" s="23">
        <v>26242.31</v>
      </c>
      <c r="C481" s="56" t="s">
        <v>105</v>
      </c>
      <c r="D481" s="13">
        <v>44768</v>
      </c>
      <c r="E481" s="13">
        <v>44768</v>
      </c>
      <c r="F481" s="13">
        <v>44830</v>
      </c>
      <c r="G481" s="23">
        <f t="shared" si="37"/>
        <v>0.5</v>
      </c>
      <c r="H481" s="23">
        <f t="shared" si="38"/>
        <v>62</v>
      </c>
      <c r="I481" s="23">
        <f t="shared" si="39"/>
        <v>62.5</v>
      </c>
      <c r="J481" s="55">
        <f t="shared" si="40"/>
        <v>1.8933871572128516E-4</v>
      </c>
      <c r="K481" s="22">
        <f t="shared" si="41"/>
        <v>1.1833669732580323E-2</v>
      </c>
    </row>
    <row r="482" spans="1:11" s="7" customFormat="1">
      <c r="A482" s="52" t="s">
        <v>115</v>
      </c>
      <c r="B482" s="23">
        <v>26193.78</v>
      </c>
      <c r="C482" s="56" t="s">
        <v>105</v>
      </c>
      <c r="D482" s="13">
        <v>44769</v>
      </c>
      <c r="E482" s="13">
        <v>44769</v>
      </c>
      <c r="F482" s="13">
        <v>44830</v>
      </c>
      <c r="G482" s="23">
        <f t="shared" si="37"/>
        <v>0.5</v>
      </c>
      <c r="H482" s="23">
        <f t="shared" si="38"/>
        <v>61</v>
      </c>
      <c r="I482" s="23">
        <f t="shared" si="39"/>
        <v>61.5</v>
      </c>
      <c r="J482" s="55">
        <f t="shared" si="40"/>
        <v>1.8898857094081596E-4</v>
      </c>
      <c r="K482" s="22">
        <f t="shared" si="41"/>
        <v>1.1622797112860182E-2</v>
      </c>
    </row>
    <row r="483" spans="1:11" s="7" customFormat="1">
      <c r="A483" s="52" t="s">
        <v>115</v>
      </c>
      <c r="B483" s="23">
        <v>26186.799999999999</v>
      </c>
      <c r="C483" s="56" t="s">
        <v>105</v>
      </c>
      <c r="D483" s="13">
        <v>44769</v>
      </c>
      <c r="E483" s="13">
        <v>44769</v>
      </c>
      <c r="F483" s="13">
        <v>44790</v>
      </c>
      <c r="G483" s="23">
        <f t="shared" si="37"/>
        <v>0.5</v>
      </c>
      <c r="H483" s="23">
        <f t="shared" si="38"/>
        <v>21</v>
      </c>
      <c r="I483" s="23">
        <f t="shared" si="39"/>
        <v>21.5</v>
      </c>
      <c r="J483" s="55">
        <f t="shared" si="40"/>
        <v>1.8893821012137078E-4</v>
      </c>
      <c r="K483" s="22">
        <f t="shared" si="41"/>
        <v>4.0621715176094716E-3</v>
      </c>
    </row>
    <row r="484" spans="1:11" s="7" customFormat="1">
      <c r="A484" s="52" t="s">
        <v>115</v>
      </c>
      <c r="B484" s="23">
        <v>26892.32</v>
      </c>
      <c r="C484" s="56" t="s">
        <v>105</v>
      </c>
      <c r="D484" s="13">
        <v>44770</v>
      </c>
      <c r="E484" s="13">
        <v>44772</v>
      </c>
      <c r="F484" s="13">
        <v>44830</v>
      </c>
      <c r="G484" s="23">
        <f t="shared" si="37"/>
        <v>1.5</v>
      </c>
      <c r="H484" s="23">
        <f t="shared" si="38"/>
        <v>58</v>
      </c>
      <c r="I484" s="23">
        <f t="shared" si="39"/>
        <v>59.5</v>
      </c>
      <c r="J484" s="55">
        <f t="shared" si="40"/>
        <v>1.940285489945752E-4</v>
      </c>
      <c r="K484" s="22">
        <f t="shared" si="41"/>
        <v>1.1544698665177225E-2</v>
      </c>
    </row>
    <row r="485" spans="1:11" s="7" customFormat="1">
      <c r="A485" s="52" t="s">
        <v>115</v>
      </c>
      <c r="B485" s="23">
        <v>26895.9</v>
      </c>
      <c r="C485" s="56" t="s">
        <v>105</v>
      </c>
      <c r="D485" s="13">
        <v>44770</v>
      </c>
      <c r="E485" s="13">
        <v>44772</v>
      </c>
      <c r="F485" s="13">
        <v>44830</v>
      </c>
      <c r="G485" s="23">
        <f t="shared" si="37"/>
        <v>1.5</v>
      </c>
      <c r="H485" s="23">
        <f t="shared" si="38"/>
        <v>58</v>
      </c>
      <c r="I485" s="23">
        <f t="shared" si="39"/>
        <v>59.5</v>
      </c>
      <c r="J485" s="55">
        <f t="shared" si="40"/>
        <v>1.9405437875583793E-4</v>
      </c>
      <c r="K485" s="22">
        <f t="shared" si="41"/>
        <v>1.1546235535972357E-2</v>
      </c>
    </row>
    <row r="486" spans="1:11" s="7" customFormat="1">
      <c r="A486" s="52" t="s">
        <v>115</v>
      </c>
      <c r="B486" s="23">
        <v>26001.279999999999</v>
      </c>
      <c r="C486" s="56" t="s">
        <v>105</v>
      </c>
      <c r="D486" s="13">
        <v>44771</v>
      </c>
      <c r="E486" s="13">
        <v>44771</v>
      </c>
      <c r="F486" s="13">
        <v>44830</v>
      </c>
      <c r="G486" s="23">
        <f t="shared" si="37"/>
        <v>0.5</v>
      </c>
      <c r="H486" s="23">
        <f t="shared" si="38"/>
        <v>59</v>
      </c>
      <c r="I486" s="23">
        <f t="shared" si="39"/>
        <v>59.5</v>
      </c>
      <c r="J486" s="55">
        <f t="shared" si="40"/>
        <v>1.875996801466615E-4</v>
      </c>
      <c r="K486" s="22">
        <f t="shared" si="41"/>
        <v>1.116218096872636E-2</v>
      </c>
    </row>
    <row r="487" spans="1:11" s="7" customFormat="1">
      <c r="A487" s="52" t="s">
        <v>115</v>
      </c>
      <c r="B487" s="23">
        <v>25836.73</v>
      </c>
      <c r="C487" s="56" t="s">
        <v>105</v>
      </c>
      <c r="D487" s="13">
        <v>44774</v>
      </c>
      <c r="E487" s="13">
        <v>44774</v>
      </c>
      <c r="F487" s="13">
        <v>44798</v>
      </c>
      <c r="G487" s="23">
        <f t="shared" si="37"/>
        <v>0.5</v>
      </c>
      <c r="H487" s="23">
        <f t="shared" si="38"/>
        <v>24</v>
      </c>
      <c r="I487" s="23">
        <f t="shared" si="39"/>
        <v>24.5</v>
      </c>
      <c r="J487" s="55">
        <f t="shared" si="40"/>
        <v>1.8641244908080117E-4</v>
      </c>
      <c r="K487" s="22">
        <f t="shared" si="41"/>
        <v>4.5671050024796286E-3</v>
      </c>
    </row>
    <row r="488" spans="1:11" s="7" customFormat="1">
      <c r="A488" s="52" t="s">
        <v>115</v>
      </c>
      <c r="B488" s="23">
        <v>25805.75</v>
      </c>
      <c r="C488" s="56" t="s">
        <v>105</v>
      </c>
      <c r="D488" s="13">
        <v>44774</v>
      </c>
      <c r="E488" s="13">
        <v>44774</v>
      </c>
      <c r="F488" s="13">
        <v>44798</v>
      </c>
      <c r="G488" s="23">
        <f t="shared" si="37"/>
        <v>0.5</v>
      </c>
      <c r="H488" s="23">
        <f t="shared" si="38"/>
        <v>24</v>
      </c>
      <c r="I488" s="23">
        <f t="shared" si="39"/>
        <v>24.5</v>
      </c>
      <c r="J488" s="55">
        <f t="shared" si="40"/>
        <v>1.8618892785065622E-4</v>
      </c>
      <c r="K488" s="22">
        <f t="shared" si="41"/>
        <v>4.5616287323410774E-3</v>
      </c>
    </row>
    <row r="489" spans="1:11" s="7" customFormat="1">
      <c r="A489" s="52" t="s">
        <v>115</v>
      </c>
      <c r="B489" s="23">
        <v>25822.95</v>
      </c>
      <c r="C489" s="56" t="s">
        <v>105</v>
      </c>
      <c r="D489" s="13">
        <v>44774</v>
      </c>
      <c r="E489" s="13">
        <v>44774</v>
      </c>
      <c r="F489" s="13">
        <v>44798</v>
      </c>
      <c r="G489" s="23">
        <f t="shared" si="37"/>
        <v>0.5</v>
      </c>
      <c r="H489" s="23">
        <f t="shared" si="38"/>
        <v>24</v>
      </c>
      <c r="I489" s="23">
        <f t="shared" si="39"/>
        <v>24.5</v>
      </c>
      <c r="J489" s="55">
        <f t="shared" si="40"/>
        <v>1.8631302614499106E-4</v>
      </c>
      <c r="K489" s="22">
        <f t="shared" si="41"/>
        <v>4.5646691405522811E-3</v>
      </c>
    </row>
    <row r="490" spans="1:11" s="7" customFormat="1">
      <c r="A490" s="52" t="s">
        <v>115</v>
      </c>
      <c r="B490" s="23">
        <v>25200.67</v>
      </c>
      <c r="C490" s="56" t="s">
        <v>105</v>
      </c>
      <c r="D490" s="13">
        <v>44775</v>
      </c>
      <c r="E490" s="13">
        <v>44775</v>
      </c>
      <c r="F490" s="13">
        <v>44797</v>
      </c>
      <c r="G490" s="23">
        <f t="shared" si="37"/>
        <v>0.5</v>
      </c>
      <c r="H490" s="23">
        <f t="shared" si="38"/>
        <v>22</v>
      </c>
      <c r="I490" s="23">
        <f t="shared" si="39"/>
        <v>22.5</v>
      </c>
      <c r="J490" s="55">
        <f t="shared" si="40"/>
        <v>1.8182326529623033E-4</v>
      </c>
      <c r="K490" s="22">
        <f t="shared" si="41"/>
        <v>4.0910234691651825E-3</v>
      </c>
    </row>
    <row r="491" spans="1:11" s="7" customFormat="1">
      <c r="A491" s="52" t="s">
        <v>115</v>
      </c>
      <c r="B491" s="23">
        <v>25217.49</v>
      </c>
      <c r="C491" s="56" t="s">
        <v>105</v>
      </c>
      <c r="D491" s="13">
        <v>44775</v>
      </c>
      <c r="E491" s="13">
        <v>44775</v>
      </c>
      <c r="F491" s="13">
        <v>44830</v>
      </c>
      <c r="G491" s="23">
        <f t="shared" si="37"/>
        <v>0.5</v>
      </c>
      <c r="H491" s="23">
        <f t="shared" si="38"/>
        <v>55</v>
      </c>
      <c r="I491" s="23">
        <f t="shared" si="39"/>
        <v>55.5</v>
      </c>
      <c r="J491" s="55">
        <f t="shared" si="40"/>
        <v>1.8194462188406247E-4</v>
      </c>
      <c r="K491" s="22">
        <f t="shared" si="41"/>
        <v>1.0097926514565467E-2</v>
      </c>
    </row>
    <row r="492" spans="1:11" s="7" customFormat="1">
      <c r="A492" s="52" t="s">
        <v>115</v>
      </c>
      <c r="B492" s="23">
        <v>24876.400000000001</v>
      </c>
      <c r="C492" s="56" t="s">
        <v>105</v>
      </c>
      <c r="D492" s="13">
        <v>44776</v>
      </c>
      <c r="E492" s="13">
        <v>44776</v>
      </c>
      <c r="F492" s="13">
        <v>44798</v>
      </c>
      <c r="G492" s="23">
        <f t="shared" si="37"/>
        <v>0.5</v>
      </c>
      <c r="H492" s="23">
        <f t="shared" si="38"/>
        <v>22</v>
      </c>
      <c r="I492" s="23">
        <f t="shared" si="39"/>
        <v>22.5</v>
      </c>
      <c r="J492" s="55">
        <f t="shared" si="40"/>
        <v>1.7948365169716301E-4</v>
      </c>
      <c r="K492" s="22">
        <f t="shared" si="41"/>
        <v>4.0383821631861678E-3</v>
      </c>
    </row>
    <row r="493" spans="1:11" s="7" customFormat="1">
      <c r="A493" s="52" t="s">
        <v>115</v>
      </c>
      <c r="B493" s="23">
        <v>24846.560000000001</v>
      </c>
      <c r="C493" s="56" t="s">
        <v>105</v>
      </c>
      <c r="D493" s="13">
        <v>44776</v>
      </c>
      <c r="E493" s="13">
        <v>44776</v>
      </c>
      <c r="F493" s="13">
        <v>44798</v>
      </c>
      <c r="G493" s="23">
        <f t="shared" si="37"/>
        <v>0.5</v>
      </c>
      <c r="H493" s="23">
        <f t="shared" si="38"/>
        <v>22</v>
      </c>
      <c r="I493" s="23">
        <f t="shared" si="39"/>
        <v>22.5</v>
      </c>
      <c r="J493" s="55">
        <f t="shared" si="40"/>
        <v>1.7926835558652629E-4</v>
      </c>
      <c r="K493" s="22">
        <f t="shared" si="41"/>
        <v>4.0335380006968416E-3</v>
      </c>
    </row>
    <row r="494" spans="1:11" s="7" customFormat="1">
      <c r="A494" s="52" t="s">
        <v>115</v>
      </c>
      <c r="B494" s="23">
        <v>24863.13</v>
      </c>
      <c r="C494" s="56" t="s">
        <v>105</v>
      </c>
      <c r="D494" s="13">
        <v>44776</v>
      </c>
      <c r="E494" s="13">
        <v>44776</v>
      </c>
      <c r="F494" s="13">
        <v>44798</v>
      </c>
      <c r="G494" s="23">
        <f t="shared" si="37"/>
        <v>0.5</v>
      </c>
      <c r="H494" s="23">
        <f t="shared" si="38"/>
        <v>22</v>
      </c>
      <c r="I494" s="23">
        <f t="shared" si="39"/>
        <v>22.5</v>
      </c>
      <c r="J494" s="55">
        <f t="shared" si="40"/>
        <v>1.7938790842008027E-4</v>
      </c>
      <c r="K494" s="22">
        <f t="shared" si="41"/>
        <v>4.0362279394518061E-3</v>
      </c>
    </row>
    <row r="495" spans="1:11" s="7" customFormat="1">
      <c r="A495" s="52" t="s">
        <v>115</v>
      </c>
      <c r="B495" s="23">
        <v>25306.45</v>
      </c>
      <c r="C495" s="56" t="s">
        <v>105</v>
      </c>
      <c r="D495" s="13">
        <v>44777</v>
      </c>
      <c r="E495" s="13">
        <v>44777</v>
      </c>
      <c r="F495" s="13">
        <v>44797</v>
      </c>
      <c r="G495" s="23">
        <f t="shared" si="37"/>
        <v>0.5</v>
      </c>
      <c r="H495" s="23">
        <f t="shared" si="38"/>
        <v>20</v>
      </c>
      <c r="I495" s="23">
        <f t="shared" si="39"/>
        <v>20.5</v>
      </c>
      <c r="J495" s="55">
        <f t="shared" si="40"/>
        <v>1.8258646980638964E-4</v>
      </c>
      <c r="K495" s="22">
        <f t="shared" si="41"/>
        <v>3.7430226310309874E-3</v>
      </c>
    </row>
    <row r="496" spans="1:11" s="7" customFormat="1">
      <c r="A496" s="52" t="s">
        <v>115</v>
      </c>
      <c r="B496" s="23">
        <v>25309.82</v>
      </c>
      <c r="C496" s="56" t="s">
        <v>105</v>
      </c>
      <c r="D496" s="13">
        <v>44777</v>
      </c>
      <c r="E496" s="13">
        <v>44777</v>
      </c>
      <c r="F496" s="13">
        <v>44798</v>
      </c>
      <c r="G496" s="23">
        <f t="shared" si="37"/>
        <v>0.5</v>
      </c>
      <c r="H496" s="23">
        <f t="shared" si="38"/>
        <v>21</v>
      </c>
      <c r="I496" s="23">
        <f t="shared" si="39"/>
        <v>21.5</v>
      </c>
      <c r="J496" s="55">
        <f t="shared" si="40"/>
        <v>1.8261078441405871E-4</v>
      </c>
      <c r="K496" s="22">
        <f t="shared" si="41"/>
        <v>3.926131864902262E-3</v>
      </c>
    </row>
    <row r="497" spans="1:11" s="7" customFormat="1">
      <c r="A497" s="52" t="s">
        <v>115</v>
      </c>
      <c r="B497" s="23">
        <v>25313.19</v>
      </c>
      <c r="C497" s="56" t="s">
        <v>105</v>
      </c>
      <c r="D497" s="13">
        <v>44777</v>
      </c>
      <c r="E497" s="13">
        <v>44777</v>
      </c>
      <c r="F497" s="13">
        <v>44797</v>
      </c>
      <c r="G497" s="23">
        <f t="shared" si="37"/>
        <v>0.5</v>
      </c>
      <c r="H497" s="23">
        <f t="shared" si="38"/>
        <v>20</v>
      </c>
      <c r="I497" s="23">
        <f t="shared" si="39"/>
        <v>20.5</v>
      </c>
      <c r="J497" s="55">
        <f t="shared" si="40"/>
        <v>1.826350990217278E-4</v>
      </c>
      <c r="K497" s="22">
        <f t="shared" si="41"/>
        <v>3.7440195299454199E-3</v>
      </c>
    </row>
    <row r="498" spans="1:11" s="7" customFormat="1">
      <c r="A498" s="52" t="s">
        <v>115</v>
      </c>
      <c r="B498" s="23">
        <v>24187</v>
      </c>
      <c r="C498" s="56" t="s">
        <v>105</v>
      </c>
      <c r="D498" s="13">
        <v>44782</v>
      </c>
      <c r="E498" s="13">
        <v>44782</v>
      </c>
      <c r="F498" s="13">
        <v>44798</v>
      </c>
      <c r="G498" s="23">
        <f t="shared" si="37"/>
        <v>0.5</v>
      </c>
      <c r="H498" s="23">
        <f t="shared" si="38"/>
        <v>16</v>
      </c>
      <c r="I498" s="23">
        <f t="shared" si="39"/>
        <v>16.5</v>
      </c>
      <c r="J498" s="55">
        <f t="shared" si="40"/>
        <v>1.7450961889981193E-4</v>
      </c>
      <c r="K498" s="22">
        <f t="shared" si="41"/>
        <v>2.8794087118468969E-3</v>
      </c>
    </row>
    <row r="499" spans="1:11" s="7" customFormat="1">
      <c r="A499" s="52" t="s">
        <v>115</v>
      </c>
      <c r="B499" s="23">
        <v>24933.97</v>
      </c>
      <c r="C499" s="56" t="s">
        <v>105</v>
      </c>
      <c r="D499" s="13">
        <v>44778</v>
      </c>
      <c r="E499" s="13">
        <v>44778</v>
      </c>
      <c r="F499" s="13">
        <v>44797</v>
      </c>
      <c r="G499" s="23">
        <f t="shared" si="37"/>
        <v>0.5</v>
      </c>
      <c r="H499" s="23">
        <f t="shared" si="38"/>
        <v>19</v>
      </c>
      <c r="I499" s="23">
        <f t="shared" si="39"/>
        <v>19.5</v>
      </c>
      <c r="J499" s="55">
        <f t="shared" si="40"/>
        <v>1.798990202323291E-4</v>
      </c>
      <c r="K499" s="22">
        <f t="shared" si="41"/>
        <v>3.5080308945304173E-3</v>
      </c>
    </row>
    <row r="500" spans="1:11" s="7" customFormat="1">
      <c r="A500" s="52" t="s">
        <v>115</v>
      </c>
      <c r="B500" s="23">
        <v>24917.35</v>
      </c>
      <c r="C500" s="56" t="s">
        <v>105</v>
      </c>
      <c r="D500" s="13">
        <v>44778</v>
      </c>
      <c r="E500" s="13">
        <v>44778</v>
      </c>
      <c r="F500" s="13">
        <v>44798</v>
      </c>
      <c r="G500" s="23">
        <f t="shared" si="37"/>
        <v>0.5</v>
      </c>
      <c r="H500" s="23">
        <f t="shared" si="38"/>
        <v>20</v>
      </c>
      <c r="I500" s="23">
        <f t="shared" si="39"/>
        <v>20.5</v>
      </c>
      <c r="J500" s="55">
        <f t="shared" si="40"/>
        <v>1.797791066479195E-4</v>
      </c>
      <c r="K500" s="22">
        <f t="shared" si="41"/>
        <v>3.6854716862823496E-3</v>
      </c>
    </row>
    <row r="501" spans="1:11" s="7" customFormat="1">
      <c r="A501" s="52" t="s">
        <v>115</v>
      </c>
      <c r="B501" s="23">
        <v>24933.97</v>
      </c>
      <c r="C501" s="56" t="s">
        <v>105</v>
      </c>
      <c r="D501" s="13">
        <v>44778</v>
      </c>
      <c r="E501" s="13">
        <v>44778</v>
      </c>
      <c r="F501" s="13">
        <v>44798</v>
      </c>
      <c r="G501" s="23">
        <f t="shared" si="37"/>
        <v>0.5</v>
      </c>
      <c r="H501" s="23">
        <f t="shared" si="38"/>
        <v>20</v>
      </c>
      <c r="I501" s="23">
        <f t="shared" si="39"/>
        <v>20.5</v>
      </c>
      <c r="J501" s="55">
        <f t="shared" si="40"/>
        <v>1.798990202323291E-4</v>
      </c>
      <c r="K501" s="22">
        <f t="shared" si="41"/>
        <v>3.6879299147627464E-3</v>
      </c>
    </row>
    <row r="502" spans="1:11" s="7" customFormat="1">
      <c r="A502" s="52" t="s">
        <v>115</v>
      </c>
      <c r="B502" s="23">
        <v>24355.08</v>
      </c>
      <c r="C502" s="56" t="s">
        <v>105</v>
      </c>
      <c r="D502" s="13">
        <v>44781</v>
      </c>
      <c r="E502" s="13">
        <v>44781</v>
      </c>
      <c r="F502" s="13">
        <v>44798</v>
      </c>
      <c r="G502" s="23">
        <f t="shared" si="37"/>
        <v>0.5</v>
      </c>
      <c r="H502" s="23">
        <f t="shared" si="38"/>
        <v>17</v>
      </c>
      <c r="I502" s="23">
        <f t="shared" si="39"/>
        <v>17.5</v>
      </c>
      <c r="J502" s="55">
        <f t="shared" si="40"/>
        <v>1.7572231897607939E-4</v>
      </c>
      <c r="K502" s="22">
        <f t="shared" si="41"/>
        <v>3.0751405820813892E-3</v>
      </c>
    </row>
    <row r="503" spans="1:11" s="7" customFormat="1">
      <c r="A503" s="52" t="s">
        <v>115</v>
      </c>
      <c r="B503" s="23">
        <v>24358.33</v>
      </c>
      <c r="C503" s="56" t="s">
        <v>105</v>
      </c>
      <c r="D503" s="13">
        <v>44781</v>
      </c>
      <c r="E503" s="13">
        <v>44781</v>
      </c>
      <c r="F503" s="13">
        <v>44798</v>
      </c>
      <c r="G503" s="23">
        <f t="shared" si="37"/>
        <v>0.5</v>
      </c>
      <c r="H503" s="23">
        <f t="shared" si="38"/>
        <v>17</v>
      </c>
      <c r="I503" s="23">
        <f t="shared" si="39"/>
        <v>17.5</v>
      </c>
      <c r="J503" s="55">
        <f t="shared" si="40"/>
        <v>1.7574576778169498E-4</v>
      </c>
      <c r="K503" s="22">
        <f t="shared" si="41"/>
        <v>3.0755509361796622E-3</v>
      </c>
    </row>
    <row r="504" spans="1:11" s="7" customFormat="1">
      <c r="A504" s="52" t="s">
        <v>115</v>
      </c>
      <c r="B504" s="23">
        <v>24170.880000000001</v>
      </c>
      <c r="C504" s="56" t="s">
        <v>105</v>
      </c>
      <c r="D504" s="13">
        <v>44782</v>
      </c>
      <c r="E504" s="13">
        <v>44782</v>
      </c>
      <c r="F504" s="13">
        <v>44798</v>
      </c>
      <c r="G504" s="23">
        <f t="shared" si="37"/>
        <v>0.5</v>
      </c>
      <c r="H504" s="23">
        <f t="shared" si="38"/>
        <v>16</v>
      </c>
      <c r="I504" s="23">
        <f t="shared" si="39"/>
        <v>16.5</v>
      </c>
      <c r="J504" s="55">
        <f t="shared" si="40"/>
        <v>1.7439331282395859E-4</v>
      </c>
      <c r="K504" s="22">
        <f t="shared" si="41"/>
        <v>2.8774896615953167E-3</v>
      </c>
    </row>
    <row r="505" spans="1:11" s="7" customFormat="1">
      <c r="A505" s="52" t="s">
        <v>115</v>
      </c>
      <c r="B505" s="23">
        <v>24164.43</v>
      </c>
      <c r="C505" s="56" t="s">
        <v>105</v>
      </c>
      <c r="D505" s="13">
        <v>44782</v>
      </c>
      <c r="E505" s="13">
        <v>44782</v>
      </c>
      <c r="F505" s="13">
        <v>44798</v>
      </c>
      <c r="G505" s="23">
        <f t="shared" si="37"/>
        <v>0.5</v>
      </c>
      <c r="H505" s="23">
        <f t="shared" si="38"/>
        <v>16</v>
      </c>
      <c r="I505" s="23">
        <f t="shared" si="39"/>
        <v>16.5</v>
      </c>
      <c r="J505" s="55">
        <f t="shared" si="40"/>
        <v>1.7434677596358302E-4</v>
      </c>
      <c r="K505" s="22">
        <f t="shared" si="41"/>
        <v>2.8767218033991199E-3</v>
      </c>
    </row>
    <row r="506" spans="1:11" s="7" customFormat="1">
      <c r="A506" s="52" t="s">
        <v>115</v>
      </c>
      <c r="B506" s="23">
        <v>25200.67</v>
      </c>
      <c r="C506" s="56" t="s">
        <v>105</v>
      </c>
      <c r="D506" s="13">
        <v>44775</v>
      </c>
      <c r="E506" s="13">
        <v>44775</v>
      </c>
      <c r="F506" s="13">
        <v>44830</v>
      </c>
      <c r="G506" s="23">
        <f t="shared" si="37"/>
        <v>0.5</v>
      </c>
      <c r="H506" s="23">
        <f t="shared" si="38"/>
        <v>55</v>
      </c>
      <c r="I506" s="23">
        <f t="shared" si="39"/>
        <v>55.5</v>
      </c>
      <c r="J506" s="55">
        <f t="shared" si="40"/>
        <v>1.8182326529623033E-4</v>
      </c>
      <c r="K506" s="22">
        <f t="shared" si="41"/>
        <v>1.0091191223940784E-2</v>
      </c>
    </row>
    <row r="507" spans="1:11" s="7" customFormat="1">
      <c r="A507" s="52" t="s">
        <v>115</v>
      </c>
      <c r="B507" s="23">
        <v>24371.32</v>
      </c>
      <c r="C507" s="56" t="s">
        <v>105</v>
      </c>
      <c r="D507" s="13">
        <v>44781</v>
      </c>
      <c r="E507" s="13">
        <v>44781</v>
      </c>
      <c r="F507" s="13">
        <v>44798</v>
      </c>
      <c r="G507" s="23">
        <f t="shared" si="37"/>
        <v>0.5</v>
      </c>
      <c r="H507" s="23">
        <f t="shared" si="38"/>
        <v>17</v>
      </c>
      <c r="I507" s="23">
        <f t="shared" si="39"/>
        <v>17.5</v>
      </c>
      <c r="J507" s="55">
        <f t="shared" si="40"/>
        <v>1.7583949085398621E-4</v>
      </c>
      <c r="K507" s="22">
        <f t="shared" si="41"/>
        <v>3.0771910899447586E-3</v>
      </c>
    </row>
    <row r="508" spans="1:11" s="7" customFormat="1">
      <c r="A508" s="52" t="s">
        <v>115</v>
      </c>
      <c r="B508" s="23">
        <v>25990.89</v>
      </c>
      <c r="C508" s="56" t="s">
        <v>105</v>
      </c>
      <c r="D508" s="13">
        <v>44771</v>
      </c>
      <c r="E508" s="13">
        <v>44771</v>
      </c>
      <c r="F508" s="13">
        <v>44830</v>
      </c>
      <c r="G508" s="23">
        <f t="shared" si="37"/>
        <v>0.5</v>
      </c>
      <c r="H508" s="23">
        <f t="shared" si="38"/>
        <v>59</v>
      </c>
      <c r="I508" s="23">
        <f t="shared" si="39"/>
        <v>59.5</v>
      </c>
      <c r="J508" s="55">
        <f t="shared" si="40"/>
        <v>1.8752471611886272E-4</v>
      </c>
      <c r="K508" s="22">
        <f t="shared" si="41"/>
        <v>1.1157720609072332E-2</v>
      </c>
    </row>
    <row r="509" spans="1:11" s="7" customFormat="1">
      <c r="A509" s="52" t="s">
        <v>115</v>
      </c>
      <c r="B509" s="23">
        <v>25955.11</v>
      </c>
      <c r="C509" s="56" t="s">
        <v>105</v>
      </c>
      <c r="D509" s="13">
        <v>44784</v>
      </c>
      <c r="E509" s="13">
        <v>44784</v>
      </c>
      <c r="F509" s="13">
        <v>44805</v>
      </c>
      <c r="G509" s="23">
        <f t="shared" si="37"/>
        <v>0.5</v>
      </c>
      <c r="H509" s="23">
        <f t="shared" si="38"/>
        <v>21</v>
      </c>
      <c r="I509" s="23">
        <f t="shared" si="39"/>
        <v>21.5</v>
      </c>
      <c r="J509" s="55">
        <f t="shared" si="40"/>
        <v>1.8726656280657782E-4</v>
      </c>
      <c r="K509" s="22">
        <f t="shared" si="41"/>
        <v>4.0262311003414234E-3</v>
      </c>
    </row>
    <row r="510" spans="1:11" s="7" customFormat="1">
      <c r="A510" s="52" t="s">
        <v>115</v>
      </c>
      <c r="B510" s="23">
        <v>25355.93</v>
      </c>
      <c r="C510" s="56" t="s">
        <v>105</v>
      </c>
      <c r="D510" s="13">
        <v>44783</v>
      </c>
      <c r="E510" s="13">
        <v>44783</v>
      </c>
      <c r="F510" s="13">
        <v>44805</v>
      </c>
      <c r="G510" s="23">
        <f t="shared" si="37"/>
        <v>0.5</v>
      </c>
      <c r="H510" s="23">
        <f t="shared" si="38"/>
        <v>22</v>
      </c>
      <c r="I510" s="23">
        <f t="shared" si="39"/>
        <v>22.5</v>
      </c>
      <c r="J510" s="55">
        <f t="shared" si="40"/>
        <v>1.8294346885311567E-4</v>
      </c>
      <c r="K510" s="22">
        <f t="shared" si="41"/>
        <v>4.1162280491951024E-3</v>
      </c>
    </row>
    <row r="511" spans="1:11" s="7" customFormat="1">
      <c r="A511" s="52" t="s">
        <v>115</v>
      </c>
      <c r="B511" s="23">
        <v>25376.22</v>
      </c>
      <c r="C511" s="56" t="s">
        <v>105</v>
      </c>
      <c r="D511" s="13">
        <v>44783</v>
      </c>
      <c r="E511" s="13">
        <v>44783</v>
      </c>
      <c r="F511" s="13">
        <v>44805</v>
      </c>
      <c r="G511" s="23">
        <f t="shared" si="37"/>
        <v>0.5</v>
      </c>
      <c r="H511" s="23">
        <f t="shared" si="38"/>
        <v>22</v>
      </c>
      <c r="I511" s="23">
        <f t="shared" si="39"/>
        <v>22.5</v>
      </c>
      <c r="J511" s="55">
        <f t="shared" si="40"/>
        <v>1.8308986155032809E-4</v>
      </c>
      <c r="K511" s="22">
        <f t="shared" si="41"/>
        <v>4.1195218848823819E-3</v>
      </c>
    </row>
    <row r="512" spans="1:11" s="7" customFormat="1">
      <c r="A512" s="52" t="s">
        <v>115</v>
      </c>
      <c r="B512" s="23">
        <v>25369.45</v>
      </c>
      <c r="C512" s="56" t="s">
        <v>105</v>
      </c>
      <c r="D512" s="13">
        <v>44783</v>
      </c>
      <c r="E512" s="13">
        <v>44783</v>
      </c>
      <c r="F512" s="13">
        <v>44805</v>
      </c>
      <c r="G512" s="23">
        <f t="shared" si="37"/>
        <v>0.5</v>
      </c>
      <c r="H512" s="23">
        <f t="shared" si="38"/>
        <v>22</v>
      </c>
      <c r="I512" s="23">
        <f t="shared" si="39"/>
        <v>22.5</v>
      </c>
      <c r="J512" s="55">
        <f t="shared" si="40"/>
        <v>1.8304101588447654E-4</v>
      </c>
      <c r="K512" s="22">
        <f t="shared" si="41"/>
        <v>4.1184228574007225E-3</v>
      </c>
    </row>
    <row r="513" spans="1:11" s="7" customFormat="1">
      <c r="A513" s="52" t="s">
        <v>115</v>
      </c>
      <c r="B513" s="23">
        <v>28350.94</v>
      </c>
      <c r="C513" s="56" t="s">
        <v>105</v>
      </c>
      <c r="D513" s="13">
        <v>44791</v>
      </c>
      <c r="E513" s="13">
        <v>44791</v>
      </c>
      <c r="F513" s="13">
        <v>44820</v>
      </c>
      <c r="G513" s="23">
        <f t="shared" si="37"/>
        <v>0.5</v>
      </c>
      <c r="H513" s="23">
        <f t="shared" si="38"/>
        <v>29</v>
      </c>
      <c r="I513" s="23">
        <f t="shared" si="39"/>
        <v>29.5</v>
      </c>
      <c r="J513" s="55">
        <f t="shared" si="40"/>
        <v>2.0455251725519635E-4</v>
      </c>
      <c r="K513" s="22">
        <f t="shared" si="41"/>
        <v>6.0342992590282918E-3</v>
      </c>
    </row>
    <row r="514" spans="1:11" s="7" customFormat="1">
      <c r="A514" s="52" t="s">
        <v>115</v>
      </c>
      <c r="B514" s="23">
        <v>28373.63</v>
      </c>
      <c r="C514" s="56" t="s">
        <v>105</v>
      </c>
      <c r="D514" s="13">
        <v>44791</v>
      </c>
      <c r="E514" s="13">
        <v>44791</v>
      </c>
      <c r="F514" s="13">
        <v>44820</v>
      </c>
      <c r="G514" s="23">
        <f t="shared" si="37"/>
        <v>0.5</v>
      </c>
      <c r="H514" s="23">
        <f t="shared" si="38"/>
        <v>29</v>
      </c>
      <c r="I514" s="23">
        <f t="shared" si="39"/>
        <v>29.5</v>
      </c>
      <c r="J514" s="55">
        <f t="shared" si="40"/>
        <v>2.0471622599347878E-4</v>
      </c>
      <c r="K514" s="22">
        <f t="shared" si="41"/>
        <v>6.0391286668076243E-3</v>
      </c>
    </row>
    <row r="515" spans="1:11" s="7" customFormat="1">
      <c r="A515" s="52" t="s">
        <v>115</v>
      </c>
      <c r="B515" s="23">
        <v>28373.63</v>
      </c>
      <c r="C515" s="56" t="s">
        <v>105</v>
      </c>
      <c r="D515" s="13">
        <v>44791</v>
      </c>
      <c r="E515" s="13">
        <v>44791</v>
      </c>
      <c r="F515" s="13">
        <v>44820</v>
      </c>
      <c r="G515" s="23">
        <f t="shared" si="37"/>
        <v>0.5</v>
      </c>
      <c r="H515" s="23">
        <f t="shared" si="38"/>
        <v>29</v>
      </c>
      <c r="I515" s="23">
        <f t="shared" si="39"/>
        <v>29.5</v>
      </c>
      <c r="J515" s="55">
        <f t="shared" si="40"/>
        <v>2.0471622599347878E-4</v>
      </c>
      <c r="K515" s="22">
        <f t="shared" si="41"/>
        <v>6.0391286668076243E-3</v>
      </c>
    </row>
    <row r="516" spans="1:11" s="7" customFormat="1">
      <c r="A516" s="52" t="s">
        <v>115</v>
      </c>
      <c r="B516" s="23">
        <v>27514.58</v>
      </c>
      <c r="C516" s="56" t="s">
        <v>105</v>
      </c>
      <c r="D516" s="13">
        <v>44790</v>
      </c>
      <c r="E516" s="13">
        <v>44790</v>
      </c>
      <c r="F516" s="13">
        <v>44820</v>
      </c>
      <c r="G516" s="23">
        <f t="shared" si="37"/>
        <v>0.5</v>
      </c>
      <c r="H516" s="23">
        <f t="shared" si="38"/>
        <v>30</v>
      </c>
      <c r="I516" s="23">
        <f t="shared" si="39"/>
        <v>30.5</v>
      </c>
      <c r="J516" s="55">
        <f t="shared" si="40"/>
        <v>1.9851816554299366E-4</v>
      </c>
      <c r="K516" s="22">
        <f t="shared" si="41"/>
        <v>6.0548040490613067E-3</v>
      </c>
    </row>
    <row r="517" spans="1:11" s="7" customFormat="1">
      <c r="A517" s="52" t="s">
        <v>115</v>
      </c>
      <c r="B517" s="23">
        <v>27488.9</v>
      </c>
      <c r="C517" s="56" t="s">
        <v>105</v>
      </c>
      <c r="D517" s="13">
        <v>44790</v>
      </c>
      <c r="E517" s="13">
        <v>44790</v>
      </c>
      <c r="F517" s="13">
        <v>44820</v>
      </c>
      <c r="G517" s="23">
        <f t="shared" si="37"/>
        <v>0.5</v>
      </c>
      <c r="H517" s="23">
        <f t="shared" si="38"/>
        <v>30</v>
      </c>
      <c r="I517" s="23">
        <f t="shared" si="39"/>
        <v>30.5</v>
      </c>
      <c r="J517" s="55">
        <f t="shared" si="40"/>
        <v>1.9833288390354491E-4</v>
      </c>
      <c r="K517" s="22">
        <f t="shared" si="41"/>
        <v>6.0491529590581197E-3</v>
      </c>
    </row>
    <row r="518" spans="1:11" s="7" customFormat="1">
      <c r="A518" s="52" t="s">
        <v>115</v>
      </c>
      <c r="B518" s="23">
        <v>28182.34</v>
      </c>
      <c r="C518" s="56" t="s">
        <v>105</v>
      </c>
      <c r="D518" s="13">
        <v>44788</v>
      </c>
      <c r="E518" s="13">
        <v>44788</v>
      </c>
      <c r="F518" s="13">
        <v>44820</v>
      </c>
      <c r="G518" s="23">
        <f t="shared" si="37"/>
        <v>0.5</v>
      </c>
      <c r="H518" s="23">
        <f t="shared" si="38"/>
        <v>32</v>
      </c>
      <c r="I518" s="23">
        <f t="shared" si="39"/>
        <v>32.5</v>
      </c>
      <c r="J518" s="55">
        <f t="shared" si="40"/>
        <v>2.0333606537003041E-4</v>
      </c>
      <c r="K518" s="22">
        <f t="shared" si="41"/>
        <v>6.6084221245259886E-3</v>
      </c>
    </row>
    <row r="519" spans="1:11" s="7" customFormat="1">
      <c r="A519" s="52" t="s">
        <v>115</v>
      </c>
      <c r="B519" s="23">
        <v>27503.57</v>
      </c>
      <c r="C519" s="56" t="s">
        <v>105</v>
      </c>
      <c r="D519" s="13">
        <v>44790</v>
      </c>
      <c r="E519" s="13">
        <v>44790</v>
      </c>
      <c r="F519" s="13">
        <v>44820</v>
      </c>
      <c r="G519" s="23">
        <f t="shared" si="37"/>
        <v>0.5</v>
      </c>
      <c r="H519" s="23">
        <f t="shared" si="38"/>
        <v>30</v>
      </c>
      <c r="I519" s="23">
        <f t="shared" si="39"/>
        <v>30.5</v>
      </c>
      <c r="J519" s="55">
        <f t="shared" si="40"/>
        <v>1.9843872820458512E-4</v>
      </c>
      <c r="K519" s="22">
        <f t="shared" si="41"/>
        <v>6.0523812102398463E-3</v>
      </c>
    </row>
    <row r="520" spans="1:11" s="7" customFormat="1">
      <c r="A520" s="52" t="s">
        <v>115</v>
      </c>
      <c r="B520" s="23">
        <v>27372.62</v>
      </c>
      <c r="C520" s="56" t="s">
        <v>105</v>
      </c>
      <c r="D520" s="13">
        <v>44789</v>
      </c>
      <c r="E520" s="13">
        <v>44789</v>
      </c>
      <c r="F520" s="13">
        <v>44820</v>
      </c>
      <c r="G520" s="23">
        <f t="shared" si="37"/>
        <v>0.5</v>
      </c>
      <c r="H520" s="23">
        <f t="shared" si="38"/>
        <v>31</v>
      </c>
      <c r="I520" s="23">
        <f t="shared" si="39"/>
        <v>31.5</v>
      </c>
      <c r="J520" s="55">
        <f t="shared" si="40"/>
        <v>1.9749392171370447E-4</v>
      </c>
      <c r="K520" s="22">
        <f t="shared" si="41"/>
        <v>6.2210585339816903E-3</v>
      </c>
    </row>
    <row r="521" spans="1:11" s="7" customFormat="1">
      <c r="A521" s="52" t="s">
        <v>115</v>
      </c>
      <c r="B521" s="23">
        <v>27379.919999999998</v>
      </c>
      <c r="C521" s="56" t="s">
        <v>105</v>
      </c>
      <c r="D521" s="13">
        <v>44789</v>
      </c>
      <c r="E521" s="13">
        <v>44789</v>
      </c>
      <c r="F521" s="13">
        <v>44820</v>
      </c>
      <c r="G521" s="23">
        <f t="shared" si="37"/>
        <v>0.5</v>
      </c>
      <c r="H521" s="23">
        <f t="shared" si="38"/>
        <v>31</v>
      </c>
      <c r="I521" s="23">
        <f t="shared" si="39"/>
        <v>31.5</v>
      </c>
      <c r="J521" s="55">
        <f t="shared" si="40"/>
        <v>1.9754659133862566E-4</v>
      </c>
      <c r="K521" s="22">
        <f t="shared" si="41"/>
        <v>6.2227176271667083E-3</v>
      </c>
    </row>
    <row r="522" spans="1:11" s="7" customFormat="1">
      <c r="A522" s="52" t="s">
        <v>115</v>
      </c>
      <c r="B522" s="23">
        <v>28354.73</v>
      </c>
      <c r="C522" s="56" t="s">
        <v>105</v>
      </c>
      <c r="D522" s="13">
        <v>44791</v>
      </c>
      <c r="E522" s="13">
        <v>44791</v>
      </c>
      <c r="F522" s="13">
        <v>44825</v>
      </c>
      <c r="G522" s="23">
        <f t="shared" ref="G522:G570" si="42">(E522-D522+1)/2</f>
        <v>0.5</v>
      </c>
      <c r="H522" s="23">
        <f t="shared" ref="H522:H570" si="43">F522-E522</f>
        <v>34</v>
      </c>
      <c r="I522" s="23">
        <f t="shared" ref="I522:I570" si="44">SUM(G522:H522)</f>
        <v>34.5</v>
      </c>
      <c r="J522" s="55">
        <f t="shared" si="40"/>
        <v>2.045798621700527E-4</v>
      </c>
      <c r="K522" s="22">
        <f t="shared" ref="K522:K571" si="45">+I522*J522</f>
        <v>7.0580052448668178E-3</v>
      </c>
    </row>
    <row r="523" spans="1:11" s="7" customFormat="1">
      <c r="A523" s="52" t="s">
        <v>115</v>
      </c>
      <c r="B523" s="23">
        <v>27510.9</v>
      </c>
      <c r="C523" s="56" t="s">
        <v>105</v>
      </c>
      <c r="D523" s="13">
        <v>44790</v>
      </c>
      <c r="E523" s="13">
        <v>44790</v>
      </c>
      <c r="F523" s="13">
        <v>44825</v>
      </c>
      <c r="G523" s="23">
        <f t="shared" si="42"/>
        <v>0.5</v>
      </c>
      <c r="H523" s="23">
        <f t="shared" si="43"/>
        <v>35</v>
      </c>
      <c r="I523" s="23">
        <f t="shared" si="44"/>
        <v>35.5</v>
      </c>
      <c r="J523" s="55">
        <f t="shared" si="40"/>
        <v>1.9849161428001969E-4</v>
      </c>
      <c r="K523" s="22">
        <f t="shared" si="45"/>
        <v>7.0464523069406993E-3</v>
      </c>
    </row>
    <row r="524" spans="1:11" s="7" customFormat="1">
      <c r="A524" s="52" t="s">
        <v>116</v>
      </c>
      <c r="B524" s="23">
        <v>28000</v>
      </c>
      <c r="C524" s="56" t="s">
        <v>105</v>
      </c>
      <c r="D524" s="13">
        <v>44531</v>
      </c>
      <c r="E524" s="13">
        <v>44561</v>
      </c>
      <c r="F524" s="13">
        <v>44586</v>
      </c>
      <c r="G524" s="23">
        <f t="shared" si="42"/>
        <v>15.5</v>
      </c>
      <c r="H524" s="23">
        <f t="shared" si="43"/>
        <v>25</v>
      </c>
      <c r="I524" s="23">
        <f t="shared" si="44"/>
        <v>40.5</v>
      </c>
      <c r="J524" s="55">
        <f t="shared" ref="J524:J570" si="46">+B524/B$573</f>
        <v>2.0202047914973887E-4</v>
      </c>
      <c r="K524" s="22">
        <f t="shared" si="45"/>
        <v>8.1818294055644239E-3</v>
      </c>
    </row>
    <row r="525" spans="1:11" s="7" customFormat="1">
      <c r="A525" s="52" t="s">
        <v>117</v>
      </c>
      <c r="B525" s="23">
        <v>490736.29</v>
      </c>
      <c r="C525" s="56" t="s">
        <v>105</v>
      </c>
      <c r="D525" s="13">
        <v>44440</v>
      </c>
      <c r="E525" s="13">
        <v>44469</v>
      </c>
      <c r="F525" s="13">
        <v>44491</v>
      </c>
      <c r="G525" s="23">
        <f t="shared" si="42"/>
        <v>15</v>
      </c>
      <c r="H525" s="23">
        <f t="shared" si="43"/>
        <v>22</v>
      </c>
      <c r="I525" s="23">
        <f t="shared" si="44"/>
        <v>37</v>
      </c>
      <c r="J525" s="55">
        <f t="shared" si="46"/>
        <v>3.5406707300701858E-3</v>
      </c>
      <c r="K525" s="22">
        <f t="shared" si="45"/>
        <v>0.13100481701259686</v>
      </c>
    </row>
    <row r="526" spans="1:11" s="7" customFormat="1">
      <c r="A526" s="52" t="s">
        <v>117</v>
      </c>
      <c r="B526" s="23">
        <v>483782.12</v>
      </c>
      <c r="C526" s="56" t="s">
        <v>105</v>
      </c>
      <c r="D526" s="13">
        <v>44470</v>
      </c>
      <c r="E526" s="13">
        <v>44500</v>
      </c>
      <c r="F526" s="13">
        <v>44522</v>
      </c>
      <c r="G526" s="23">
        <f t="shared" si="42"/>
        <v>15.5</v>
      </c>
      <c r="H526" s="23">
        <f t="shared" si="43"/>
        <v>22</v>
      </c>
      <c r="I526" s="23">
        <f t="shared" si="44"/>
        <v>37.5</v>
      </c>
      <c r="J526" s="55">
        <f t="shared" si="46"/>
        <v>3.4904962745170168E-3</v>
      </c>
      <c r="K526" s="22">
        <f t="shared" si="45"/>
        <v>0.13089361029438812</v>
      </c>
    </row>
    <row r="527" spans="1:11" s="7" customFormat="1">
      <c r="A527" s="52" t="s">
        <v>117</v>
      </c>
      <c r="B527" s="23">
        <v>462458.31</v>
      </c>
      <c r="C527" s="56" t="s">
        <v>105</v>
      </c>
      <c r="D527" s="13">
        <v>44501</v>
      </c>
      <c r="E527" s="13">
        <v>44530</v>
      </c>
      <c r="F527" s="13">
        <v>44550</v>
      </c>
      <c r="G527" s="23">
        <f t="shared" si="42"/>
        <v>15</v>
      </c>
      <c r="H527" s="23">
        <f t="shared" si="43"/>
        <v>20</v>
      </c>
      <c r="I527" s="23">
        <f t="shared" si="44"/>
        <v>35</v>
      </c>
      <c r="J527" s="55">
        <f t="shared" si="46"/>
        <v>3.3366446204635171E-3</v>
      </c>
      <c r="K527" s="22">
        <f t="shared" si="45"/>
        <v>0.1167825617162231</v>
      </c>
    </row>
    <row r="528" spans="1:11" s="7" customFormat="1">
      <c r="A528" s="52" t="s">
        <v>117</v>
      </c>
      <c r="B528" s="23">
        <v>499278.82</v>
      </c>
      <c r="C528" s="56" t="s">
        <v>105</v>
      </c>
      <c r="D528" s="13">
        <v>44531</v>
      </c>
      <c r="E528" s="13">
        <v>44561</v>
      </c>
      <c r="F528" s="13">
        <v>44585</v>
      </c>
      <c r="G528" s="23">
        <f t="shared" si="42"/>
        <v>15.5</v>
      </c>
      <c r="H528" s="23">
        <f t="shared" si="43"/>
        <v>24</v>
      </c>
      <c r="I528" s="23">
        <f t="shared" si="44"/>
        <v>39.5</v>
      </c>
      <c r="J528" s="55">
        <f t="shared" si="46"/>
        <v>3.602305230204151E-3</v>
      </c>
      <c r="K528" s="22">
        <f t="shared" si="45"/>
        <v>0.14229105659306396</v>
      </c>
    </row>
    <row r="529" spans="1:11" s="7" customFormat="1">
      <c r="A529" s="52" t="s">
        <v>117</v>
      </c>
      <c r="B529" s="23">
        <v>533157.31999999995</v>
      </c>
      <c r="C529" s="56" t="s">
        <v>105</v>
      </c>
      <c r="D529" s="13">
        <v>44562</v>
      </c>
      <c r="E529" s="13">
        <v>44592</v>
      </c>
      <c r="F529" s="13">
        <v>44614</v>
      </c>
      <c r="G529" s="23">
        <f t="shared" si="42"/>
        <v>15.5</v>
      </c>
      <c r="H529" s="23">
        <f t="shared" si="43"/>
        <v>22</v>
      </c>
      <c r="I529" s="23">
        <f t="shared" si="44"/>
        <v>37.5</v>
      </c>
      <c r="J529" s="55">
        <f t="shared" si="46"/>
        <v>3.8467391874496661E-3</v>
      </c>
      <c r="K529" s="22">
        <f t="shared" si="45"/>
        <v>0.14425271952936247</v>
      </c>
    </row>
    <row r="530" spans="1:11" s="7" customFormat="1">
      <c r="A530" s="52" t="s">
        <v>117</v>
      </c>
      <c r="B530" s="23">
        <v>376699.04</v>
      </c>
      <c r="C530" s="56" t="s">
        <v>105</v>
      </c>
      <c r="D530" s="13">
        <v>44593</v>
      </c>
      <c r="E530" s="13">
        <v>44620</v>
      </c>
      <c r="F530" s="13">
        <v>44641</v>
      </c>
      <c r="G530" s="23">
        <f t="shared" si="42"/>
        <v>14</v>
      </c>
      <c r="H530" s="23">
        <f t="shared" si="43"/>
        <v>21</v>
      </c>
      <c r="I530" s="23">
        <f t="shared" si="44"/>
        <v>35</v>
      </c>
      <c r="J530" s="55">
        <f t="shared" si="46"/>
        <v>2.7178900198588088E-3</v>
      </c>
      <c r="K530" s="22">
        <f t="shared" si="45"/>
        <v>9.5126150695058309E-2</v>
      </c>
    </row>
    <row r="531" spans="1:11" s="7" customFormat="1">
      <c r="A531" s="52" t="s">
        <v>117</v>
      </c>
      <c r="B531" s="23">
        <v>470367.03</v>
      </c>
      <c r="C531" s="56" t="s">
        <v>105</v>
      </c>
      <c r="D531" s="13">
        <v>44621</v>
      </c>
      <c r="E531" s="13">
        <v>44651</v>
      </c>
      <c r="F531" s="13">
        <v>44676</v>
      </c>
      <c r="G531" s="23">
        <f t="shared" si="42"/>
        <v>15.5</v>
      </c>
      <c r="H531" s="23">
        <f t="shared" si="43"/>
        <v>25</v>
      </c>
      <c r="I531" s="23">
        <f t="shared" si="44"/>
        <v>40.5</v>
      </c>
      <c r="J531" s="55">
        <f t="shared" si="46"/>
        <v>3.3937061706014143E-3</v>
      </c>
      <c r="K531" s="22">
        <f t="shared" si="45"/>
        <v>0.13744509990935727</v>
      </c>
    </row>
    <row r="532" spans="1:11" s="7" customFormat="1">
      <c r="A532" s="52" t="s">
        <v>117</v>
      </c>
      <c r="B532" s="23">
        <v>514457.93</v>
      </c>
      <c r="C532" s="56" t="s">
        <v>105</v>
      </c>
      <c r="D532" s="13">
        <v>44652</v>
      </c>
      <c r="E532" s="13">
        <v>44681</v>
      </c>
      <c r="F532" s="13">
        <v>44704</v>
      </c>
      <c r="G532" s="23">
        <f t="shared" si="42"/>
        <v>15</v>
      </c>
      <c r="H532" s="23">
        <f t="shared" si="43"/>
        <v>23</v>
      </c>
      <c r="I532" s="23">
        <f t="shared" si="44"/>
        <v>38</v>
      </c>
      <c r="J532" s="55">
        <f t="shared" si="46"/>
        <v>3.7118227686065292E-3</v>
      </c>
      <c r="K532" s="22">
        <f t="shared" si="45"/>
        <v>0.14104926520704811</v>
      </c>
    </row>
    <row r="533" spans="1:11" s="7" customFormat="1">
      <c r="A533" s="52" t="s">
        <v>118</v>
      </c>
      <c r="B533" s="23">
        <v>518235.17</v>
      </c>
      <c r="C533" s="56" t="s">
        <v>105</v>
      </c>
      <c r="D533" s="13">
        <v>44682</v>
      </c>
      <c r="E533" s="13">
        <v>44712</v>
      </c>
      <c r="F533" s="13">
        <v>44734</v>
      </c>
      <c r="G533" s="23">
        <f t="shared" si="42"/>
        <v>15.5</v>
      </c>
      <c r="H533" s="23">
        <f t="shared" si="43"/>
        <v>22</v>
      </c>
      <c r="I533" s="23">
        <f t="shared" si="44"/>
        <v>37.5</v>
      </c>
      <c r="J533" s="55">
        <f t="shared" si="46"/>
        <v>3.7390756198445135E-3</v>
      </c>
      <c r="K533" s="22">
        <f t="shared" si="45"/>
        <v>0.14021533574416925</v>
      </c>
    </row>
    <row r="534" spans="1:11" s="7" customFormat="1">
      <c r="A534" s="52" t="s">
        <v>118</v>
      </c>
      <c r="B534" s="23">
        <v>498469.09</v>
      </c>
      <c r="C534" s="56" t="s">
        <v>105</v>
      </c>
      <c r="D534" s="13">
        <v>44713</v>
      </c>
      <c r="E534" s="13">
        <v>44742</v>
      </c>
      <c r="F534" s="13">
        <v>44761</v>
      </c>
      <c r="G534" s="23">
        <f t="shared" si="42"/>
        <v>15</v>
      </c>
      <c r="H534" s="23">
        <f t="shared" si="43"/>
        <v>19</v>
      </c>
      <c r="I534" s="23">
        <f t="shared" si="44"/>
        <v>34</v>
      </c>
      <c r="J534" s="55">
        <f t="shared" si="46"/>
        <v>3.5964630143976543E-3</v>
      </c>
      <c r="K534" s="22">
        <f t="shared" si="45"/>
        <v>0.12227974248952025</v>
      </c>
    </row>
    <row r="535" spans="1:11" s="7" customFormat="1">
      <c r="A535" s="52" t="s">
        <v>118</v>
      </c>
      <c r="B535" s="23">
        <v>510557.87</v>
      </c>
      <c r="C535" s="56" t="s">
        <v>105</v>
      </c>
      <c r="D535" s="13">
        <v>44743</v>
      </c>
      <c r="E535" s="13">
        <v>44773</v>
      </c>
      <c r="F535" s="13">
        <v>44792</v>
      </c>
      <c r="G535" s="23">
        <f t="shared" si="42"/>
        <v>15.5</v>
      </c>
      <c r="H535" s="23">
        <f t="shared" si="43"/>
        <v>19</v>
      </c>
      <c r="I535" s="23">
        <f t="shared" si="44"/>
        <v>34.5</v>
      </c>
      <c r="J535" s="55">
        <f t="shared" si="46"/>
        <v>3.6836837689667888E-3</v>
      </c>
      <c r="K535" s="22">
        <f t="shared" si="45"/>
        <v>0.1270870900293542</v>
      </c>
    </row>
    <row r="536" spans="1:11" s="7" customFormat="1">
      <c r="A536" s="52" t="s">
        <v>118</v>
      </c>
      <c r="B536" s="23">
        <v>511353.37</v>
      </c>
      <c r="C536" s="56" t="s">
        <v>105</v>
      </c>
      <c r="D536" s="13">
        <v>44774</v>
      </c>
      <c r="E536" s="13">
        <v>44804</v>
      </c>
      <c r="F536" s="13">
        <v>44819</v>
      </c>
      <c r="G536" s="23">
        <f t="shared" si="42"/>
        <v>15.5</v>
      </c>
      <c r="H536" s="23">
        <f t="shared" si="43"/>
        <v>15</v>
      </c>
      <c r="I536" s="23">
        <f t="shared" si="44"/>
        <v>30.5</v>
      </c>
      <c r="J536" s="55">
        <f t="shared" si="46"/>
        <v>3.6894233150797755E-3</v>
      </c>
      <c r="K536" s="22">
        <f t="shared" si="45"/>
        <v>0.11252741110993315</v>
      </c>
    </row>
    <row r="537" spans="1:11" s="7" customFormat="1">
      <c r="A537" s="52" t="s">
        <v>119</v>
      </c>
      <c r="B537" s="23">
        <v>1704</v>
      </c>
      <c r="C537" s="56" t="s">
        <v>105</v>
      </c>
      <c r="D537" s="13">
        <v>44501</v>
      </c>
      <c r="E537" s="13">
        <v>44530</v>
      </c>
      <c r="F537" s="13">
        <v>44557</v>
      </c>
      <c r="G537" s="23">
        <f t="shared" si="42"/>
        <v>15</v>
      </c>
      <c r="H537" s="23">
        <f t="shared" si="43"/>
        <v>27</v>
      </c>
      <c r="I537" s="23">
        <f t="shared" si="44"/>
        <v>42</v>
      </c>
      <c r="J537" s="55">
        <f t="shared" si="46"/>
        <v>1.2294389159684108E-5</v>
      </c>
      <c r="K537" s="22">
        <f t="shared" si="45"/>
        <v>5.1636434470673251E-4</v>
      </c>
    </row>
    <row r="538" spans="1:11" s="7" customFormat="1">
      <c r="A538" s="52" t="s">
        <v>120</v>
      </c>
      <c r="B538" s="23">
        <v>44408.25</v>
      </c>
      <c r="C538" s="56" t="s">
        <v>105</v>
      </c>
      <c r="D538" s="13">
        <v>44562</v>
      </c>
      <c r="E538" s="13">
        <v>44592</v>
      </c>
      <c r="F538" s="13">
        <v>44617</v>
      </c>
      <c r="G538" s="23">
        <f t="shared" si="42"/>
        <v>15.5</v>
      </c>
      <c r="H538" s="23">
        <f t="shared" si="43"/>
        <v>25</v>
      </c>
      <c r="I538" s="23">
        <f t="shared" si="44"/>
        <v>40.5</v>
      </c>
      <c r="J538" s="55">
        <f t="shared" si="46"/>
        <v>3.2040628368576398E-4</v>
      </c>
      <c r="K538" s="22">
        <f t="shared" si="45"/>
        <v>1.2976454489273441E-2</v>
      </c>
    </row>
    <row r="539" spans="1:11" s="7" customFormat="1">
      <c r="A539" s="52" t="s">
        <v>121</v>
      </c>
      <c r="B539" s="23">
        <v>95250</v>
      </c>
      <c r="C539" s="56" t="s">
        <v>105</v>
      </c>
      <c r="D539" s="13">
        <v>44440</v>
      </c>
      <c r="E539" s="13">
        <v>44469</v>
      </c>
      <c r="F539" s="13">
        <v>44494</v>
      </c>
      <c r="G539" s="23">
        <f t="shared" si="42"/>
        <v>15</v>
      </c>
      <c r="H539" s="23">
        <f t="shared" si="43"/>
        <v>25</v>
      </c>
      <c r="I539" s="23">
        <f t="shared" si="44"/>
        <v>40</v>
      </c>
      <c r="J539" s="55">
        <f t="shared" si="46"/>
        <v>6.8723037996473669E-4</v>
      </c>
      <c r="K539" s="22">
        <f t="shared" si="45"/>
        <v>2.7489215198589469E-2</v>
      </c>
    </row>
    <row r="540" spans="1:11" s="7" customFormat="1">
      <c r="A540" s="52" t="s">
        <v>122</v>
      </c>
      <c r="B540" s="23">
        <v>40500</v>
      </c>
      <c r="C540" s="56" t="s">
        <v>105</v>
      </c>
      <c r="D540" s="13">
        <v>44440</v>
      </c>
      <c r="E540" s="13">
        <v>44469</v>
      </c>
      <c r="F540" s="13">
        <v>44494</v>
      </c>
      <c r="G540" s="23">
        <f t="shared" si="42"/>
        <v>15</v>
      </c>
      <c r="H540" s="23">
        <f t="shared" si="43"/>
        <v>25</v>
      </c>
      <c r="I540" s="23">
        <f t="shared" si="44"/>
        <v>40</v>
      </c>
      <c r="J540" s="55">
        <f t="shared" si="46"/>
        <v>2.9220819305587231E-4</v>
      </c>
      <c r="K540" s="22">
        <f t="shared" si="45"/>
        <v>1.1688327722234892E-2</v>
      </c>
    </row>
    <row r="541" spans="1:11" s="7" customFormat="1">
      <c r="A541" s="52" t="s">
        <v>123</v>
      </c>
      <c r="B541" s="23">
        <v>291580</v>
      </c>
      <c r="C541" s="56" t="s">
        <v>105</v>
      </c>
      <c r="D541" s="13">
        <v>44440</v>
      </c>
      <c r="E541" s="13">
        <v>44469</v>
      </c>
      <c r="F541" s="13">
        <v>44494</v>
      </c>
      <c r="G541" s="23">
        <f t="shared" si="42"/>
        <v>15</v>
      </c>
      <c r="H541" s="23">
        <f t="shared" si="43"/>
        <v>25</v>
      </c>
      <c r="I541" s="23">
        <f t="shared" si="44"/>
        <v>40</v>
      </c>
      <c r="J541" s="55">
        <f t="shared" si="46"/>
        <v>2.1037546896600307E-3</v>
      </c>
      <c r="K541" s="22">
        <f t="shared" si="45"/>
        <v>8.4150187586401221E-2</v>
      </c>
    </row>
    <row r="542" spans="1:11" s="7" customFormat="1">
      <c r="A542" s="52" t="s">
        <v>124</v>
      </c>
      <c r="B542" s="23">
        <v>1823253.5</v>
      </c>
      <c r="C542" s="56" t="s">
        <v>105</v>
      </c>
      <c r="D542" s="13">
        <v>44440</v>
      </c>
      <c r="E542" s="13">
        <v>44469</v>
      </c>
      <c r="F542" s="13">
        <v>44494</v>
      </c>
      <c r="G542" s="23">
        <f t="shared" si="42"/>
        <v>15</v>
      </c>
      <c r="H542" s="23">
        <f t="shared" si="43"/>
        <v>25</v>
      </c>
      <c r="I542" s="23">
        <f t="shared" si="44"/>
        <v>40</v>
      </c>
      <c r="J542" s="55">
        <f t="shared" si="46"/>
        <v>1.3154805202908515E-2</v>
      </c>
      <c r="K542" s="22">
        <f t="shared" si="45"/>
        <v>0.5261922081163406</v>
      </c>
    </row>
    <row r="543" spans="1:11" s="7" customFormat="1">
      <c r="A543" s="52" t="s">
        <v>124</v>
      </c>
      <c r="B543" s="23">
        <v>5832479.25</v>
      </c>
      <c r="C543" s="56" t="s">
        <v>105</v>
      </c>
      <c r="D543" s="13">
        <v>44562</v>
      </c>
      <c r="E543" s="13">
        <v>44592</v>
      </c>
      <c r="F543" s="13">
        <v>44617</v>
      </c>
      <c r="G543" s="23">
        <f t="shared" si="42"/>
        <v>15.5</v>
      </c>
      <c r="H543" s="23">
        <f t="shared" si="43"/>
        <v>25</v>
      </c>
      <c r="I543" s="23">
        <f t="shared" si="44"/>
        <v>40.5</v>
      </c>
      <c r="J543" s="55">
        <f t="shared" si="46"/>
        <v>4.2081437596996771E-2</v>
      </c>
      <c r="K543" s="22">
        <f t="shared" si="45"/>
        <v>1.7042982226783692</v>
      </c>
    </row>
    <row r="544" spans="1:11" s="7" customFormat="1">
      <c r="A544" s="52" t="s">
        <v>124</v>
      </c>
      <c r="B544" s="23">
        <v>1722065</v>
      </c>
      <c r="C544" s="56" t="s">
        <v>105</v>
      </c>
      <c r="D544" s="13">
        <v>44593</v>
      </c>
      <c r="E544" s="13">
        <v>44620</v>
      </c>
      <c r="F544" s="13">
        <v>44645</v>
      </c>
      <c r="G544" s="23">
        <f t="shared" si="42"/>
        <v>14</v>
      </c>
      <c r="H544" s="23">
        <f t="shared" si="43"/>
        <v>25</v>
      </c>
      <c r="I544" s="23">
        <f t="shared" si="44"/>
        <v>39</v>
      </c>
      <c r="J544" s="55">
        <f t="shared" si="46"/>
        <v>1.2424728443821254E-2</v>
      </c>
      <c r="K544" s="22">
        <f t="shared" si="45"/>
        <v>0.48456440930902889</v>
      </c>
    </row>
    <row r="545" spans="1:11" s="7" customFormat="1">
      <c r="A545" s="52" t="s">
        <v>124</v>
      </c>
      <c r="B545" s="23">
        <v>1527663.75</v>
      </c>
      <c r="C545" s="56" t="s">
        <v>105</v>
      </c>
      <c r="D545" s="13">
        <v>44621</v>
      </c>
      <c r="E545" s="13">
        <v>44651</v>
      </c>
      <c r="F545" s="13">
        <v>44676</v>
      </c>
      <c r="G545" s="23">
        <f t="shared" si="42"/>
        <v>15.5</v>
      </c>
      <c r="H545" s="23">
        <f t="shared" si="43"/>
        <v>25</v>
      </c>
      <c r="I545" s="23">
        <f t="shared" si="44"/>
        <v>40.5</v>
      </c>
      <c r="J545" s="55">
        <f t="shared" si="46"/>
        <v>1.1022120098381676E-2</v>
      </c>
      <c r="K545" s="22">
        <f t="shared" si="45"/>
        <v>0.44639586398445785</v>
      </c>
    </row>
    <row r="546" spans="1:11" s="7" customFormat="1">
      <c r="A546" s="52" t="s">
        <v>124</v>
      </c>
      <c r="B546" s="23">
        <v>834750</v>
      </c>
      <c r="C546" s="56" t="s">
        <v>105</v>
      </c>
      <c r="D546" s="13">
        <v>44652</v>
      </c>
      <c r="E546" s="13">
        <v>44681</v>
      </c>
      <c r="F546" s="13">
        <v>44706</v>
      </c>
      <c r="G546" s="23">
        <f t="shared" si="42"/>
        <v>15</v>
      </c>
      <c r="H546" s="23">
        <f t="shared" si="43"/>
        <v>25</v>
      </c>
      <c r="I546" s="23">
        <f t="shared" si="44"/>
        <v>40</v>
      </c>
      <c r="J546" s="55">
        <f t="shared" si="46"/>
        <v>6.0227355346515899E-3</v>
      </c>
      <c r="K546" s="22">
        <f t="shared" si="45"/>
        <v>0.24090942138606358</v>
      </c>
    </row>
    <row r="547" spans="1:11" s="7" customFormat="1">
      <c r="A547" s="52" t="s">
        <v>124</v>
      </c>
      <c r="B547" s="23">
        <v>3996800</v>
      </c>
      <c r="C547" s="56" t="s">
        <v>105</v>
      </c>
      <c r="D547" s="13">
        <v>44682</v>
      </c>
      <c r="E547" s="13">
        <v>44712</v>
      </c>
      <c r="F547" s="13">
        <v>44739</v>
      </c>
      <c r="G547" s="23">
        <f t="shared" si="42"/>
        <v>15.5</v>
      </c>
      <c r="H547" s="23">
        <f t="shared" si="43"/>
        <v>27</v>
      </c>
      <c r="I547" s="23">
        <f t="shared" si="44"/>
        <v>42.5</v>
      </c>
      <c r="J547" s="55">
        <f t="shared" si="46"/>
        <v>2.8836980395202726E-2</v>
      </c>
      <c r="K547" s="22">
        <f t="shared" si="45"/>
        <v>1.2255716667961158</v>
      </c>
    </row>
    <row r="548" spans="1:11" s="7" customFormat="1">
      <c r="A548" s="52" t="s">
        <v>124</v>
      </c>
      <c r="B548" s="23">
        <v>3799475</v>
      </c>
      <c r="C548" s="56" t="s">
        <v>105</v>
      </c>
      <c r="D548" s="13">
        <v>44713</v>
      </c>
      <c r="E548" s="13">
        <v>44742</v>
      </c>
      <c r="F548" s="13">
        <v>44767</v>
      </c>
      <c r="G548" s="23">
        <f t="shared" si="42"/>
        <v>15</v>
      </c>
      <c r="H548" s="23">
        <f t="shared" si="43"/>
        <v>25</v>
      </c>
      <c r="I548" s="23">
        <f t="shared" si="44"/>
        <v>40</v>
      </c>
      <c r="J548" s="55">
        <f t="shared" si="46"/>
        <v>2.7413277143480505E-2</v>
      </c>
      <c r="K548" s="22">
        <f t="shared" si="45"/>
        <v>1.0965310857392203</v>
      </c>
    </row>
    <row r="549" spans="1:11" s="7" customFormat="1">
      <c r="A549" s="52" t="s">
        <v>124</v>
      </c>
      <c r="B549" s="23">
        <v>3529575</v>
      </c>
      <c r="C549" s="56" t="s">
        <v>105</v>
      </c>
      <c r="D549" s="13">
        <v>44743</v>
      </c>
      <c r="E549" s="13">
        <v>44773</v>
      </c>
      <c r="F549" s="13">
        <v>44798</v>
      </c>
      <c r="G549" s="23">
        <f t="shared" si="42"/>
        <v>15.5</v>
      </c>
      <c r="H549" s="23">
        <f t="shared" si="43"/>
        <v>25</v>
      </c>
      <c r="I549" s="23">
        <f t="shared" si="44"/>
        <v>40.5</v>
      </c>
      <c r="J549" s="55">
        <f t="shared" si="46"/>
        <v>2.5465944024819272E-2</v>
      </c>
      <c r="K549" s="22">
        <f t="shared" si="45"/>
        <v>1.0313707330051805</v>
      </c>
    </row>
    <row r="550" spans="1:11" s="7" customFormat="1">
      <c r="A550" s="52" t="s">
        <v>124</v>
      </c>
      <c r="B550" s="23">
        <v>2525797.5</v>
      </c>
      <c r="C550" s="56" t="s">
        <v>105</v>
      </c>
      <c r="D550" s="13">
        <v>44774</v>
      </c>
      <c r="E550" s="13">
        <v>44804</v>
      </c>
      <c r="F550" s="13">
        <v>44830</v>
      </c>
      <c r="G550" s="23">
        <f t="shared" si="42"/>
        <v>15.5</v>
      </c>
      <c r="H550" s="23">
        <f t="shared" si="43"/>
        <v>26</v>
      </c>
      <c r="I550" s="23">
        <f t="shared" si="44"/>
        <v>41.5</v>
      </c>
      <c r="J550" s="55">
        <f t="shared" si="46"/>
        <v>1.8223672185186165E-2</v>
      </c>
      <c r="K550" s="22">
        <f t="shared" si="45"/>
        <v>0.75628239568522582</v>
      </c>
    </row>
    <row r="551" spans="1:11" s="7" customFormat="1">
      <c r="A551" s="52" t="s">
        <v>125</v>
      </c>
      <c r="B551" s="23">
        <v>80370</v>
      </c>
      <c r="C551" s="56" t="s">
        <v>105</v>
      </c>
      <c r="D551" s="13">
        <v>44470</v>
      </c>
      <c r="E551" s="13">
        <v>44500</v>
      </c>
      <c r="F551" s="13">
        <v>44526</v>
      </c>
      <c r="G551" s="23">
        <f t="shared" si="42"/>
        <v>15.5</v>
      </c>
      <c r="H551" s="23">
        <f t="shared" si="43"/>
        <v>26</v>
      </c>
      <c r="I551" s="23">
        <f t="shared" si="44"/>
        <v>41.5</v>
      </c>
      <c r="J551" s="55">
        <f t="shared" si="46"/>
        <v>5.7987092533087552E-4</v>
      </c>
      <c r="K551" s="22">
        <f t="shared" si="45"/>
        <v>2.4064643401231333E-2</v>
      </c>
    </row>
    <row r="552" spans="1:11" s="7" customFormat="1">
      <c r="A552" s="52" t="s">
        <v>125</v>
      </c>
      <c r="B552" s="23">
        <v>159625</v>
      </c>
      <c r="C552" s="56" t="s">
        <v>105</v>
      </c>
      <c r="D552" s="13">
        <v>44531</v>
      </c>
      <c r="E552" s="13">
        <v>44561</v>
      </c>
      <c r="F552" s="13">
        <v>44586</v>
      </c>
      <c r="G552" s="23">
        <f t="shared" si="42"/>
        <v>15.5</v>
      </c>
      <c r="H552" s="23">
        <f t="shared" si="43"/>
        <v>25</v>
      </c>
      <c r="I552" s="23">
        <f t="shared" si="44"/>
        <v>40.5</v>
      </c>
      <c r="J552" s="55">
        <f t="shared" si="46"/>
        <v>1.1516971065813238E-3</v>
      </c>
      <c r="K552" s="22">
        <f t="shared" si="45"/>
        <v>4.6643732816543611E-2</v>
      </c>
    </row>
    <row r="553" spans="1:11" s="7" customFormat="1">
      <c r="A553" s="52" t="s">
        <v>125</v>
      </c>
      <c r="B553" s="23">
        <v>136200</v>
      </c>
      <c r="C553" s="56" t="s">
        <v>105</v>
      </c>
      <c r="D553" s="13">
        <v>44562</v>
      </c>
      <c r="E553" s="13">
        <v>44592</v>
      </c>
      <c r="F553" s="13">
        <v>44617</v>
      </c>
      <c r="G553" s="23">
        <f t="shared" si="42"/>
        <v>15.5</v>
      </c>
      <c r="H553" s="23">
        <f t="shared" si="43"/>
        <v>25</v>
      </c>
      <c r="I553" s="23">
        <f t="shared" si="44"/>
        <v>40.5</v>
      </c>
      <c r="J553" s="55">
        <f t="shared" si="46"/>
        <v>9.8268533072122977E-4</v>
      </c>
      <c r="K553" s="22">
        <f t="shared" si="45"/>
        <v>3.9798755894209809E-2</v>
      </c>
    </row>
    <row r="554" spans="1:11" s="7" customFormat="1">
      <c r="A554" s="52" t="s">
        <v>126</v>
      </c>
      <c r="B554" s="23">
        <v>50850</v>
      </c>
      <c r="C554" s="56" t="s">
        <v>105</v>
      </c>
      <c r="D554" s="13">
        <v>44562</v>
      </c>
      <c r="E554" s="13">
        <v>44592</v>
      </c>
      <c r="F554" s="13">
        <v>44617</v>
      </c>
      <c r="G554" s="23">
        <f t="shared" si="42"/>
        <v>15.5</v>
      </c>
      <c r="H554" s="23">
        <f t="shared" si="43"/>
        <v>25</v>
      </c>
      <c r="I554" s="23">
        <f t="shared" si="44"/>
        <v>40.5</v>
      </c>
      <c r="J554" s="55">
        <f t="shared" si="46"/>
        <v>3.6688362017015078E-4</v>
      </c>
      <c r="K554" s="22">
        <f t="shared" si="45"/>
        <v>1.4858786616891106E-2</v>
      </c>
    </row>
    <row r="555" spans="1:11" s="7" customFormat="1">
      <c r="A555" s="52" t="s">
        <v>126</v>
      </c>
      <c r="B555" s="23">
        <v>86492</v>
      </c>
      <c r="C555" s="56" t="s">
        <v>105</v>
      </c>
      <c r="D555" s="13">
        <v>44682</v>
      </c>
      <c r="E555" s="13">
        <v>44712</v>
      </c>
      <c r="F555" s="13">
        <v>44739</v>
      </c>
      <c r="G555" s="23">
        <f t="shared" si="42"/>
        <v>15.5</v>
      </c>
      <c r="H555" s="23">
        <f t="shared" si="43"/>
        <v>27</v>
      </c>
      <c r="I555" s="23">
        <f t="shared" si="44"/>
        <v>42.5</v>
      </c>
      <c r="J555" s="55">
        <f t="shared" si="46"/>
        <v>6.2404126009354337E-4</v>
      </c>
      <c r="K555" s="22">
        <f t="shared" si="45"/>
        <v>2.6521753553975593E-2</v>
      </c>
    </row>
    <row r="556" spans="1:11" s="7" customFormat="1">
      <c r="A556" s="52" t="s">
        <v>127</v>
      </c>
      <c r="B556" s="23">
        <v>112000</v>
      </c>
      <c r="C556" s="56" t="s">
        <v>105</v>
      </c>
      <c r="D556" s="13">
        <v>44743</v>
      </c>
      <c r="E556" s="13">
        <v>44773</v>
      </c>
      <c r="F556" s="13">
        <v>44797</v>
      </c>
      <c r="G556" s="23">
        <f t="shared" si="42"/>
        <v>15.5</v>
      </c>
      <c r="H556" s="23">
        <f t="shared" si="43"/>
        <v>24</v>
      </c>
      <c r="I556" s="23">
        <f t="shared" si="44"/>
        <v>39.5</v>
      </c>
      <c r="J556" s="55">
        <f t="shared" si="46"/>
        <v>8.0808191659895547E-4</v>
      </c>
      <c r="K556" s="22">
        <f t="shared" si="45"/>
        <v>3.1919235705658744E-2</v>
      </c>
    </row>
    <row r="557" spans="1:11" s="7" customFormat="1">
      <c r="A557" s="52" t="s">
        <v>128</v>
      </c>
      <c r="B557" s="23">
        <v>740647.5</v>
      </c>
      <c r="C557" s="56" t="s">
        <v>105</v>
      </c>
      <c r="D557" s="13">
        <v>44440</v>
      </c>
      <c r="E557" s="13">
        <v>44469</v>
      </c>
      <c r="F557" s="13">
        <v>44494</v>
      </c>
      <c r="G557" s="23">
        <f t="shared" si="42"/>
        <v>15</v>
      </c>
      <c r="H557" s="23">
        <f t="shared" si="43"/>
        <v>25</v>
      </c>
      <c r="I557" s="23">
        <f t="shared" si="44"/>
        <v>40</v>
      </c>
      <c r="J557" s="55">
        <f t="shared" si="46"/>
        <v>5.3437843868234369E-3</v>
      </c>
      <c r="K557" s="22">
        <f t="shared" si="45"/>
        <v>0.21375137547293749</v>
      </c>
    </row>
    <row r="558" spans="1:11" s="7" customFormat="1">
      <c r="A558" s="52" t="s">
        <v>128</v>
      </c>
      <c r="B558" s="23">
        <v>14999.68</v>
      </c>
      <c r="C558" s="56" t="s">
        <v>105</v>
      </c>
      <c r="D558" s="13">
        <v>44470</v>
      </c>
      <c r="E558" s="13">
        <v>44500</v>
      </c>
      <c r="F558" s="13">
        <v>44526</v>
      </c>
      <c r="G558" s="23">
        <f t="shared" si="42"/>
        <v>15.5</v>
      </c>
      <c r="H558" s="23">
        <f t="shared" si="43"/>
        <v>26</v>
      </c>
      <c r="I558" s="23">
        <f t="shared" si="44"/>
        <v>41.5</v>
      </c>
      <c r="J558" s="55">
        <f t="shared" si="46"/>
        <v>1.0822294788188412E-4</v>
      </c>
      <c r="K558" s="22">
        <f t="shared" si="45"/>
        <v>4.4912523370981908E-3</v>
      </c>
    </row>
    <row r="559" spans="1:11" s="7" customFormat="1">
      <c r="A559" s="52" t="s">
        <v>128</v>
      </c>
      <c r="B559" s="23">
        <v>680912.5</v>
      </c>
      <c r="C559" s="56" t="s">
        <v>105</v>
      </c>
      <c r="D559" s="13">
        <v>44531</v>
      </c>
      <c r="E559" s="13">
        <v>44561</v>
      </c>
      <c r="F559" s="13">
        <v>44586</v>
      </c>
      <c r="G559" s="23">
        <f t="shared" si="42"/>
        <v>15.5</v>
      </c>
      <c r="H559" s="23">
        <f t="shared" si="43"/>
        <v>25</v>
      </c>
      <c r="I559" s="23">
        <f t="shared" si="44"/>
        <v>40.5</v>
      </c>
      <c r="J559" s="55">
        <f t="shared" si="46"/>
        <v>4.9127953396088065E-3</v>
      </c>
      <c r="K559" s="22">
        <f t="shared" si="45"/>
        <v>0.19896821125415667</v>
      </c>
    </row>
    <row r="560" spans="1:11" s="7" customFormat="1">
      <c r="A560" s="52" t="s">
        <v>128</v>
      </c>
      <c r="B560" s="23">
        <v>877850</v>
      </c>
      <c r="C560" s="56" t="s">
        <v>105</v>
      </c>
      <c r="D560" s="13">
        <v>44562</v>
      </c>
      <c r="E560" s="13">
        <v>44592</v>
      </c>
      <c r="F560" s="13">
        <v>44617</v>
      </c>
      <c r="G560" s="23">
        <f t="shared" si="42"/>
        <v>15.5</v>
      </c>
      <c r="H560" s="23">
        <f t="shared" si="43"/>
        <v>25</v>
      </c>
      <c r="I560" s="23">
        <f t="shared" si="44"/>
        <v>40.5</v>
      </c>
      <c r="J560" s="55">
        <f t="shared" si="46"/>
        <v>6.3337027721999386E-3</v>
      </c>
      <c r="K560" s="22">
        <f t="shared" si="45"/>
        <v>0.25651496227409754</v>
      </c>
    </row>
    <row r="561" spans="1:12" s="7" customFormat="1">
      <c r="A561" s="52" t="s">
        <v>128</v>
      </c>
      <c r="B561" s="23">
        <v>502400</v>
      </c>
      <c r="C561" s="56" t="s">
        <v>105</v>
      </c>
      <c r="D561" s="13">
        <v>44621</v>
      </c>
      <c r="E561" s="13">
        <v>44651</v>
      </c>
      <c r="F561" s="13">
        <v>44676</v>
      </c>
      <c r="G561" s="23">
        <f t="shared" si="42"/>
        <v>15.5</v>
      </c>
      <c r="H561" s="23">
        <f t="shared" si="43"/>
        <v>25</v>
      </c>
      <c r="I561" s="23">
        <f t="shared" si="44"/>
        <v>40.5</v>
      </c>
      <c r="J561" s="55">
        <f t="shared" si="46"/>
        <v>3.6248245973153148E-3</v>
      </c>
      <c r="K561" s="22">
        <f t="shared" si="45"/>
        <v>0.14680539619127025</v>
      </c>
    </row>
    <row r="562" spans="1:12" s="7" customFormat="1">
      <c r="A562" s="52" t="s">
        <v>129</v>
      </c>
      <c r="B562" s="23">
        <v>63800</v>
      </c>
      <c r="C562" s="56" t="s">
        <v>105</v>
      </c>
      <c r="D562" s="13">
        <v>44531</v>
      </c>
      <c r="E562" s="13">
        <v>44561</v>
      </c>
      <c r="F562" s="13">
        <v>44586</v>
      </c>
      <c r="G562" s="23">
        <f t="shared" si="42"/>
        <v>15.5</v>
      </c>
      <c r="H562" s="23">
        <f t="shared" si="43"/>
        <v>25</v>
      </c>
      <c r="I562" s="23">
        <f t="shared" si="44"/>
        <v>40.5</v>
      </c>
      <c r="J562" s="55">
        <f t="shared" si="46"/>
        <v>4.6031809177690501E-4</v>
      </c>
      <c r="K562" s="22">
        <f t="shared" si="45"/>
        <v>1.8642882716964654E-2</v>
      </c>
    </row>
    <row r="563" spans="1:12" s="7" customFormat="1">
      <c r="A563" s="52" t="s">
        <v>130</v>
      </c>
      <c r="B563" s="23">
        <v>49028</v>
      </c>
      <c r="C563" s="56" t="s">
        <v>105</v>
      </c>
      <c r="D563" s="13">
        <v>44440</v>
      </c>
      <c r="E563" s="13">
        <v>44469</v>
      </c>
      <c r="F563" s="13">
        <v>44494</v>
      </c>
      <c r="G563" s="23">
        <f t="shared" si="42"/>
        <v>15</v>
      </c>
      <c r="H563" s="23">
        <f t="shared" si="43"/>
        <v>25</v>
      </c>
      <c r="I563" s="23">
        <f t="shared" si="44"/>
        <v>40</v>
      </c>
      <c r="J563" s="55">
        <f t="shared" si="46"/>
        <v>3.5373785899119276E-4</v>
      </c>
      <c r="K563" s="22">
        <f t="shared" si="45"/>
        <v>1.4149514359647709E-2</v>
      </c>
    </row>
    <row r="564" spans="1:12" s="7" customFormat="1">
      <c r="A564" s="52" t="s">
        <v>131</v>
      </c>
      <c r="B564" s="23">
        <v>287.5</v>
      </c>
      <c r="C564" s="56" t="s">
        <v>105</v>
      </c>
      <c r="D564" s="13">
        <v>44531</v>
      </c>
      <c r="E564" s="13">
        <v>44561</v>
      </c>
      <c r="F564" s="13">
        <v>44586</v>
      </c>
      <c r="G564" s="23">
        <f t="shared" si="42"/>
        <v>15.5</v>
      </c>
      <c r="H564" s="23">
        <f t="shared" si="43"/>
        <v>25</v>
      </c>
      <c r="I564" s="23">
        <f t="shared" si="44"/>
        <v>40.5</v>
      </c>
      <c r="J564" s="55">
        <f t="shared" si="46"/>
        <v>2.074317419841069E-6</v>
      </c>
      <c r="K564" s="22">
        <f t="shared" si="45"/>
        <v>8.4009855503563297E-5</v>
      </c>
    </row>
    <row r="565" spans="1:12" s="7" customFormat="1">
      <c r="A565" s="52" t="s">
        <v>131</v>
      </c>
      <c r="B565" s="23">
        <v>370137.5</v>
      </c>
      <c r="C565" s="56" t="s">
        <v>105</v>
      </c>
      <c r="D565" s="13">
        <v>44562</v>
      </c>
      <c r="E565" s="13">
        <v>44592</v>
      </c>
      <c r="F565" s="13">
        <v>44617</v>
      </c>
      <c r="G565" s="23">
        <f t="shared" si="42"/>
        <v>15.5</v>
      </c>
      <c r="H565" s="23">
        <f t="shared" si="43"/>
        <v>25</v>
      </c>
      <c r="I565" s="23">
        <f t="shared" si="44"/>
        <v>40.5</v>
      </c>
      <c r="J565" s="55">
        <f t="shared" si="46"/>
        <v>2.6705483964745169E-3</v>
      </c>
      <c r="K565" s="22">
        <f t="shared" si="45"/>
        <v>0.10815721005721793</v>
      </c>
    </row>
    <row r="566" spans="1:12" s="7" customFormat="1">
      <c r="A566" s="52" t="s">
        <v>131</v>
      </c>
      <c r="B566" s="23">
        <v>1040562.5</v>
      </c>
      <c r="C566" s="56" t="s">
        <v>105</v>
      </c>
      <c r="D566" s="13">
        <v>44593</v>
      </c>
      <c r="E566" s="13">
        <v>44620</v>
      </c>
      <c r="F566" s="13">
        <v>44645</v>
      </c>
      <c r="G566" s="23">
        <f t="shared" si="42"/>
        <v>14</v>
      </c>
      <c r="H566" s="23">
        <f t="shared" si="43"/>
        <v>25</v>
      </c>
      <c r="I566" s="23">
        <f t="shared" si="44"/>
        <v>39</v>
      </c>
      <c r="J566" s="55">
        <f t="shared" si="46"/>
        <v>7.5076762441160768E-3</v>
      </c>
      <c r="K566" s="22">
        <f t="shared" si="45"/>
        <v>0.29279937352052698</v>
      </c>
    </row>
    <row r="567" spans="1:12" s="7" customFormat="1">
      <c r="A567" s="52" t="s">
        <v>131</v>
      </c>
      <c r="B567" s="23">
        <v>238750</v>
      </c>
      <c r="C567" s="56" t="s">
        <v>105</v>
      </c>
      <c r="D567" s="13">
        <v>44621</v>
      </c>
      <c r="E567" s="13">
        <v>44651</v>
      </c>
      <c r="F567" s="13">
        <v>44676</v>
      </c>
      <c r="G567" s="23">
        <f t="shared" si="42"/>
        <v>15.5</v>
      </c>
      <c r="H567" s="23">
        <f t="shared" si="43"/>
        <v>25</v>
      </c>
      <c r="I567" s="23">
        <f t="shared" si="44"/>
        <v>40.5</v>
      </c>
      <c r="J567" s="55">
        <f t="shared" si="46"/>
        <v>1.7225853356071484E-3</v>
      </c>
      <c r="K567" s="22">
        <f t="shared" si="45"/>
        <v>6.9764706092089512E-2</v>
      </c>
    </row>
    <row r="568" spans="1:12" s="7" customFormat="1">
      <c r="A568" s="52" t="s">
        <v>131</v>
      </c>
      <c r="B568" s="23">
        <v>764750</v>
      </c>
      <c r="C568" s="56" t="s">
        <v>105</v>
      </c>
      <c r="D568" s="13">
        <v>44682</v>
      </c>
      <c r="E568" s="13">
        <v>44712</v>
      </c>
      <c r="F568" s="13">
        <v>44739</v>
      </c>
      <c r="G568" s="23">
        <f t="shared" si="42"/>
        <v>15.5</v>
      </c>
      <c r="H568" s="23">
        <f t="shared" si="43"/>
        <v>27</v>
      </c>
      <c r="I568" s="23">
        <f t="shared" si="44"/>
        <v>42.5</v>
      </c>
      <c r="J568" s="55">
        <f t="shared" si="46"/>
        <v>5.5176843367772434E-3</v>
      </c>
      <c r="K568" s="22">
        <f t="shared" si="45"/>
        <v>0.23450158431303283</v>
      </c>
    </row>
    <row r="569" spans="1:12" s="7" customFormat="1">
      <c r="A569" s="52" t="s">
        <v>131</v>
      </c>
      <c r="B569" s="23">
        <v>921100</v>
      </c>
      <c r="C569" s="56" t="s">
        <v>105</v>
      </c>
      <c r="D569" s="13">
        <v>44713</v>
      </c>
      <c r="E569" s="13">
        <v>44742</v>
      </c>
      <c r="F569" s="13">
        <v>44767</v>
      </c>
      <c r="G569" s="23">
        <f t="shared" si="42"/>
        <v>15</v>
      </c>
      <c r="H569" s="23">
        <f t="shared" si="43"/>
        <v>25</v>
      </c>
      <c r="I569" s="23">
        <f t="shared" si="44"/>
        <v>40</v>
      </c>
      <c r="J569" s="55">
        <f t="shared" si="46"/>
        <v>6.6457522623151596E-3</v>
      </c>
      <c r="K569" s="22">
        <f t="shared" si="45"/>
        <v>0.26583009049260636</v>
      </c>
    </row>
    <row r="570" spans="1:12" s="7" customFormat="1">
      <c r="A570" s="52" t="s">
        <v>131</v>
      </c>
      <c r="B570" s="23">
        <v>106000</v>
      </c>
      <c r="C570" s="56" t="s">
        <v>105</v>
      </c>
      <c r="D570" s="13">
        <v>44743</v>
      </c>
      <c r="E570" s="13">
        <v>44773</v>
      </c>
      <c r="F570" s="13">
        <v>44798</v>
      </c>
      <c r="G570" s="23">
        <f t="shared" si="42"/>
        <v>15.5</v>
      </c>
      <c r="H570" s="23">
        <f t="shared" si="43"/>
        <v>25</v>
      </c>
      <c r="I570" s="23">
        <f t="shared" si="44"/>
        <v>40.5</v>
      </c>
      <c r="J570" s="55">
        <f t="shared" si="46"/>
        <v>7.6479181392401143E-4</v>
      </c>
      <c r="K570" s="22">
        <f t="shared" si="45"/>
        <v>3.0974068463922463E-2</v>
      </c>
    </row>
    <row r="571" spans="1:12" s="7" customFormat="1">
      <c r="A571" s="52" t="s">
        <v>131</v>
      </c>
      <c r="B571" s="23">
        <v>235545.8</v>
      </c>
      <c r="C571" s="56" t="s">
        <v>105</v>
      </c>
      <c r="D571" s="13">
        <v>44774</v>
      </c>
      <c r="E571" s="13">
        <v>44804</v>
      </c>
      <c r="F571" s="13">
        <v>44830</v>
      </c>
      <c r="G571" s="23">
        <f>(E571-D571+1)/2</f>
        <v>15.5</v>
      </c>
      <c r="H571" s="23">
        <f>F571-E571</f>
        <v>26</v>
      </c>
      <c r="I571" s="23">
        <f>SUM(G571:H571)</f>
        <v>41.5</v>
      </c>
      <c r="J571" s="55">
        <f>+B571/B$573</f>
        <v>1.6994669777753058E-3</v>
      </c>
      <c r="K571" s="22">
        <f t="shared" si="45"/>
        <v>7.0527879577675187E-2</v>
      </c>
    </row>
    <row r="572" spans="1:12" s="7" customFormat="1">
      <c r="A572" s="52"/>
      <c r="B572" s="23"/>
      <c r="C572" s="56"/>
      <c r="D572" s="13"/>
      <c r="E572" s="13"/>
      <c r="F572" s="13"/>
      <c r="G572" s="23"/>
      <c r="H572" s="23"/>
      <c r="I572" s="23"/>
      <c r="J572" s="55"/>
      <c r="K572" s="22"/>
    </row>
    <row r="573" spans="1:12" ht="13.5" thickBot="1">
      <c r="B573" s="44">
        <f>SUM(B10:B571)</f>
        <v>138599809.86999947</v>
      </c>
      <c r="C573" s="39"/>
      <c r="K573" s="57">
        <f>SUM(K11:K571)</f>
        <v>22.99914307187651</v>
      </c>
      <c r="L573" s="7" t="s">
        <v>28</v>
      </c>
    </row>
    <row r="574" spans="1:12" ht="13.5" thickTop="1">
      <c r="D574" s="58"/>
      <c r="E574" s="59"/>
      <c r="F574" s="59"/>
    </row>
  </sheetData>
  <pageMargins left="0.7" right="0.7" top="0.75" bottom="0.75" header="0.3" footer="0.3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26"/>
  <sheetViews>
    <sheetView zoomScaleNormal="100" workbookViewId="0">
      <selection activeCell="B126" sqref="B126"/>
    </sheetView>
  </sheetViews>
  <sheetFormatPr defaultColWidth="10.28515625" defaultRowHeight="12.75"/>
  <cols>
    <col min="1" max="1" width="21.85546875" style="32" customWidth="1"/>
    <col min="2" max="2" width="19" style="32" customWidth="1"/>
    <col min="3" max="3" width="27" style="70" bestFit="1" customWidth="1"/>
    <col min="4" max="4" width="15" style="32" bestFit="1" customWidth="1"/>
    <col min="5" max="7" width="16.7109375" style="32" customWidth="1"/>
    <col min="8" max="8" width="14.7109375" style="32" customWidth="1"/>
    <col min="9" max="9" width="10.7109375" style="32" customWidth="1"/>
    <col min="10" max="12" width="10.7109375" style="66" customWidth="1"/>
    <col min="13" max="13" width="12.28515625" style="66" bestFit="1" customWidth="1"/>
    <col min="14" max="14" width="16.5703125" style="66" bestFit="1" customWidth="1"/>
    <col min="15" max="21" width="10.28515625" style="66"/>
    <col min="22" max="16384" width="10.28515625" style="32"/>
  </cols>
  <sheetData>
    <row r="1" spans="1:21" s="62" customFormat="1">
      <c r="A1" s="2" t="str">
        <f>'Revenue Lag'!A1</f>
        <v>KENTUCKY POWER COMPANY</v>
      </c>
      <c r="B1" s="60"/>
      <c r="C1" s="7"/>
      <c r="D1" s="7"/>
      <c r="E1" s="7"/>
      <c r="F1" s="6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2" customFormat="1">
      <c r="A2" s="2" t="s">
        <v>16</v>
      </c>
      <c r="B2" s="60"/>
      <c r="C2" s="7"/>
      <c r="D2" s="7"/>
      <c r="E2" s="7"/>
      <c r="F2" s="6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62" customFormat="1">
      <c r="A3" s="2" t="s">
        <v>132</v>
      </c>
      <c r="B3" s="60"/>
      <c r="C3" s="7"/>
      <c r="D3" s="7"/>
      <c r="E3" s="7"/>
      <c r="F3" s="6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2" customFormat="1">
      <c r="A4" s="2"/>
      <c r="B4" s="60"/>
      <c r="C4" s="7"/>
      <c r="D4" s="7"/>
      <c r="E4" s="7"/>
      <c r="F4" s="6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62" customFormat="1">
      <c r="A5" s="7"/>
      <c r="B5" s="63"/>
      <c r="C5" s="63" t="s">
        <v>133</v>
      </c>
      <c r="D5" s="1">
        <f>+K119</f>
        <v>13.821296870018267</v>
      </c>
      <c r="E5" s="7" t="s">
        <v>28</v>
      </c>
      <c r="F5" s="6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62" customFormat="1">
      <c r="A6" s="63"/>
      <c r="B6" s="63"/>
      <c r="C6" s="7"/>
      <c r="D6" s="23"/>
      <c r="E6" s="7"/>
      <c r="F6" s="6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62" customFormat="1" ht="25.5">
      <c r="A7" s="84" t="s">
        <v>134</v>
      </c>
      <c r="B7" s="84" t="s">
        <v>135</v>
      </c>
      <c r="C7" s="84" t="s">
        <v>136</v>
      </c>
      <c r="D7" s="84" t="s">
        <v>137</v>
      </c>
      <c r="E7" s="84" t="s">
        <v>138</v>
      </c>
      <c r="F7" s="84" t="s">
        <v>139</v>
      </c>
      <c r="G7" s="84" t="s">
        <v>97</v>
      </c>
      <c r="H7" s="84" t="s">
        <v>140</v>
      </c>
      <c r="I7" s="84" t="s">
        <v>98</v>
      </c>
      <c r="J7" s="84" t="s">
        <v>99</v>
      </c>
      <c r="K7" s="84" t="s">
        <v>141</v>
      </c>
      <c r="L7" s="7"/>
      <c r="M7" s="64" t="s">
        <v>142</v>
      </c>
      <c r="N7" s="29"/>
      <c r="O7" s="29"/>
      <c r="P7" s="29"/>
      <c r="Q7" s="29"/>
      <c r="R7" s="29"/>
      <c r="S7" s="7"/>
      <c r="T7" s="7"/>
      <c r="U7" s="7"/>
    </row>
    <row r="8" spans="1:21" s="62" customFormat="1">
      <c r="A8" s="8" t="s">
        <v>35</v>
      </c>
      <c r="B8" s="8" t="s">
        <v>36</v>
      </c>
      <c r="C8" s="8" t="s">
        <v>37</v>
      </c>
      <c r="D8" s="8" t="s">
        <v>38</v>
      </c>
      <c r="E8" s="8" t="s">
        <v>70</v>
      </c>
      <c r="F8" s="8" t="s">
        <v>71</v>
      </c>
      <c r="G8" s="8" t="s">
        <v>72</v>
      </c>
      <c r="H8" s="8" t="s">
        <v>73</v>
      </c>
      <c r="I8" s="8" t="s">
        <v>101</v>
      </c>
      <c r="J8" s="8" t="s">
        <v>102</v>
      </c>
      <c r="K8" s="8" t="s">
        <v>103</v>
      </c>
      <c r="L8" s="7"/>
      <c r="M8" s="64"/>
      <c r="N8" s="29"/>
      <c r="O8" s="29"/>
      <c r="P8" s="29"/>
      <c r="Q8" s="29"/>
      <c r="R8" s="29"/>
      <c r="S8" s="7"/>
      <c r="T8" s="7"/>
      <c r="U8" s="7"/>
    </row>
    <row r="9" spans="1:21">
      <c r="A9" s="7" t="s">
        <v>0</v>
      </c>
      <c r="B9" s="59">
        <v>44456</v>
      </c>
      <c r="C9" s="59">
        <v>44469</v>
      </c>
      <c r="D9" s="201">
        <v>50663.09</v>
      </c>
      <c r="E9" s="59">
        <v>44477</v>
      </c>
      <c r="F9" s="29">
        <f>(+C9-B9+1)/2</f>
        <v>7</v>
      </c>
      <c r="G9" s="66">
        <f>+E9-C9</f>
        <v>8</v>
      </c>
      <c r="H9" s="66">
        <f>IF(M9="A",0,Float!$C$6)</f>
        <v>0</v>
      </c>
      <c r="I9" s="66">
        <f>SUM(F9:H9)</f>
        <v>15</v>
      </c>
      <c r="J9" s="67">
        <f t="shared" ref="J9:J40" si="0">+D9/D$119</f>
        <v>1.5734460182334703E-3</v>
      </c>
      <c r="K9" s="66">
        <f>+I9*J9</f>
        <v>2.3601690273502056E-2</v>
      </c>
      <c r="M9" s="66" t="s">
        <v>143</v>
      </c>
      <c r="S9" s="32"/>
      <c r="T9" s="32"/>
      <c r="U9" s="32"/>
    </row>
    <row r="10" spans="1:21">
      <c r="A10" s="7" t="s">
        <v>0</v>
      </c>
      <c r="B10" s="59">
        <v>44456</v>
      </c>
      <c r="C10" s="59">
        <v>44469</v>
      </c>
      <c r="D10" s="65">
        <v>2170.7199999999998</v>
      </c>
      <c r="E10" s="59">
        <v>44477</v>
      </c>
      <c r="F10" s="29">
        <f>(+C10-B10+1)/2</f>
        <v>7</v>
      </c>
      <c r="G10" s="66">
        <f>+E10-C10</f>
        <v>8</v>
      </c>
      <c r="H10" s="66">
        <f>IF(M10="A",0,Float!$C$6)</f>
        <v>12.727273653192686</v>
      </c>
      <c r="I10" s="66">
        <f t="shared" ref="I10:I13" si="1">SUM(F10:H10)</f>
        <v>27.727273653192686</v>
      </c>
      <c r="J10" s="67">
        <f t="shared" si="0"/>
        <v>6.7416155246349148E-5</v>
      </c>
      <c r="K10" s="66">
        <f t="shared" ref="K10:K13" si="2">+I10*J10</f>
        <v>1.8692661851616446E-3</v>
      </c>
      <c r="M10" s="66" t="s">
        <v>144</v>
      </c>
      <c r="S10" s="32"/>
      <c r="T10" s="32"/>
      <c r="U10" s="32"/>
    </row>
    <row r="11" spans="1:21">
      <c r="A11" s="7" t="s">
        <v>0</v>
      </c>
      <c r="B11" s="59">
        <v>44457</v>
      </c>
      <c r="C11" s="59">
        <v>44470</v>
      </c>
      <c r="D11" s="65">
        <v>984962.17</v>
      </c>
      <c r="E11" s="59">
        <v>44477</v>
      </c>
      <c r="F11" s="29">
        <f>(+C11-B11+1)/2</f>
        <v>7</v>
      </c>
      <c r="G11" s="66">
        <f>+E11-C11</f>
        <v>7</v>
      </c>
      <c r="H11" s="66">
        <f>IF(M11="A",0,Float!$C$6)</f>
        <v>0</v>
      </c>
      <c r="I11" s="66">
        <f t="shared" si="1"/>
        <v>14</v>
      </c>
      <c r="J11" s="67">
        <f t="shared" si="0"/>
        <v>3.0590017397223477E-2</v>
      </c>
      <c r="K11" s="66">
        <f t="shared" si="2"/>
        <v>0.42826024356112868</v>
      </c>
      <c r="M11" s="66" t="s">
        <v>143</v>
      </c>
      <c r="S11" s="32"/>
      <c r="T11" s="32"/>
      <c r="U11" s="32"/>
    </row>
    <row r="12" spans="1:21">
      <c r="A12" s="7" t="s">
        <v>0</v>
      </c>
      <c r="B12" s="59">
        <v>44457</v>
      </c>
      <c r="C12" s="59">
        <v>44470</v>
      </c>
      <c r="D12" s="65">
        <v>15899</v>
      </c>
      <c r="E12" s="59">
        <v>44477</v>
      </c>
      <c r="F12" s="29">
        <f>(+C12-B12+1)/2</f>
        <v>7</v>
      </c>
      <c r="G12" s="66">
        <f>+E12-C12</f>
        <v>7</v>
      </c>
      <c r="H12" s="66">
        <f>IF(M12="A",0,Float!$C$6)</f>
        <v>12.727273653192686</v>
      </c>
      <c r="I12" s="66">
        <f t="shared" si="1"/>
        <v>26.727273653192686</v>
      </c>
      <c r="J12" s="67">
        <f t="shared" si="0"/>
        <v>4.9377600623834721E-4</v>
      </c>
      <c r="K12" s="66">
        <f t="shared" si="2"/>
        <v>1.3197286442112885E-2</v>
      </c>
      <c r="M12" s="66" t="s">
        <v>144</v>
      </c>
      <c r="S12" s="32"/>
      <c r="T12" s="32"/>
      <c r="U12" s="32"/>
    </row>
    <row r="13" spans="1:21">
      <c r="A13" s="7" t="s">
        <v>0</v>
      </c>
      <c r="B13" s="59">
        <v>44470</v>
      </c>
      <c r="C13" s="59">
        <v>44483</v>
      </c>
      <c r="D13" s="65">
        <v>52634.080000000002</v>
      </c>
      <c r="E13" s="59">
        <v>44491</v>
      </c>
      <c r="F13" s="29">
        <f>(+C13-B13+1)/2</f>
        <v>7</v>
      </c>
      <c r="G13" s="66">
        <f>+E13-C13</f>
        <v>8</v>
      </c>
      <c r="H13" s="66">
        <f>IF(M13="A",0,Float!$C$6)</f>
        <v>0</v>
      </c>
      <c r="I13" s="66">
        <f t="shared" si="1"/>
        <v>15</v>
      </c>
      <c r="J13" s="67">
        <f t="shared" si="0"/>
        <v>1.634659149281695E-3</v>
      </c>
      <c r="K13" s="66">
        <f t="shared" si="2"/>
        <v>2.4519887239225425E-2</v>
      </c>
      <c r="M13" s="66" t="s">
        <v>143</v>
      </c>
      <c r="S13" s="32"/>
      <c r="T13" s="32"/>
      <c r="U13" s="32"/>
    </row>
    <row r="14" spans="1:21">
      <c r="A14" s="7" t="s">
        <v>0</v>
      </c>
      <c r="B14" s="59">
        <v>44470</v>
      </c>
      <c r="C14" s="59">
        <v>44483</v>
      </c>
      <c r="D14" s="65">
        <v>2836.75</v>
      </c>
      <c r="E14" s="59">
        <v>44491</v>
      </c>
      <c r="F14" s="29">
        <f t="shared" ref="F14:F73" si="3">(+C14-B14+1)/2</f>
        <v>7</v>
      </c>
      <c r="G14" s="66">
        <f t="shared" ref="G14:G73" si="4">+E14-C14</f>
        <v>8</v>
      </c>
      <c r="H14" s="66">
        <f>IF(M14="A",0,Float!$C$6)</f>
        <v>12.727273653192686</v>
      </c>
      <c r="I14" s="66">
        <f t="shared" ref="I14:I73" si="5">SUM(F14:H14)</f>
        <v>27.727273653192686</v>
      </c>
      <c r="J14" s="67">
        <f t="shared" si="0"/>
        <v>8.8101080929406354E-5</v>
      </c>
      <c r="K14" s="66">
        <f t="shared" ref="K14:K73" si="6">+I14*J14</f>
        <v>2.4428027800717255E-3</v>
      </c>
      <c r="M14" s="66" t="s">
        <v>144</v>
      </c>
      <c r="S14" s="32"/>
      <c r="T14" s="32"/>
      <c r="U14" s="32"/>
    </row>
    <row r="15" spans="1:21">
      <c r="A15" s="7" t="s">
        <v>0</v>
      </c>
      <c r="B15" s="59">
        <v>44471</v>
      </c>
      <c r="C15" s="59">
        <v>44484</v>
      </c>
      <c r="D15" s="65">
        <v>16667.18</v>
      </c>
      <c r="E15" s="59">
        <v>44491</v>
      </c>
      <c r="F15" s="29">
        <f t="shared" si="3"/>
        <v>7</v>
      </c>
      <c r="G15" s="66">
        <f t="shared" si="4"/>
        <v>7</v>
      </c>
      <c r="H15" s="66">
        <f>IF(M15="A",0,Float!$C$6)</f>
        <v>12.727273653192686</v>
      </c>
      <c r="I15" s="66">
        <f t="shared" si="5"/>
        <v>26.727273653192686</v>
      </c>
      <c r="J15" s="67">
        <f t="shared" si="0"/>
        <v>5.1763340937515919E-4</v>
      </c>
      <c r="K15" s="66">
        <f t="shared" si="6"/>
        <v>1.3834929784404997E-2</v>
      </c>
      <c r="M15" s="66" t="s">
        <v>144</v>
      </c>
      <c r="S15" s="32"/>
      <c r="T15" s="32"/>
      <c r="U15" s="32"/>
    </row>
    <row r="16" spans="1:21">
      <c r="A16" s="7" t="s">
        <v>0</v>
      </c>
      <c r="B16" s="59">
        <v>44471</v>
      </c>
      <c r="C16" s="59">
        <v>44484</v>
      </c>
      <c r="D16" s="65">
        <v>923799.42</v>
      </c>
      <c r="E16" s="59">
        <v>44491</v>
      </c>
      <c r="F16" s="29">
        <f t="shared" si="3"/>
        <v>7</v>
      </c>
      <c r="G16" s="66">
        <f t="shared" si="4"/>
        <v>7</v>
      </c>
      <c r="H16" s="66">
        <f>IF(M16="A",0,Float!$C$6)</f>
        <v>0</v>
      </c>
      <c r="I16" s="66">
        <f t="shared" si="5"/>
        <v>14</v>
      </c>
      <c r="J16" s="67">
        <f t="shared" si="0"/>
        <v>2.8690482934329301E-2</v>
      </c>
      <c r="K16" s="66">
        <f t="shared" si="6"/>
        <v>0.40166676108061022</v>
      </c>
      <c r="M16" s="66" t="s">
        <v>143</v>
      </c>
      <c r="S16" s="32"/>
      <c r="T16" s="32"/>
      <c r="U16" s="32"/>
    </row>
    <row r="17" spans="1:21">
      <c r="A17" s="7" t="s">
        <v>0</v>
      </c>
      <c r="B17" s="59">
        <v>44484</v>
      </c>
      <c r="C17" s="59">
        <v>44497</v>
      </c>
      <c r="D17" s="65">
        <v>48980.04</v>
      </c>
      <c r="E17" s="59">
        <v>44505</v>
      </c>
      <c r="F17" s="29">
        <f t="shared" si="3"/>
        <v>7</v>
      </c>
      <c r="G17" s="66">
        <f t="shared" si="4"/>
        <v>8</v>
      </c>
      <c r="H17" s="66">
        <f>IF(M17="A",0,Float!$C$6)</f>
        <v>0</v>
      </c>
      <c r="I17" s="66">
        <f t="shared" si="5"/>
        <v>15</v>
      </c>
      <c r="J17" s="67">
        <f t="shared" si="0"/>
        <v>1.5211754535879298E-3</v>
      </c>
      <c r="K17" s="66">
        <f t="shared" si="6"/>
        <v>2.2817631803818947E-2</v>
      </c>
      <c r="M17" s="66" t="s">
        <v>143</v>
      </c>
      <c r="S17" s="32"/>
      <c r="T17" s="32"/>
      <c r="U17" s="32"/>
    </row>
    <row r="18" spans="1:21">
      <c r="A18" s="7" t="s">
        <v>0</v>
      </c>
      <c r="B18" s="59">
        <v>44484</v>
      </c>
      <c r="C18" s="59">
        <v>44497</v>
      </c>
      <c r="D18" s="65">
        <v>3585.67</v>
      </c>
      <c r="E18" s="59">
        <v>44505</v>
      </c>
      <c r="F18" s="29">
        <f t="shared" si="3"/>
        <v>7</v>
      </c>
      <c r="G18" s="66">
        <f t="shared" si="4"/>
        <v>8</v>
      </c>
      <c r="H18" s="66">
        <f>IF(M18="A",0,Float!$C$6)</f>
        <v>12.727273653192686</v>
      </c>
      <c r="I18" s="66">
        <f t="shared" si="5"/>
        <v>27.727273653192686</v>
      </c>
      <c r="J18" s="67">
        <f t="shared" si="0"/>
        <v>1.1136032532163372E-4</v>
      </c>
      <c r="K18" s="66">
        <f t="shared" si="6"/>
        <v>3.0877182143015007E-3</v>
      </c>
      <c r="M18" s="66" t="s">
        <v>144</v>
      </c>
      <c r="S18" s="32"/>
      <c r="T18" s="32"/>
      <c r="U18" s="32"/>
    </row>
    <row r="19" spans="1:21">
      <c r="A19" s="7" t="s">
        <v>0</v>
      </c>
      <c r="B19" s="59">
        <v>44485</v>
      </c>
      <c r="C19" s="59">
        <v>44498</v>
      </c>
      <c r="D19" s="65">
        <v>948657.49</v>
      </c>
      <c r="E19" s="59">
        <v>44505</v>
      </c>
      <c r="F19" s="29">
        <f t="shared" si="3"/>
        <v>7</v>
      </c>
      <c r="G19" s="66">
        <f t="shared" si="4"/>
        <v>7</v>
      </c>
      <c r="H19" s="66">
        <f>IF(M19="A",0,Float!$C$6)</f>
        <v>0</v>
      </c>
      <c r="I19" s="66">
        <f t="shared" si="5"/>
        <v>14</v>
      </c>
      <c r="J19" s="67">
        <f t="shared" si="0"/>
        <v>2.9462501207641663E-2</v>
      </c>
      <c r="K19" s="66">
        <f t="shared" si="6"/>
        <v>0.41247501690698329</v>
      </c>
      <c r="M19" s="66" t="s">
        <v>143</v>
      </c>
      <c r="S19" s="32"/>
      <c r="T19" s="32"/>
      <c r="U19" s="32"/>
    </row>
    <row r="20" spans="1:21">
      <c r="A20" s="7" t="s">
        <v>0</v>
      </c>
      <c r="B20" s="59">
        <v>44485</v>
      </c>
      <c r="C20" s="59">
        <v>44498</v>
      </c>
      <c r="D20" s="65">
        <v>37128.720000000001</v>
      </c>
      <c r="E20" s="59">
        <v>44505</v>
      </c>
      <c r="F20" s="29">
        <f t="shared" si="3"/>
        <v>7</v>
      </c>
      <c r="G20" s="66">
        <f t="shared" si="4"/>
        <v>7</v>
      </c>
      <c r="H20" s="66">
        <f>IF(M20="A",0,Float!$C$6)</f>
        <v>12.727273653192686</v>
      </c>
      <c r="I20" s="66">
        <f t="shared" si="5"/>
        <v>26.727273653192686</v>
      </c>
      <c r="J20" s="67">
        <f t="shared" si="0"/>
        <v>1.1531084394202056E-3</v>
      </c>
      <c r="K20" s="66">
        <f t="shared" si="6"/>
        <v>3.0819444812189796E-2</v>
      </c>
      <c r="M20" s="66" t="s">
        <v>144</v>
      </c>
      <c r="S20" s="32"/>
      <c r="T20" s="32"/>
      <c r="U20" s="32"/>
    </row>
    <row r="21" spans="1:21">
      <c r="A21" s="7" t="s">
        <v>0</v>
      </c>
      <c r="B21" s="59">
        <v>44498</v>
      </c>
      <c r="C21" s="59">
        <v>44511</v>
      </c>
      <c r="D21" s="65">
        <v>50809.66</v>
      </c>
      <c r="E21" s="59">
        <v>44519</v>
      </c>
      <c r="F21" s="29">
        <f t="shared" si="3"/>
        <v>7</v>
      </c>
      <c r="G21" s="66">
        <f t="shared" si="4"/>
        <v>8</v>
      </c>
      <c r="H21" s="66">
        <f>IF(M21="A",0,Float!$C$6)</f>
        <v>0</v>
      </c>
      <c r="I21" s="66">
        <f t="shared" si="5"/>
        <v>15</v>
      </c>
      <c r="J21" s="67">
        <f t="shared" si="0"/>
        <v>1.5779980497596267E-3</v>
      </c>
      <c r="K21" s="66">
        <f t="shared" si="6"/>
        <v>2.36699707463944E-2</v>
      </c>
      <c r="M21" s="66" t="s">
        <v>143</v>
      </c>
      <c r="S21" s="32"/>
      <c r="T21" s="32"/>
      <c r="U21" s="32"/>
    </row>
    <row r="22" spans="1:21">
      <c r="A22" s="7" t="s">
        <v>0</v>
      </c>
      <c r="B22" s="59">
        <v>44498</v>
      </c>
      <c r="C22" s="59">
        <v>44511</v>
      </c>
      <c r="D22" s="65">
        <v>3357.77</v>
      </c>
      <c r="E22" s="59">
        <v>44519</v>
      </c>
      <c r="F22" s="29">
        <f t="shared" si="3"/>
        <v>7</v>
      </c>
      <c r="G22" s="66">
        <f t="shared" si="4"/>
        <v>8</v>
      </c>
      <c r="H22" s="66">
        <f>IF(M22="A",0,Float!$C$6)</f>
        <v>12.727273653192686</v>
      </c>
      <c r="I22" s="66">
        <f t="shared" si="5"/>
        <v>27.727273653192686</v>
      </c>
      <c r="J22" s="67">
        <f t="shared" si="0"/>
        <v>1.04282424081196E-4</v>
      </c>
      <c r="K22" s="66">
        <f t="shared" si="6"/>
        <v>2.8914673097176122E-3</v>
      </c>
      <c r="M22" s="66" t="s">
        <v>144</v>
      </c>
      <c r="S22" s="32"/>
      <c r="T22" s="32"/>
      <c r="U22" s="32"/>
    </row>
    <row r="23" spans="1:21">
      <c r="A23" s="7" t="s">
        <v>0</v>
      </c>
      <c r="B23" s="59">
        <v>44499</v>
      </c>
      <c r="C23" s="59">
        <v>44512</v>
      </c>
      <c r="D23" s="65">
        <v>16387.88</v>
      </c>
      <c r="E23" s="59">
        <v>44519</v>
      </c>
      <c r="F23" s="29">
        <f t="shared" si="3"/>
        <v>7</v>
      </c>
      <c r="G23" s="66">
        <f t="shared" si="4"/>
        <v>7</v>
      </c>
      <c r="H23" s="66">
        <f>IF(M23="A",0,Float!$C$6)</f>
        <v>12.727273653192686</v>
      </c>
      <c r="I23" s="66">
        <f t="shared" si="5"/>
        <v>26.727273653192686</v>
      </c>
      <c r="J23" s="67">
        <f t="shared" si="0"/>
        <v>5.0895917586724234E-4</v>
      </c>
      <c r="K23" s="66">
        <f t="shared" si="6"/>
        <v>1.3603091171707209E-2</v>
      </c>
      <c r="M23" s="66" t="s">
        <v>144</v>
      </c>
      <c r="S23" s="32"/>
      <c r="T23" s="32"/>
      <c r="U23" s="32"/>
    </row>
    <row r="24" spans="1:21">
      <c r="A24" s="7" t="s">
        <v>0</v>
      </c>
      <c r="B24" s="59">
        <v>44499</v>
      </c>
      <c r="C24" s="59">
        <v>44512</v>
      </c>
      <c r="D24" s="65">
        <v>976265.57</v>
      </c>
      <c r="E24" s="59">
        <v>44519</v>
      </c>
      <c r="F24" s="29">
        <f t="shared" si="3"/>
        <v>7</v>
      </c>
      <c r="G24" s="66">
        <f t="shared" si="4"/>
        <v>7</v>
      </c>
      <c r="H24" s="66">
        <f>IF(M24="A",0,Float!$C$6)</f>
        <v>0</v>
      </c>
      <c r="I24" s="66">
        <f t="shared" si="5"/>
        <v>14</v>
      </c>
      <c r="J24" s="67">
        <f t="shared" si="0"/>
        <v>3.0319926673539443E-2</v>
      </c>
      <c r="K24" s="66">
        <f t="shared" si="6"/>
        <v>0.42447897342955221</v>
      </c>
      <c r="M24" s="66" t="s">
        <v>143</v>
      </c>
      <c r="S24" s="32"/>
      <c r="T24" s="32"/>
      <c r="U24" s="32"/>
    </row>
    <row r="25" spans="1:21">
      <c r="A25" s="7" t="s">
        <v>0</v>
      </c>
      <c r="B25" s="59">
        <v>44512</v>
      </c>
      <c r="C25" s="59">
        <v>44525</v>
      </c>
      <c r="D25" s="65">
        <v>1949.65</v>
      </c>
      <c r="E25" s="59">
        <v>44533</v>
      </c>
      <c r="F25" s="29">
        <f t="shared" si="3"/>
        <v>7</v>
      </c>
      <c r="G25" s="66">
        <f t="shared" si="4"/>
        <v>8</v>
      </c>
      <c r="H25" s="66">
        <f>IF(M25="A",0,Float!$C$6)</f>
        <v>12.727273653192686</v>
      </c>
      <c r="I25" s="66">
        <f t="shared" si="5"/>
        <v>27.727273653192686</v>
      </c>
      <c r="J25" s="67">
        <f t="shared" si="0"/>
        <v>6.0550373643788525E-5</v>
      </c>
      <c r="K25" s="66">
        <f t="shared" si="6"/>
        <v>1.6788967798243904E-3</v>
      </c>
      <c r="M25" s="66" t="s">
        <v>144</v>
      </c>
      <c r="S25" s="32"/>
      <c r="T25" s="32"/>
      <c r="U25" s="32"/>
    </row>
    <row r="26" spans="1:21">
      <c r="A26" s="7" t="s">
        <v>0</v>
      </c>
      <c r="B26" s="59">
        <v>44512</v>
      </c>
      <c r="C26" s="59">
        <v>44525</v>
      </c>
      <c r="D26" s="65">
        <v>49716.52</v>
      </c>
      <c r="E26" s="59">
        <v>44533</v>
      </c>
      <c r="F26" s="29">
        <f t="shared" si="3"/>
        <v>7</v>
      </c>
      <c r="G26" s="66">
        <f t="shared" si="4"/>
        <v>8</v>
      </c>
      <c r="H26" s="66">
        <f>IF(M26="A",0,Float!$C$6)</f>
        <v>0</v>
      </c>
      <c r="I26" s="66">
        <f t="shared" si="5"/>
        <v>15</v>
      </c>
      <c r="J26" s="67">
        <f t="shared" si="0"/>
        <v>1.5440483483029695E-3</v>
      </c>
      <c r="K26" s="66">
        <f t="shared" si="6"/>
        <v>2.3160725224544543E-2</v>
      </c>
      <c r="M26" s="66" t="s">
        <v>143</v>
      </c>
      <c r="S26" s="32"/>
      <c r="T26" s="32"/>
      <c r="U26" s="32"/>
    </row>
    <row r="27" spans="1:21">
      <c r="A27" s="7" t="s">
        <v>0</v>
      </c>
      <c r="B27" s="59">
        <v>44513</v>
      </c>
      <c r="C27" s="59">
        <v>44526</v>
      </c>
      <c r="D27" s="65">
        <v>17596.3</v>
      </c>
      <c r="E27" s="59">
        <v>44533</v>
      </c>
      <c r="F27" s="29">
        <f t="shared" si="3"/>
        <v>7</v>
      </c>
      <c r="G27" s="66">
        <f t="shared" si="4"/>
        <v>7</v>
      </c>
      <c r="H27" s="66">
        <f>IF(M27="A",0,Float!$C$6)</f>
        <v>12.727273653192686</v>
      </c>
      <c r="I27" s="66">
        <f t="shared" si="5"/>
        <v>26.727273653192686</v>
      </c>
      <c r="J27" s="67">
        <f t="shared" si="0"/>
        <v>5.4648913381796522E-4</v>
      </c>
      <c r="K27" s="66">
        <f t="shared" si="6"/>
        <v>1.4606164628048994E-2</v>
      </c>
      <c r="M27" s="66" t="s">
        <v>144</v>
      </c>
      <c r="S27" s="32"/>
      <c r="T27" s="32"/>
      <c r="U27" s="32"/>
    </row>
    <row r="28" spans="1:21">
      <c r="A28" s="7" t="s">
        <v>0</v>
      </c>
      <c r="B28" s="59">
        <v>44513</v>
      </c>
      <c r="C28" s="59">
        <v>44526</v>
      </c>
      <c r="D28" s="65">
        <v>996947.85</v>
      </c>
      <c r="E28" s="59">
        <v>44533</v>
      </c>
      <c r="F28" s="29">
        <f t="shared" si="3"/>
        <v>7</v>
      </c>
      <c r="G28" s="66">
        <f t="shared" si="4"/>
        <v>7</v>
      </c>
      <c r="H28" s="66">
        <f>IF(M28="A",0,Float!$C$6)</f>
        <v>0</v>
      </c>
      <c r="I28" s="66">
        <f t="shared" si="5"/>
        <v>14</v>
      </c>
      <c r="J28" s="67">
        <f t="shared" si="0"/>
        <v>3.0962257236361208E-2</v>
      </c>
      <c r="K28" s="66">
        <f t="shared" si="6"/>
        <v>0.43347160130905693</v>
      </c>
      <c r="M28" s="66" t="s">
        <v>143</v>
      </c>
      <c r="S28" s="32"/>
      <c r="T28" s="32"/>
      <c r="U28" s="32"/>
    </row>
    <row r="29" spans="1:21">
      <c r="A29" s="7" t="s">
        <v>0</v>
      </c>
      <c r="B29" s="59">
        <v>44526</v>
      </c>
      <c r="C29" s="59">
        <v>44539</v>
      </c>
      <c r="D29" s="65">
        <v>56553.62</v>
      </c>
      <c r="E29" s="59">
        <v>44547</v>
      </c>
      <c r="F29" s="29">
        <f t="shared" si="3"/>
        <v>7</v>
      </c>
      <c r="G29" s="66">
        <f t="shared" si="4"/>
        <v>8</v>
      </c>
      <c r="H29" s="66">
        <f>IF(M29="A",0,Float!$C$6)</f>
        <v>0</v>
      </c>
      <c r="I29" s="66">
        <f t="shared" si="5"/>
        <v>15</v>
      </c>
      <c r="J29" s="67">
        <f t="shared" si="0"/>
        <v>1.7563884912209018E-3</v>
      </c>
      <c r="K29" s="66">
        <f t="shared" si="6"/>
        <v>2.6345827368313528E-2</v>
      </c>
      <c r="M29" s="66" t="s">
        <v>143</v>
      </c>
      <c r="S29" s="32"/>
      <c r="T29" s="32"/>
      <c r="U29" s="32"/>
    </row>
    <row r="30" spans="1:21">
      <c r="A30" s="7" t="s">
        <v>0</v>
      </c>
      <c r="B30" s="59">
        <v>44526</v>
      </c>
      <c r="C30" s="59">
        <v>44539</v>
      </c>
      <c r="D30" s="65">
        <v>4070.33</v>
      </c>
      <c r="E30" s="59">
        <v>44547</v>
      </c>
      <c r="F30" s="29">
        <f t="shared" si="3"/>
        <v>7</v>
      </c>
      <c r="G30" s="66">
        <f t="shared" si="4"/>
        <v>8</v>
      </c>
      <c r="H30" s="66">
        <f>IF(M30="A",0,Float!$C$6)</f>
        <v>12.727273653192686</v>
      </c>
      <c r="I30" s="66">
        <f t="shared" si="5"/>
        <v>27.727273653192686</v>
      </c>
      <c r="J30" s="67">
        <f t="shared" si="0"/>
        <v>1.2641243420794589E-4</v>
      </c>
      <c r="K30" s="66">
        <f t="shared" si="6"/>
        <v>3.5050721564499321E-3</v>
      </c>
      <c r="M30" s="66" t="s">
        <v>144</v>
      </c>
      <c r="S30" s="32"/>
      <c r="T30" s="32"/>
      <c r="U30" s="32"/>
    </row>
    <row r="31" spans="1:21">
      <c r="A31" s="7" t="s">
        <v>0</v>
      </c>
      <c r="B31" s="59">
        <v>44527</v>
      </c>
      <c r="C31" s="59">
        <v>44540</v>
      </c>
      <c r="D31" s="65">
        <v>1039364.5</v>
      </c>
      <c r="E31" s="59">
        <v>44547</v>
      </c>
      <c r="F31" s="29">
        <f t="shared" si="3"/>
        <v>7</v>
      </c>
      <c r="G31" s="66">
        <f t="shared" si="4"/>
        <v>7</v>
      </c>
      <c r="H31" s="66">
        <f>IF(M31="A",0,Float!$C$6)</f>
        <v>0</v>
      </c>
      <c r="I31" s="66">
        <f t="shared" si="5"/>
        <v>14</v>
      </c>
      <c r="J31" s="67">
        <f t="shared" si="0"/>
        <v>3.2279593171640773E-2</v>
      </c>
      <c r="K31" s="66">
        <f t="shared" si="6"/>
        <v>0.45191430440297081</v>
      </c>
      <c r="M31" s="66" t="s">
        <v>143</v>
      </c>
      <c r="S31" s="32"/>
      <c r="T31" s="32"/>
      <c r="U31" s="32"/>
    </row>
    <row r="32" spans="1:21">
      <c r="A32" s="7" t="s">
        <v>0</v>
      </c>
      <c r="B32" s="59">
        <v>44527</v>
      </c>
      <c r="C32" s="59">
        <v>44540</v>
      </c>
      <c r="D32" s="65">
        <v>15171.03</v>
      </c>
      <c r="E32" s="59">
        <v>44547</v>
      </c>
      <c r="F32" s="29">
        <f t="shared" si="3"/>
        <v>7</v>
      </c>
      <c r="G32" s="66">
        <f t="shared" si="4"/>
        <v>7</v>
      </c>
      <c r="H32" s="66">
        <f>IF(M32="A",0,Float!$C$6)</f>
        <v>12.727273653192686</v>
      </c>
      <c r="I32" s="66">
        <f t="shared" si="5"/>
        <v>26.727273653192686</v>
      </c>
      <c r="J32" s="67">
        <f t="shared" si="0"/>
        <v>4.7116740700183364E-4</v>
      </c>
      <c r="K32" s="66">
        <f t="shared" si="6"/>
        <v>1.2593020223403223E-2</v>
      </c>
      <c r="M32" s="66" t="s">
        <v>144</v>
      </c>
      <c r="S32" s="32"/>
      <c r="T32" s="32"/>
      <c r="U32" s="32"/>
    </row>
    <row r="33" spans="1:21">
      <c r="A33" s="7" t="s">
        <v>0</v>
      </c>
      <c r="B33" s="59">
        <v>44540</v>
      </c>
      <c r="C33" s="59">
        <v>44553</v>
      </c>
      <c r="D33" s="65">
        <v>66789.41</v>
      </c>
      <c r="E33" s="59">
        <v>44561</v>
      </c>
      <c r="F33" s="29">
        <f t="shared" si="3"/>
        <v>7</v>
      </c>
      <c r="G33" s="66">
        <f t="shared" si="4"/>
        <v>8</v>
      </c>
      <c r="H33" s="66">
        <f>IF(M33="A",0,Float!$C$6)</f>
        <v>0</v>
      </c>
      <c r="I33" s="66">
        <f t="shared" si="5"/>
        <v>15</v>
      </c>
      <c r="J33" s="67">
        <f t="shared" si="0"/>
        <v>2.0742819126244125E-3</v>
      </c>
      <c r="K33" s="66">
        <f t="shared" si="6"/>
        <v>3.111422868936619E-2</v>
      </c>
      <c r="M33" s="66" t="s">
        <v>143</v>
      </c>
      <c r="S33" s="32"/>
      <c r="T33" s="32"/>
      <c r="U33" s="32"/>
    </row>
    <row r="34" spans="1:21">
      <c r="A34" s="7" t="s">
        <v>0</v>
      </c>
      <c r="B34" s="59">
        <v>44540</v>
      </c>
      <c r="C34" s="59">
        <v>44553</v>
      </c>
      <c r="D34" s="65">
        <v>2235.31</v>
      </c>
      <c r="E34" s="59">
        <v>44561</v>
      </c>
      <c r="F34" s="29">
        <f t="shared" si="3"/>
        <v>7</v>
      </c>
      <c r="G34" s="66">
        <f t="shared" si="4"/>
        <v>8</v>
      </c>
      <c r="H34" s="66">
        <f>IF(M34="A",0,Float!$C$6)</f>
        <v>12.727273653192686</v>
      </c>
      <c r="I34" s="66">
        <f t="shared" si="5"/>
        <v>27.727273653192686</v>
      </c>
      <c r="J34" s="67">
        <f t="shared" si="0"/>
        <v>6.9422129977019938E-5</v>
      </c>
      <c r="K34" s="66">
        <f t="shared" si="6"/>
        <v>1.9248863954603431E-3</v>
      </c>
      <c r="M34" s="66" t="s">
        <v>144</v>
      </c>
      <c r="S34" s="32"/>
      <c r="T34" s="32"/>
      <c r="U34" s="32"/>
    </row>
    <row r="35" spans="1:21">
      <c r="A35" s="7" t="s">
        <v>0</v>
      </c>
      <c r="B35" s="59">
        <v>44541</v>
      </c>
      <c r="C35" s="59">
        <v>44554</v>
      </c>
      <c r="D35" s="65">
        <v>1108077.31</v>
      </c>
      <c r="E35" s="59">
        <v>44561</v>
      </c>
      <c r="F35" s="29">
        <f t="shared" si="3"/>
        <v>7</v>
      </c>
      <c r="G35" s="66">
        <f t="shared" si="4"/>
        <v>7</v>
      </c>
      <c r="H35" s="66">
        <f>IF(M35="A",0,Float!$C$6)</f>
        <v>0</v>
      </c>
      <c r="I35" s="66">
        <f t="shared" si="5"/>
        <v>14</v>
      </c>
      <c r="J35" s="67">
        <f t="shared" si="0"/>
        <v>3.4413610210398834E-2</v>
      </c>
      <c r="K35" s="66">
        <f t="shared" si="6"/>
        <v>0.48179054294558366</v>
      </c>
      <c r="M35" s="66" t="s">
        <v>143</v>
      </c>
      <c r="S35" s="32"/>
      <c r="T35" s="32"/>
      <c r="U35" s="32"/>
    </row>
    <row r="36" spans="1:21">
      <c r="A36" s="7" t="s">
        <v>0</v>
      </c>
      <c r="B36" s="59">
        <v>44541</v>
      </c>
      <c r="C36" s="59">
        <v>44554</v>
      </c>
      <c r="D36" s="65">
        <v>17294.89</v>
      </c>
      <c r="E36" s="59">
        <v>44561</v>
      </c>
      <c r="F36" s="29">
        <f t="shared" si="3"/>
        <v>7</v>
      </c>
      <c r="G36" s="66">
        <f t="shared" si="4"/>
        <v>7</v>
      </c>
      <c r="H36" s="66">
        <f>IF(M36="A",0,Float!$C$6)</f>
        <v>12.727273653192686</v>
      </c>
      <c r="I36" s="66">
        <f t="shared" si="5"/>
        <v>26.727273653192686</v>
      </c>
      <c r="J36" s="67">
        <f t="shared" si="0"/>
        <v>5.3712822897864832E-4</v>
      </c>
      <c r="K36" s="66">
        <f t="shared" si="6"/>
        <v>1.4355973162767075E-2</v>
      </c>
      <c r="M36" s="66" t="s">
        <v>144</v>
      </c>
      <c r="S36" s="32"/>
      <c r="T36" s="32"/>
      <c r="U36" s="32"/>
    </row>
    <row r="37" spans="1:21">
      <c r="A37" s="7" t="s">
        <v>0</v>
      </c>
      <c r="B37" s="59">
        <v>44554</v>
      </c>
      <c r="C37" s="59">
        <v>44567</v>
      </c>
      <c r="D37" s="65">
        <v>64085.01</v>
      </c>
      <c r="E37" s="59">
        <v>44575</v>
      </c>
      <c r="F37" s="29">
        <f t="shared" si="3"/>
        <v>7</v>
      </c>
      <c r="G37" s="66">
        <f t="shared" si="4"/>
        <v>8</v>
      </c>
      <c r="H37" s="66">
        <f>IF(M37="A",0,Float!$C$6)</f>
        <v>0</v>
      </c>
      <c r="I37" s="66">
        <f t="shared" si="5"/>
        <v>15</v>
      </c>
      <c r="J37" s="67">
        <f t="shared" si="0"/>
        <v>1.9902912319985249E-3</v>
      </c>
      <c r="K37" s="66">
        <f t="shared" si="6"/>
        <v>2.9854368479977873E-2</v>
      </c>
      <c r="M37" s="66" t="s">
        <v>143</v>
      </c>
      <c r="S37" s="32"/>
      <c r="T37" s="32"/>
      <c r="U37" s="32"/>
    </row>
    <row r="38" spans="1:21">
      <c r="A38" s="7" t="s">
        <v>0</v>
      </c>
      <c r="B38" s="59">
        <v>44554</v>
      </c>
      <c r="C38" s="59">
        <v>44567</v>
      </c>
      <c r="D38" s="68">
        <v>2428.85</v>
      </c>
      <c r="E38" s="59">
        <v>44575</v>
      </c>
      <c r="F38" s="29">
        <f t="shared" si="3"/>
        <v>7</v>
      </c>
      <c r="G38" s="66">
        <f t="shared" si="4"/>
        <v>8</v>
      </c>
      <c r="H38" s="66">
        <f>IF(M38="A",0,Float!$C$6)</f>
        <v>12.727273653192686</v>
      </c>
      <c r="I38" s="66">
        <f t="shared" si="5"/>
        <v>27.727273653192686</v>
      </c>
      <c r="J38" s="67">
        <f t="shared" si="0"/>
        <v>7.5432911047991041E-5</v>
      </c>
      <c r="K38" s="66">
        <f t="shared" si="6"/>
        <v>2.0915489670845894E-3</v>
      </c>
      <c r="M38" s="69" t="s">
        <v>144</v>
      </c>
    </row>
    <row r="39" spans="1:21">
      <c r="A39" s="7" t="s">
        <v>0</v>
      </c>
      <c r="B39" s="59">
        <v>44555</v>
      </c>
      <c r="C39" s="59">
        <v>44568</v>
      </c>
      <c r="D39" s="68">
        <v>987369.45</v>
      </c>
      <c r="E39" s="59">
        <v>44575</v>
      </c>
      <c r="F39" s="29">
        <f t="shared" si="3"/>
        <v>7</v>
      </c>
      <c r="G39" s="66">
        <f t="shared" si="4"/>
        <v>7</v>
      </c>
      <c r="H39" s="66">
        <f>IF(M39="A",0,Float!$C$6)</f>
        <v>0</v>
      </c>
      <c r="I39" s="66">
        <f t="shared" si="5"/>
        <v>14</v>
      </c>
      <c r="J39" s="67">
        <f t="shared" si="0"/>
        <v>3.0664780407745989E-2</v>
      </c>
      <c r="K39" s="66">
        <f t="shared" si="6"/>
        <v>0.42930692570844387</v>
      </c>
      <c r="M39" s="69" t="s">
        <v>143</v>
      </c>
    </row>
    <row r="40" spans="1:21">
      <c r="A40" s="7" t="s">
        <v>0</v>
      </c>
      <c r="B40" s="59">
        <v>44555</v>
      </c>
      <c r="C40" s="59">
        <v>44568</v>
      </c>
      <c r="D40" s="68">
        <v>15681.94</v>
      </c>
      <c r="E40" s="59">
        <v>44575</v>
      </c>
      <c r="F40" s="29">
        <f t="shared" si="3"/>
        <v>7</v>
      </c>
      <c r="G40" s="66">
        <f t="shared" si="4"/>
        <v>7</v>
      </c>
      <c r="H40" s="66">
        <f>IF(M40="A",0,Float!$C$6)</f>
        <v>12.727273653192686</v>
      </c>
      <c r="I40" s="66">
        <f t="shared" si="5"/>
        <v>26.727273653192686</v>
      </c>
      <c r="J40" s="67">
        <f t="shared" si="0"/>
        <v>4.8703476339828839E-4</v>
      </c>
      <c r="K40" s="66">
        <f t="shared" si="6"/>
        <v>1.3017111399964006E-2</v>
      </c>
      <c r="M40" s="69" t="s">
        <v>144</v>
      </c>
    </row>
    <row r="41" spans="1:21">
      <c r="A41" s="7" t="s">
        <v>0</v>
      </c>
      <c r="B41" s="59">
        <v>44568</v>
      </c>
      <c r="C41" s="59">
        <v>44581</v>
      </c>
      <c r="D41" s="68">
        <v>2533.3000000000002</v>
      </c>
      <c r="E41" s="59">
        <v>44589</v>
      </c>
      <c r="F41" s="29">
        <f t="shared" si="3"/>
        <v>7</v>
      </c>
      <c r="G41" s="66">
        <f t="shared" si="4"/>
        <v>8</v>
      </c>
      <c r="H41" s="66">
        <f>IF(M41="A",0,Float!$C$6)</f>
        <v>12.727273653192686</v>
      </c>
      <c r="I41" s="66">
        <f t="shared" si="5"/>
        <v>27.727273653192686</v>
      </c>
      <c r="J41" s="67">
        <f t="shared" ref="J41:J72" si="7">+D41/D$119</f>
        <v>7.8676819712158316E-5</v>
      </c>
      <c r="K41" s="66">
        <f t="shared" si="6"/>
        <v>2.1814937103219181E-3</v>
      </c>
      <c r="M41" s="69" t="s">
        <v>144</v>
      </c>
    </row>
    <row r="42" spans="1:21">
      <c r="A42" s="7" t="s">
        <v>0</v>
      </c>
      <c r="B42" s="59">
        <v>44568</v>
      </c>
      <c r="C42" s="59">
        <v>44581</v>
      </c>
      <c r="D42" s="68">
        <v>55464.58</v>
      </c>
      <c r="E42" s="59">
        <v>44589</v>
      </c>
      <c r="F42" s="29">
        <f t="shared" si="3"/>
        <v>7</v>
      </c>
      <c r="G42" s="66">
        <f t="shared" si="4"/>
        <v>8</v>
      </c>
      <c r="H42" s="66">
        <f>IF(M42="A",0,Float!$C$6)</f>
        <v>0</v>
      </c>
      <c r="I42" s="66">
        <f t="shared" si="5"/>
        <v>15</v>
      </c>
      <c r="J42" s="67">
        <f t="shared" si="7"/>
        <v>1.7225661236610673E-3</v>
      </c>
      <c r="K42" s="66">
        <f t="shared" si="6"/>
        <v>2.5838491854916011E-2</v>
      </c>
      <c r="M42" s="69" t="s">
        <v>143</v>
      </c>
    </row>
    <row r="43" spans="1:21">
      <c r="A43" s="7" t="s">
        <v>0</v>
      </c>
      <c r="B43" s="59">
        <v>44581</v>
      </c>
      <c r="C43" s="59">
        <v>44582</v>
      </c>
      <c r="D43" s="68">
        <v>1765.28</v>
      </c>
      <c r="E43" s="59">
        <v>44580</v>
      </c>
      <c r="F43" s="29">
        <f t="shared" si="3"/>
        <v>1</v>
      </c>
      <c r="G43" s="66">
        <f t="shared" si="4"/>
        <v>-2</v>
      </c>
      <c r="H43" s="66">
        <f>IF(M43="A",0,Float!$C$6)</f>
        <v>12.727273653192686</v>
      </c>
      <c r="I43" s="66">
        <f t="shared" si="5"/>
        <v>11.727273653192686</v>
      </c>
      <c r="J43" s="67">
        <f t="shared" si="7"/>
        <v>5.4824385703027211E-5</v>
      </c>
      <c r="K43" s="66">
        <f t="shared" si="6"/>
        <v>6.4294057400758478E-4</v>
      </c>
      <c r="M43" s="69" t="s">
        <v>144</v>
      </c>
    </row>
    <row r="44" spans="1:21">
      <c r="A44" s="7" t="s">
        <v>0</v>
      </c>
      <c r="B44" s="59">
        <v>44569</v>
      </c>
      <c r="C44" s="59">
        <v>44582</v>
      </c>
      <c r="D44" s="68">
        <v>936461.99</v>
      </c>
      <c r="E44" s="59">
        <v>44589</v>
      </c>
      <c r="F44" s="29">
        <f t="shared" si="3"/>
        <v>7</v>
      </c>
      <c r="G44" s="66">
        <f t="shared" si="4"/>
        <v>7</v>
      </c>
      <c r="H44" s="66">
        <f>IF(M44="A",0,Float!$C$6)</f>
        <v>0</v>
      </c>
      <c r="I44" s="66">
        <f t="shared" si="5"/>
        <v>14</v>
      </c>
      <c r="J44" s="67">
        <f t="shared" si="7"/>
        <v>2.9083744978691432E-2</v>
      </c>
      <c r="K44" s="66">
        <f t="shared" si="6"/>
        <v>0.40717242970168005</v>
      </c>
      <c r="M44" s="69" t="s">
        <v>143</v>
      </c>
    </row>
    <row r="45" spans="1:21">
      <c r="A45" s="7" t="s">
        <v>0</v>
      </c>
      <c r="B45" s="59">
        <v>44569</v>
      </c>
      <c r="C45" s="59">
        <v>44582</v>
      </c>
      <c r="D45" s="68">
        <v>13943.63</v>
      </c>
      <c r="E45" s="59">
        <v>44589</v>
      </c>
      <c r="F45" s="29">
        <f t="shared" si="3"/>
        <v>7</v>
      </c>
      <c r="G45" s="66">
        <f t="shared" si="4"/>
        <v>7</v>
      </c>
      <c r="H45" s="66">
        <f>IF(M45="A",0,Float!$C$6)</f>
        <v>12.727273653192686</v>
      </c>
      <c r="I45" s="66">
        <f t="shared" si="5"/>
        <v>26.727273653192686</v>
      </c>
      <c r="J45" s="67">
        <f t="shared" si="7"/>
        <v>4.3304798627996762E-4</v>
      </c>
      <c r="K45" s="66">
        <f t="shared" si="6"/>
        <v>1.1574192034268727E-2</v>
      </c>
      <c r="M45" s="69" t="s">
        <v>144</v>
      </c>
    </row>
    <row r="46" spans="1:21">
      <c r="A46" s="7" t="s">
        <v>0</v>
      </c>
      <c r="B46" s="59">
        <v>44582</v>
      </c>
      <c r="C46" s="59">
        <v>44595</v>
      </c>
      <c r="D46" s="68">
        <v>2867.17</v>
      </c>
      <c r="E46" s="59">
        <v>44603</v>
      </c>
      <c r="F46" s="29">
        <f t="shared" si="3"/>
        <v>7</v>
      </c>
      <c r="G46" s="66">
        <f t="shared" si="4"/>
        <v>8</v>
      </c>
      <c r="H46" s="66">
        <f>IF(M46="A",0,Float!$C$6)</f>
        <v>12.727273653192686</v>
      </c>
      <c r="I46" s="66">
        <f t="shared" si="5"/>
        <v>27.727273653192686</v>
      </c>
      <c r="J46" s="67">
        <f t="shared" si="7"/>
        <v>8.9045836329731555E-5</v>
      </c>
      <c r="K46" s="66">
        <f t="shared" si="6"/>
        <v>2.468998271591874E-3</v>
      </c>
      <c r="M46" s="69" t="s">
        <v>144</v>
      </c>
    </row>
    <row r="47" spans="1:21">
      <c r="A47" s="7" t="s">
        <v>0</v>
      </c>
      <c r="B47" s="59">
        <v>44582</v>
      </c>
      <c r="C47" s="59">
        <v>44595</v>
      </c>
      <c r="D47" s="68">
        <v>55391.19</v>
      </c>
      <c r="E47" s="59">
        <v>44603</v>
      </c>
      <c r="F47" s="29">
        <f t="shared" si="3"/>
        <v>7</v>
      </c>
      <c r="G47" s="66">
        <f t="shared" si="4"/>
        <v>8</v>
      </c>
      <c r="H47" s="66">
        <f>IF(M47="A",0,Float!$C$6)</f>
        <v>0</v>
      </c>
      <c r="I47" s="66">
        <f t="shared" si="5"/>
        <v>15</v>
      </c>
      <c r="J47" s="67">
        <f t="shared" si="7"/>
        <v>1.7202868469079488E-3</v>
      </c>
      <c r="K47" s="66">
        <f t="shared" si="6"/>
        <v>2.5804302703619234E-2</v>
      </c>
      <c r="M47" s="69" t="s">
        <v>143</v>
      </c>
    </row>
    <row r="48" spans="1:21">
      <c r="A48" s="7" t="s">
        <v>0</v>
      </c>
      <c r="B48" s="59">
        <v>44583</v>
      </c>
      <c r="C48" s="59">
        <v>44596</v>
      </c>
      <c r="D48" s="68">
        <v>16408.8</v>
      </c>
      <c r="E48" s="59">
        <v>44603</v>
      </c>
      <c r="F48" s="29">
        <f t="shared" si="3"/>
        <v>7</v>
      </c>
      <c r="G48" s="66">
        <f t="shared" si="4"/>
        <v>7</v>
      </c>
      <c r="H48" s="66">
        <f>IF(M48="A",0,Float!$C$6)</f>
        <v>12.727273653192686</v>
      </c>
      <c r="I48" s="66">
        <f t="shared" si="5"/>
        <v>26.727273653192686</v>
      </c>
      <c r="J48" s="67">
        <f t="shared" si="7"/>
        <v>5.0960888931151597E-4</v>
      </c>
      <c r="K48" s="66">
        <f t="shared" si="6"/>
        <v>1.3620456240728468E-2</v>
      </c>
      <c r="M48" s="69" t="s">
        <v>144</v>
      </c>
    </row>
    <row r="49" spans="1:13">
      <c r="A49" s="7" t="s">
        <v>0</v>
      </c>
      <c r="B49" s="59">
        <v>44583</v>
      </c>
      <c r="C49" s="59">
        <v>44596</v>
      </c>
      <c r="D49" s="68">
        <v>918105.8</v>
      </c>
      <c r="E49" s="59">
        <v>44603</v>
      </c>
      <c r="F49" s="29">
        <f t="shared" si="3"/>
        <v>7</v>
      </c>
      <c r="G49" s="66">
        <f t="shared" si="4"/>
        <v>7</v>
      </c>
      <c r="H49" s="66">
        <f>IF(M49="A",0,Float!$C$6)</f>
        <v>0</v>
      </c>
      <c r="I49" s="66">
        <f t="shared" si="5"/>
        <v>14</v>
      </c>
      <c r="J49" s="67">
        <f t="shared" si="7"/>
        <v>2.851365590466462E-2</v>
      </c>
      <c r="K49" s="66">
        <f t="shared" si="6"/>
        <v>0.39919118266530468</v>
      </c>
      <c r="M49" s="69" t="s">
        <v>143</v>
      </c>
    </row>
    <row r="50" spans="1:13">
      <c r="A50" s="7" t="s">
        <v>0</v>
      </c>
      <c r="B50" s="59">
        <v>44596</v>
      </c>
      <c r="C50" s="59">
        <v>44609</v>
      </c>
      <c r="D50" s="68">
        <v>60056.09</v>
      </c>
      <c r="E50" s="59">
        <v>44617</v>
      </c>
      <c r="F50" s="29">
        <f t="shared" si="3"/>
        <v>7</v>
      </c>
      <c r="G50" s="66">
        <f t="shared" si="4"/>
        <v>8</v>
      </c>
      <c r="H50" s="66">
        <f>IF(M50="A",0,Float!$C$6)</f>
        <v>0</v>
      </c>
      <c r="I50" s="66">
        <f t="shared" si="5"/>
        <v>15</v>
      </c>
      <c r="J50" s="67">
        <f t="shared" si="7"/>
        <v>1.8651648701484835E-3</v>
      </c>
      <c r="K50" s="66">
        <f t="shared" si="6"/>
        <v>2.7977473052227253E-2</v>
      </c>
      <c r="M50" s="69" t="s">
        <v>143</v>
      </c>
    </row>
    <row r="51" spans="1:13">
      <c r="A51" s="7" t="s">
        <v>0</v>
      </c>
      <c r="B51" s="59">
        <v>44596</v>
      </c>
      <c r="C51" s="59">
        <v>44609</v>
      </c>
      <c r="D51" s="68">
        <v>2674.05</v>
      </c>
      <c r="E51" s="59">
        <v>44617</v>
      </c>
      <c r="F51" s="29">
        <f t="shared" si="3"/>
        <v>7</v>
      </c>
      <c r="G51" s="66">
        <f t="shared" si="4"/>
        <v>8</v>
      </c>
      <c r="H51" s="66">
        <f>IF(M51="A",0,Float!$C$6)</f>
        <v>12.727273653192686</v>
      </c>
      <c r="I51" s="66">
        <f t="shared" si="5"/>
        <v>27.727273653192686</v>
      </c>
      <c r="J51" s="67">
        <f t="shared" si="7"/>
        <v>8.3048099218922732E-5</v>
      </c>
      <c r="K51" s="66">
        <f t="shared" si="6"/>
        <v>2.3026973734205682E-3</v>
      </c>
      <c r="M51" s="69" t="s">
        <v>144</v>
      </c>
    </row>
    <row r="52" spans="1:13">
      <c r="A52" s="7" t="s">
        <v>0</v>
      </c>
      <c r="B52" s="59">
        <v>44597</v>
      </c>
      <c r="C52" s="59">
        <v>44610</v>
      </c>
      <c r="D52" s="68">
        <v>963468.76</v>
      </c>
      <c r="E52" s="59">
        <v>44617</v>
      </c>
      <c r="F52" s="29">
        <f t="shared" si="3"/>
        <v>7</v>
      </c>
      <c r="G52" s="66">
        <f t="shared" si="4"/>
        <v>7</v>
      </c>
      <c r="H52" s="66">
        <f>IF(M52="A",0,Float!$C$6)</f>
        <v>0</v>
      </c>
      <c r="I52" s="66">
        <f t="shared" si="5"/>
        <v>14</v>
      </c>
      <c r="J52" s="67">
        <f t="shared" si="7"/>
        <v>2.9922495531053066E-2</v>
      </c>
      <c r="K52" s="66">
        <f t="shared" si="6"/>
        <v>0.41891493743474295</v>
      </c>
      <c r="M52" s="69" t="s">
        <v>143</v>
      </c>
    </row>
    <row r="53" spans="1:13">
      <c r="A53" s="7" t="s">
        <v>0</v>
      </c>
      <c r="B53" s="59">
        <v>44597</v>
      </c>
      <c r="C53" s="59">
        <v>44610</v>
      </c>
      <c r="D53" s="68">
        <v>15572.09</v>
      </c>
      <c r="E53" s="59">
        <v>44617</v>
      </c>
      <c r="F53" s="29">
        <f t="shared" si="3"/>
        <v>7</v>
      </c>
      <c r="G53" s="66">
        <f t="shared" si="4"/>
        <v>7</v>
      </c>
      <c r="H53" s="66">
        <f>IF(M53="A",0,Float!$C$6)</f>
        <v>12.727273653192686</v>
      </c>
      <c r="I53" s="66">
        <f t="shared" si="5"/>
        <v>26.727273653192686</v>
      </c>
      <c r="J53" s="67">
        <f t="shared" si="7"/>
        <v>4.8362314667489177E-4</v>
      </c>
      <c r="K53" s="66">
        <f t="shared" si="6"/>
        <v>1.2925928186197977E-2</v>
      </c>
      <c r="M53" s="69" t="s">
        <v>144</v>
      </c>
    </row>
    <row r="54" spans="1:13">
      <c r="A54" s="7" t="s">
        <v>0</v>
      </c>
      <c r="B54" s="59">
        <v>44615</v>
      </c>
      <c r="C54" s="59">
        <v>44616</v>
      </c>
      <c r="D54" s="68">
        <v>34156.22</v>
      </c>
      <c r="E54" s="59">
        <v>44624</v>
      </c>
      <c r="F54" s="29">
        <f t="shared" si="3"/>
        <v>1</v>
      </c>
      <c r="G54" s="66">
        <f t="shared" si="4"/>
        <v>8</v>
      </c>
      <c r="H54" s="66">
        <f>IF(M54="A",0,Float!$C$6)</f>
        <v>12.727273653192686</v>
      </c>
      <c r="I54" s="66">
        <f t="shared" si="5"/>
        <v>21.727273653192686</v>
      </c>
      <c r="J54" s="67">
        <f t="shared" si="7"/>
        <v>1.0607913642240619E-3</v>
      </c>
      <c r="K54" s="66">
        <f t="shared" si="6"/>
        <v>2.3048104259439785E-2</v>
      </c>
      <c r="M54" s="69" t="s">
        <v>144</v>
      </c>
    </row>
    <row r="55" spans="1:13">
      <c r="A55" s="7" t="s">
        <v>0</v>
      </c>
      <c r="B55" s="59">
        <v>44615</v>
      </c>
      <c r="C55" s="59">
        <v>44616</v>
      </c>
      <c r="D55" s="68">
        <v>2712478.78</v>
      </c>
      <c r="E55" s="59">
        <v>44624</v>
      </c>
      <c r="F55" s="29">
        <f t="shared" si="3"/>
        <v>1</v>
      </c>
      <c r="G55" s="66">
        <f t="shared" si="4"/>
        <v>8</v>
      </c>
      <c r="H55" s="66">
        <f>IF(M55="A",0,Float!$C$6)</f>
        <v>0</v>
      </c>
      <c r="I55" s="66">
        <f t="shared" si="5"/>
        <v>9</v>
      </c>
      <c r="J55" s="67">
        <f t="shared" si="7"/>
        <v>8.4241583684172866E-2</v>
      </c>
      <c r="K55" s="66">
        <f t="shared" si="6"/>
        <v>0.75817425315755582</v>
      </c>
      <c r="M55" s="69" t="s">
        <v>143</v>
      </c>
    </row>
    <row r="56" spans="1:13">
      <c r="A56" s="7" t="s">
        <v>0</v>
      </c>
      <c r="B56" s="59">
        <v>44610</v>
      </c>
      <c r="C56" s="59">
        <v>44623</v>
      </c>
      <c r="D56" s="68">
        <v>65445.64</v>
      </c>
      <c r="E56" s="59">
        <v>44631</v>
      </c>
      <c r="F56" s="29">
        <f t="shared" si="3"/>
        <v>7</v>
      </c>
      <c r="G56" s="66">
        <f t="shared" si="4"/>
        <v>8</v>
      </c>
      <c r="H56" s="66">
        <f>IF(M56="A",0,Float!$C$6)</f>
        <v>0</v>
      </c>
      <c r="I56" s="66">
        <f t="shared" si="5"/>
        <v>15</v>
      </c>
      <c r="J56" s="67">
        <f t="shared" si="7"/>
        <v>2.0325483832261543E-3</v>
      </c>
      <c r="K56" s="66">
        <f t="shared" si="6"/>
        <v>3.0488225748392314E-2</v>
      </c>
      <c r="M56" s="69" t="s">
        <v>143</v>
      </c>
    </row>
    <row r="57" spans="1:13">
      <c r="A57" s="7" t="s">
        <v>0</v>
      </c>
      <c r="B57" s="59">
        <v>44610</v>
      </c>
      <c r="C57" s="59">
        <v>44623</v>
      </c>
      <c r="D57" s="68">
        <v>2549.2800000000002</v>
      </c>
      <c r="E57" s="59">
        <v>44631</v>
      </c>
      <c r="F57" s="29">
        <f t="shared" si="3"/>
        <v>7</v>
      </c>
      <c r="G57" s="66">
        <f t="shared" si="4"/>
        <v>8</v>
      </c>
      <c r="H57" s="66">
        <f>IF(M57="A",0,Float!$C$6)</f>
        <v>12.727273653192686</v>
      </c>
      <c r="I57" s="66">
        <f t="shared" si="5"/>
        <v>27.727273653192686</v>
      </c>
      <c r="J57" s="67">
        <f t="shared" si="7"/>
        <v>7.9173111339285104E-5</v>
      </c>
      <c r="K57" s="66">
        <f t="shared" si="6"/>
        <v>2.1952545240790508E-3</v>
      </c>
      <c r="M57" s="69" t="s">
        <v>144</v>
      </c>
    </row>
    <row r="58" spans="1:13">
      <c r="A58" s="7" t="s">
        <v>0</v>
      </c>
      <c r="B58" s="59">
        <v>44611</v>
      </c>
      <c r="C58" s="59">
        <v>44624</v>
      </c>
      <c r="D58" s="68">
        <v>953188.59</v>
      </c>
      <c r="E58" s="59">
        <v>44631</v>
      </c>
      <c r="F58" s="29">
        <f t="shared" si="3"/>
        <v>7</v>
      </c>
      <c r="G58" s="66">
        <f t="shared" si="4"/>
        <v>7</v>
      </c>
      <c r="H58" s="66">
        <f>IF(M58="A",0,Float!$C$6)</f>
        <v>0</v>
      </c>
      <c r="I58" s="66">
        <f t="shared" si="5"/>
        <v>14</v>
      </c>
      <c r="J58" s="67">
        <f t="shared" si="7"/>
        <v>2.9603223797859072E-2</v>
      </c>
      <c r="K58" s="66">
        <f t="shared" si="6"/>
        <v>0.41444513317002701</v>
      </c>
      <c r="M58" s="69" t="s">
        <v>143</v>
      </c>
    </row>
    <row r="59" spans="1:13">
      <c r="A59" s="7" t="s">
        <v>0</v>
      </c>
      <c r="B59" s="59">
        <v>44611</v>
      </c>
      <c r="C59" s="59">
        <v>44624</v>
      </c>
      <c r="D59" s="68">
        <v>15365.91</v>
      </c>
      <c r="E59" s="59">
        <v>44631</v>
      </c>
      <c r="F59" s="29">
        <f t="shared" si="3"/>
        <v>7</v>
      </c>
      <c r="G59" s="66">
        <f t="shared" si="4"/>
        <v>7</v>
      </c>
      <c r="H59" s="66">
        <f>IF(M59="A",0,Float!$C$6)</f>
        <v>12.727273653192686</v>
      </c>
      <c r="I59" s="66">
        <f t="shared" si="5"/>
        <v>26.727273653192686</v>
      </c>
      <c r="J59" s="67">
        <f t="shared" si="7"/>
        <v>4.7721980451713203E-4</v>
      </c>
      <c r="K59" s="66">
        <f t="shared" si="6"/>
        <v>1.2754784308052507E-2</v>
      </c>
      <c r="M59" s="69" t="s">
        <v>144</v>
      </c>
    </row>
    <row r="60" spans="1:13">
      <c r="A60" s="7" t="s">
        <v>0</v>
      </c>
      <c r="B60" s="59">
        <v>44624</v>
      </c>
      <c r="C60" s="59">
        <v>44637</v>
      </c>
      <c r="D60" s="68">
        <v>114967.55</v>
      </c>
      <c r="E60" s="59">
        <v>44645</v>
      </c>
      <c r="F60" s="29">
        <f t="shared" si="3"/>
        <v>7</v>
      </c>
      <c r="G60" s="66">
        <f t="shared" si="4"/>
        <v>8</v>
      </c>
      <c r="H60" s="66">
        <f>IF(M60="A",0,Float!$C$6)</f>
        <v>0</v>
      </c>
      <c r="I60" s="66">
        <f t="shared" si="5"/>
        <v>15</v>
      </c>
      <c r="J60" s="67">
        <f t="shared" si="7"/>
        <v>3.5705527194167873E-3</v>
      </c>
      <c r="K60" s="66">
        <f t="shared" si="6"/>
        <v>5.3558290791251809E-2</v>
      </c>
      <c r="M60" s="69" t="s">
        <v>143</v>
      </c>
    </row>
    <row r="61" spans="1:13">
      <c r="A61" s="7" t="s">
        <v>0</v>
      </c>
      <c r="B61" s="59">
        <v>44624</v>
      </c>
      <c r="C61" s="59">
        <v>44637</v>
      </c>
      <c r="D61" s="68">
        <v>2717.88</v>
      </c>
      <c r="E61" s="59">
        <v>44645</v>
      </c>
      <c r="F61" s="29">
        <f t="shared" si="3"/>
        <v>7</v>
      </c>
      <c r="G61" s="66">
        <f t="shared" si="4"/>
        <v>8</v>
      </c>
      <c r="H61" s="66">
        <f>IF(M61="A",0,Float!$C$6)</f>
        <v>12.727273653192686</v>
      </c>
      <c r="I61" s="66">
        <f t="shared" si="5"/>
        <v>27.727273653192686</v>
      </c>
      <c r="J61" s="67">
        <f t="shared" si="7"/>
        <v>8.440932963300077E-5</v>
      </c>
      <c r="K61" s="66">
        <f t="shared" si="6"/>
        <v>2.3404405816167587E-3</v>
      </c>
      <c r="M61" s="69" t="s">
        <v>144</v>
      </c>
    </row>
    <row r="62" spans="1:13">
      <c r="A62" s="7" t="s">
        <v>0</v>
      </c>
      <c r="B62" s="59">
        <v>44625</v>
      </c>
      <c r="C62" s="59">
        <v>44638</v>
      </c>
      <c r="D62" s="68">
        <v>14462.39</v>
      </c>
      <c r="E62" s="59">
        <v>44645</v>
      </c>
      <c r="F62" s="29">
        <f t="shared" si="3"/>
        <v>7</v>
      </c>
      <c r="G62" s="66">
        <f t="shared" si="4"/>
        <v>7</v>
      </c>
      <c r="H62" s="66">
        <f>IF(M62="A",0,Float!$C$6)</f>
        <v>12.727273653192686</v>
      </c>
      <c r="I62" s="66">
        <f t="shared" si="5"/>
        <v>26.727273653192686</v>
      </c>
      <c r="J62" s="67">
        <f t="shared" si="7"/>
        <v>4.4915914050326503E-4</v>
      </c>
      <c r="K62" s="66">
        <f t="shared" si="6"/>
        <v>1.2004799262063588E-2</v>
      </c>
      <c r="M62" s="69" t="s">
        <v>144</v>
      </c>
    </row>
    <row r="63" spans="1:13">
      <c r="A63" s="7" t="s">
        <v>0</v>
      </c>
      <c r="B63" s="59">
        <v>44625</v>
      </c>
      <c r="C63" s="59">
        <v>44638</v>
      </c>
      <c r="D63" s="68">
        <v>1360121.4</v>
      </c>
      <c r="E63" s="59">
        <v>44645</v>
      </c>
      <c r="F63" s="29">
        <f t="shared" si="3"/>
        <v>7</v>
      </c>
      <c r="G63" s="66">
        <f t="shared" si="4"/>
        <v>7</v>
      </c>
      <c r="H63" s="66">
        <f>IF(M63="A",0,Float!$C$6)</f>
        <v>0</v>
      </c>
      <c r="I63" s="66">
        <f t="shared" si="5"/>
        <v>14</v>
      </c>
      <c r="J63" s="67">
        <f t="shared" si="7"/>
        <v>4.2241355613013995E-2</v>
      </c>
      <c r="K63" s="66">
        <f t="shared" si="6"/>
        <v>0.5913789785821959</v>
      </c>
      <c r="M63" s="69" t="s">
        <v>143</v>
      </c>
    </row>
    <row r="64" spans="1:13">
      <c r="A64" s="7" t="s">
        <v>0</v>
      </c>
      <c r="B64" s="59">
        <v>44638</v>
      </c>
      <c r="C64" s="59">
        <v>44651</v>
      </c>
      <c r="D64" s="68">
        <v>2549.29</v>
      </c>
      <c r="E64" s="59">
        <v>44659</v>
      </c>
      <c r="F64" s="29">
        <f t="shared" si="3"/>
        <v>7</v>
      </c>
      <c r="G64" s="66">
        <f t="shared" si="4"/>
        <v>8</v>
      </c>
      <c r="H64" s="66">
        <f>IF(M64="A",0,Float!$C$6)</f>
        <v>12.727273653192686</v>
      </c>
      <c r="I64" s="66">
        <f t="shared" si="5"/>
        <v>27.727273653192686</v>
      </c>
      <c r="J64" s="67">
        <f t="shared" si="7"/>
        <v>7.917342190976515E-5</v>
      </c>
      <c r="K64" s="66">
        <f t="shared" si="6"/>
        <v>2.1952631353517396E-3</v>
      </c>
      <c r="M64" s="69" t="s">
        <v>144</v>
      </c>
    </row>
    <row r="65" spans="1:13">
      <c r="A65" s="7" t="s">
        <v>0</v>
      </c>
      <c r="B65" s="59">
        <v>44638</v>
      </c>
      <c r="C65" s="59">
        <v>44651</v>
      </c>
      <c r="D65" s="68">
        <v>55337.27</v>
      </c>
      <c r="E65" s="59">
        <v>44659</v>
      </c>
      <c r="F65" s="29">
        <f t="shared" si="3"/>
        <v>7</v>
      </c>
      <c r="G65" s="66">
        <f t="shared" si="4"/>
        <v>8</v>
      </c>
      <c r="H65" s="66">
        <f>IF(M65="A",0,Float!$C$6)</f>
        <v>0</v>
      </c>
      <c r="I65" s="66">
        <f t="shared" si="5"/>
        <v>15</v>
      </c>
      <c r="J65" s="67">
        <f t="shared" si="7"/>
        <v>1.7186122508794958E-3</v>
      </c>
      <c r="K65" s="66">
        <f t="shared" si="6"/>
        <v>2.5779183763192437E-2</v>
      </c>
      <c r="M65" s="69" t="s">
        <v>143</v>
      </c>
    </row>
    <row r="66" spans="1:13">
      <c r="A66" s="7" t="s">
        <v>0</v>
      </c>
      <c r="B66" s="59">
        <v>44639</v>
      </c>
      <c r="C66" s="59">
        <v>44652</v>
      </c>
      <c r="D66" s="68">
        <v>13945.05</v>
      </c>
      <c r="E66" s="59">
        <v>44659</v>
      </c>
      <c r="F66" s="29">
        <f t="shared" si="3"/>
        <v>7</v>
      </c>
      <c r="G66" s="66">
        <f t="shared" si="4"/>
        <v>7</v>
      </c>
      <c r="H66" s="66">
        <f>IF(M66="A",0,Float!$C$6)</f>
        <v>12.727273653192686</v>
      </c>
      <c r="I66" s="66">
        <f t="shared" si="5"/>
        <v>26.727273653192686</v>
      </c>
      <c r="J66" s="67">
        <f t="shared" si="7"/>
        <v>4.3309208728813532E-4</v>
      </c>
      <c r="K66" s="66">
        <f t="shared" si="6"/>
        <v>1.1575370733982406E-2</v>
      </c>
      <c r="M66" s="69" t="s">
        <v>144</v>
      </c>
    </row>
    <row r="67" spans="1:13">
      <c r="A67" s="7" t="s">
        <v>0</v>
      </c>
      <c r="B67" s="59">
        <v>44639</v>
      </c>
      <c r="C67" s="59">
        <v>44652</v>
      </c>
      <c r="D67" s="68">
        <v>966593.74</v>
      </c>
      <c r="E67" s="59">
        <v>44659</v>
      </c>
      <c r="F67" s="29">
        <f t="shared" si="3"/>
        <v>7</v>
      </c>
      <c r="G67" s="66">
        <f t="shared" si="4"/>
        <v>7</v>
      </c>
      <c r="H67" s="66">
        <f>IF(M67="A",0,Float!$C$6)</f>
        <v>0</v>
      </c>
      <c r="I67" s="66">
        <f t="shared" si="5"/>
        <v>14</v>
      </c>
      <c r="J67" s="67">
        <f t="shared" si="7"/>
        <v>3.0019548184929076E-2</v>
      </c>
      <c r="K67" s="66">
        <f t="shared" si="6"/>
        <v>0.42027367458900705</v>
      </c>
      <c r="M67" s="69" t="s">
        <v>143</v>
      </c>
    </row>
    <row r="68" spans="1:13">
      <c r="A68" s="7" t="s">
        <v>0</v>
      </c>
      <c r="B68" s="59">
        <v>44652</v>
      </c>
      <c r="C68" s="59">
        <v>44665</v>
      </c>
      <c r="D68" s="68">
        <v>60315.09</v>
      </c>
      <c r="E68" s="59">
        <v>44673</v>
      </c>
      <c r="F68" s="29">
        <f t="shared" si="3"/>
        <v>7</v>
      </c>
      <c r="G68" s="66">
        <f t="shared" si="4"/>
        <v>8</v>
      </c>
      <c r="H68" s="66">
        <f>IF(M68="A",0,Float!$C$6)</f>
        <v>0</v>
      </c>
      <c r="I68" s="66">
        <f t="shared" si="5"/>
        <v>15</v>
      </c>
      <c r="J68" s="67">
        <f t="shared" si="7"/>
        <v>1.8732086455818902E-3</v>
      </c>
      <c r="K68" s="66">
        <f t="shared" si="6"/>
        <v>2.8098129683728351E-2</v>
      </c>
      <c r="M68" s="69" t="s">
        <v>143</v>
      </c>
    </row>
    <row r="69" spans="1:13">
      <c r="A69" s="7" t="s">
        <v>0</v>
      </c>
      <c r="B69" s="59">
        <v>44652</v>
      </c>
      <c r="C69" s="59">
        <v>44665</v>
      </c>
      <c r="D69" s="68">
        <v>2672.05</v>
      </c>
      <c r="E69" s="59">
        <v>44673</v>
      </c>
      <c r="F69" s="29">
        <f t="shared" si="3"/>
        <v>7</v>
      </c>
      <c r="G69" s="66">
        <f t="shared" si="4"/>
        <v>8</v>
      </c>
      <c r="H69" s="66">
        <f>IF(M69="A",0,Float!$C$6)</f>
        <v>12.727273653192686</v>
      </c>
      <c r="I69" s="66">
        <f t="shared" si="5"/>
        <v>27.727273653192686</v>
      </c>
      <c r="J69" s="67">
        <f t="shared" si="7"/>
        <v>8.2985985122911867E-5</v>
      </c>
      <c r="K69" s="66">
        <f t="shared" si="6"/>
        <v>2.3009751188827546E-3</v>
      </c>
      <c r="M69" s="69" t="s">
        <v>144</v>
      </c>
    </row>
    <row r="70" spans="1:13">
      <c r="A70" s="7" t="s">
        <v>0</v>
      </c>
      <c r="B70" s="59">
        <v>44653</v>
      </c>
      <c r="C70" s="59">
        <v>44666</v>
      </c>
      <c r="D70" s="68">
        <v>14828.96</v>
      </c>
      <c r="E70" s="59">
        <v>44673</v>
      </c>
      <c r="F70" s="29">
        <f t="shared" si="3"/>
        <v>7</v>
      </c>
      <c r="G70" s="66">
        <f t="shared" si="4"/>
        <v>7</v>
      </c>
      <c r="H70" s="66">
        <f>IF(M70="A",0,Float!$C$6)</f>
        <v>12.727273653192686</v>
      </c>
      <c r="I70" s="66">
        <f t="shared" si="5"/>
        <v>26.727273653192686</v>
      </c>
      <c r="J70" s="67">
        <f t="shared" si="7"/>
        <v>4.6054372259061581E-4</v>
      </c>
      <c r="K70" s="66">
        <f t="shared" si="6"/>
        <v>1.2309078102939448E-2</v>
      </c>
      <c r="M70" s="69" t="s">
        <v>144</v>
      </c>
    </row>
    <row r="71" spans="1:13">
      <c r="A71" s="7" t="s">
        <v>0</v>
      </c>
      <c r="B71" s="59">
        <v>44665</v>
      </c>
      <c r="C71" s="59">
        <v>44666</v>
      </c>
      <c r="D71" s="68">
        <v>25510</v>
      </c>
      <c r="E71" s="59">
        <v>44664</v>
      </c>
      <c r="F71" s="29">
        <f t="shared" si="3"/>
        <v>1</v>
      </c>
      <c r="G71" s="66">
        <f t="shared" si="4"/>
        <v>-2</v>
      </c>
      <c r="H71" s="66">
        <f>IF(M71="A",0,Float!$C$6)</f>
        <v>12.727273653192686</v>
      </c>
      <c r="I71" s="66">
        <f t="shared" si="5"/>
        <v>11.727273653192686</v>
      </c>
      <c r="J71" s="67">
        <f t="shared" si="7"/>
        <v>7.9226529461854441E-4</v>
      </c>
      <c r="K71" s="66">
        <f t="shared" si="6"/>
        <v>9.2911119159189964E-3</v>
      </c>
      <c r="M71" s="69" t="s">
        <v>144</v>
      </c>
    </row>
    <row r="72" spans="1:13">
      <c r="A72" s="7" t="s">
        <v>0</v>
      </c>
      <c r="B72" s="59">
        <v>44653</v>
      </c>
      <c r="C72" s="59">
        <v>44666</v>
      </c>
      <c r="D72" s="68">
        <v>996518.37</v>
      </c>
      <c r="E72" s="59">
        <v>44673</v>
      </c>
      <c r="F72" s="29">
        <f t="shared" si="3"/>
        <v>7</v>
      </c>
      <c r="G72" s="66">
        <f t="shared" si="4"/>
        <v>7</v>
      </c>
      <c r="H72" s="66">
        <f>IF(M72="A",0,Float!$C$6)</f>
        <v>0</v>
      </c>
      <c r="I72" s="66">
        <f t="shared" si="5"/>
        <v>14</v>
      </c>
      <c r="J72" s="67">
        <f t="shared" si="7"/>
        <v>3.0948918855383836E-2</v>
      </c>
      <c r="K72" s="66">
        <f t="shared" si="6"/>
        <v>0.43328486397537369</v>
      </c>
      <c r="M72" s="69" t="s">
        <v>143</v>
      </c>
    </row>
    <row r="73" spans="1:13">
      <c r="A73" s="7" t="s">
        <v>0</v>
      </c>
      <c r="B73" s="59">
        <v>44666</v>
      </c>
      <c r="C73" s="59">
        <v>44679</v>
      </c>
      <c r="D73" s="68">
        <v>2458.65</v>
      </c>
      <c r="E73" s="59">
        <v>44687</v>
      </c>
      <c r="F73" s="29">
        <f t="shared" si="3"/>
        <v>7</v>
      </c>
      <c r="G73" s="66">
        <f t="shared" si="4"/>
        <v>8</v>
      </c>
      <c r="H73" s="66">
        <f>IF(M73="A",0,Float!$C$6)</f>
        <v>12.727273653192686</v>
      </c>
      <c r="I73" s="66">
        <f t="shared" si="5"/>
        <v>27.727273653192686</v>
      </c>
      <c r="J73" s="67">
        <f t="shared" ref="J73:J98" si="8">+D73/D$119</f>
        <v>7.6358411078552901E-5</v>
      </c>
      <c r="K73" s="66">
        <f t="shared" si="6"/>
        <v>2.1172105596980162E-3</v>
      </c>
      <c r="M73" s="69" t="s">
        <v>144</v>
      </c>
    </row>
    <row r="74" spans="1:13">
      <c r="A74" s="7" t="s">
        <v>0</v>
      </c>
      <c r="B74" s="59">
        <v>44666</v>
      </c>
      <c r="C74" s="59">
        <v>44679</v>
      </c>
      <c r="D74" s="68">
        <v>67216.399999999994</v>
      </c>
      <c r="E74" s="59">
        <v>44687</v>
      </c>
      <c r="F74" s="29">
        <f t="shared" ref="F74:F117" si="9">(+C74-B74+1)/2</f>
        <v>7</v>
      </c>
      <c r="G74" s="66">
        <f t="shared" ref="G74:G117" si="10">+E74-C74</f>
        <v>8</v>
      </c>
      <c r="H74" s="66">
        <f>IF(M74="A",0,Float!$C$6)</f>
        <v>0</v>
      </c>
      <c r="I74" s="66">
        <f t="shared" ref="I74:I116" si="11">SUM(F74:H74)</f>
        <v>15</v>
      </c>
      <c r="J74" s="67">
        <f t="shared" si="8"/>
        <v>2.087542961552251E-3</v>
      </c>
      <c r="K74" s="66">
        <f t="shared" ref="K74:K117" si="12">+I74*J74</f>
        <v>3.1313144423283763E-2</v>
      </c>
      <c r="M74" s="69" t="s">
        <v>143</v>
      </c>
    </row>
    <row r="75" spans="1:13">
      <c r="A75" s="7" t="s">
        <v>0</v>
      </c>
      <c r="B75" s="59">
        <v>44667</v>
      </c>
      <c r="C75" s="59">
        <v>44680</v>
      </c>
      <c r="D75" s="68">
        <v>936504.98</v>
      </c>
      <c r="E75" s="59">
        <v>44687</v>
      </c>
      <c r="F75" s="29">
        <f t="shared" si="9"/>
        <v>7</v>
      </c>
      <c r="G75" s="66">
        <f t="shared" si="10"/>
        <v>7</v>
      </c>
      <c r="H75" s="66">
        <f>IF(M75="A",0,Float!$C$6)</f>
        <v>0</v>
      </c>
      <c r="I75" s="66">
        <f t="shared" si="11"/>
        <v>14</v>
      </c>
      <c r="J75" s="67">
        <f t="shared" si="8"/>
        <v>2.9085080121185183E-2</v>
      </c>
      <c r="K75" s="66">
        <f t="shared" si="12"/>
        <v>0.40719112169659255</v>
      </c>
      <c r="M75" s="69" t="s">
        <v>143</v>
      </c>
    </row>
    <row r="76" spans="1:13">
      <c r="A76" s="7" t="s">
        <v>0</v>
      </c>
      <c r="B76" s="59">
        <v>44667</v>
      </c>
      <c r="C76" s="59">
        <v>44680</v>
      </c>
      <c r="D76" s="68">
        <v>13422.13</v>
      </c>
      <c r="E76" s="59">
        <v>44687</v>
      </c>
      <c r="F76" s="29">
        <f t="shared" si="9"/>
        <v>7</v>
      </c>
      <c r="G76" s="66">
        <f t="shared" si="10"/>
        <v>7</v>
      </c>
      <c r="H76" s="66">
        <f>IF(M76="A",0,Float!$C$6)</f>
        <v>12.727273653192686</v>
      </c>
      <c r="I76" s="66">
        <f t="shared" si="11"/>
        <v>26.727273653192686</v>
      </c>
      <c r="J76" s="67">
        <f t="shared" si="8"/>
        <v>4.1685173574513537E-4</v>
      </c>
      <c r="K76" s="66">
        <f t="shared" si="12"/>
        <v>1.1141310414068597E-2</v>
      </c>
      <c r="M76" s="69" t="s">
        <v>144</v>
      </c>
    </row>
    <row r="77" spans="1:13">
      <c r="A77" s="7" t="s">
        <v>0</v>
      </c>
      <c r="B77" s="59">
        <v>44680</v>
      </c>
      <c r="C77" s="59">
        <v>44693</v>
      </c>
      <c r="D77" s="68">
        <v>57893.95</v>
      </c>
      <c r="E77" s="59">
        <v>44701</v>
      </c>
      <c r="F77" s="29">
        <f t="shared" si="9"/>
        <v>7</v>
      </c>
      <c r="G77" s="66">
        <f t="shared" si="10"/>
        <v>8</v>
      </c>
      <c r="H77" s="66">
        <f>IF(M77="A",0,Float!$C$6)</f>
        <v>0</v>
      </c>
      <c r="I77" s="66">
        <f t="shared" si="11"/>
        <v>15</v>
      </c>
      <c r="J77" s="67">
        <f t="shared" si="8"/>
        <v>1.7980151843740211E-3</v>
      </c>
      <c r="K77" s="66">
        <f t="shared" si="12"/>
        <v>2.6970227765610318E-2</v>
      </c>
      <c r="M77" s="69" t="s">
        <v>143</v>
      </c>
    </row>
    <row r="78" spans="1:13">
      <c r="A78" s="7" t="s">
        <v>0</v>
      </c>
      <c r="B78" s="59">
        <v>44680</v>
      </c>
      <c r="C78" s="59">
        <v>44693</v>
      </c>
      <c r="D78" s="68">
        <v>2662.7</v>
      </c>
      <c r="E78" s="59">
        <v>44701</v>
      </c>
      <c r="F78" s="29">
        <f t="shared" si="9"/>
        <v>7</v>
      </c>
      <c r="G78" s="66">
        <f t="shared" si="10"/>
        <v>8</v>
      </c>
      <c r="H78" s="66">
        <f>IF(M78="A",0,Float!$C$6)</f>
        <v>12.727273653192686</v>
      </c>
      <c r="I78" s="66">
        <f t="shared" si="11"/>
        <v>27.727273653192686</v>
      </c>
      <c r="J78" s="67">
        <f t="shared" si="8"/>
        <v>8.2695601724061074E-5</v>
      </c>
      <c r="K78" s="66">
        <f t="shared" si="12"/>
        <v>2.2929235789184745E-3</v>
      </c>
      <c r="M78" s="69" t="s">
        <v>144</v>
      </c>
    </row>
    <row r="79" spans="1:13">
      <c r="A79" s="7" t="s">
        <v>0</v>
      </c>
      <c r="B79" s="59">
        <v>44693</v>
      </c>
      <c r="C79" s="59">
        <v>44694</v>
      </c>
      <c r="D79" s="68">
        <v>948.08</v>
      </c>
      <c r="E79" s="59">
        <v>44693</v>
      </c>
      <c r="F79" s="29">
        <f t="shared" si="9"/>
        <v>1</v>
      </c>
      <c r="G79" s="66">
        <f t="shared" si="10"/>
        <v>-1</v>
      </c>
      <c r="H79" s="66">
        <f>IF(M79="A",0,Float!$C$6)</f>
        <v>12.727273653192686</v>
      </c>
      <c r="I79" s="66">
        <f t="shared" si="11"/>
        <v>12.727273653192686</v>
      </c>
      <c r="J79" s="67">
        <f t="shared" si="8"/>
        <v>2.9444566072989008E-5</v>
      </c>
      <c r="K79" s="66">
        <f t="shared" si="12"/>
        <v>3.7474905001044426E-4</v>
      </c>
      <c r="M79" s="69" t="s">
        <v>144</v>
      </c>
    </row>
    <row r="80" spans="1:13">
      <c r="A80" s="7" t="s">
        <v>0</v>
      </c>
      <c r="B80" s="59">
        <v>44681</v>
      </c>
      <c r="C80" s="59">
        <v>44694</v>
      </c>
      <c r="D80" s="68">
        <v>13630.35</v>
      </c>
      <c r="E80" s="59">
        <v>44701</v>
      </c>
      <c r="F80" s="29">
        <f t="shared" si="9"/>
        <v>7</v>
      </c>
      <c r="G80" s="66">
        <f t="shared" si="10"/>
        <v>7</v>
      </c>
      <c r="H80" s="66">
        <f>IF(M80="A",0,Float!$C$6)</f>
        <v>12.727273653192686</v>
      </c>
      <c r="I80" s="66">
        <f t="shared" si="11"/>
        <v>26.727273653192686</v>
      </c>
      <c r="J80" s="67">
        <f t="shared" si="8"/>
        <v>4.2331843428082625E-4</v>
      </c>
      <c r="K80" s="66">
        <f t="shared" si="12"/>
        <v>1.1314147635464707E-2</v>
      </c>
      <c r="M80" s="69" t="s">
        <v>144</v>
      </c>
    </row>
    <row r="81" spans="1:13">
      <c r="A81" s="7" t="s">
        <v>0</v>
      </c>
      <c r="B81" s="59">
        <v>44681</v>
      </c>
      <c r="C81" s="59">
        <v>44694</v>
      </c>
      <c r="D81" s="68">
        <v>1010546.73</v>
      </c>
      <c r="E81" s="59">
        <v>44701</v>
      </c>
      <c r="F81" s="29">
        <f t="shared" si="9"/>
        <v>7</v>
      </c>
      <c r="G81" s="66">
        <f t="shared" si="10"/>
        <v>7</v>
      </c>
      <c r="H81" s="66">
        <f>IF(M81="A",0,Float!$C$6)</f>
        <v>0</v>
      </c>
      <c r="I81" s="66">
        <f t="shared" si="11"/>
        <v>14</v>
      </c>
      <c r="J81" s="67">
        <f t="shared" si="8"/>
        <v>3.1384598305341301E-2</v>
      </c>
      <c r="K81" s="66">
        <f t="shared" si="12"/>
        <v>0.43938437627477822</v>
      </c>
      <c r="M81" s="69" t="s">
        <v>143</v>
      </c>
    </row>
    <row r="82" spans="1:13">
      <c r="A82" s="7" t="s">
        <v>0</v>
      </c>
      <c r="B82" s="59">
        <v>44694</v>
      </c>
      <c r="C82" s="59">
        <v>44707</v>
      </c>
      <c r="D82" s="68">
        <v>2354.5100000000002</v>
      </c>
      <c r="E82" s="59">
        <v>44715</v>
      </c>
      <c r="F82" s="29">
        <f t="shared" si="9"/>
        <v>7</v>
      </c>
      <c r="G82" s="66">
        <f t="shared" si="10"/>
        <v>8</v>
      </c>
      <c r="H82" s="66">
        <f>IF(M82="A",0,Float!$C$6)</f>
        <v>12.727273653192686</v>
      </c>
      <c r="I82" s="66">
        <f t="shared" si="11"/>
        <v>27.727273653192686</v>
      </c>
      <c r="J82" s="67">
        <f t="shared" si="8"/>
        <v>7.312413009926731E-5</v>
      </c>
      <c r="K82" s="66">
        <f t="shared" si="12"/>
        <v>2.0275327659140486E-3</v>
      </c>
      <c r="M82" s="69" t="s">
        <v>144</v>
      </c>
    </row>
    <row r="83" spans="1:13">
      <c r="A83" s="7" t="s">
        <v>0</v>
      </c>
      <c r="B83" s="59">
        <v>44694</v>
      </c>
      <c r="C83" s="59">
        <v>44707</v>
      </c>
      <c r="D83" s="68">
        <v>51051.4</v>
      </c>
      <c r="E83" s="59">
        <v>44715</v>
      </c>
      <c r="F83" s="29">
        <f t="shared" si="9"/>
        <v>7</v>
      </c>
      <c r="G83" s="66">
        <f t="shared" si="10"/>
        <v>8</v>
      </c>
      <c r="H83" s="66">
        <f>IF(M83="A",0,Float!$C$6)</f>
        <v>0</v>
      </c>
      <c r="I83" s="66">
        <f t="shared" si="11"/>
        <v>15</v>
      </c>
      <c r="J83" s="67">
        <f t="shared" si="8"/>
        <v>1.5855057805444594E-3</v>
      </c>
      <c r="K83" s="66">
        <f t="shared" si="12"/>
        <v>2.3782586708166891E-2</v>
      </c>
      <c r="M83" s="69" t="s">
        <v>143</v>
      </c>
    </row>
    <row r="84" spans="1:13">
      <c r="A84" s="7" t="s">
        <v>0</v>
      </c>
      <c r="B84" s="59">
        <v>44695</v>
      </c>
      <c r="C84" s="59">
        <v>44708</v>
      </c>
      <c r="D84" s="68">
        <v>996223.01</v>
      </c>
      <c r="E84" s="59">
        <v>44715</v>
      </c>
      <c r="F84" s="29">
        <f t="shared" si="9"/>
        <v>7</v>
      </c>
      <c r="G84" s="66">
        <f t="shared" si="10"/>
        <v>7</v>
      </c>
      <c r="H84" s="66">
        <f>IF(M84="A",0,Float!$C$6)</f>
        <v>0</v>
      </c>
      <c r="I84" s="66">
        <f t="shared" si="11"/>
        <v>14</v>
      </c>
      <c r="J84" s="67">
        <f t="shared" si="8"/>
        <v>3.0939745845684954E-2</v>
      </c>
      <c r="K84" s="66">
        <f t="shared" si="12"/>
        <v>0.43315644183958935</v>
      </c>
      <c r="M84" s="69" t="s">
        <v>143</v>
      </c>
    </row>
    <row r="85" spans="1:13">
      <c r="A85" s="7" t="s">
        <v>0</v>
      </c>
      <c r="B85" s="59">
        <v>44695</v>
      </c>
      <c r="C85" s="59">
        <v>44708</v>
      </c>
      <c r="D85" s="68">
        <v>17295.78</v>
      </c>
      <c r="E85" s="59">
        <v>44715</v>
      </c>
      <c r="F85" s="29">
        <f t="shared" si="9"/>
        <v>7</v>
      </c>
      <c r="G85" s="66">
        <f t="shared" si="10"/>
        <v>7</v>
      </c>
      <c r="H85" s="66">
        <f>IF(M85="A",0,Float!$C$6)</f>
        <v>12.727273653192686</v>
      </c>
      <c r="I85" s="66">
        <f t="shared" si="11"/>
        <v>26.727273653192686</v>
      </c>
      <c r="J85" s="67">
        <f t="shared" si="8"/>
        <v>5.3715586975137313E-4</v>
      </c>
      <c r="K85" s="66">
        <f t="shared" si="12"/>
        <v>1.4356711925263678E-2</v>
      </c>
      <c r="M85" s="69" t="s">
        <v>144</v>
      </c>
    </row>
    <row r="86" spans="1:13">
      <c r="A86" s="7" t="s">
        <v>0</v>
      </c>
      <c r="B86" s="59">
        <v>44708</v>
      </c>
      <c r="C86" s="59">
        <v>44721</v>
      </c>
      <c r="D86" s="68">
        <v>56022.16</v>
      </c>
      <c r="E86" s="59">
        <v>44729</v>
      </c>
      <c r="F86" s="29">
        <f t="shared" si="9"/>
        <v>7</v>
      </c>
      <c r="G86" s="66">
        <f t="shared" si="10"/>
        <v>8</v>
      </c>
      <c r="H86" s="66">
        <f>IF(M86="A",0,Float!$C$6)</f>
        <v>0</v>
      </c>
      <c r="I86" s="66">
        <f t="shared" si="11"/>
        <v>15</v>
      </c>
      <c r="J86" s="67">
        <f t="shared" si="8"/>
        <v>1.7398829124879356E-3</v>
      </c>
      <c r="K86" s="66">
        <f t="shared" si="12"/>
        <v>2.6098243687319035E-2</v>
      </c>
      <c r="M86" s="69" t="s">
        <v>143</v>
      </c>
    </row>
    <row r="87" spans="1:13">
      <c r="A87" s="7" t="s">
        <v>0</v>
      </c>
      <c r="B87" s="59">
        <v>44708</v>
      </c>
      <c r="C87" s="59">
        <v>44721</v>
      </c>
      <c r="D87" s="68">
        <v>2252.0700000000002</v>
      </c>
      <c r="E87" s="59">
        <v>44729</v>
      </c>
      <c r="F87" s="29">
        <f t="shared" si="9"/>
        <v>7</v>
      </c>
      <c r="G87" s="66">
        <f t="shared" si="10"/>
        <v>8</v>
      </c>
      <c r="H87" s="66">
        <f>IF(M87="A",0,Float!$C$6)</f>
        <v>12.727273653192686</v>
      </c>
      <c r="I87" s="66">
        <f t="shared" si="11"/>
        <v>27.727273653192686</v>
      </c>
      <c r="J87" s="67">
        <f t="shared" si="8"/>
        <v>6.9942646101590959E-5</v>
      </c>
      <c r="K87" s="66">
        <f t="shared" si="12"/>
        <v>1.9393188884872232E-3</v>
      </c>
      <c r="M87" s="69" t="s">
        <v>144</v>
      </c>
    </row>
    <row r="88" spans="1:13">
      <c r="A88" s="7" t="s">
        <v>0</v>
      </c>
      <c r="B88" s="59">
        <v>44709</v>
      </c>
      <c r="C88" s="59">
        <v>44722</v>
      </c>
      <c r="D88" s="68">
        <v>1026939.48</v>
      </c>
      <c r="E88" s="59">
        <v>44729</v>
      </c>
      <c r="F88" s="29">
        <f t="shared" si="9"/>
        <v>7</v>
      </c>
      <c r="G88" s="66">
        <f t="shared" si="10"/>
        <v>7</v>
      </c>
      <c r="H88" s="66">
        <f>IF(M88="A",0,Float!$C$6)</f>
        <v>0</v>
      </c>
      <c r="I88" s="66">
        <f t="shared" si="11"/>
        <v>14</v>
      </c>
      <c r="J88" s="67">
        <f t="shared" si="8"/>
        <v>3.1893708729032334E-2</v>
      </c>
      <c r="K88" s="66">
        <f t="shared" si="12"/>
        <v>0.44651192220645269</v>
      </c>
      <c r="M88" s="69" t="s">
        <v>143</v>
      </c>
    </row>
    <row r="89" spans="1:13">
      <c r="A89" s="7" t="s">
        <v>0</v>
      </c>
      <c r="B89" s="59">
        <v>44709</v>
      </c>
      <c r="C89" s="59">
        <v>44722</v>
      </c>
      <c r="D89" s="68">
        <v>12557.15</v>
      </c>
      <c r="E89" s="59">
        <v>44729</v>
      </c>
      <c r="F89" s="29">
        <f t="shared" si="9"/>
        <v>7</v>
      </c>
      <c r="G89" s="66">
        <f t="shared" si="10"/>
        <v>7</v>
      </c>
      <c r="H89" s="66">
        <f>IF(M89="A",0,Float!$C$6)</f>
        <v>12.727273653192686</v>
      </c>
      <c r="I89" s="66">
        <f t="shared" si="11"/>
        <v>26.727273653192686</v>
      </c>
      <c r="J89" s="67">
        <f t="shared" si="8"/>
        <v>3.8998801036139769E-4</v>
      </c>
      <c r="K89" s="66">
        <f t="shared" si="12"/>
        <v>1.042331627439322E-2</v>
      </c>
      <c r="M89" s="69" t="s">
        <v>144</v>
      </c>
    </row>
    <row r="90" spans="1:13">
      <c r="A90" s="7" t="s">
        <v>0</v>
      </c>
      <c r="B90" s="59">
        <v>44722</v>
      </c>
      <c r="C90" s="59">
        <v>44735</v>
      </c>
      <c r="D90" s="68">
        <v>55709.87</v>
      </c>
      <c r="E90" s="59">
        <v>44743</v>
      </c>
      <c r="F90" s="29">
        <f t="shared" si="9"/>
        <v>7</v>
      </c>
      <c r="G90" s="66">
        <f t="shared" si="10"/>
        <v>8</v>
      </c>
      <c r="H90" s="66">
        <f>IF(M90="A",0,Float!$C$6)</f>
        <v>0</v>
      </c>
      <c r="I90" s="66">
        <f t="shared" si="11"/>
        <v>15</v>
      </c>
      <c r="J90" s="67">
        <f t="shared" si="8"/>
        <v>1.7301841069663195E-3</v>
      </c>
      <c r="K90" s="66">
        <f t="shared" si="12"/>
        <v>2.5952761604494792E-2</v>
      </c>
      <c r="M90" s="69" t="s">
        <v>143</v>
      </c>
    </row>
    <row r="91" spans="1:13">
      <c r="A91" s="7" t="s">
        <v>0</v>
      </c>
      <c r="B91" s="59">
        <v>44722</v>
      </c>
      <c r="C91" s="59">
        <v>44735</v>
      </c>
      <c r="D91" s="68">
        <v>2620.38</v>
      </c>
      <c r="E91" s="59">
        <v>44743</v>
      </c>
      <c r="F91" s="29">
        <f t="shared" si="9"/>
        <v>7</v>
      </c>
      <c r="G91" s="66">
        <f t="shared" si="10"/>
        <v>8</v>
      </c>
      <c r="H91" s="66">
        <f>IF(M91="A",0,Float!$C$6)</f>
        <v>12.727273653192686</v>
      </c>
      <c r="I91" s="66">
        <f t="shared" si="11"/>
        <v>27.727273653192686</v>
      </c>
      <c r="J91" s="67">
        <f t="shared" si="8"/>
        <v>8.1381267452471247E-5</v>
      </c>
      <c r="K91" s="66">
        <f t="shared" si="12"/>
        <v>2.2564806728983334E-3</v>
      </c>
      <c r="M91" s="69" t="s">
        <v>144</v>
      </c>
    </row>
    <row r="92" spans="1:13">
      <c r="A92" s="7" t="s">
        <v>0</v>
      </c>
      <c r="B92" s="59">
        <v>44723</v>
      </c>
      <c r="C92" s="59">
        <v>44736</v>
      </c>
      <c r="D92" s="68">
        <v>1206978.8799999999</v>
      </c>
      <c r="E92" s="59">
        <v>44743</v>
      </c>
      <c r="F92" s="29">
        <f t="shared" si="9"/>
        <v>7</v>
      </c>
      <c r="G92" s="66">
        <f t="shared" si="10"/>
        <v>7</v>
      </c>
      <c r="H92" s="66">
        <f>IF(M92="A",0,Float!$C$6)</f>
        <v>0</v>
      </c>
      <c r="I92" s="66">
        <f t="shared" si="11"/>
        <v>14</v>
      </c>
      <c r="J92" s="67">
        <f t="shared" si="8"/>
        <v>3.7485201017701322E-2</v>
      </c>
      <c r="K92" s="66">
        <f t="shared" si="12"/>
        <v>0.52479281424781854</v>
      </c>
      <c r="M92" s="69" t="s">
        <v>143</v>
      </c>
    </row>
    <row r="93" spans="1:13">
      <c r="A93" s="7" t="s">
        <v>0</v>
      </c>
      <c r="B93" s="59">
        <v>44723</v>
      </c>
      <c r="C93" s="59">
        <v>44736</v>
      </c>
      <c r="D93" s="68">
        <v>12045.69</v>
      </c>
      <c r="E93" s="59">
        <v>44743</v>
      </c>
      <c r="F93" s="29">
        <f t="shared" si="9"/>
        <v>7</v>
      </c>
      <c r="G93" s="66">
        <f t="shared" si="10"/>
        <v>7</v>
      </c>
      <c r="H93" s="66">
        <f>IF(M93="A",0,Float!$C$6)</f>
        <v>12.727273653192686</v>
      </c>
      <c r="I93" s="66">
        <f t="shared" si="11"/>
        <v>26.727273653192686</v>
      </c>
      <c r="J93" s="67">
        <f t="shared" si="8"/>
        <v>3.7410357258853998E-4</v>
      </c>
      <c r="K93" s="66">
        <f t="shared" si="12"/>
        <v>9.9987685592109431E-3</v>
      </c>
      <c r="M93" s="69" t="s">
        <v>144</v>
      </c>
    </row>
    <row r="94" spans="1:13">
      <c r="A94" s="7" t="s">
        <v>0</v>
      </c>
      <c r="B94" s="59">
        <v>44736</v>
      </c>
      <c r="C94" s="59">
        <v>44749</v>
      </c>
      <c r="D94" s="68">
        <v>2441.48</v>
      </c>
      <c r="E94" s="59">
        <v>44757</v>
      </c>
      <c r="F94" s="29">
        <f t="shared" si="9"/>
        <v>7</v>
      </c>
      <c r="G94" s="66">
        <f t="shared" si="10"/>
        <v>8</v>
      </c>
      <c r="H94" s="66">
        <f>IF(M94="A",0,Float!$C$6)</f>
        <v>12.727273653192686</v>
      </c>
      <c r="I94" s="66">
        <f t="shared" si="11"/>
        <v>27.727273653192686</v>
      </c>
      <c r="J94" s="67">
        <f t="shared" si="8"/>
        <v>7.5825161564299645E-5</v>
      </c>
      <c r="K94" s="66">
        <f t="shared" si="12"/>
        <v>2.1024250044908844E-3</v>
      </c>
      <c r="M94" s="69" t="s">
        <v>144</v>
      </c>
    </row>
    <row r="95" spans="1:13">
      <c r="A95" s="7" t="s">
        <v>0</v>
      </c>
      <c r="B95" s="59">
        <v>44736</v>
      </c>
      <c r="C95" s="59">
        <v>44749</v>
      </c>
      <c r="D95" s="68">
        <v>56348.22</v>
      </c>
      <c r="E95" s="59">
        <v>44757</v>
      </c>
      <c r="F95" s="29">
        <f t="shared" si="9"/>
        <v>7</v>
      </c>
      <c r="G95" s="66">
        <f t="shared" si="10"/>
        <v>8</v>
      </c>
      <c r="H95" s="66">
        <f>IF(M95="A",0,Float!$C$6)</f>
        <v>0</v>
      </c>
      <c r="I95" s="66">
        <f t="shared" si="11"/>
        <v>15</v>
      </c>
      <c r="J95" s="67">
        <f t="shared" si="8"/>
        <v>1.7500093735605864E-3</v>
      </c>
      <c r="K95" s="66">
        <f t="shared" si="12"/>
        <v>2.6250140603408797E-2</v>
      </c>
      <c r="M95" s="69" t="s">
        <v>143</v>
      </c>
    </row>
    <row r="96" spans="1:13">
      <c r="A96" s="7" t="s">
        <v>0</v>
      </c>
      <c r="B96" s="59">
        <v>44737</v>
      </c>
      <c r="C96" s="59">
        <v>44750</v>
      </c>
      <c r="D96" s="68">
        <v>19812.93</v>
      </c>
      <c r="E96" s="59">
        <v>44757</v>
      </c>
      <c r="F96" s="29">
        <f t="shared" si="9"/>
        <v>7</v>
      </c>
      <c r="G96" s="66">
        <f t="shared" si="10"/>
        <v>7</v>
      </c>
      <c r="H96" s="66">
        <f>IF(M96="A",0,Float!$C$6)</f>
        <v>12.727273653192686</v>
      </c>
      <c r="I96" s="66">
        <f t="shared" si="11"/>
        <v>26.727273653192686</v>
      </c>
      <c r="J96" s="67">
        <f t="shared" si="8"/>
        <v>6.1533111813824376E-4</v>
      </c>
      <c r="K96" s="66">
        <f t="shared" si="12"/>
        <v>1.6446123181805879E-2</v>
      </c>
      <c r="M96" s="69" t="s">
        <v>144</v>
      </c>
    </row>
    <row r="97" spans="1:13">
      <c r="A97" s="7" t="s">
        <v>0</v>
      </c>
      <c r="B97" s="59">
        <v>44737</v>
      </c>
      <c r="C97" s="59">
        <v>44750</v>
      </c>
      <c r="D97" s="68">
        <v>1145728.22</v>
      </c>
      <c r="E97" s="59">
        <v>44757</v>
      </c>
      <c r="F97" s="29">
        <f t="shared" si="9"/>
        <v>7</v>
      </c>
      <c r="G97" s="66">
        <f t="shared" si="10"/>
        <v>7</v>
      </c>
      <c r="H97" s="66">
        <f>IF(M97="A",0,Float!$C$6)</f>
        <v>0</v>
      </c>
      <c r="I97" s="66">
        <f t="shared" si="11"/>
        <v>14</v>
      </c>
      <c r="J97" s="67">
        <f t="shared" si="8"/>
        <v>3.5582936329716992E-2</v>
      </c>
      <c r="K97" s="66">
        <f t="shared" si="12"/>
        <v>0.49816110861603791</v>
      </c>
      <c r="M97" s="69" t="s">
        <v>143</v>
      </c>
    </row>
    <row r="98" spans="1:13">
      <c r="A98" s="7" t="s">
        <v>0</v>
      </c>
      <c r="B98" s="59">
        <v>44750</v>
      </c>
      <c r="C98" s="59">
        <v>44763</v>
      </c>
      <c r="D98" s="68">
        <v>65753.62</v>
      </c>
      <c r="E98" s="59">
        <v>44771</v>
      </c>
      <c r="F98" s="29">
        <f t="shared" si="9"/>
        <v>7</v>
      </c>
      <c r="G98" s="66">
        <f t="shared" si="10"/>
        <v>8</v>
      </c>
      <c r="H98" s="66">
        <f>IF(M98="A",0,Float!$C$6)</f>
        <v>0</v>
      </c>
      <c r="I98" s="66">
        <f t="shared" si="11"/>
        <v>15</v>
      </c>
      <c r="J98" s="67">
        <f t="shared" si="8"/>
        <v>2.0421133328708666E-3</v>
      </c>
      <c r="K98" s="66">
        <f t="shared" si="12"/>
        <v>3.0631699993062998E-2</v>
      </c>
      <c r="M98" s="69" t="s">
        <v>143</v>
      </c>
    </row>
    <row r="99" spans="1:13">
      <c r="A99" s="7" t="s">
        <v>0</v>
      </c>
      <c r="B99" s="59">
        <v>44750</v>
      </c>
      <c r="C99" s="59">
        <v>44763</v>
      </c>
      <c r="D99" s="68">
        <v>3414.37</v>
      </c>
      <c r="E99" s="59">
        <v>44771</v>
      </c>
      <c r="F99" s="29">
        <f t="shared" si="9"/>
        <v>7</v>
      </c>
      <c r="G99" s="66">
        <f t="shared" si="10"/>
        <v>8</v>
      </c>
      <c r="H99" s="66">
        <f>IF(M99="A",0,Float!$C$6)</f>
        <v>12.727273653192686</v>
      </c>
      <c r="I99" s="66">
        <f t="shared" si="11"/>
        <v>27.727273653192686</v>
      </c>
      <c r="J99" s="67">
        <f t="shared" ref="J99:J116" si="13">+D99/D$119</f>
        <v>1.0604025299830339E-4</v>
      </c>
      <c r="K99" s="66">
        <f t="shared" si="12"/>
        <v>2.9402071131377442E-3</v>
      </c>
      <c r="M99" s="69" t="s">
        <v>144</v>
      </c>
    </row>
    <row r="100" spans="1:13">
      <c r="A100" s="7" t="s">
        <v>0</v>
      </c>
      <c r="B100" s="59">
        <v>44751</v>
      </c>
      <c r="C100" s="59">
        <v>44764</v>
      </c>
      <c r="D100" s="68">
        <v>1186253.8899999999</v>
      </c>
      <c r="E100" s="59">
        <v>44771</v>
      </c>
      <c r="F100" s="29">
        <f t="shared" si="9"/>
        <v>7</v>
      </c>
      <c r="G100" s="66">
        <f t="shared" si="10"/>
        <v>7</v>
      </c>
      <c r="H100" s="66">
        <f>IF(M100="A",0,Float!$C$6)</f>
        <v>0</v>
      </c>
      <c r="I100" s="66">
        <f t="shared" si="11"/>
        <v>14</v>
      </c>
      <c r="J100" s="67">
        <f t="shared" si="13"/>
        <v>3.6841544008359241E-2</v>
      </c>
      <c r="K100" s="66">
        <f t="shared" si="12"/>
        <v>0.51578161611702933</v>
      </c>
      <c r="M100" s="69" t="s">
        <v>143</v>
      </c>
    </row>
    <row r="101" spans="1:13">
      <c r="A101" s="7" t="s">
        <v>0</v>
      </c>
      <c r="B101" s="59">
        <v>44751</v>
      </c>
      <c r="C101" s="59">
        <v>44764</v>
      </c>
      <c r="D101" s="68">
        <v>13479.54</v>
      </c>
      <c r="E101" s="59">
        <v>44771</v>
      </c>
      <c r="F101" s="29">
        <f t="shared" si="9"/>
        <v>7</v>
      </c>
      <c r="G101" s="66">
        <f t="shared" si="10"/>
        <v>7</v>
      </c>
      <c r="H101" s="66">
        <f>IF(M101="A",0,Float!$C$6)</f>
        <v>12.727273653192686</v>
      </c>
      <c r="I101" s="66">
        <f t="shared" si="11"/>
        <v>26.727273653192686</v>
      </c>
      <c r="J101" s="67">
        <f t="shared" si="13"/>
        <v>4.186347208711272E-4</v>
      </c>
      <c r="K101" s="66">
        <f t="shared" si="12"/>
        <v>1.1188964745450553E-2</v>
      </c>
      <c r="M101" s="69" t="s">
        <v>144</v>
      </c>
    </row>
    <row r="102" spans="1:13">
      <c r="A102" s="7" t="s">
        <v>0</v>
      </c>
      <c r="B102" s="59">
        <v>44764</v>
      </c>
      <c r="C102" s="59">
        <v>44777</v>
      </c>
      <c r="D102" s="68">
        <v>2620.39</v>
      </c>
      <c r="E102" s="59">
        <v>44785</v>
      </c>
      <c r="F102" s="29">
        <f t="shared" si="9"/>
        <v>7</v>
      </c>
      <c r="G102" s="66">
        <f t="shared" si="10"/>
        <v>8</v>
      </c>
      <c r="H102" s="66">
        <f>IF(M102="A",0,Float!$C$6)</f>
        <v>12.727273653192686</v>
      </c>
      <c r="I102" s="66">
        <f t="shared" si="11"/>
        <v>27.727273653192686</v>
      </c>
      <c r="J102" s="67">
        <f t="shared" si="13"/>
        <v>8.1381578022951293E-5</v>
      </c>
      <c r="K102" s="66">
        <f t="shared" si="12"/>
        <v>2.2564892841710222E-3</v>
      </c>
      <c r="M102" s="69" t="s">
        <v>144</v>
      </c>
    </row>
    <row r="103" spans="1:13">
      <c r="A103" s="7" t="s">
        <v>0</v>
      </c>
      <c r="B103" s="59">
        <v>44764</v>
      </c>
      <c r="C103" s="59">
        <v>44777</v>
      </c>
      <c r="D103" s="68">
        <v>61417.72</v>
      </c>
      <c r="E103" s="59">
        <v>44785</v>
      </c>
      <c r="F103" s="29">
        <f t="shared" si="9"/>
        <v>7</v>
      </c>
      <c r="G103" s="66">
        <f t="shared" si="10"/>
        <v>8</v>
      </c>
      <c r="H103" s="66">
        <f>IF(M103="A",0,Float!$C$6)</f>
        <v>0</v>
      </c>
      <c r="I103" s="66">
        <f t="shared" si="11"/>
        <v>15</v>
      </c>
      <c r="J103" s="67">
        <f t="shared" si="13"/>
        <v>1.9074530784241187E-3</v>
      </c>
      <c r="K103" s="66">
        <f t="shared" si="12"/>
        <v>2.8611796176361781E-2</v>
      </c>
      <c r="M103" s="69" t="s">
        <v>143</v>
      </c>
    </row>
    <row r="104" spans="1:13">
      <c r="A104" s="7" t="s">
        <v>0</v>
      </c>
      <c r="B104" s="59">
        <v>44765</v>
      </c>
      <c r="C104" s="59">
        <v>44778</v>
      </c>
      <c r="D104" s="68">
        <v>9865.65</v>
      </c>
      <c r="E104" s="59">
        <v>44785</v>
      </c>
      <c r="F104" s="29">
        <f t="shared" si="9"/>
        <v>7</v>
      </c>
      <c r="G104" s="66">
        <f t="shared" si="10"/>
        <v>7</v>
      </c>
      <c r="H104" s="66">
        <f>IF(M104="A",0,Float!$C$6)</f>
        <v>12.727273653192686</v>
      </c>
      <c r="I104" s="66">
        <f t="shared" si="11"/>
        <v>26.727273653192686</v>
      </c>
      <c r="J104" s="67">
        <f t="shared" si="13"/>
        <v>3.0639796565478018E-4</v>
      </c>
      <c r="K104" s="66">
        <f t="shared" si="12"/>
        <v>8.189182274836844E-3</v>
      </c>
      <c r="M104" s="69" t="s">
        <v>144</v>
      </c>
    </row>
    <row r="105" spans="1:13">
      <c r="A105" s="7" t="s">
        <v>0</v>
      </c>
      <c r="B105" s="59">
        <v>44765</v>
      </c>
      <c r="C105" s="59">
        <v>44778</v>
      </c>
      <c r="D105" s="68">
        <v>1477677.9</v>
      </c>
      <c r="E105" s="59">
        <v>44785</v>
      </c>
      <c r="F105" s="29">
        <f t="shared" si="9"/>
        <v>7</v>
      </c>
      <c r="G105" s="66">
        <f t="shared" si="10"/>
        <v>7</v>
      </c>
      <c r="H105" s="66">
        <f>IF(M105="A",0,Float!$C$6)</f>
        <v>0</v>
      </c>
      <c r="I105" s="66">
        <f t="shared" si="11"/>
        <v>14</v>
      </c>
      <c r="J105" s="67">
        <f t="shared" si="13"/>
        <v>4.5892313476864441E-2</v>
      </c>
      <c r="K105" s="66">
        <f t="shared" si="12"/>
        <v>0.64249238867610214</v>
      </c>
      <c r="M105" s="69" t="s">
        <v>143</v>
      </c>
    </row>
    <row r="106" spans="1:13">
      <c r="A106" s="7" t="s">
        <v>0</v>
      </c>
      <c r="B106" s="59">
        <v>44778</v>
      </c>
      <c r="C106" s="59">
        <v>44791</v>
      </c>
      <c r="D106" s="68">
        <v>2620.6</v>
      </c>
      <c r="E106" s="59">
        <v>44799</v>
      </c>
      <c r="F106" s="29">
        <f t="shared" si="9"/>
        <v>7</v>
      </c>
      <c r="G106" s="66">
        <f t="shared" si="10"/>
        <v>8</v>
      </c>
      <c r="H106" s="66">
        <f>IF(M106="A",0,Float!$C$6)</f>
        <v>12.727273653192686</v>
      </c>
      <c r="I106" s="66">
        <f t="shared" si="11"/>
        <v>27.727273653192686</v>
      </c>
      <c r="J106" s="67">
        <f t="shared" si="13"/>
        <v>8.138810000303244E-5</v>
      </c>
      <c r="K106" s="66">
        <f t="shared" si="12"/>
        <v>2.2566701208974931E-3</v>
      </c>
      <c r="M106" s="69" t="s">
        <v>144</v>
      </c>
    </row>
    <row r="107" spans="1:13">
      <c r="A107" s="7" t="s">
        <v>0</v>
      </c>
      <c r="B107" s="59">
        <v>44778</v>
      </c>
      <c r="C107" s="59">
        <v>44791</v>
      </c>
      <c r="D107" s="68">
        <v>56774.52</v>
      </c>
      <c r="E107" s="59">
        <v>44799</v>
      </c>
      <c r="F107" s="29">
        <f t="shared" si="9"/>
        <v>7</v>
      </c>
      <c r="G107" s="66">
        <f t="shared" si="10"/>
        <v>8</v>
      </c>
      <c r="H107" s="66">
        <f>IF(M107="A",0,Float!$C$6)</f>
        <v>0</v>
      </c>
      <c r="I107" s="66">
        <f t="shared" si="11"/>
        <v>15</v>
      </c>
      <c r="J107" s="67">
        <f t="shared" si="13"/>
        <v>1.7632489931253014E-3</v>
      </c>
      <c r="K107" s="66">
        <f t="shared" si="12"/>
        <v>2.644873489687952E-2</v>
      </c>
      <c r="M107" s="69" t="s">
        <v>143</v>
      </c>
    </row>
    <row r="108" spans="1:13">
      <c r="A108" s="7" t="s">
        <v>0</v>
      </c>
      <c r="B108" s="59">
        <v>44779</v>
      </c>
      <c r="C108" s="59">
        <v>44792</v>
      </c>
      <c r="D108" s="68">
        <v>1204670.9099999999</v>
      </c>
      <c r="E108" s="59">
        <v>44799</v>
      </c>
      <c r="F108" s="29">
        <f t="shared" si="9"/>
        <v>7</v>
      </c>
      <c r="G108" s="66">
        <f t="shared" si="10"/>
        <v>7</v>
      </c>
      <c r="H108" s="66">
        <f>IF(M108="A",0,Float!$C$6)</f>
        <v>0</v>
      </c>
      <c r="I108" s="66">
        <f t="shared" si="11"/>
        <v>14</v>
      </c>
      <c r="J108" s="67">
        <f t="shared" si="13"/>
        <v>3.7413522282616227E-2</v>
      </c>
      <c r="K108" s="66">
        <f t="shared" si="12"/>
        <v>0.52378931195662715</v>
      </c>
      <c r="M108" s="69" t="s">
        <v>143</v>
      </c>
    </row>
    <row r="109" spans="1:13">
      <c r="A109" s="7" t="s">
        <v>0</v>
      </c>
      <c r="B109" s="59">
        <v>44779</v>
      </c>
      <c r="C109" s="59">
        <v>44792</v>
      </c>
      <c r="D109" s="68">
        <v>8735.0300000000007</v>
      </c>
      <c r="E109" s="59">
        <v>44799</v>
      </c>
      <c r="F109" s="29">
        <f t="shared" si="9"/>
        <v>7</v>
      </c>
      <c r="G109" s="66">
        <f t="shared" si="10"/>
        <v>7</v>
      </c>
      <c r="H109" s="66">
        <f>IF(M109="A",0,Float!$C$6)</f>
        <v>12.727273653192686</v>
      </c>
      <c r="I109" s="66">
        <f t="shared" si="11"/>
        <v>26.727273653192686</v>
      </c>
      <c r="J109" s="67">
        <f t="shared" si="13"/>
        <v>2.7128424603887986E-4</v>
      </c>
      <c r="K109" s="66">
        <f t="shared" si="12"/>
        <v>7.2506882816811957E-3</v>
      </c>
      <c r="M109" s="69" t="s">
        <v>144</v>
      </c>
    </row>
    <row r="110" spans="1:13">
      <c r="A110" s="7" t="s">
        <v>0</v>
      </c>
      <c r="B110" s="59">
        <v>44792</v>
      </c>
      <c r="C110" s="59">
        <v>44805</v>
      </c>
      <c r="D110" s="68">
        <v>60619.35</v>
      </c>
      <c r="E110" s="59">
        <v>44813</v>
      </c>
      <c r="F110" s="29">
        <f t="shared" si="9"/>
        <v>7</v>
      </c>
      <c r="G110" s="66">
        <f t="shared" si="10"/>
        <v>8</v>
      </c>
      <c r="H110" s="66">
        <f>IF(M110="A",0,Float!$C$6)</f>
        <v>0</v>
      </c>
      <c r="I110" s="66">
        <f t="shared" si="11"/>
        <v>15</v>
      </c>
      <c r="J110" s="67">
        <f t="shared" si="13"/>
        <v>1.8826580630080228E-3</v>
      </c>
      <c r="K110" s="66">
        <f t="shared" si="12"/>
        <v>2.8239870945120343E-2</v>
      </c>
      <c r="M110" s="69" t="s">
        <v>143</v>
      </c>
    </row>
    <row r="111" spans="1:13">
      <c r="A111" s="7" t="s">
        <v>0</v>
      </c>
      <c r="B111" s="59">
        <v>44792</v>
      </c>
      <c r="C111" s="59">
        <v>44805</v>
      </c>
      <c r="D111" s="68">
        <v>2794.13</v>
      </c>
      <c r="E111" s="59">
        <v>44813</v>
      </c>
      <c r="F111" s="29">
        <f t="shared" si="9"/>
        <v>7</v>
      </c>
      <c r="G111" s="66">
        <f t="shared" si="10"/>
        <v>8</v>
      </c>
      <c r="H111" s="66">
        <f>IF(M111="A",0,Float!$C$6)</f>
        <v>12.727273653192686</v>
      </c>
      <c r="I111" s="66">
        <f t="shared" si="11"/>
        <v>27.727273653192686</v>
      </c>
      <c r="J111" s="67">
        <f t="shared" si="13"/>
        <v>8.6777429543414888E-5</v>
      </c>
      <c r="K111" s="66">
        <f t="shared" si="12"/>
        <v>2.4061015358709122E-3</v>
      </c>
      <c r="M111" s="69" t="s">
        <v>144</v>
      </c>
    </row>
    <row r="112" spans="1:13">
      <c r="A112" s="7" t="s">
        <v>0</v>
      </c>
      <c r="B112" s="59">
        <v>44793</v>
      </c>
      <c r="C112" s="59">
        <v>44806</v>
      </c>
      <c r="D112" s="68">
        <v>11075.74</v>
      </c>
      <c r="E112" s="59">
        <v>44813</v>
      </c>
      <c r="F112" s="29">
        <f t="shared" si="9"/>
        <v>7</v>
      </c>
      <c r="G112" s="66">
        <f t="shared" si="10"/>
        <v>7</v>
      </c>
      <c r="H112" s="66">
        <f>IF(M112="A",0,Float!$C$6)</f>
        <v>12.727273653192686</v>
      </c>
      <c r="I112" s="66">
        <f t="shared" si="11"/>
        <v>26.727273653192686</v>
      </c>
      <c r="J112" s="67">
        <f t="shared" si="13"/>
        <v>3.4397978887567215E-4</v>
      </c>
      <c r="K112" s="66">
        <f t="shared" si="12"/>
        <v>9.1936419484475347E-3</v>
      </c>
      <c r="M112" s="69" t="s">
        <v>144</v>
      </c>
    </row>
    <row r="113" spans="1:13">
      <c r="A113" s="7" t="s">
        <v>0</v>
      </c>
      <c r="B113" s="59">
        <v>44793</v>
      </c>
      <c r="C113" s="59">
        <v>44806</v>
      </c>
      <c r="D113" s="68">
        <v>1043385.47</v>
      </c>
      <c r="E113" s="59">
        <v>44813</v>
      </c>
      <c r="F113" s="29">
        <f t="shared" si="9"/>
        <v>7</v>
      </c>
      <c r="G113" s="66">
        <f t="shared" si="10"/>
        <v>7</v>
      </c>
      <c r="H113" s="66">
        <f>IF(M113="A",0,Float!$C$6)</f>
        <v>0</v>
      </c>
      <c r="I113" s="66">
        <f t="shared" si="11"/>
        <v>14</v>
      </c>
      <c r="J113" s="67">
        <f t="shared" si="13"/>
        <v>3.2404472629959172E-2</v>
      </c>
      <c r="K113" s="66">
        <f t="shared" si="12"/>
        <v>0.45366261681942843</v>
      </c>
      <c r="M113" s="69" t="s">
        <v>143</v>
      </c>
    </row>
    <row r="114" spans="1:13">
      <c r="A114" s="7" t="s">
        <v>0</v>
      </c>
      <c r="B114" s="59">
        <v>44806</v>
      </c>
      <c r="C114" s="59">
        <v>44819</v>
      </c>
      <c r="D114" s="68">
        <v>65148.82</v>
      </c>
      <c r="E114" s="59">
        <v>44827</v>
      </c>
      <c r="F114" s="29">
        <f t="shared" si="9"/>
        <v>7</v>
      </c>
      <c r="G114" s="66">
        <f t="shared" si="10"/>
        <v>8</v>
      </c>
      <c r="H114" s="66">
        <f>IF(M114="A",0,Float!$C$6)</f>
        <v>0</v>
      </c>
      <c r="I114" s="66">
        <f t="shared" si="11"/>
        <v>15</v>
      </c>
      <c r="J114" s="67">
        <f t="shared" si="13"/>
        <v>2.0233300302371824E-3</v>
      </c>
      <c r="K114" s="66">
        <f t="shared" si="12"/>
        <v>3.0349950453557737E-2</v>
      </c>
      <c r="M114" s="69" t="s">
        <v>143</v>
      </c>
    </row>
    <row r="115" spans="1:13">
      <c r="A115" s="7" t="s">
        <v>0</v>
      </c>
      <c r="B115" s="59">
        <v>44806</v>
      </c>
      <c r="C115" s="59">
        <v>44819</v>
      </c>
      <c r="D115" s="68">
        <v>2884.7</v>
      </c>
      <c r="E115" s="59">
        <v>44827</v>
      </c>
      <c r="F115" s="29">
        <f t="shared" si="9"/>
        <v>7</v>
      </c>
      <c r="G115" s="66">
        <f t="shared" si="10"/>
        <v>8</v>
      </c>
      <c r="H115" s="66">
        <f>IF(M115="A",0,Float!$C$6)</f>
        <v>12.727273653192686</v>
      </c>
      <c r="I115" s="66">
        <f t="shared" si="11"/>
        <v>27.727273653192686</v>
      </c>
      <c r="J115" s="67">
        <f t="shared" si="13"/>
        <v>8.9590266381266764E-5</v>
      </c>
      <c r="K115" s="66">
        <f t="shared" si="12"/>
        <v>2.4840938326158124E-3</v>
      </c>
      <c r="M115" s="69" t="s">
        <v>144</v>
      </c>
    </row>
    <row r="116" spans="1:13">
      <c r="A116" s="7" t="s">
        <v>0</v>
      </c>
      <c r="B116" s="59">
        <v>44807</v>
      </c>
      <c r="C116" s="59">
        <v>44820</v>
      </c>
      <c r="D116" s="68">
        <v>10958.03</v>
      </c>
      <c r="E116" s="59">
        <v>44827</v>
      </c>
      <c r="F116" s="29">
        <f t="shared" si="9"/>
        <v>7</v>
      </c>
      <c r="G116" s="66">
        <f t="shared" si="10"/>
        <v>7</v>
      </c>
      <c r="H116" s="66">
        <f>IF(M116="A",0,Float!$C$6)</f>
        <v>12.727273653192686</v>
      </c>
      <c r="I116" s="66">
        <f t="shared" si="11"/>
        <v>26.727273653192686</v>
      </c>
      <c r="J116" s="67">
        <f t="shared" si="13"/>
        <v>3.403240637549529E-4</v>
      </c>
      <c r="K116" s="66">
        <f t="shared" si="12"/>
        <v>9.0959343827452209E-3</v>
      </c>
      <c r="M116" s="69" t="s">
        <v>144</v>
      </c>
    </row>
    <row r="117" spans="1:13">
      <c r="A117" s="7" t="s">
        <v>0</v>
      </c>
      <c r="B117" s="59">
        <v>44807</v>
      </c>
      <c r="C117" s="59">
        <v>44820</v>
      </c>
      <c r="D117" s="68">
        <v>1098421.44</v>
      </c>
      <c r="E117" s="59">
        <v>44827</v>
      </c>
      <c r="F117" s="29">
        <f t="shared" si="9"/>
        <v>7</v>
      </c>
      <c r="G117" s="66">
        <f t="shared" si="10"/>
        <v>7</v>
      </c>
      <c r="H117" s="66">
        <f>IF(M117="A",0,Float!$C$6)</f>
        <v>0</v>
      </c>
      <c r="I117" s="66">
        <f>SUM(F117:H117)</f>
        <v>14</v>
      </c>
      <c r="J117" s="67">
        <f>+D117/D$119</f>
        <v>3.4113727392274626E-2</v>
      </c>
      <c r="K117" s="66">
        <f t="shared" si="12"/>
        <v>0.47759218349184474</v>
      </c>
      <c r="M117" s="69" t="s">
        <v>143</v>
      </c>
    </row>
    <row r="118" spans="1:13">
      <c r="A118" s="7"/>
      <c r="B118" s="59"/>
      <c r="C118" s="59"/>
      <c r="D118" s="68"/>
      <c r="E118" s="59"/>
      <c r="F118" s="29"/>
      <c r="G118" s="66"/>
      <c r="H118" s="66"/>
      <c r="I118" s="66"/>
      <c r="J118" s="67"/>
      <c r="M118" s="69"/>
    </row>
    <row r="119" spans="1:13" ht="13.5" thickBot="1">
      <c r="B119" s="70"/>
      <c r="C119" s="32"/>
      <c r="D119" s="85">
        <f>SUM(D9:D117)</f>
        <v>32198810.390000001</v>
      </c>
      <c r="I119" s="66"/>
      <c r="K119" s="86">
        <f>SUM(K9:K117)</f>
        <v>13.821296870018267</v>
      </c>
      <c r="L119" s="29" t="s">
        <v>28</v>
      </c>
    </row>
    <row r="120" spans="1:13" ht="13.5" thickTop="1"/>
    <row r="124" spans="1:13">
      <c r="B124" s="233" t="s">
        <v>145</v>
      </c>
    </row>
    <row r="126" spans="1:13">
      <c r="B126" s="233" t="s">
        <v>146</v>
      </c>
    </row>
  </sheetData>
  <pageMargins left="0.7" right="0.7" top="0.75" bottom="0.75" header="0.3" footer="0.3"/>
  <pageSetup scale="6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386"/>
  <sheetViews>
    <sheetView view="pageBreakPreview" zoomScale="80" zoomScaleNormal="100" zoomScaleSheetLayoutView="80" workbookViewId="0">
      <selection activeCell="B38" sqref="B38"/>
    </sheetView>
  </sheetViews>
  <sheetFormatPr defaultColWidth="9.140625" defaultRowHeight="12.75"/>
  <cols>
    <col min="1" max="1" width="18.85546875" style="7" bestFit="1" customWidth="1"/>
    <col min="2" max="2" width="46.42578125" style="7" bestFit="1" customWidth="1"/>
    <col min="3" max="3" width="22.85546875" style="7" customWidth="1"/>
    <col min="4" max="4" width="12.7109375" style="7" customWidth="1"/>
    <col min="5" max="5" width="18.85546875" style="7" customWidth="1"/>
    <col min="6" max="6" width="13.85546875" style="7" customWidth="1"/>
    <col min="7" max="8" width="12.7109375" style="7" customWidth="1"/>
    <col min="9" max="14" width="12.5703125" style="7" customWidth="1"/>
    <col min="15" max="15" width="12.42578125" style="7" customWidth="1"/>
    <col min="16" max="16384" width="9.140625" style="7"/>
  </cols>
  <sheetData>
    <row r="1" spans="1:14">
      <c r="A1" s="47" t="str">
        <f>'Revenue Lag'!A1</f>
        <v>KENTUCKY POWER COMPANY</v>
      </c>
      <c r="I1" s="22"/>
    </row>
    <row r="2" spans="1:14">
      <c r="A2" s="2" t="s">
        <v>16</v>
      </c>
      <c r="I2" s="22"/>
    </row>
    <row r="3" spans="1:14">
      <c r="A3" s="2" t="s">
        <v>147</v>
      </c>
    </row>
    <row r="5" spans="1:14">
      <c r="B5" s="31" t="s">
        <v>89</v>
      </c>
      <c r="C5" s="161">
        <f>M381</f>
        <v>58.438072110193168</v>
      </c>
      <c r="D5" s="162" t="s">
        <v>28</v>
      </c>
    </row>
    <row r="7" spans="1:14" ht="37.5" customHeight="1">
      <c r="A7" s="72" t="s">
        <v>92</v>
      </c>
      <c r="B7" s="72" t="s">
        <v>148</v>
      </c>
      <c r="C7" s="163" t="s">
        <v>149</v>
      </c>
      <c r="D7" s="163" t="s">
        <v>150</v>
      </c>
      <c r="E7" s="164" t="s">
        <v>151</v>
      </c>
      <c r="F7" s="164" t="s">
        <v>152</v>
      </c>
      <c r="G7" s="164" t="s">
        <v>153</v>
      </c>
      <c r="H7" s="165" t="s">
        <v>96</v>
      </c>
      <c r="I7" s="165" t="s">
        <v>97</v>
      </c>
      <c r="J7" s="19" t="s">
        <v>154</v>
      </c>
      <c r="K7" s="165" t="s">
        <v>98</v>
      </c>
      <c r="L7" s="165" t="s">
        <v>99</v>
      </c>
      <c r="M7" s="165" t="s">
        <v>141</v>
      </c>
      <c r="N7" s="166"/>
    </row>
    <row r="8" spans="1:14" ht="14.25" customHeight="1">
      <c r="A8" s="8" t="s">
        <v>35</v>
      </c>
      <c r="B8" s="8" t="s">
        <v>36</v>
      </c>
      <c r="C8" s="8" t="s">
        <v>37</v>
      </c>
      <c r="D8" s="8" t="s">
        <v>38</v>
      </c>
      <c r="E8" s="8" t="s">
        <v>70</v>
      </c>
      <c r="F8" s="8" t="s">
        <v>71</v>
      </c>
      <c r="G8" s="8" t="s">
        <v>72</v>
      </c>
      <c r="H8" s="8" t="s">
        <v>73</v>
      </c>
      <c r="I8" s="8" t="s">
        <v>101</v>
      </c>
      <c r="J8" s="8" t="s">
        <v>102</v>
      </c>
      <c r="K8" s="8" t="s">
        <v>103</v>
      </c>
      <c r="L8" s="173" t="s">
        <v>155</v>
      </c>
      <c r="M8" s="173" t="s">
        <v>156</v>
      </c>
      <c r="N8" s="166"/>
    </row>
    <row r="9" spans="1:14">
      <c r="A9" s="243" t="s">
        <v>105</v>
      </c>
      <c r="B9" s="243" t="s">
        <v>157</v>
      </c>
      <c r="C9" s="59">
        <v>44528</v>
      </c>
      <c r="D9" s="244">
        <v>44572</v>
      </c>
      <c r="E9" s="158">
        <v>888.53</v>
      </c>
      <c r="F9" s="13">
        <v>44512</v>
      </c>
      <c r="G9" s="13">
        <v>44512</v>
      </c>
      <c r="H9" s="167">
        <f>(G9-F9+1)/2</f>
        <v>0.5</v>
      </c>
      <c r="I9" s="167">
        <f>D9-G9</f>
        <v>60</v>
      </c>
      <c r="J9" s="167">
        <f>IF(A9="CHK",Float!$C$6,0)</f>
        <v>0</v>
      </c>
      <c r="K9" s="168">
        <f>H9+I9+J9</f>
        <v>60.5</v>
      </c>
      <c r="L9" s="245">
        <f t="shared" ref="L9:L72" si="0">E9/$E$381</f>
        <v>4.8622693382558308E-4</v>
      </c>
      <c r="M9" s="170">
        <f>K9*L9</f>
        <v>2.9416729496447778E-2</v>
      </c>
    </row>
    <row r="10" spans="1:14">
      <c r="A10" s="243" t="s">
        <v>105</v>
      </c>
      <c r="B10" s="243" t="s">
        <v>158</v>
      </c>
      <c r="C10" s="59">
        <v>44469</v>
      </c>
      <c r="D10" s="244">
        <v>44511</v>
      </c>
      <c r="E10" s="246">
        <v>997</v>
      </c>
      <c r="F10" s="13">
        <v>44469</v>
      </c>
      <c r="G10" s="13">
        <v>44469</v>
      </c>
      <c r="H10" s="167">
        <f t="shared" ref="H10:H73" si="1">(G10-F10+1)/2</f>
        <v>0.5</v>
      </c>
      <c r="I10" s="167">
        <f t="shared" ref="I10:I73" si="2">D10-G10</f>
        <v>42</v>
      </c>
      <c r="J10" s="167">
        <f>IF(A10="CHK",Float!$C$6,0)</f>
        <v>0</v>
      </c>
      <c r="K10" s="168">
        <f t="shared" ref="K10:K72" si="3">H10+I10+J10</f>
        <v>42.5</v>
      </c>
      <c r="L10" s="245">
        <f t="shared" si="0"/>
        <v>5.4558456442000422E-4</v>
      </c>
      <c r="M10" s="170">
        <f t="shared" ref="M10:M72" si="4">K10*L10</f>
        <v>2.3187343987850179E-2</v>
      </c>
    </row>
    <row r="11" spans="1:14">
      <c r="A11" s="243" t="s">
        <v>105</v>
      </c>
      <c r="B11" s="243" t="s">
        <v>159</v>
      </c>
      <c r="C11" s="59">
        <v>44757</v>
      </c>
      <c r="D11" s="244">
        <v>44799</v>
      </c>
      <c r="E11" s="246">
        <v>151.9</v>
      </c>
      <c r="F11" s="13">
        <v>44717</v>
      </c>
      <c r="G11" s="13">
        <v>44723</v>
      </c>
      <c r="H11" s="167">
        <f t="shared" si="1"/>
        <v>3.5</v>
      </c>
      <c r="I11" s="167">
        <f t="shared" si="2"/>
        <v>76</v>
      </c>
      <c r="J11" s="167">
        <f>IF(A11="CHK",Float!$C$6,0)</f>
        <v>0</v>
      </c>
      <c r="K11" s="168">
        <f t="shared" si="3"/>
        <v>79.5</v>
      </c>
      <c r="L11" s="245">
        <f t="shared" si="0"/>
        <v>8.312366633440185E-5</v>
      </c>
      <c r="M11" s="170">
        <f t="shared" si="4"/>
        <v>6.6083314735849467E-3</v>
      </c>
    </row>
    <row r="12" spans="1:14">
      <c r="A12" s="243" t="s">
        <v>105</v>
      </c>
      <c r="B12" s="243" t="s">
        <v>160</v>
      </c>
      <c r="C12" s="59">
        <v>44705</v>
      </c>
      <c r="D12" s="244">
        <v>44742</v>
      </c>
      <c r="E12" s="246">
        <v>704</v>
      </c>
      <c r="F12" s="13">
        <v>44695</v>
      </c>
      <c r="G12" s="13">
        <v>44701</v>
      </c>
      <c r="H12" s="167">
        <f t="shared" si="1"/>
        <v>3.5</v>
      </c>
      <c r="I12" s="167">
        <f t="shared" si="2"/>
        <v>41</v>
      </c>
      <c r="J12" s="167">
        <f>IF(A12="CHK",Float!$C$6,0)</f>
        <v>0</v>
      </c>
      <c r="K12" s="168">
        <f t="shared" si="3"/>
        <v>44.5</v>
      </c>
      <c r="L12" s="245">
        <f t="shared" si="0"/>
        <v>3.8524727517721464E-4</v>
      </c>
      <c r="M12" s="170">
        <f t="shared" si="4"/>
        <v>1.7143503745386052E-2</v>
      </c>
    </row>
    <row r="13" spans="1:14">
      <c r="A13" s="243" t="s">
        <v>105</v>
      </c>
      <c r="B13" s="243" t="s">
        <v>161</v>
      </c>
      <c r="C13" s="59">
        <v>44690</v>
      </c>
      <c r="D13" s="244">
        <v>44700</v>
      </c>
      <c r="E13" s="246">
        <v>900.16</v>
      </c>
      <c r="F13" s="13">
        <v>44691</v>
      </c>
      <c r="G13" s="13">
        <v>44691</v>
      </c>
      <c r="H13" s="167">
        <f t="shared" si="1"/>
        <v>0.5</v>
      </c>
      <c r="I13" s="167">
        <f t="shared" si="2"/>
        <v>9</v>
      </c>
      <c r="J13" s="167">
        <f>IF(A13="CHK",Float!$C$6,0)</f>
        <v>0</v>
      </c>
      <c r="K13" s="168">
        <f t="shared" si="3"/>
        <v>9.5</v>
      </c>
      <c r="L13" s="245">
        <f t="shared" si="0"/>
        <v>4.9259117503341117E-4</v>
      </c>
      <c r="M13" s="170">
        <f t="shared" si="4"/>
        <v>4.6796161628174064E-3</v>
      </c>
    </row>
    <row r="14" spans="1:14">
      <c r="A14" s="243" t="s">
        <v>105</v>
      </c>
      <c r="B14" s="243" t="s">
        <v>162</v>
      </c>
      <c r="C14" s="59">
        <v>44524</v>
      </c>
      <c r="D14" s="244">
        <v>44567</v>
      </c>
      <c r="E14" s="246">
        <v>292.95</v>
      </c>
      <c r="F14" s="59">
        <v>44516</v>
      </c>
      <c r="G14" s="59">
        <v>44516</v>
      </c>
      <c r="H14" s="167">
        <f t="shared" si="1"/>
        <v>0.5</v>
      </c>
      <c r="I14" s="167">
        <f t="shared" si="2"/>
        <v>51</v>
      </c>
      <c r="J14" s="167">
        <f>IF(A14="CHK",Float!$C$6,0)</f>
        <v>0</v>
      </c>
      <c r="K14" s="168">
        <f t="shared" si="3"/>
        <v>51.5</v>
      </c>
      <c r="L14" s="245">
        <f t="shared" si="0"/>
        <v>1.6030992793063213E-4</v>
      </c>
      <c r="M14" s="170">
        <f t="shared" si="4"/>
        <v>8.2559612884275553E-3</v>
      </c>
    </row>
    <row r="15" spans="1:14">
      <c r="A15" s="243" t="s">
        <v>105</v>
      </c>
      <c r="B15" s="243" t="s">
        <v>163</v>
      </c>
      <c r="C15" s="59">
        <v>44536</v>
      </c>
      <c r="D15" s="244">
        <v>44580</v>
      </c>
      <c r="E15" s="246">
        <v>345.8</v>
      </c>
      <c r="F15" s="13">
        <v>44536</v>
      </c>
      <c r="G15" s="13">
        <v>44536</v>
      </c>
      <c r="H15" s="167">
        <f t="shared" si="1"/>
        <v>0.5</v>
      </c>
      <c r="I15" s="167">
        <f t="shared" si="2"/>
        <v>44</v>
      </c>
      <c r="J15" s="167">
        <f>IF(A15="CHK",Float!$C$6,0)</f>
        <v>0</v>
      </c>
      <c r="K15" s="168">
        <f t="shared" si="3"/>
        <v>44.5</v>
      </c>
      <c r="L15" s="245">
        <f t="shared" si="0"/>
        <v>1.8923083488108072E-4</v>
      </c>
      <c r="M15" s="170">
        <f t="shared" si="4"/>
        <v>8.4207721522080916E-3</v>
      </c>
    </row>
    <row r="16" spans="1:14">
      <c r="A16" s="243" t="s">
        <v>105</v>
      </c>
      <c r="B16" s="243" t="s">
        <v>160</v>
      </c>
      <c r="C16" s="59">
        <v>44484</v>
      </c>
      <c r="D16" s="244">
        <v>44523</v>
      </c>
      <c r="E16" s="246">
        <v>880</v>
      </c>
      <c r="F16" s="13">
        <v>44478</v>
      </c>
      <c r="G16" s="13">
        <v>44484</v>
      </c>
      <c r="H16" s="167">
        <f t="shared" si="1"/>
        <v>3.5</v>
      </c>
      <c r="I16" s="167">
        <f t="shared" si="2"/>
        <v>39</v>
      </c>
      <c r="J16" s="167">
        <f>IF(A16="CHK",Float!$C$6,0)</f>
        <v>0</v>
      </c>
      <c r="K16" s="168">
        <f t="shared" si="3"/>
        <v>42.5</v>
      </c>
      <c r="L16" s="245">
        <f t="shared" si="0"/>
        <v>4.8155909397151829E-4</v>
      </c>
      <c r="M16" s="170">
        <f t="shared" si="4"/>
        <v>2.0466261493789526E-2</v>
      </c>
    </row>
    <row r="17" spans="1:13">
      <c r="A17" s="243" t="s">
        <v>105</v>
      </c>
      <c r="B17" s="243" t="s">
        <v>164</v>
      </c>
      <c r="C17" s="59">
        <v>44597</v>
      </c>
      <c r="D17" s="244">
        <v>44641</v>
      </c>
      <c r="E17" s="246">
        <v>454.45</v>
      </c>
      <c r="F17" s="13">
        <v>44591</v>
      </c>
      <c r="G17" s="13">
        <v>44597</v>
      </c>
      <c r="H17" s="167">
        <f t="shared" si="1"/>
        <v>3.5</v>
      </c>
      <c r="I17" s="167">
        <f t="shared" si="2"/>
        <v>44</v>
      </c>
      <c r="J17" s="167">
        <f>IF(A17="CHK",Float!$C$6,0)</f>
        <v>0</v>
      </c>
      <c r="K17" s="168">
        <f t="shared" si="3"/>
        <v>47.5</v>
      </c>
      <c r="L17" s="245">
        <f t="shared" si="0"/>
        <v>2.4868696619926873E-4</v>
      </c>
      <c r="M17" s="170">
        <f t="shared" si="4"/>
        <v>1.1812630894465265E-2</v>
      </c>
    </row>
    <row r="18" spans="1:13">
      <c r="A18" s="243" t="s">
        <v>165</v>
      </c>
      <c r="B18" s="243" t="s">
        <v>166</v>
      </c>
      <c r="C18" s="59">
        <v>44697</v>
      </c>
      <c r="D18" s="244">
        <v>44742</v>
      </c>
      <c r="E18" s="246">
        <v>414</v>
      </c>
      <c r="F18" s="13">
        <v>44697</v>
      </c>
      <c r="G18" s="13">
        <v>44697</v>
      </c>
      <c r="H18" s="167">
        <f t="shared" si="1"/>
        <v>0.5</v>
      </c>
      <c r="I18" s="167">
        <f t="shared" si="2"/>
        <v>45</v>
      </c>
      <c r="J18" s="167">
        <f>IF(A18="CHK",Float!$C$6,0)</f>
        <v>12.727273653192686</v>
      </c>
      <c r="K18" s="168">
        <f t="shared" si="3"/>
        <v>58.227273653192682</v>
      </c>
      <c r="L18" s="245">
        <f t="shared" si="0"/>
        <v>2.2655166466387336E-4</v>
      </c>
      <c r="M18" s="170">
        <f t="shared" si="4"/>
        <v>1.3191485774969697E-2</v>
      </c>
    </row>
    <row r="19" spans="1:13">
      <c r="A19" s="243" t="s">
        <v>105</v>
      </c>
      <c r="B19" s="243" t="s">
        <v>167</v>
      </c>
      <c r="C19" s="59">
        <v>44491</v>
      </c>
      <c r="D19" s="244">
        <v>44552</v>
      </c>
      <c r="E19" s="246">
        <v>782.4</v>
      </c>
      <c r="F19" s="13">
        <v>44409</v>
      </c>
      <c r="G19" s="13">
        <v>44457</v>
      </c>
      <c r="H19" s="167">
        <f t="shared" si="1"/>
        <v>24.5</v>
      </c>
      <c r="I19" s="167">
        <f t="shared" si="2"/>
        <v>95</v>
      </c>
      <c r="J19" s="167">
        <f>IF(A19="CHK",Float!$C$6,0)</f>
        <v>0</v>
      </c>
      <c r="K19" s="168">
        <f t="shared" si="3"/>
        <v>119.5</v>
      </c>
      <c r="L19" s="245">
        <f t="shared" si="0"/>
        <v>4.2814981264013168E-4</v>
      </c>
      <c r="M19" s="170">
        <f t="shared" si="4"/>
        <v>5.1163902610495735E-2</v>
      </c>
    </row>
    <row r="20" spans="1:13">
      <c r="A20" s="243" t="s">
        <v>105</v>
      </c>
      <c r="B20" s="243" t="s">
        <v>168</v>
      </c>
      <c r="C20" s="59">
        <v>44580</v>
      </c>
      <c r="D20" s="244">
        <v>44756</v>
      </c>
      <c r="E20" s="246">
        <v>183.3</v>
      </c>
      <c r="F20" s="13">
        <v>44580</v>
      </c>
      <c r="G20" s="13">
        <v>44580</v>
      </c>
      <c r="H20" s="167">
        <f t="shared" si="1"/>
        <v>0.5</v>
      </c>
      <c r="I20" s="167">
        <f t="shared" si="2"/>
        <v>176</v>
      </c>
      <c r="J20" s="167">
        <f>IF(A20="CHK",Float!$C$6,0)</f>
        <v>0</v>
      </c>
      <c r="K20" s="168">
        <f t="shared" si="3"/>
        <v>176.5</v>
      </c>
      <c r="L20" s="245">
        <f t="shared" si="0"/>
        <v>1.0030657036929467E-4</v>
      </c>
      <c r="M20" s="170">
        <f t="shared" si="4"/>
        <v>1.7704109670180507E-2</v>
      </c>
    </row>
    <row r="21" spans="1:13">
      <c r="A21" s="243" t="s">
        <v>105</v>
      </c>
      <c r="B21" s="243" t="s">
        <v>169</v>
      </c>
      <c r="C21" s="59">
        <v>44812</v>
      </c>
      <c r="D21" s="244">
        <v>44819</v>
      </c>
      <c r="E21" s="246">
        <v>163.52000000000001</v>
      </c>
      <c r="F21" s="13">
        <v>44812</v>
      </c>
      <c r="G21" s="13">
        <v>44812</v>
      </c>
      <c r="H21" s="167">
        <f t="shared" si="1"/>
        <v>0.5</v>
      </c>
      <c r="I21" s="167">
        <f t="shared" si="2"/>
        <v>7</v>
      </c>
      <c r="J21" s="167">
        <f>IF(A21="CHK",Float!$C$6,0)</f>
        <v>0</v>
      </c>
      <c r="K21" s="168">
        <f t="shared" si="3"/>
        <v>7.5</v>
      </c>
      <c r="L21" s="245">
        <f t="shared" si="0"/>
        <v>8.9482435279798487E-5</v>
      </c>
      <c r="M21" s="170">
        <f t="shared" si="4"/>
        <v>6.7111826459848869E-4</v>
      </c>
    </row>
    <row r="22" spans="1:13">
      <c r="A22" s="243" t="s">
        <v>105</v>
      </c>
      <c r="B22" s="243" t="s">
        <v>170</v>
      </c>
      <c r="C22" s="59">
        <v>44763</v>
      </c>
      <c r="D22" s="244">
        <v>44804</v>
      </c>
      <c r="E22" s="246">
        <v>871.45</v>
      </c>
      <c r="F22" s="13">
        <v>44825</v>
      </c>
      <c r="G22" s="13">
        <v>44825</v>
      </c>
      <c r="H22" s="167">
        <f t="shared" si="1"/>
        <v>0.5</v>
      </c>
      <c r="I22" s="167">
        <f t="shared" si="2"/>
        <v>-21</v>
      </c>
      <c r="J22" s="167">
        <f>IF(A22="CHK",Float!$C$6,0)</f>
        <v>0</v>
      </c>
      <c r="K22" s="168">
        <f t="shared" si="3"/>
        <v>-20.5</v>
      </c>
      <c r="L22" s="245">
        <f t="shared" si="0"/>
        <v>4.768803095925905E-4</v>
      </c>
      <c r="M22" s="170">
        <f t="shared" si="4"/>
        <v>-9.7760463466481044E-3</v>
      </c>
    </row>
    <row r="23" spans="1:13">
      <c r="A23" s="243" t="s">
        <v>105</v>
      </c>
      <c r="B23" s="243" t="s">
        <v>171</v>
      </c>
      <c r="C23" s="59">
        <v>44550</v>
      </c>
      <c r="D23" s="244">
        <v>44588</v>
      </c>
      <c r="E23" s="246">
        <v>276</v>
      </c>
      <c r="F23" s="13">
        <v>44544</v>
      </c>
      <c r="G23" s="13">
        <v>44550</v>
      </c>
      <c r="H23" s="167">
        <f t="shared" si="1"/>
        <v>3.5</v>
      </c>
      <c r="I23" s="167">
        <f t="shared" si="2"/>
        <v>38</v>
      </c>
      <c r="J23" s="167">
        <f>IF(A23="CHK",Float!$C$6,0)</f>
        <v>0</v>
      </c>
      <c r="K23" s="168">
        <f t="shared" si="3"/>
        <v>41.5</v>
      </c>
      <c r="L23" s="245">
        <f t="shared" si="0"/>
        <v>1.5103444310924892E-4</v>
      </c>
      <c r="M23" s="170">
        <f t="shared" si="4"/>
        <v>6.2679293890338305E-3</v>
      </c>
    </row>
    <row r="24" spans="1:13">
      <c r="A24" s="243" t="s">
        <v>105</v>
      </c>
      <c r="B24" s="243" t="s">
        <v>171</v>
      </c>
      <c r="C24" s="59">
        <v>44495</v>
      </c>
      <c r="D24" s="244">
        <v>44532</v>
      </c>
      <c r="E24" s="246">
        <v>345.6</v>
      </c>
      <c r="F24" s="13">
        <v>44485</v>
      </c>
      <c r="G24" s="13">
        <v>44491</v>
      </c>
      <c r="H24" s="167">
        <f t="shared" si="1"/>
        <v>3.5</v>
      </c>
      <c r="I24" s="167">
        <f t="shared" si="2"/>
        <v>41</v>
      </c>
      <c r="J24" s="167">
        <f>IF(A24="CHK",Float!$C$6,0)</f>
        <v>0</v>
      </c>
      <c r="K24" s="168">
        <f t="shared" si="3"/>
        <v>44.5</v>
      </c>
      <c r="L24" s="245">
        <f t="shared" si="0"/>
        <v>1.8912138963245084E-4</v>
      </c>
      <c r="M24" s="170">
        <f t="shared" si="4"/>
        <v>8.4159018386440621E-3</v>
      </c>
    </row>
    <row r="25" spans="1:13">
      <c r="A25" s="243" t="s">
        <v>105</v>
      </c>
      <c r="B25" s="243" t="s">
        <v>172</v>
      </c>
      <c r="C25" s="59">
        <v>44496</v>
      </c>
      <c r="D25" s="244">
        <v>44539</v>
      </c>
      <c r="E25" s="246">
        <v>459</v>
      </c>
      <c r="F25" s="13">
        <v>44491</v>
      </c>
      <c r="G25" s="13">
        <v>44491</v>
      </c>
      <c r="H25" s="167">
        <f t="shared" si="1"/>
        <v>0.5</v>
      </c>
      <c r="I25" s="167">
        <f t="shared" si="2"/>
        <v>48</v>
      </c>
      <c r="J25" s="167">
        <f>IF(A25="CHK",Float!$C$6,0)</f>
        <v>0</v>
      </c>
      <c r="K25" s="168">
        <f t="shared" si="3"/>
        <v>48.5</v>
      </c>
      <c r="L25" s="245">
        <f t="shared" si="0"/>
        <v>2.5117684560559876E-4</v>
      </c>
      <c r="M25" s="170">
        <f t="shared" si="4"/>
        <v>1.218207701187154E-2</v>
      </c>
    </row>
    <row r="26" spans="1:13">
      <c r="A26" s="243" t="s">
        <v>105</v>
      </c>
      <c r="B26" s="243" t="s">
        <v>173</v>
      </c>
      <c r="C26" s="59">
        <v>44681</v>
      </c>
      <c r="D26" s="244">
        <v>44725</v>
      </c>
      <c r="E26" s="246">
        <v>192</v>
      </c>
      <c r="F26" s="13">
        <v>44662</v>
      </c>
      <c r="G26" s="13">
        <v>44675</v>
      </c>
      <c r="H26" s="167">
        <f t="shared" si="1"/>
        <v>7</v>
      </c>
      <c r="I26" s="167">
        <f t="shared" si="2"/>
        <v>50</v>
      </c>
      <c r="J26" s="167">
        <f>IF(A26="CHK",Float!$C$6,0)</f>
        <v>0</v>
      </c>
      <c r="K26" s="168">
        <f t="shared" si="3"/>
        <v>57</v>
      </c>
      <c r="L26" s="245">
        <f t="shared" si="0"/>
        <v>1.050674386846949E-4</v>
      </c>
      <c r="M26" s="170">
        <f t="shared" si="4"/>
        <v>5.9888440050276086E-3</v>
      </c>
    </row>
    <row r="27" spans="1:13">
      <c r="A27" s="243" t="s">
        <v>105</v>
      </c>
      <c r="B27" s="243" t="s">
        <v>174</v>
      </c>
      <c r="C27" s="59">
        <v>44681</v>
      </c>
      <c r="D27" s="244">
        <v>44725</v>
      </c>
      <c r="E27" s="246">
        <v>438</v>
      </c>
      <c r="F27" s="13">
        <v>44666</v>
      </c>
      <c r="G27" s="13">
        <v>44694</v>
      </c>
      <c r="H27" s="167">
        <f t="shared" si="1"/>
        <v>14.5</v>
      </c>
      <c r="I27" s="167">
        <f t="shared" si="2"/>
        <v>31</v>
      </c>
      <c r="J27" s="167">
        <f>IF(A27="CHK",Float!$C$6,0)</f>
        <v>0</v>
      </c>
      <c r="K27" s="168">
        <f t="shared" si="3"/>
        <v>45.5</v>
      </c>
      <c r="L27" s="245">
        <f t="shared" si="0"/>
        <v>2.3968509449946024E-4</v>
      </c>
      <c r="M27" s="170">
        <f t="shared" si="4"/>
        <v>1.0905671799725441E-2</v>
      </c>
    </row>
    <row r="28" spans="1:13">
      <c r="A28" s="243" t="s">
        <v>105</v>
      </c>
      <c r="B28" s="243" t="s">
        <v>175</v>
      </c>
      <c r="C28" s="59">
        <v>44494</v>
      </c>
      <c r="D28" s="244">
        <v>44552</v>
      </c>
      <c r="E28" s="246">
        <v>713.6</v>
      </c>
      <c r="F28" s="13">
        <v>44494</v>
      </c>
      <c r="G28" s="13">
        <v>44494</v>
      </c>
      <c r="H28" s="167">
        <f t="shared" si="1"/>
        <v>0.5</v>
      </c>
      <c r="I28" s="167">
        <f t="shared" si="2"/>
        <v>58</v>
      </c>
      <c r="J28" s="167">
        <f>IF(A28="CHK",Float!$C$6,0)</f>
        <v>0</v>
      </c>
      <c r="K28" s="168">
        <f t="shared" si="3"/>
        <v>58.5</v>
      </c>
      <c r="L28" s="245">
        <f t="shared" si="0"/>
        <v>3.9050064711144939E-4</v>
      </c>
      <c r="M28" s="170">
        <f t="shared" si="4"/>
        <v>2.2844287856019791E-2</v>
      </c>
    </row>
    <row r="29" spans="1:13">
      <c r="A29" s="243" t="s">
        <v>165</v>
      </c>
      <c r="B29" s="243" t="s">
        <v>176</v>
      </c>
      <c r="C29" s="59">
        <v>44659</v>
      </c>
      <c r="D29" s="244">
        <v>44704</v>
      </c>
      <c r="E29" s="246">
        <v>660</v>
      </c>
      <c r="F29" s="13">
        <v>44642</v>
      </c>
      <c r="G29" s="13">
        <v>44642</v>
      </c>
      <c r="H29" s="167">
        <f t="shared" si="1"/>
        <v>0.5</v>
      </c>
      <c r="I29" s="167">
        <f t="shared" si="2"/>
        <v>62</v>
      </c>
      <c r="J29" s="167">
        <f>IF(A29="CHK",Float!$C$6,0)</f>
        <v>12.727273653192686</v>
      </c>
      <c r="K29" s="168">
        <f t="shared" si="3"/>
        <v>75.227273653192682</v>
      </c>
      <c r="L29" s="245">
        <f t="shared" si="0"/>
        <v>3.6116932047863869E-4</v>
      </c>
      <c r="M29" s="170">
        <f t="shared" si="4"/>
        <v>2.7169783306784202E-2</v>
      </c>
    </row>
    <row r="30" spans="1:13">
      <c r="A30" s="243" t="s">
        <v>105</v>
      </c>
      <c r="B30" s="243" t="s">
        <v>160</v>
      </c>
      <c r="C30" s="59">
        <v>44605</v>
      </c>
      <c r="D30" s="244">
        <v>44644</v>
      </c>
      <c r="E30" s="246">
        <v>975</v>
      </c>
      <c r="F30" s="13">
        <v>44597</v>
      </c>
      <c r="G30" s="13">
        <v>44603</v>
      </c>
      <c r="H30" s="167">
        <f t="shared" si="1"/>
        <v>3.5</v>
      </c>
      <c r="I30" s="167">
        <f t="shared" si="2"/>
        <v>41</v>
      </c>
      <c r="J30" s="167">
        <f>IF(A30="CHK",Float!$C$6,0)</f>
        <v>0</v>
      </c>
      <c r="K30" s="168">
        <f t="shared" si="3"/>
        <v>44.5</v>
      </c>
      <c r="L30" s="245">
        <f t="shared" si="0"/>
        <v>5.3354558707071622E-4</v>
      </c>
      <c r="M30" s="170">
        <f t="shared" si="4"/>
        <v>2.3742778624646872E-2</v>
      </c>
    </row>
    <row r="31" spans="1:13">
      <c r="A31" s="243" t="s">
        <v>105</v>
      </c>
      <c r="B31" s="243" t="s">
        <v>177</v>
      </c>
      <c r="C31" s="59">
        <v>44660</v>
      </c>
      <c r="D31" s="244">
        <v>44704</v>
      </c>
      <c r="E31" s="246">
        <v>309.10000000000002</v>
      </c>
      <c r="F31" s="13">
        <v>44652</v>
      </c>
      <c r="G31" s="13">
        <v>44681</v>
      </c>
      <c r="H31" s="167">
        <f t="shared" si="1"/>
        <v>15</v>
      </c>
      <c r="I31" s="167">
        <f t="shared" si="2"/>
        <v>23</v>
      </c>
      <c r="J31" s="167">
        <f>IF(A31="CHK",Float!$C$6,0)</f>
        <v>0</v>
      </c>
      <c r="K31" s="168">
        <f t="shared" si="3"/>
        <v>38</v>
      </c>
      <c r="L31" s="245">
        <f t="shared" si="0"/>
        <v>1.6914763175749582E-4</v>
      </c>
      <c r="M31" s="170">
        <f t="shared" si="4"/>
        <v>6.4276100067848412E-3</v>
      </c>
    </row>
    <row r="32" spans="1:13">
      <c r="A32" s="243" t="s">
        <v>105</v>
      </c>
      <c r="B32" s="243" t="s">
        <v>178</v>
      </c>
      <c r="C32" s="59">
        <v>44539</v>
      </c>
      <c r="D32" s="244">
        <v>44581</v>
      </c>
      <c r="E32" s="246">
        <v>347.61</v>
      </c>
      <c r="F32" s="13">
        <v>44536</v>
      </c>
      <c r="G32" s="13">
        <v>44542</v>
      </c>
      <c r="H32" s="167">
        <f t="shared" si="1"/>
        <v>3.5</v>
      </c>
      <c r="I32" s="167">
        <f t="shared" si="2"/>
        <v>39</v>
      </c>
      <c r="J32" s="167">
        <f>IF(A32="CHK",Float!$C$6,0)</f>
        <v>0</v>
      </c>
      <c r="K32" s="168">
        <f t="shared" si="3"/>
        <v>42.5</v>
      </c>
      <c r="L32" s="245">
        <f t="shared" si="0"/>
        <v>1.9022131438118121E-4</v>
      </c>
      <c r="M32" s="170">
        <f t="shared" si="4"/>
        <v>8.0844058612002008E-3</v>
      </c>
    </row>
    <row r="33" spans="1:13">
      <c r="A33" s="243" t="s">
        <v>105</v>
      </c>
      <c r="B33" s="243" t="s">
        <v>160</v>
      </c>
      <c r="C33" s="59">
        <v>44701</v>
      </c>
      <c r="D33" s="244">
        <v>44740</v>
      </c>
      <c r="E33" s="246">
        <v>704</v>
      </c>
      <c r="F33" s="13">
        <v>44695</v>
      </c>
      <c r="G33" s="13">
        <v>44701</v>
      </c>
      <c r="H33" s="167">
        <f t="shared" si="1"/>
        <v>3.5</v>
      </c>
      <c r="I33" s="167">
        <f t="shared" si="2"/>
        <v>39</v>
      </c>
      <c r="J33" s="167">
        <f>IF(A33="CHK",Float!$C$6,0)</f>
        <v>0</v>
      </c>
      <c r="K33" s="168">
        <f t="shared" si="3"/>
        <v>42.5</v>
      </c>
      <c r="L33" s="245">
        <f t="shared" si="0"/>
        <v>3.8524727517721464E-4</v>
      </c>
      <c r="M33" s="170">
        <f t="shared" si="4"/>
        <v>1.6373009195031624E-2</v>
      </c>
    </row>
    <row r="34" spans="1:13">
      <c r="A34" s="243" t="s">
        <v>105</v>
      </c>
      <c r="B34" s="243" t="s">
        <v>179</v>
      </c>
      <c r="C34" s="59">
        <v>44674</v>
      </c>
      <c r="D34" s="244">
        <v>44718</v>
      </c>
      <c r="E34" s="246">
        <v>335.2</v>
      </c>
      <c r="F34" s="13">
        <v>44668</v>
      </c>
      <c r="G34" s="13">
        <v>44674</v>
      </c>
      <c r="H34" s="167">
        <f t="shared" si="1"/>
        <v>3.5</v>
      </c>
      <c r="I34" s="167">
        <f t="shared" si="2"/>
        <v>44</v>
      </c>
      <c r="J34" s="167">
        <f>IF(A34="CHK",Float!$C$6,0)</f>
        <v>0</v>
      </c>
      <c r="K34" s="168">
        <f t="shared" si="3"/>
        <v>47.5</v>
      </c>
      <c r="L34" s="245">
        <f t="shared" si="0"/>
        <v>1.8343023670369649E-4</v>
      </c>
      <c r="M34" s="170">
        <f t="shared" si="4"/>
        <v>8.7129362434255828E-3</v>
      </c>
    </row>
    <row r="35" spans="1:13">
      <c r="A35" s="243" t="s">
        <v>105</v>
      </c>
      <c r="B35" s="243" t="s">
        <v>180</v>
      </c>
      <c r="C35" s="59">
        <v>44566</v>
      </c>
      <c r="D35" s="244">
        <v>44797</v>
      </c>
      <c r="E35" s="246">
        <v>362.45</v>
      </c>
      <c r="F35" s="13">
        <v>44565</v>
      </c>
      <c r="G35" s="13">
        <v>44565</v>
      </c>
      <c r="H35" s="167">
        <f t="shared" si="1"/>
        <v>0.5</v>
      </c>
      <c r="I35" s="167">
        <f t="shared" si="2"/>
        <v>232</v>
      </c>
      <c r="J35" s="167">
        <f>IF(A35="CHK",Float!$C$6,0)</f>
        <v>0</v>
      </c>
      <c r="K35" s="168">
        <f t="shared" si="3"/>
        <v>232.5</v>
      </c>
      <c r="L35" s="245">
        <f t="shared" si="0"/>
        <v>1.9834215182951907E-4</v>
      </c>
      <c r="M35" s="170">
        <f t="shared" si="4"/>
        <v>4.6114550300363183E-2</v>
      </c>
    </row>
    <row r="36" spans="1:13">
      <c r="A36" s="243" t="s">
        <v>105</v>
      </c>
      <c r="B36" s="243" t="s">
        <v>181</v>
      </c>
      <c r="C36" s="59">
        <v>44606</v>
      </c>
      <c r="D36" s="244">
        <v>44650</v>
      </c>
      <c r="E36" s="246">
        <v>197.8</v>
      </c>
      <c r="F36" s="13">
        <v>44606</v>
      </c>
      <c r="G36" s="13">
        <v>44606</v>
      </c>
      <c r="H36" s="167">
        <f t="shared" si="1"/>
        <v>0.5</v>
      </c>
      <c r="I36" s="167">
        <f t="shared" si="2"/>
        <v>44</v>
      </c>
      <c r="J36" s="167">
        <f>IF(A36="CHK",Float!$C$6,0)</f>
        <v>0</v>
      </c>
      <c r="K36" s="168">
        <f t="shared" si="3"/>
        <v>44.5</v>
      </c>
      <c r="L36" s="245">
        <f t="shared" si="0"/>
        <v>1.0824135089496172E-4</v>
      </c>
      <c r="M36" s="170">
        <f t="shared" si="4"/>
        <v>4.8167401148257964E-3</v>
      </c>
    </row>
    <row r="37" spans="1:13">
      <c r="A37" s="243" t="s">
        <v>105</v>
      </c>
      <c r="B37" s="243" t="s">
        <v>178</v>
      </c>
      <c r="C37" s="59">
        <v>44798</v>
      </c>
      <c r="D37" s="244">
        <v>44840</v>
      </c>
      <c r="E37" s="246">
        <v>602.32000000000005</v>
      </c>
      <c r="F37" s="13">
        <v>44795</v>
      </c>
      <c r="G37" s="13">
        <v>44801</v>
      </c>
      <c r="H37" s="167">
        <f t="shared" si="1"/>
        <v>3.5</v>
      </c>
      <c r="I37" s="167">
        <f t="shared" si="2"/>
        <v>39</v>
      </c>
      <c r="J37" s="167">
        <f>IF(A37="CHK",Float!$C$6,0)</f>
        <v>0</v>
      </c>
      <c r="K37" s="168">
        <f t="shared" si="3"/>
        <v>42.5</v>
      </c>
      <c r="L37" s="245">
        <f t="shared" si="0"/>
        <v>3.2960531077377831E-4</v>
      </c>
      <c r="M37" s="170">
        <f t="shared" si="4"/>
        <v>1.4008225707885577E-2</v>
      </c>
    </row>
    <row r="38" spans="1:13">
      <c r="A38" s="243" t="s">
        <v>105</v>
      </c>
      <c r="B38" s="243" t="s">
        <v>182</v>
      </c>
      <c r="C38" s="59">
        <v>44501</v>
      </c>
      <c r="D38" s="244">
        <v>44649</v>
      </c>
      <c r="E38" s="246">
        <v>195</v>
      </c>
      <c r="F38" s="59">
        <v>44501</v>
      </c>
      <c r="G38" s="59">
        <v>44895</v>
      </c>
      <c r="H38" s="167">
        <f t="shared" si="1"/>
        <v>197.5</v>
      </c>
      <c r="I38" s="167">
        <f t="shared" si="2"/>
        <v>-246</v>
      </c>
      <c r="J38" s="167">
        <f>IF(A38="CHK",Float!$C$6,0)</f>
        <v>0</v>
      </c>
      <c r="K38" s="168">
        <f t="shared" si="3"/>
        <v>-48.5</v>
      </c>
      <c r="L38" s="245">
        <f t="shared" si="0"/>
        <v>1.0670911741414325E-4</v>
      </c>
      <c r="M38" s="170">
        <f t="shared" si="4"/>
        <v>-5.1753921945859481E-3</v>
      </c>
    </row>
    <row r="39" spans="1:13">
      <c r="A39" s="243" t="s">
        <v>105</v>
      </c>
      <c r="B39" s="243" t="s">
        <v>183</v>
      </c>
      <c r="C39" s="59">
        <v>44641</v>
      </c>
      <c r="D39" s="244">
        <v>44685</v>
      </c>
      <c r="E39" s="246">
        <v>766</v>
      </c>
      <c r="F39" s="13">
        <v>44636</v>
      </c>
      <c r="G39" s="13">
        <v>44638</v>
      </c>
      <c r="H39" s="167">
        <f t="shared" si="1"/>
        <v>1.5</v>
      </c>
      <c r="I39" s="167">
        <f t="shared" si="2"/>
        <v>47</v>
      </c>
      <c r="J39" s="167">
        <f>IF(A39="CHK",Float!$C$6,0)</f>
        <v>0</v>
      </c>
      <c r="K39" s="168">
        <f t="shared" si="3"/>
        <v>48.5</v>
      </c>
      <c r="L39" s="245">
        <f t="shared" si="0"/>
        <v>4.1917530225248068E-4</v>
      </c>
      <c r="M39" s="170">
        <f t="shared" si="4"/>
        <v>2.0330002159245311E-2</v>
      </c>
    </row>
    <row r="40" spans="1:13">
      <c r="A40" s="243" t="s">
        <v>105</v>
      </c>
      <c r="B40" s="243" t="s">
        <v>184</v>
      </c>
      <c r="C40" s="59">
        <v>44790</v>
      </c>
      <c r="D40" s="244">
        <v>44833</v>
      </c>
      <c r="E40" s="246">
        <v>686</v>
      </c>
      <c r="F40" s="13">
        <v>44775</v>
      </c>
      <c r="G40" s="13">
        <v>44783</v>
      </c>
      <c r="H40" s="167">
        <f t="shared" si="1"/>
        <v>4.5</v>
      </c>
      <c r="I40" s="167">
        <f t="shared" si="2"/>
        <v>50</v>
      </c>
      <c r="J40" s="167">
        <f>IF(A40="CHK",Float!$C$6,0)</f>
        <v>0</v>
      </c>
      <c r="K40" s="168">
        <f t="shared" si="3"/>
        <v>54.5</v>
      </c>
      <c r="L40" s="245">
        <f t="shared" si="0"/>
        <v>3.7539720280052445E-4</v>
      </c>
      <c r="M40" s="170">
        <f t="shared" si="4"/>
        <v>2.0459147552628582E-2</v>
      </c>
    </row>
    <row r="41" spans="1:13">
      <c r="A41" s="243" t="s">
        <v>105</v>
      </c>
      <c r="B41" s="243" t="s">
        <v>185</v>
      </c>
      <c r="C41" s="59">
        <v>44620</v>
      </c>
      <c r="D41" s="244">
        <v>44648</v>
      </c>
      <c r="E41" s="246">
        <v>153</v>
      </c>
      <c r="F41" s="13">
        <v>44620</v>
      </c>
      <c r="G41" s="13">
        <v>44620</v>
      </c>
      <c r="H41" s="167">
        <f t="shared" si="1"/>
        <v>0.5</v>
      </c>
      <c r="I41" s="167">
        <f t="shared" si="2"/>
        <v>28</v>
      </c>
      <c r="J41" s="167">
        <f>IF(A41="CHK",Float!$C$6,0)</f>
        <v>0</v>
      </c>
      <c r="K41" s="168">
        <f t="shared" si="3"/>
        <v>28.5</v>
      </c>
      <c r="L41" s="245">
        <f t="shared" si="0"/>
        <v>8.3725615201866245E-5</v>
      </c>
      <c r="M41" s="170">
        <f t="shared" si="4"/>
        <v>2.3861800332531879E-3</v>
      </c>
    </row>
    <row r="42" spans="1:13">
      <c r="A42" s="243" t="s">
        <v>105</v>
      </c>
      <c r="B42" s="243" t="s">
        <v>186</v>
      </c>
      <c r="C42" s="59">
        <v>44705</v>
      </c>
      <c r="D42" s="244">
        <v>44749</v>
      </c>
      <c r="E42" s="246">
        <v>842.05</v>
      </c>
      <c r="F42" s="13">
        <v>44697</v>
      </c>
      <c r="G42" s="13">
        <v>44703</v>
      </c>
      <c r="H42" s="167">
        <f t="shared" si="1"/>
        <v>3.5</v>
      </c>
      <c r="I42" s="167">
        <f t="shared" si="2"/>
        <v>46</v>
      </c>
      <c r="J42" s="167">
        <f>IF(A42="CHK",Float!$C$6,0)</f>
        <v>0</v>
      </c>
      <c r="K42" s="168">
        <f t="shared" si="3"/>
        <v>49.5</v>
      </c>
      <c r="L42" s="245">
        <f t="shared" si="0"/>
        <v>4.6079185804399653E-4</v>
      </c>
      <c r="M42" s="170">
        <f t="shared" si="4"/>
        <v>2.2809196973177827E-2</v>
      </c>
    </row>
    <row r="43" spans="1:13">
      <c r="A43" s="243" t="s">
        <v>105</v>
      </c>
      <c r="B43" s="243" t="s">
        <v>164</v>
      </c>
      <c r="C43" s="59">
        <v>44492</v>
      </c>
      <c r="D43" s="244">
        <v>44536</v>
      </c>
      <c r="E43" s="246">
        <v>592.79999999999995</v>
      </c>
      <c r="F43" s="13">
        <v>44493</v>
      </c>
      <c r="G43" s="13">
        <v>44499</v>
      </c>
      <c r="H43" s="167">
        <f t="shared" si="1"/>
        <v>3.5</v>
      </c>
      <c r="I43" s="167">
        <f t="shared" si="2"/>
        <v>37</v>
      </c>
      <c r="J43" s="167">
        <f>IF(A43="CHK",Float!$C$6,0)</f>
        <v>0</v>
      </c>
      <c r="K43" s="168">
        <f t="shared" si="3"/>
        <v>40.5</v>
      </c>
      <c r="L43" s="245">
        <f t="shared" si="0"/>
        <v>3.2439571693899548E-4</v>
      </c>
      <c r="M43" s="170">
        <f t="shared" si="4"/>
        <v>1.3138026536029317E-2</v>
      </c>
    </row>
    <row r="44" spans="1:13">
      <c r="A44" s="243" t="s">
        <v>105</v>
      </c>
      <c r="B44" s="243" t="s">
        <v>184</v>
      </c>
      <c r="C44" s="59">
        <v>44629</v>
      </c>
      <c r="D44" s="244">
        <v>44672</v>
      </c>
      <c r="E44" s="246">
        <v>583.91999999999996</v>
      </c>
      <c r="F44" s="13">
        <v>44620</v>
      </c>
      <c r="G44" s="13">
        <v>44626</v>
      </c>
      <c r="H44" s="167">
        <f t="shared" si="1"/>
        <v>3.5</v>
      </c>
      <c r="I44" s="167">
        <f t="shared" si="2"/>
        <v>46</v>
      </c>
      <c r="J44" s="167">
        <f>IF(A44="CHK",Float!$C$6,0)</f>
        <v>0</v>
      </c>
      <c r="K44" s="168">
        <f t="shared" si="3"/>
        <v>49.5</v>
      </c>
      <c r="L44" s="245">
        <f t="shared" si="0"/>
        <v>3.1953634789982834E-4</v>
      </c>
      <c r="M44" s="170">
        <f t="shared" si="4"/>
        <v>1.5817049221041504E-2</v>
      </c>
    </row>
    <row r="45" spans="1:13">
      <c r="A45" s="243" t="s">
        <v>105</v>
      </c>
      <c r="B45" s="243" t="s">
        <v>187</v>
      </c>
      <c r="C45" s="59">
        <v>44613</v>
      </c>
      <c r="D45" s="244">
        <v>44656</v>
      </c>
      <c r="E45" s="246">
        <v>621.41999999999996</v>
      </c>
      <c r="F45" s="13">
        <v>44613</v>
      </c>
      <c r="G45" s="13">
        <v>44613</v>
      </c>
      <c r="H45" s="167">
        <f t="shared" si="1"/>
        <v>0.5</v>
      </c>
      <c r="I45" s="167">
        <f t="shared" si="2"/>
        <v>43</v>
      </c>
      <c r="J45" s="167">
        <f>IF(A45="CHK",Float!$C$6,0)</f>
        <v>0</v>
      </c>
      <c r="K45" s="168">
        <f t="shared" si="3"/>
        <v>43.5</v>
      </c>
      <c r="L45" s="245">
        <f t="shared" si="0"/>
        <v>3.4005733201793279E-4</v>
      </c>
      <c r="M45" s="170">
        <f t="shared" si="4"/>
        <v>1.4792493942780077E-2</v>
      </c>
    </row>
    <row r="46" spans="1:13">
      <c r="A46" s="243" t="s">
        <v>105</v>
      </c>
      <c r="B46" s="243" t="s">
        <v>188</v>
      </c>
      <c r="C46" s="59">
        <v>44653</v>
      </c>
      <c r="D46" s="244">
        <v>44694</v>
      </c>
      <c r="E46" s="246">
        <v>181.3</v>
      </c>
      <c r="F46" s="13">
        <v>44653</v>
      </c>
      <c r="G46" s="13">
        <v>44653</v>
      </c>
      <c r="H46" s="167">
        <f t="shared" si="1"/>
        <v>0.5</v>
      </c>
      <c r="I46" s="167">
        <f t="shared" si="2"/>
        <v>41</v>
      </c>
      <c r="J46" s="167">
        <f>IF(A46="CHK",Float!$C$6,0)</f>
        <v>0</v>
      </c>
      <c r="K46" s="168">
        <f t="shared" si="3"/>
        <v>41.5</v>
      </c>
      <c r="L46" s="245">
        <f t="shared" si="0"/>
        <v>9.9212117882995762E-5</v>
      </c>
      <c r="M46" s="170">
        <f t="shared" si="4"/>
        <v>4.1173028921443243E-3</v>
      </c>
    </row>
    <row r="47" spans="1:13">
      <c r="A47" s="243" t="s">
        <v>105</v>
      </c>
      <c r="B47" s="243" t="s">
        <v>189</v>
      </c>
      <c r="C47" s="59">
        <v>44600</v>
      </c>
      <c r="D47" s="244">
        <v>44644</v>
      </c>
      <c r="E47" s="246">
        <v>486.05</v>
      </c>
      <c r="F47" s="13">
        <v>44590</v>
      </c>
      <c r="G47" s="13">
        <v>44596</v>
      </c>
      <c r="H47" s="167">
        <f t="shared" si="1"/>
        <v>3.5</v>
      </c>
      <c r="I47" s="167">
        <f t="shared" si="2"/>
        <v>48</v>
      </c>
      <c r="J47" s="167">
        <f>IF(A47="CHK",Float!$C$6,0)</f>
        <v>0</v>
      </c>
      <c r="K47" s="168">
        <f t="shared" si="3"/>
        <v>51.5</v>
      </c>
      <c r="L47" s="245">
        <f t="shared" si="0"/>
        <v>2.6597931548279143E-4</v>
      </c>
      <c r="M47" s="170">
        <f t="shared" si="4"/>
        <v>1.3697934747363758E-2</v>
      </c>
    </row>
    <row r="48" spans="1:13">
      <c r="A48" s="243" t="s">
        <v>105</v>
      </c>
      <c r="B48" s="243" t="s">
        <v>190</v>
      </c>
      <c r="C48" s="59">
        <v>44656</v>
      </c>
      <c r="D48" s="244">
        <v>44657</v>
      </c>
      <c r="E48" s="246">
        <v>149.6</v>
      </c>
      <c r="F48" s="13">
        <v>44621</v>
      </c>
      <c r="G48" s="13">
        <v>44651</v>
      </c>
      <c r="H48" s="167">
        <f t="shared" si="1"/>
        <v>15.5</v>
      </c>
      <c r="I48" s="167">
        <f t="shared" si="2"/>
        <v>6</v>
      </c>
      <c r="J48" s="167">
        <f>IF(A48="CHK",Float!$C$6,0)</f>
        <v>0</v>
      </c>
      <c r="K48" s="168">
        <f t="shared" si="3"/>
        <v>21.5</v>
      </c>
      <c r="L48" s="245">
        <f t="shared" si="0"/>
        <v>8.1865045975158105E-5</v>
      </c>
      <c r="M48" s="170">
        <f t="shared" si="4"/>
        <v>1.7600984884658993E-3</v>
      </c>
    </row>
    <row r="49" spans="1:13">
      <c r="A49" s="243" t="s">
        <v>105</v>
      </c>
      <c r="B49" s="243" t="s">
        <v>186</v>
      </c>
      <c r="C49" s="59">
        <v>44586</v>
      </c>
      <c r="D49" s="244">
        <v>44630</v>
      </c>
      <c r="E49" s="246">
        <v>794.88</v>
      </c>
      <c r="F49" s="13">
        <v>44578</v>
      </c>
      <c r="G49" s="13">
        <v>44584</v>
      </c>
      <c r="H49" s="167">
        <f t="shared" si="1"/>
        <v>3.5</v>
      </c>
      <c r="I49" s="167">
        <f t="shared" si="2"/>
        <v>46</v>
      </c>
      <c r="J49" s="167">
        <f>IF(A49="CHK",Float!$C$6,0)</f>
        <v>0</v>
      </c>
      <c r="K49" s="168">
        <f t="shared" si="3"/>
        <v>49.5</v>
      </c>
      <c r="L49" s="245">
        <f t="shared" si="0"/>
        <v>4.3497919615463686E-4</v>
      </c>
      <c r="M49" s="170">
        <f t="shared" si="4"/>
        <v>2.1531470209654523E-2</v>
      </c>
    </row>
    <row r="50" spans="1:13">
      <c r="A50" s="243" t="s">
        <v>105</v>
      </c>
      <c r="B50" s="243" t="s">
        <v>191</v>
      </c>
      <c r="C50" s="59">
        <v>44530</v>
      </c>
      <c r="D50" s="244">
        <v>44574</v>
      </c>
      <c r="E50" s="246">
        <v>972.3</v>
      </c>
      <c r="F50" s="13">
        <v>44530</v>
      </c>
      <c r="G50" s="13">
        <v>44530</v>
      </c>
      <c r="H50" s="167">
        <f t="shared" si="1"/>
        <v>0.5</v>
      </c>
      <c r="I50" s="167">
        <f t="shared" si="2"/>
        <v>44</v>
      </c>
      <c r="J50" s="167">
        <f>IF(A50="CHK",Float!$C$6,0)</f>
        <v>0</v>
      </c>
      <c r="K50" s="168">
        <f t="shared" si="3"/>
        <v>44.5</v>
      </c>
      <c r="L50" s="245">
        <f t="shared" si="0"/>
        <v>5.3206807621421269E-4</v>
      </c>
      <c r="M50" s="170">
        <f t="shared" si="4"/>
        <v>2.3677029391532465E-2</v>
      </c>
    </row>
    <row r="51" spans="1:13">
      <c r="A51" s="243" t="s">
        <v>105</v>
      </c>
      <c r="B51" s="243" t="s">
        <v>192</v>
      </c>
      <c r="C51" s="59">
        <v>44645</v>
      </c>
      <c r="D51" s="244">
        <v>44684</v>
      </c>
      <c r="E51" s="246">
        <v>845.85</v>
      </c>
      <c r="F51" s="13">
        <v>44639</v>
      </c>
      <c r="G51" s="13">
        <v>44645</v>
      </c>
      <c r="H51" s="167">
        <f t="shared" si="1"/>
        <v>3.5</v>
      </c>
      <c r="I51" s="167">
        <f t="shared" si="2"/>
        <v>39</v>
      </c>
      <c r="J51" s="167">
        <f>IF(A51="CHK",Float!$C$6,0)</f>
        <v>0</v>
      </c>
      <c r="K51" s="168">
        <f t="shared" si="3"/>
        <v>42.5</v>
      </c>
      <c r="L51" s="245">
        <f t="shared" si="0"/>
        <v>4.6287131776796446E-4</v>
      </c>
      <c r="M51" s="170">
        <f t="shared" si="4"/>
        <v>1.967203100513849E-2</v>
      </c>
    </row>
    <row r="52" spans="1:13">
      <c r="A52" s="243" t="s">
        <v>105</v>
      </c>
      <c r="B52" s="243" t="s">
        <v>186</v>
      </c>
      <c r="C52" s="59">
        <v>44600</v>
      </c>
      <c r="D52" s="244">
        <v>44644</v>
      </c>
      <c r="E52" s="246">
        <v>654.11</v>
      </c>
      <c r="F52" s="13">
        <v>44592</v>
      </c>
      <c r="G52" s="13">
        <v>44598</v>
      </c>
      <c r="H52" s="167">
        <f t="shared" si="1"/>
        <v>3.5</v>
      </c>
      <c r="I52" s="167">
        <f t="shared" si="2"/>
        <v>46</v>
      </c>
      <c r="J52" s="167">
        <f>IF(A52="CHK",Float!$C$6,0)</f>
        <v>0</v>
      </c>
      <c r="K52" s="168">
        <f t="shared" si="3"/>
        <v>49.5</v>
      </c>
      <c r="L52" s="245">
        <f t="shared" si="0"/>
        <v>3.5794615790648844E-4</v>
      </c>
      <c r="M52" s="170">
        <f t="shared" si="4"/>
        <v>1.7718334816371178E-2</v>
      </c>
    </row>
    <row r="53" spans="1:13">
      <c r="A53" s="243" t="s">
        <v>105</v>
      </c>
      <c r="B53" s="243" t="s">
        <v>162</v>
      </c>
      <c r="C53" s="59">
        <v>44552</v>
      </c>
      <c r="D53" s="244">
        <v>44595</v>
      </c>
      <c r="E53" s="246">
        <v>322.72000000000003</v>
      </c>
      <c r="F53" s="13">
        <v>44510</v>
      </c>
      <c r="G53" s="13">
        <v>44510</v>
      </c>
      <c r="H53" s="167">
        <f t="shared" si="1"/>
        <v>0.5</v>
      </c>
      <c r="I53" s="167">
        <f t="shared" si="2"/>
        <v>85</v>
      </c>
      <c r="J53" s="167">
        <f>IF(A53="CHK",Float!$C$6,0)</f>
        <v>0</v>
      </c>
      <c r="K53" s="168">
        <f t="shared" si="3"/>
        <v>85.5</v>
      </c>
      <c r="L53" s="245">
        <f t="shared" si="0"/>
        <v>1.7660085318919134E-4</v>
      </c>
      <c r="M53" s="170">
        <f t="shared" si="4"/>
        <v>1.5099372947675859E-2</v>
      </c>
    </row>
    <row r="54" spans="1:13">
      <c r="A54" s="243" t="s">
        <v>105</v>
      </c>
      <c r="B54" s="243" t="s">
        <v>193</v>
      </c>
      <c r="C54" s="59">
        <v>44726</v>
      </c>
      <c r="D54" s="244">
        <v>44735</v>
      </c>
      <c r="E54" s="246">
        <v>167.05</v>
      </c>
      <c r="F54" s="13">
        <v>44704</v>
      </c>
      <c r="G54" s="13">
        <v>44710</v>
      </c>
      <c r="H54" s="167">
        <f t="shared" si="1"/>
        <v>3.5</v>
      </c>
      <c r="I54" s="167">
        <f t="shared" si="2"/>
        <v>25</v>
      </c>
      <c r="J54" s="167">
        <f>IF(A54="CHK",Float!$C$6,0)</f>
        <v>0</v>
      </c>
      <c r="K54" s="168">
        <f t="shared" si="3"/>
        <v>28.5</v>
      </c>
      <c r="L54" s="245">
        <f t="shared" si="0"/>
        <v>9.1414143918116061E-5</v>
      </c>
      <c r="M54" s="170">
        <f t="shared" si="4"/>
        <v>2.6053031016663075E-3</v>
      </c>
    </row>
    <row r="55" spans="1:13">
      <c r="A55" s="243" t="s">
        <v>105</v>
      </c>
      <c r="B55" s="243" t="s">
        <v>194</v>
      </c>
      <c r="C55" s="59">
        <v>44518</v>
      </c>
      <c r="D55" s="244">
        <v>44523</v>
      </c>
      <c r="E55" s="246">
        <v>145.55000000000001</v>
      </c>
      <c r="F55" s="13">
        <v>44510</v>
      </c>
      <c r="G55" s="13">
        <v>44510</v>
      </c>
      <c r="H55" s="167">
        <f t="shared" si="1"/>
        <v>0.5</v>
      </c>
      <c r="I55" s="167">
        <f t="shared" si="2"/>
        <v>13</v>
      </c>
      <c r="J55" s="167">
        <f>IF(A55="CHK",Float!$C$6,0)</f>
        <v>0</v>
      </c>
      <c r="K55" s="168">
        <f t="shared" si="3"/>
        <v>13.5</v>
      </c>
      <c r="L55" s="245">
        <f t="shared" si="0"/>
        <v>7.9648779690402825E-5</v>
      </c>
      <c r="M55" s="170">
        <f t="shared" si="4"/>
        <v>1.0752585258204381E-3</v>
      </c>
    </row>
    <row r="56" spans="1:13">
      <c r="A56" s="243" t="s">
        <v>105</v>
      </c>
      <c r="B56" s="243" t="s">
        <v>195</v>
      </c>
      <c r="C56" s="59">
        <v>44722</v>
      </c>
      <c r="D56" s="244">
        <v>44823</v>
      </c>
      <c r="E56" s="246">
        <v>236.45</v>
      </c>
      <c r="F56" s="13">
        <v>44692</v>
      </c>
      <c r="G56" s="13">
        <v>44692</v>
      </c>
      <c r="H56" s="167">
        <f t="shared" si="1"/>
        <v>0.5</v>
      </c>
      <c r="I56" s="167">
        <f t="shared" si="2"/>
        <v>131</v>
      </c>
      <c r="J56" s="167">
        <f>IF(A56="CHK",Float!$C$6,0)</f>
        <v>0</v>
      </c>
      <c r="K56" s="168">
        <f t="shared" si="3"/>
        <v>131.5</v>
      </c>
      <c r="L56" s="245">
        <f t="shared" si="0"/>
        <v>1.2939164519268806E-4</v>
      </c>
      <c r="M56" s="170">
        <f t="shared" si="4"/>
        <v>1.7015001342838482E-2</v>
      </c>
    </row>
    <row r="57" spans="1:13">
      <c r="A57" s="243" t="s">
        <v>105</v>
      </c>
      <c r="B57" s="243" t="s">
        <v>196</v>
      </c>
      <c r="C57" s="59">
        <v>44743</v>
      </c>
      <c r="D57" s="244">
        <v>44762</v>
      </c>
      <c r="E57" s="246">
        <v>379.34</v>
      </c>
      <c r="F57" s="13">
        <v>44739</v>
      </c>
      <c r="G57" s="13">
        <v>44743</v>
      </c>
      <c r="H57" s="167">
        <f t="shared" si="1"/>
        <v>2.5</v>
      </c>
      <c r="I57" s="167">
        <f t="shared" si="2"/>
        <v>19</v>
      </c>
      <c r="J57" s="167">
        <f>IF(A57="CHK",Float!$C$6,0)</f>
        <v>0</v>
      </c>
      <c r="K57" s="168">
        <f t="shared" si="3"/>
        <v>21.5</v>
      </c>
      <c r="L57" s="245">
        <f t="shared" si="0"/>
        <v>2.0758480307631332E-4</v>
      </c>
      <c r="M57" s="170">
        <f t="shared" si="4"/>
        <v>4.4630732661407367E-3</v>
      </c>
    </row>
    <row r="58" spans="1:13">
      <c r="A58" s="243" t="s">
        <v>105</v>
      </c>
      <c r="B58" s="243" t="s">
        <v>190</v>
      </c>
      <c r="C58" s="59">
        <v>44687</v>
      </c>
      <c r="D58" s="244">
        <v>44691</v>
      </c>
      <c r="E58" s="246">
        <v>149.6</v>
      </c>
      <c r="F58" s="13">
        <v>44652</v>
      </c>
      <c r="G58" s="13">
        <v>44681</v>
      </c>
      <c r="H58" s="167">
        <f t="shared" si="1"/>
        <v>15</v>
      </c>
      <c r="I58" s="167">
        <f t="shared" si="2"/>
        <v>10</v>
      </c>
      <c r="J58" s="167">
        <f>IF(A58="CHK",Float!$C$6,0)</f>
        <v>0</v>
      </c>
      <c r="K58" s="168">
        <f t="shared" si="3"/>
        <v>25</v>
      </c>
      <c r="L58" s="245">
        <f t="shared" si="0"/>
        <v>8.1865045975158105E-5</v>
      </c>
      <c r="M58" s="170">
        <f t="shared" si="4"/>
        <v>2.0466261493789525E-3</v>
      </c>
    </row>
    <row r="59" spans="1:13">
      <c r="A59" s="243" t="s">
        <v>105</v>
      </c>
      <c r="B59" s="243" t="s">
        <v>197</v>
      </c>
      <c r="C59" s="59">
        <v>44595</v>
      </c>
      <c r="D59" s="244">
        <v>44637</v>
      </c>
      <c r="E59" s="246">
        <v>474.05</v>
      </c>
      <c r="F59" s="13">
        <v>44588</v>
      </c>
      <c r="G59" s="13">
        <v>44592</v>
      </c>
      <c r="H59" s="167">
        <f t="shared" si="1"/>
        <v>2.5</v>
      </c>
      <c r="I59" s="167">
        <f t="shared" si="2"/>
        <v>45</v>
      </c>
      <c r="J59" s="167">
        <f>IF(A59="CHK",Float!$C$6,0)</f>
        <v>0</v>
      </c>
      <c r="K59" s="168">
        <f t="shared" si="3"/>
        <v>47.5</v>
      </c>
      <c r="L59" s="245">
        <f t="shared" si="0"/>
        <v>2.59412600564998E-4</v>
      </c>
      <c r="M59" s="170">
        <f t="shared" si="4"/>
        <v>1.2322098526837405E-2</v>
      </c>
    </row>
    <row r="60" spans="1:13">
      <c r="A60" s="243" t="s">
        <v>105</v>
      </c>
      <c r="B60" s="243" t="s">
        <v>186</v>
      </c>
      <c r="C60" s="59">
        <v>44649</v>
      </c>
      <c r="D60" s="244">
        <v>44693</v>
      </c>
      <c r="E60" s="246">
        <v>125</v>
      </c>
      <c r="F60" s="13">
        <v>44647</v>
      </c>
      <c r="G60" s="13">
        <v>44647</v>
      </c>
      <c r="H60" s="167">
        <f t="shared" si="1"/>
        <v>0.5</v>
      </c>
      <c r="I60" s="167">
        <f t="shared" si="2"/>
        <v>46</v>
      </c>
      <c r="J60" s="167">
        <f>IF(A60="CHK",Float!$C$6,0)</f>
        <v>0</v>
      </c>
      <c r="K60" s="168">
        <f t="shared" si="3"/>
        <v>46.5</v>
      </c>
      <c r="L60" s="245">
        <f t="shared" si="0"/>
        <v>6.8403280393681569E-5</v>
      </c>
      <c r="M60" s="170">
        <f t="shared" si="4"/>
        <v>3.1807525383061928E-3</v>
      </c>
    </row>
    <row r="61" spans="1:13">
      <c r="A61" s="243" t="s">
        <v>105</v>
      </c>
      <c r="B61" s="243" t="s">
        <v>198</v>
      </c>
      <c r="C61" s="59">
        <v>44681</v>
      </c>
      <c r="D61" s="244">
        <v>44725</v>
      </c>
      <c r="E61" s="246">
        <v>309.20999999999998</v>
      </c>
      <c r="F61" s="59">
        <v>44652</v>
      </c>
      <c r="G61" s="59">
        <v>44681</v>
      </c>
      <c r="H61" s="167">
        <f t="shared" si="1"/>
        <v>15</v>
      </c>
      <c r="I61" s="167">
        <f t="shared" si="2"/>
        <v>44</v>
      </c>
      <c r="J61" s="167">
        <f>IF(A61="CHK",Float!$C$6,0)</f>
        <v>0</v>
      </c>
      <c r="K61" s="168">
        <f t="shared" si="3"/>
        <v>59</v>
      </c>
      <c r="L61" s="245">
        <f t="shared" si="0"/>
        <v>1.6920782664424223E-4</v>
      </c>
      <c r="M61" s="170">
        <f t="shared" si="4"/>
        <v>9.983261772010291E-3</v>
      </c>
    </row>
    <row r="62" spans="1:13">
      <c r="A62" s="243" t="s">
        <v>105</v>
      </c>
      <c r="B62" s="243" t="s">
        <v>186</v>
      </c>
      <c r="C62" s="59">
        <v>44783</v>
      </c>
      <c r="D62" s="244">
        <v>44826</v>
      </c>
      <c r="E62" s="246">
        <v>779.55</v>
      </c>
      <c r="F62" s="13">
        <v>44774</v>
      </c>
      <c r="G62" s="13">
        <v>44780</v>
      </c>
      <c r="H62" s="167">
        <f t="shared" si="1"/>
        <v>3.5</v>
      </c>
      <c r="I62" s="167">
        <f t="shared" si="2"/>
        <v>46</v>
      </c>
      <c r="J62" s="167">
        <f>IF(A62="CHK",Float!$C$6,0)</f>
        <v>0</v>
      </c>
      <c r="K62" s="168">
        <f t="shared" si="3"/>
        <v>49.5</v>
      </c>
      <c r="L62" s="245">
        <f t="shared" si="0"/>
        <v>4.2659021784715575E-4</v>
      </c>
      <c r="M62" s="170">
        <f t="shared" si="4"/>
        <v>2.1116215783434211E-2</v>
      </c>
    </row>
    <row r="63" spans="1:13">
      <c r="A63" s="243" t="s">
        <v>105</v>
      </c>
      <c r="B63" s="243" t="s">
        <v>171</v>
      </c>
      <c r="C63" s="59">
        <v>44547</v>
      </c>
      <c r="D63" s="244">
        <v>44586</v>
      </c>
      <c r="E63" s="246">
        <v>198</v>
      </c>
      <c r="F63" s="13">
        <v>44541</v>
      </c>
      <c r="G63" s="13">
        <v>44547</v>
      </c>
      <c r="H63" s="167">
        <f t="shared" si="1"/>
        <v>3.5</v>
      </c>
      <c r="I63" s="167">
        <f t="shared" si="2"/>
        <v>39</v>
      </c>
      <c r="J63" s="167">
        <f>IF(A63="CHK",Float!$C$6,0)</f>
        <v>0</v>
      </c>
      <c r="K63" s="168">
        <f t="shared" si="3"/>
        <v>42.5</v>
      </c>
      <c r="L63" s="245">
        <f t="shared" si="0"/>
        <v>1.0835079614359161E-4</v>
      </c>
      <c r="M63" s="170">
        <f t="shared" si="4"/>
        <v>4.6049088361026433E-3</v>
      </c>
    </row>
    <row r="64" spans="1:13">
      <c r="A64" s="243" t="s">
        <v>105</v>
      </c>
      <c r="B64" s="243" t="s">
        <v>199</v>
      </c>
      <c r="C64" s="59">
        <v>44651</v>
      </c>
      <c r="D64" s="244">
        <v>44652</v>
      </c>
      <c r="E64" s="246">
        <v>325.26</v>
      </c>
      <c r="F64" s="13">
        <v>44596</v>
      </c>
      <c r="G64" s="13">
        <v>44614</v>
      </c>
      <c r="H64" s="167">
        <f t="shared" si="1"/>
        <v>9.5</v>
      </c>
      <c r="I64" s="167">
        <f t="shared" si="2"/>
        <v>38</v>
      </c>
      <c r="J64" s="167">
        <f>IF(A64="CHK",Float!$C$6,0)</f>
        <v>0</v>
      </c>
      <c r="K64" s="168">
        <f t="shared" si="3"/>
        <v>47.5</v>
      </c>
      <c r="L64" s="245">
        <f t="shared" si="0"/>
        <v>1.7799080784679095E-4</v>
      </c>
      <c r="M64" s="170">
        <f t="shared" si="4"/>
        <v>8.4545633727225698E-3</v>
      </c>
    </row>
    <row r="65" spans="1:13">
      <c r="A65" s="243" t="s">
        <v>165</v>
      </c>
      <c r="B65" s="243" t="s">
        <v>200</v>
      </c>
      <c r="C65" s="59">
        <v>44614</v>
      </c>
      <c r="D65" s="244">
        <v>44659</v>
      </c>
      <c r="E65" s="246">
        <v>900</v>
      </c>
      <c r="F65" s="13">
        <v>44609</v>
      </c>
      <c r="G65" s="13">
        <v>44609</v>
      </c>
      <c r="H65" s="167">
        <f t="shared" si="1"/>
        <v>0.5</v>
      </c>
      <c r="I65" s="167">
        <f t="shared" si="2"/>
        <v>50</v>
      </c>
      <c r="J65" s="167">
        <f>IF(A65="CHK",Float!$C$6,0)</f>
        <v>12.727273653192686</v>
      </c>
      <c r="K65" s="168">
        <f t="shared" si="3"/>
        <v>63.227273653192682</v>
      </c>
      <c r="L65" s="245">
        <f t="shared" si="0"/>
        <v>4.9250361883450733E-4</v>
      </c>
      <c r="M65" s="170">
        <f t="shared" si="4"/>
        <v>3.1139661083237097E-2</v>
      </c>
    </row>
    <row r="66" spans="1:13">
      <c r="A66" s="243" t="s">
        <v>105</v>
      </c>
      <c r="B66" s="243" t="s">
        <v>201</v>
      </c>
      <c r="C66" s="59">
        <v>44490</v>
      </c>
      <c r="D66" s="244">
        <v>44531</v>
      </c>
      <c r="E66" s="246">
        <v>199.74</v>
      </c>
      <c r="F66" s="13">
        <v>44490</v>
      </c>
      <c r="G66" s="13">
        <v>44490</v>
      </c>
      <c r="H66" s="167">
        <f t="shared" si="1"/>
        <v>0.5</v>
      </c>
      <c r="I66" s="167">
        <f t="shared" si="2"/>
        <v>41</v>
      </c>
      <c r="J66" s="167">
        <f>IF(A66="CHK",Float!$C$6,0)</f>
        <v>0</v>
      </c>
      <c r="K66" s="168">
        <f t="shared" si="3"/>
        <v>41.5</v>
      </c>
      <c r="L66" s="245">
        <f t="shared" si="0"/>
        <v>1.0930296980667166E-4</v>
      </c>
      <c r="M66" s="170">
        <f t="shared" si="4"/>
        <v>4.5360732469768737E-3</v>
      </c>
    </row>
    <row r="67" spans="1:13">
      <c r="A67" s="243" t="s">
        <v>105</v>
      </c>
      <c r="B67" s="243" t="s">
        <v>202</v>
      </c>
      <c r="C67" s="59">
        <v>44812</v>
      </c>
      <c r="D67" s="244">
        <v>44854</v>
      </c>
      <c r="E67" s="246">
        <v>650</v>
      </c>
      <c r="F67" s="13">
        <v>44788</v>
      </c>
      <c r="G67" s="13">
        <v>44788</v>
      </c>
      <c r="H67" s="167">
        <f t="shared" si="1"/>
        <v>0.5</v>
      </c>
      <c r="I67" s="167">
        <f t="shared" si="2"/>
        <v>66</v>
      </c>
      <c r="J67" s="167">
        <f>IF(A67="CHK",Float!$C$6,0)</f>
        <v>0</v>
      </c>
      <c r="K67" s="168">
        <f t="shared" si="3"/>
        <v>66.5</v>
      </c>
      <c r="L67" s="245">
        <f t="shared" si="0"/>
        <v>3.5569705804714416E-4</v>
      </c>
      <c r="M67" s="170">
        <f t="shared" si="4"/>
        <v>2.3653854360135087E-2</v>
      </c>
    </row>
    <row r="68" spans="1:13">
      <c r="A68" s="243" t="s">
        <v>105</v>
      </c>
      <c r="B68" s="243" t="s">
        <v>203</v>
      </c>
      <c r="C68" s="59">
        <v>44435</v>
      </c>
      <c r="D68" s="244">
        <v>44477</v>
      </c>
      <c r="E68" s="246">
        <v>175.02</v>
      </c>
      <c r="F68" s="13">
        <v>44421</v>
      </c>
      <c r="G68" s="13">
        <v>44421</v>
      </c>
      <c r="H68" s="167">
        <f t="shared" si="1"/>
        <v>0.5</v>
      </c>
      <c r="I68" s="167">
        <f t="shared" si="2"/>
        <v>56</v>
      </c>
      <c r="J68" s="167">
        <f>IF(A68="CHK",Float!$C$6,0)</f>
        <v>0</v>
      </c>
      <c r="K68" s="168">
        <f t="shared" si="3"/>
        <v>56.5</v>
      </c>
      <c r="L68" s="245">
        <f t="shared" si="0"/>
        <v>9.5775537076017202E-5</v>
      </c>
      <c r="M68" s="170">
        <f t="shared" si="4"/>
        <v>5.4113178447949715E-3</v>
      </c>
    </row>
    <row r="69" spans="1:13">
      <c r="A69" s="243" t="s">
        <v>105</v>
      </c>
      <c r="B69" s="243" t="s">
        <v>160</v>
      </c>
      <c r="C69" s="59">
        <v>44585</v>
      </c>
      <c r="D69" s="244">
        <v>44623</v>
      </c>
      <c r="E69" s="246">
        <v>880</v>
      </c>
      <c r="F69" s="13">
        <v>44576</v>
      </c>
      <c r="G69" s="13">
        <v>44582</v>
      </c>
      <c r="H69" s="167">
        <f t="shared" si="1"/>
        <v>3.5</v>
      </c>
      <c r="I69" s="167">
        <f t="shared" si="2"/>
        <v>41</v>
      </c>
      <c r="J69" s="167">
        <f>IF(A69="CHK",Float!$C$6,0)</f>
        <v>0</v>
      </c>
      <c r="K69" s="168">
        <f t="shared" si="3"/>
        <v>44.5</v>
      </c>
      <c r="L69" s="245">
        <f t="shared" si="0"/>
        <v>4.8155909397151829E-4</v>
      </c>
      <c r="M69" s="170">
        <f t="shared" si="4"/>
        <v>2.1429379681732565E-2</v>
      </c>
    </row>
    <row r="70" spans="1:13">
      <c r="A70" s="243" t="s">
        <v>105</v>
      </c>
      <c r="B70" s="243" t="s">
        <v>204</v>
      </c>
      <c r="C70" s="59">
        <v>44726</v>
      </c>
      <c r="D70" s="244">
        <v>44770</v>
      </c>
      <c r="E70" s="246">
        <v>175</v>
      </c>
      <c r="F70" s="59">
        <v>44726</v>
      </c>
      <c r="G70" s="59">
        <v>44726</v>
      </c>
      <c r="H70" s="167">
        <f t="shared" si="1"/>
        <v>0.5</v>
      </c>
      <c r="I70" s="167">
        <f t="shared" si="2"/>
        <v>44</v>
      </c>
      <c r="J70" s="167">
        <f>IF(A70="CHK",Float!$C$6,0)</f>
        <v>0</v>
      </c>
      <c r="K70" s="168">
        <f t="shared" si="3"/>
        <v>44.5</v>
      </c>
      <c r="L70" s="245">
        <f t="shared" si="0"/>
        <v>9.5764592551154208E-5</v>
      </c>
      <c r="M70" s="170">
        <f t="shared" si="4"/>
        <v>4.2615243685263622E-3</v>
      </c>
    </row>
    <row r="71" spans="1:13">
      <c r="A71" s="243" t="s">
        <v>105</v>
      </c>
      <c r="B71" s="243" t="s">
        <v>160</v>
      </c>
      <c r="C71" s="59">
        <v>44759</v>
      </c>
      <c r="D71" s="244">
        <v>44798</v>
      </c>
      <c r="E71" s="246">
        <v>880</v>
      </c>
      <c r="F71" s="13">
        <v>44751</v>
      </c>
      <c r="G71" s="13">
        <v>44757</v>
      </c>
      <c r="H71" s="167">
        <f t="shared" si="1"/>
        <v>3.5</v>
      </c>
      <c r="I71" s="167">
        <f t="shared" si="2"/>
        <v>41</v>
      </c>
      <c r="J71" s="167">
        <f>IF(A71="CHK",Float!$C$6,0)</f>
        <v>0</v>
      </c>
      <c r="K71" s="168">
        <f t="shared" si="3"/>
        <v>44.5</v>
      </c>
      <c r="L71" s="245">
        <f t="shared" si="0"/>
        <v>4.8155909397151829E-4</v>
      </c>
      <c r="M71" s="170">
        <f t="shared" si="4"/>
        <v>2.1429379681732565E-2</v>
      </c>
    </row>
    <row r="72" spans="1:13">
      <c r="A72" s="243" t="s">
        <v>105</v>
      </c>
      <c r="B72" s="243" t="s">
        <v>186</v>
      </c>
      <c r="C72" s="59">
        <v>44783</v>
      </c>
      <c r="D72" s="244">
        <v>44826</v>
      </c>
      <c r="E72" s="246">
        <v>125</v>
      </c>
      <c r="F72" s="13">
        <v>44774</v>
      </c>
      <c r="G72" s="13">
        <v>44780</v>
      </c>
      <c r="H72" s="167">
        <f t="shared" si="1"/>
        <v>3.5</v>
      </c>
      <c r="I72" s="167">
        <f t="shared" si="2"/>
        <v>46</v>
      </c>
      <c r="J72" s="167">
        <f>IF(A72="CHK",Float!$C$6,0)</f>
        <v>0</v>
      </c>
      <c r="K72" s="168">
        <f t="shared" si="3"/>
        <v>49.5</v>
      </c>
      <c r="L72" s="245">
        <f t="shared" si="0"/>
        <v>6.8403280393681569E-5</v>
      </c>
      <c r="M72" s="170">
        <f t="shared" si="4"/>
        <v>3.3859623794872378E-3</v>
      </c>
    </row>
    <row r="73" spans="1:13">
      <c r="A73" s="243" t="s">
        <v>105</v>
      </c>
      <c r="B73" s="243" t="s">
        <v>160</v>
      </c>
      <c r="C73" s="59">
        <v>44530</v>
      </c>
      <c r="D73" s="244">
        <v>44567</v>
      </c>
      <c r="E73" s="246">
        <v>599.04</v>
      </c>
      <c r="F73" s="13">
        <v>44520</v>
      </c>
      <c r="G73" s="13">
        <v>44526</v>
      </c>
      <c r="H73" s="167">
        <f t="shared" si="1"/>
        <v>3.5</v>
      </c>
      <c r="I73" s="167">
        <f t="shared" si="2"/>
        <v>41</v>
      </c>
      <c r="J73" s="167">
        <f>IF(A73="CHK",Float!$C$6,0)</f>
        <v>0</v>
      </c>
      <c r="K73" s="168">
        <f t="shared" ref="K73:K136" si="5">H73+I73+J73</f>
        <v>44.5</v>
      </c>
      <c r="L73" s="245">
        <f t="shared" ref="L73:L136" si="6">E73/$E$381</f>
        <v>3.2781040869624806E-4</v>
      </c>
      <c r="M73" s="170">
        <f t="shared" ref="M73:M136" si="7">K73*L73</f>
        <v>1.4587563186983038E-2</v>
      </c>
    </row>
    <row r="74" spans="1:13">
      <c r="A74" s="243" t="s">
        <v>105</v>
      </c>
      <c r="B74" s="243" t="s">
        <v>186</v>
      </c>
      <c r="C74" s="59">
        <v>44761</v>
      </c>
      <c r="D74" s="244">
        <v>44805</v>
      </c>
      <c r="E74" s="246">
        <v>963.27</v>
      </c>
      <c r="F74" s="13">
        <v>44753</v>
      </c>
      <c r="G74" s="13">
        <v>44759</v>
      </c>
      <c r="H74" s="167">
        <f t="shared" ref="H74:H137" si="8">(G74-F74+1)/2</f>
        <v>3.5</v>
      </c>
      <c r="I74" s="167">
        <f t="shared" ref="I74:I137" si="9">D74-G74</f>
        <v>46</v>
      </c>
      <c r="J74" s="167">
        <f>IF(A74="CHK",Float!$C$6,0)</f>
        <v>0</v>
      </c>
      <c r="K74" s="168">
        <f t="shared" si="5"/>
        <v>49.5</v>
      </c>
      <c r="L74" s="245">
        <f t="shared" si="6"/>
        <v>5.2712662323857321E-4</v>
      </c>
      <c r="M74" s="170">
        <f t="shared" si="7"/>
        <v>2.6092767850309374E-2</v>
      </c>
    </row>
    <row r="75" spans="1:13">
      <c r="A75" s="243" t="s">
        <v>105</v>
      </c>
      <c r="B75" s="243" t="s">
        <v>205</v>
      </c>
      <c r="C75" s="59">
        <v>44558</v>
      </c>
      <c r="D75" s="244">
        <v>44602</v>
      </c>
      <c r="E75" s="246">
        <v>425</v>
      </c>
      <c r="F75" s="13">
        <v>44558</v>
      </c>
      <c r="G75" s="13">
        <v>44558</v>
      </c>
      <c r="H75" s="167">
        <f t="shared" si="8"/>
        <v>0.5</v>
      </c>
      <c r="I75" s="167">
        <f t="shared" si="9"/>
        <v>44</v>
      </c>
      <c r="J75" s="167">
        <f>IF(A75="CHK",Float!$C$6,0)</f>
        <v>0</v>
      </c>
      <c r="K75" s="168">
        <f t="shared" si="5"/>
        <v>44.5</v>
      </c>
      <c r="L75" s="245">
        <f t="shared" si="6"/>
        <v>2.3257115333851736E-4</v>
      </c>
      <c r="M75" s="170">
        <f t="shared" si="7"/>
        <v>1.0349416323564023E-2</v>
      </c>
    </row>
    <row r="76" spans="1:13">
      <c r="A76" s="243" t="s">
        <v>105</v>
      </c>
      <c r="B76" s="243" t="s">
        <v>173</v>
      </c>
      <c r="C76" s="59">
        <v>44799</v>
      </c>
      <c r="D76" s="244">
        <v>44838</v>
      </c>
      <c r="E76" s="246">
        <v>217</v>
      </c>
      <c r="F76" s="13">
        <v>44786</v>
      </c>
      <c r="G76" s="13">
        <v>44792</v>
      </c>
      <c r="H76" s="167">
        <f t="shared" si="8"/>
        <v>3.5</v>
      </c>
      <c r="I76" s="167">
        <f t="shared" si="9"/>
        <v>46</v>
      </c>
      <c r="J76" s="167">
        <f>IF(A76="CHK",Float!$C$6,0)</f>
        <v>0</v>
      </c>
      <c r="K76" s="168">
        <f t="shared" si="5"/>
        <v>49.5</v>
      </c>
      <c r="L76" s="245">
        <f t="shared" si="6"/>
        <v>1.1874809476343121E-4</v>
      </c>
      <c r="M76" s="170">
        <f t="shared" si="7"/>
        <v>5.8780306907898448E-3</v>
      </c>
    </row>
    <row r="77" spans="1:13">
      <c r="A77" s="243" t="s">
        <v>105</v>
      </c>
      <c r="B77" s="243" t="s">
        <v>186</v>
      </c>
      <c r="C77" s="59">
        <v>44698</v>
      </c>
      <c r="D77" s="244">
        <v>44742</v>
      </c>
      <c r="E77" s="246">
        <v>125</v>
      </c>
      <c r="F77" s="13">
        <v>44696</v>
      </c>
      <c r="G77" s="13">
        <v>44696</v>
      </c>
      <c r="H77" s="167">
        <f t="shared" si="8"/>
        <v>0.5</v>
      </c>
      <c r="I77" s="167">
        <f t="shared" si="9"/>
        <v>46</v>
      </c>
      <c r="J77" s="167">
        <f>IF(A77="CHK",Float!$C$6,0)</f>
        <v>0</v>
      </c>
      <c r="K77" s="168">
        <f t="shared" si="5"/>
        <v>46.5</v>
      </c>
      <c r="L77" s="245">
        <f t="shared" si="6"/>
        <v>6.8403280393681569E-5</v>
      </c>
      <c r="M77" s="170">
        <f t="shared" si="7"/>
        <v>3.1807525383061928E-3</v>
      </c>
    </row>
    <row r="78" spans="1:13">
      <c r="A78" s="243" t="s">
        <v>105</v>
      </c>
      <c r="B78" s="243" t="s">
        <v>206</v>
      </c>
      <c r="C78" s="59">
        <v>44476</v>
      </c>
      <c r="D78" s="244">
        <v>44504</v>
      </c>
      <c r="E78" s="246">
        <v>627</v>
      </c>
      <c r="F78" s="13">
        <v>44385</v>
      </c>
      <c r="G78" s="13">
        <v>44407</v>
      </c>
      <c r="H78" s="167">
        <f t="shared" si="8"/>
        <v>11.5</v>
      </c>
      <c r="I78" s="167">
        <f t="shared" si="9"/>
        <v>97</v>
      </c>
      <c r="J78" s="167">
        <f>IF(A78="CHK",Float!$C$6,0)</f>
        <v>0</v>
      </c>
      <c r="K78" s="168">
        <f t="shared" si="5"/>
        <v>108.5</v>
      </c>
      <c r="L78" s="245">
        <f t="shared" si="6"/>
        <v>3.4311085445470679E-4</v>
      </c>
      <c r="M78" s="170">
        <f t="shared" si="7"/>
        <v>3.7227527708335685E-2</v>
      </c>
    </row>
    <row r="79" spans="1:13">
      <c r="A79" s="243" t="s">
        <v>105</v>
      </c>
      <c r="B79" s="243" t="s">
        <v>174</v>
      </c>
      <c r="C79" s="59">
        <v>44709</v>
      </c>
      <c r="D79" s="244">
        <v>44753</v>
      </c>
      <c r="E79" s="246">
        <v>589</v>
      </c>
      <c r="F79" s="13">
        <v>44697</v>
      </c>
      <c r="G79" s="13">
        <v>44722</v>
      </c>
      <c r="H79" s="167">
        <f t="shared" si="8"/>
        <v>13</v>
      </c>
      <c r="I79" s="167">
        <f t="shared" si="9"/>
        <v>31</v>
      </c>
      <c r="J79" s="167">
        <f>IF(A79="CHK",Float!$C$6,0)</f>
        <v>0</v>
      </c>
      <c r="K79" s="168">
        <f t="shared" si="5"/>
        <v>44</v>
      </c>
      <c r="L79" s="245">
        <f t="shared" si="6"/>
        <v>3.2231625721502755E-4</v>
      </c>
      <c r="M79" s="170">
        <f t="shared" si="7"/>
        <v>1.4181915317461212E-2</v>
      </c>
    </row>
    <row r="80" spans="1:13">
      <c r="A80" s="243" t="s">
        <v>105</v>
      </c>
      <c r="B80" s="243" t="s">
        <v>207</v>
      </c>
      <c r="C80" s="59">
        <v>44719</v>
      </c>
      <c r="D80" s="244">
        <v>44748</v>
      </c>
      <c r="E80" s="246">
        <v>348</v>
      </c>
      <c r="F80" s="13">
        <v>44719</v>
      </c>
      <c r="G80" s="13">
        <v>44719</v>
      </c>
      <c r="H80" s="167">
        <f t="shared" si="8"/>
        <v>0.5</v>
      </c>
      <c r="I80" s="167">
        <f t="shared" si="9"/>
        <v>29</v>
      </c>
      <c r="J80" s="167">
        <f>IF(A80="CHK",Float!$C$6,0)</f>
        <v>0</v>
      </c>
      <c r="K80" s="168">
        <f t="shared" si="5"/>
        <v>29.5</v>
      </c>
      <c r="L80" s="245">
        <f t="shared" si="6"/>
        <v>1.9043473261600951E-4</v>
      </c>
      <c r="M80" s="170">
        <f t="shared" si="7"/>
        <v>5.6178246121722803E-3</v>
      </c>
    </row>
    <row r="81" spans="1:13">
      <c r="A81" s="243" t="s">
        <v>105</v>
      </c>
      <c r="B81" s="243" t="s">
        <v>186</v>
      </c>
      <c r="C81" s="59">
        <v>44628</v>
      </c>
      <c r="D81" s="244">
        <v>44672</v>
      </c>
      <c r="E81" s="246">
        <v>474.29</v>
      </c>
      <c r="F81" s="13">
        <v>44613</v>
      </c>
      <c r="G81" s="13">
        <v>44619</v>
      </c>
      <c r="H81" s="167">
        <f t="shared" si="8"/>
        <v>3.5</v>
      </c>
      <c r="I81" s="167">
        <f t="shared" si="9"/>
        <v>53</v>
      </c>
      <c r="J81" s="167">
        <f>IF(A81="CHK",Float!$C$6,0)</f>
        <v>0</v>
      </c>
      <c r="K81" s="168">
        <f t="shared" si="5"/>
        <v>56.5</v>
      </c>
      <c r="L81" s="245">
        <f t="shared" si="6"/>
        <v>2.5954393486335388E-4</v>
      </c>
      <c r="M81" s="170">
        <f t="shared" si="7"/>
        <v>1.4664232319779494E-2</v>
      </c>
    </row>
    <row r="82" spans="1:13">
      <c r="A82" s="243" t="s">
        <v>105</v>
      </c>
      <c r="B82" s="243" t="s">
        <v>189</v>
      </c>
      <c r="C82" s="59">
        <v>44727</v>
      </c>
      <c r="D82" s="244">
        <v>44770</v>
      </c>
      <c r="E82" s="246">
        <v>740</v>
      </c>
      <c r="F82" s="13">
        <v>44652</v>
      </c>
      <c r="G82" s="13">
        <v>44681</v>
      </c>
      <c r="H82" s="167">
        <f t="shared" si="8"/>
        <v>15</v>
      </c>
      <c r="I82" s="167">
        <f t="shared" si="9"/>
        <v>89</v>
      </c>
      <c r="J82" s="167">
        <f>IF(A82="CHK",Float!$C$6,0)</f>
        <v>0</v>
      </c>
      <c r="K82" s="168">
        <f t="shared" si="5"/>
        <v>104</v>
      </c>
      <c r="L82" s="245">
        <f t="shared" si="6"/>
        <v>4.0494741993059492E-4</v>
      </c>
      <c r="M82" s="170">
        <f t="shared" si="7"/>
        <v>4.2114531672781869E-2</v>
      </c>
    </row>
    <row r="83" spans="1:13">
      <c r="A83" s="243" t="s">
        <v>105</v>
      </c>
      <c r="B83" s="243" t="s">
        <v>208</v>
      </c>
      <c r="C83" s="59">
        <v>44761</v>
      </c>
      <c r="D83" s="244">
        <v>44763</v>
      </c>
      <c r="E83" s="246">
        <v>174.47</v>
      </c>
      <c r="F83" s="13">
        <v>44682</v>
      </c>
      <c r="G83" s="13">
        <v>44733</v>
      </c>
      <c r="H83" s="167">
        <f t="shared" si="8"/>
        <v>26</v>
      </c>
      <c r="I83" s="167">
        <f t="shared" si="9"/>
        <v>30</v>
      </c>
      <c r="J83" s="167">
        <f>IF(A83="CHK",Float!$C$6,0)</f>
        <v>0</v>
      </c>
      <c r="K83" s="168">
        <f t="shared" si="5"/>
        <v>56</v>
      </c>
      <c r="L83" s="245">
        <f t="shared" si="6"/>
        <v>9.5474562642284991E-5</v>
      </c>
      <c r="M83" s="170">
        <f t="shared" si="7"/>
        <v>5.3465755079679595E-3</v>
      </c>
    </row>
    <row r="84" spans="1:13">
      <c r="A84" s="243" t="s">
        <v>105</v>
      </c>
      <c r="B84" s="243" t="s">
        <v>193</v>
      </c>
      <c r="C84" s="59">
        <v>44694</v>
      </c>
      <c r="D84" s="244">
        <v>44701</v>
      </c>
      <c r="E84" s="246">
        <v>580</v>
      </c>
      <c r="F84" s="13">
        <v>44694</v>
      </c>
      <c r="G84" s="13">
        <v>44694</v>
      </c>
      <c r="H84" s="167">
        <f t="shared" si="8"/>
        <v>0.5</v>
      </c>
      <c r="I84" s="167">
        <f t="shared" si="9"/>
        <v>7</v>
      </c>
      <c r="J84" s="167">
        <f>IF(A84="CHK",Float!$C$6,0)</f>
        <v>0</v>
      </c>
      <c r="K84" s="168">
        <f t="shared" si="5"/>
        <v>7.5</v>
      </c>
      <c r="L84" s="245">
        <f t="shared" si="6"/>
        <v>3.1739122102668251E-4</v>
      </c>
      <c r="M84" s="170">
        <f t="shared" si="7"/>
        <v>2.3804341577001189E-3</v>
      </c>
    </row>
    <row r="85" spans="1:13">
      <c r="A85" s="243" t="s">
        <v>105</v>
      </c>
      <c r="B85" s="243" t="s">
        <v>209</v>
      </c>
      <c r="C85" s="59">
        <v>44713</v>
      </c>
      <c r="D85" s="244">
        <v>44756</v>
      </c>
      <c r="E85" s="246">
        <v>386.63</v>
      </c>
      <c r="F85" s="13">
        <v>44713</v>
      </c>
      <c r="G85" s="13">
        <v>44713</v>
      </c>
      <c r="H85" s="167">
        <f t="shared" si="8"/>
        <v>0.5</v>
      </c>
      <c r="I85" s="167">
        <f t="shared" si="9"/>
        <v>43</v>
      </c>
      <c r="J85" s="167">
        <f>IF(A85="CHK",Float!$C$6,0)</f>
        <v>0</v>
      </c>
      <c r="K85" s="168">
        <f t="shared" si="5"/>
        <v>43.5</v>
      </c>
      <c r="L85" s="245">
        <f t="shared" si="6"/>
        <v>2.1157408238887284E-4</v>
      </c>
      <c r="M85" s="170">
        <f t="shared" si="7"/>
        <v>9.2034725839159684E-3</v>
      </c>
    </row>
    <row r="86" spans="1:13">
      <c r="A86" s="243" t="s">
        <v>105</v>
      </c>
      <c r="B86" s="243" t="s">
        <v>181</v>
      </c>
      <c r="C86" s="59">
        <v>44767</v>
      </c>
      <c r="D86" s="244">
        <v>44811</v>
      </c>
      <c r="E86" s="246">
        <v>817.58</v>
      </c>
      <c r="F86" s="13">
        <v>44767</v>
      </c>
      <c r="G86" s="13">
        <v>44767</v>
      </c>
      <c r="H86" s="167">
        <f t="shared" si="8"/>
        <v>0.5</v>
      </c>
      <c r="I86" s="167">
        <f t="shared" si="9"/>
        <v>44</v>
      </c>
      <c r="J86" s="167">
        <f>IF(A86="CHK",Float!$C$6,0)</f>
        <v>0</v>
      </c>
      <c r="K86" s="168">
        <f t="shared" si="5"/>
        <v>44.5</v>
      </c>
      <c r="L86" s="245">
        <f t="shared" si="6"/>
        <v>4.4740123187412948E-4</v>
      </c>
      <c r="M86" s="170">
        <f t="shared" si="7"/>
        <v>1.9909354818398763E-2</v>
      </c>
    </row>
    <row r="87" spans="1:13">
      <c r="A87" s="243" t="s">
        <v>105</v>
      </c>
      <c r="B87" s="243" t="s">
        <v>157</v>
      </c>
      <c r="C87" s="59">
        <v>44709</v>
      </c>
      <c r="D87" s="244">
        <v>44753</v>
      </c>
      <c r="E87" s="246">
        <v>723.27</v>
      </c>
      <c r="F87" s="13">
        <v>44659</v>
      </c>
      <c r="G87" s="13">
        <v>44693</v>
      </c>
      <c r="H87" s="167">
        <f t="shared" si="8"/>
        <v>17.5</v>
      </c>
      <c r="I87" s="167">
        <f t="shared" si="9"/>
        <v>60</v>
      </c>
      <c r="J87" s="167">
        <f>IF(A87="CHK",Float!$C$6,0)</f>
        <v>0</v>
      </c>
      <c r="K87" s="168">
        <f t="shared" si="5"/>
        <v>77.5</v>
      </c>
      <c r="L87" s="245">
        <f t="shared" si="6"/>
        <v>3.9579232488270457E-4</v>
      </c>
      <c r="M87" s="170">
        <f t="shared" si="7"/>
        <v>3.0673905178409604E-2</v>
      </c>
    </row>
    <row r="88" spans="1:13">
      <c r="A88" s="243" t="s">
        <v>105</v>
      </c>
      <c r="B88" s="243" t="s">
        <v>189</v>
      </c>
      <c r="C88" s="59">
        <v>44539</v>
      </c>
      <c r="D88" s="244">
        <v>44581</v>
      </c>
      <c r="E88" s="246">
        <v>159.21</v>
      </c>
      <c r="F88" s="13">
        <v>44520</v>
      </c>
      <c r="G88" s="13">
        <v>44526</v>
      </c>
      <c r="H88" s="167">
        <f t="shared" si="8"/>
        <v>3.5</v>
      </c>
      <c r="I88" s="167">
        <f t="shared" si="9"/>
        <v>55</v>
      </c>
      <c r="J88" s="167">
        <f>IF(A88="CHK",Float!$C$6,0)</f>
        <v>0</v>
      </c>
      <c r="K88" s="168">
        <f t="shared" si="5"/>
        <v>58.5</v>
      </c>
      <c r="L88" s="245">
        <f t="shared" si="6"/>
        <v>8.7123890171824354E-5</v>
      </c>
      <c r="M88" s="170">
        <f t="shared" si="7"/>
        <v>5.0967475750517246E-3</v>
      </c>
    </row>
    <row r="89" spans="1:13">
      <c r="A89" s="243" t="s">
        <v>105</v>
      </c>
      <c r="B89" s="243" t="s">
        <v>210</v>
      </c>
      <c r="C89" s="59">
        <v>44749</v>
      </c>
      <c r="D89" s="244">
        <v>44791</v>
      </c>
      <c r="E89" s="246">
        <v>407.7</v>
      </c>
      <c r="F89" s="13">
        <v>44749</v>
      </c>
      <c r="G89" s="13">
        <v>44749</v>
      </c>
      <c r="H89" s="167">
        <f t="shared" si="8"/>
        <v>0.5</v>
      </c>
      <c r="I89" s="167">
        <f t="shared" si="9"/>
        <v>42</v>
      </c>
      <c r="J89" s="167">
        <f>IF(A89="CHK",Float!$C$6,0)</f>
        <v>0</v>
      </c>
      <c r="K89" s="168">
        <f t="shared" si="5"/>
        <v>42.5</v>
      </c>
      <c r="L89" s="245">
        <f t="shared" si="6"/>
        <v>2.2310413933203182E-4</v>
      </c>
      <c r="M89" s="170">
        <f t="shared" si="7"/>
        <v>9.4819259216113519E-3</v>
      </c>
    </row>
    <row r="90" spans="1:13">
      <c r="A90" s="243" t="s">
        <v>105</v>
      </c>
      <c r="B90" s="243" t="s">
        <v>211</v>
      </c>
      <c r="C90" s="59">
        <v>44665</v>
      </c>
      <c r="D90" s="244">
        <v>44693</v>
      </c>
      <c r="E90" s="246">
        <v>247.61</v>
      </c>
      <c r="F90" s="13">
        <v>44628</v>
      </c>
      <c r="G90" s="13">
        <v>44651</v>
      </c>
      <c r="H90" s="167">
        <f t="shared" si="8"/>
        <v>12</v>
      </c>
      <c r="I90" s="167">
        <f t="shared" si="9"/>
        <v>42</v>
      </c>
      <c r="J90" s="167">
        <f>IF(A90="CHK",Float!$C$6,0)</f>
        <v>0</v>
      </c>
      <c r="K90" s="168">
        <f t="shared" si="5"/>
        <v>54</v>
      </c>
      <c r="L90" s="245">
        <f t="shared" si="6"/>
        <v>1.3549869006623596E-4</v>
      </c>
      <c r="M90" s="170">
        <f t="shared" si="7"/>
        <v>7.3169292635767418E-3</v>
      </c>
    </row>
    <row r="91" spans="1:13">
      <c r="A91" s="243" t="s">
        <v>105</v>
      </c>
      <c r="B91" s="243" t="s">
        <v>181</v>
      </c>
      <c r="C91" s="59">
        <v>44630</v>
      </c>
      <c r="D91" s="244">
        <v>44672</v>
      </c>
      <c r="E91" s="246">
        <v>150</v>
      </c>
      <c r="F91" s="13">
        <v>44617</v>
      </c>
      <c r="G91" s="13">
        <v>44617</v>
      </c>
      <c r="H91" s="167">
        <f t="shared" si="8"/>
        <v>0.5</v>
      </c>
      <c r="I91" s="167">
        <f t="shared" si="9"/>
        <v>55</v>
      </c>
      <c r="J91" s="167">
        <f>IF(A91="CHK",Float!$C$6,0)</f>
        <v>0</v>
      </c>
      <c r="K91" s="168">
        <f t="shared" si="5"/>
        <v>55.5</v>
      </c>
      <c r="L91" s="245">
        <f t="shared" si="6"/>
        <v>8.2083936472417888E-5</v>
      </c>
      <c r="M91" s="170">
        <f t="shared" si="7"/>
        <v>4.5556584742191932E-3</v>
      </c>
    </row>
    <row r="92" spans="1:13">
      <c r="A92" s="243" t="s">
        <v>105</v>
      </c>
      <c r="B92" s="243" t="s">
        <v>186</v>
      </c>
      <c r="C92" s="59">
        <v>44496</v>
      </c>
      <c r="D92" s="244">
        <v>44539</v>
      </c>
      <c r="E92" s="246">
        <v>420.02</v>
      </c>
      <c r="F92" s="13">
        <v>44487</v>
      </c>
      <c r="G92" s="13">
        <v>44493</v>
      </c>
      <c r="H92" s="167">
        <f t="shared" si="8"/>
        <v>3.5</v>
      </c>
      <c r="I92" s="167">
        <f t="shared" si="9"/>
        <v>46</v>
      </c>
      <c r="J92" s="167">
        <f>IF(A92="CHK",Float!$C$6,0)</f>
        <v>0</v>
      </c>
      <c r="K92" s="168">
        <f t="shared" si="5"/>
        <v>49.5</v>
      </c>
      <c r="L92" s="245">
        <f t="shared" si="6"/>
        <v>2.2984596664763307E-4</v>
      </c>
      <c r="M92" s="170">
        <f t="shared" si="7"/>
        <v>1.1377375349057837E-2</v>
      </c>
    </row>
    <row r="93" spans="1:13">
      <c r="A93" s="243" t="s">
        <v>105</v>
      </c>
      <c r="B93" s="243" t="s">
        <v>212</v>
      </c>
      <c r="C93" s="59">
        <v>44615</v>
      </c>
      <c r="D93" s="244">
        <v>44658</v>
      </c>
      <c r="E93" s="246">
        <v>600</v>
      </c>
      <c r="F93" s="13">
        <v>44603</v>
      </c>
      <c r="G93" s="13">
        <v>44603</v>
      </c>
      <c r="H93" s="167">
        <f t="shared" si="8"/>
        <v>0.5</v>
      </c>
      <c r="I93" s="167">
        <f t="shared" si="9"/>
        <v>55</v>
      </c>
      <c r="J93" s="167">
        <f>IF(A93="CHK",Float!$C$6,0)</f>
        <v>0</v>
      </c>
      <c r="K93" s="168">
        <f t="shared" si="5"/>
        <v>55.5</v>
      </c>
      <c r="L93" s="245">
        <f t="shared" si="6"/>
        <v>3.2833574588967155E-4</v>
      </c>
      <c r="M93" s="170">
        <f t="shared" si="7"/>
        <v>1.8222633896876773E-2</v>
      </c>
    </row>
    <row r="94" spans="1:13">
      <c r="A94" s="243" t="s">
        <v>105</v>
      </c>
      <c r="B94" s="243" t="s">
        <v>173</v>
      </c>
      <c r="C94" s="59">
        <v>44781</v>
      </c>
      <c r="D94" s="244">
        <v>44819</v>
      </c>
      <c r="E94" s="246">
        <v>124</v>
      </c>
      <c r="F94" s="13">
        <v>44772</v>
      </c>
      <c r="G94" s="13">
        <v>44778</v>
      </c>
      <c r="H94" s="167">
        <f t="shared" si="8"/>
        <v>3.5</v>
      </c>
      <c r="I94" s="167">
        <f t="shared" si="9"/>
        <v>41</v>
      </c>
      <c r="J94" s="167">
        <f>IF(A94="CHK",Float!$C$6,0)</f>
        <v>0</v>
      </c>
      <c r="K94" s="168">
        <f t="shared" si="5"/>
        <v>44.5</v>
      </c>
      <c r="L94" s="245">
        <f t="shared" si="6"/>
        <v>6.7856054150532117E-5</v>
      </c>
      <c r="M94" s="170">
        <f t="shared" si="7"/>
        <v>3.0195944096986791E-3</v>
      </c>
    </row>
    <row r="95" spans="1:13">
      <c r="A95" s="243" t="s">
        <v>105</v>
      </c>
      <c r="B95" s="243" t="s">
        <v>209</v>
      </c>
      <c r="C95" s="59">
        <v>44714</v>
      </c>
      <c r="D95" s="244">
        <v>44756</v>
      </c>
      <c r="E95" s="246">
        <v>235.68</v>
      </c>
      <c r="F95" s="13">
        <v>44714</v>
      </c>
      <c r="G95" s="13">
        <v>44714</v>
      </c>
      <c r="H95" s="167">
        <f t="shared" si="8"/>
        <v>0.5</v>
      </c>
      <c r="I95" s="167">
        <f t="shared" si="9"/>
        <v>42</v>
      </c>
      <c r="J95" s="167">
        <f>IF(A95="CHK",Float!$C$6,0)</f>
        <v>0</v>
      </c>
      <c r="K95" s="168">
        <f t="shared" si="5"/>
        <v>42.5</v>
      </c>
      <c r="L95" s="245">
        <f t="shared" si="6"/>
        <v>1.2897028098546299E-4</v>
      </c>
      <c r="M95" s="170">
        <f t="shared" si="7"/>
        <v>5.4812369418821769E-3</v>
      </c>
    </row>
    <row r="96" spans="1:13">
      <c r="A96" s="243" t="s">
        <v>105</v>
      </c>
      <c r="B96" s="243" t="s">
        <v>193</v>
      </c>
      <c r="C96" s="59">
        <v>44713</v>
      </c>
      <c r="D96" s="244">
        <v>44721</v>
      </c>
      <c r="E96" s="246">
        <v>138</v>
      </c>
      <c r="F96" s="59">
        <v>44713</v>
      </c>
      <c r="G96" s="59">
        <v>44713</v>
      </c>
      <c r="H96" s="167">
        <f t="shared" si="8"/>
        <v>0.5</v>
      </c>
      <c r="I96" s="167">
        <f t="shared" si="9"/>
        <v>8</v>
      </c>
      <c r="J96" s="167">
        <f>IF(A96="CHK",Float!$C$6,0)</f>
        <v>0</v>
      </c>
      <c r="K96" s="168">
        <f t="shared" si="5"/>
        <v>8.5</v>
      </c>
      <c r="L96" s="245">
        <f t="shared" si="6"/>
        <v>7.5517221554624462E-5</v>
      </c>
      <c r="M96" s="170">
        <f t="shared" si="7"/>
        <v>6.4189638321430792E-4</v>
      </c>
    </row>
    <row r="97" spans="1:13">
      <c r="A97" s="243" t="s">
        <v>105</v>
      </c>
      <c r="B97" s="243" t="s">
        <v>213</v>
      </c>
      <c r="C97" s="59">
        <v>44510</v>
      </c>
      <c r="D97" s="244">
        <v>44532</v>
      </c>
      <c r="E97" s="246">
        <v>100</v>
      </c>
      <c r="F97" s="13">
        <v>44497</v>
      </c>
      <c r="G97" s="13">
        <v>44497</v>
      </c>
      <c r="H97" s="167">
        <f t="shared" si="8"/>
        <v>0.5</v>
      </c>
      <c r="I97" s="167">
        <f t="shared" si="9"/>
        <v>35</v>
      </c>
      <c r="J97" s="167">
        <f>IF(A97="CHK",Float!$C$6,0)</f>
        <v>0</v>
      </c>
      <c r="K97" s="168">
        <f t="shared" si="5"/>
        <v>35.5</v>
      </c>
      <c r="L97" s="245">
        <f t="shared" si="6"/>
        <v>5.4722624314945257E-5</v>
      </c>
      <c r="M97" s="170">
        <f t="shared" si="7"/>
        <v>1.9426531631805567E-3</v>
      </c>
    </row>
    <row r="98" spans="1:13">
      <c r="A98" s="243" t="s">
        <v>105</v>
      </c>
      <c r="B98" s="243" t="s">
        <v>171</v>
      </c>
      <c r="C98" s="59">
        <v>44470</v>
      </c>
      <c r="D98" s="244">
        <v>44509</v>
      </c>
      <c r="E98" s="246">
        <v>198</v>
      </c>
      <c r="F98" s="13">
        <v>44464</v>
      </c>
      <c r="G98" s="13">
        <v>44470</v>
      </c>
      <c r="H98" s="167">
        <f t="shared" si="8"/>
        <v>3.5</v>
      </c>
      <c r="I98" s="167">
        <f t="shared" si="9"/>
        <v>39</v>
      </c>
      <c r="J98" s="167">
        <f>IF(A98="CHK",Float!$C$6,0)</f>
        <v>0</v>
      </c>
      <c r="K98" s="168">
        <f t="shared" si="5"/>
        <v>42.5</v>
      </c>
      <c r="L98" s="245">
        <f t="shared" si="6"/>
        <v>1.0835079614359161E-4</v>
      </c>
      <c r="M98" s="170">
        <f t="shared" si="7"/>
        <v>4.6049088361026433E-3</v>
      </c>
    </row>
    <row r="99" spans="1:13">
      <c r="A99" s="243" t="s">
        <v>105</v>
      </c>
      <c r="B99" s="243" t="s">
        <v>172</v>
      </c>
      <c r="C99" s="59">
        <v>44496</v>
      </c>
      <c r="D99" s="244">
        <v>44539</v>
      </c>
      <c r="E99" s="246">
        <v>459</v>
      </c>
      <c r="F99" s="13">
        <v>44491</v>
      </c>
      <c r="G99" s="13">
        <v>44491</v>
      </c>
      <c r="H99" s="167">
        <f t="shared" si="8"/>
        <v>0.5</v>
      </c>
      <c r="I99" s="167">
        <f t="shared" si="9"/>
        <v>48</v>
      </c>
      <c r="J99" s="167">
        <f>IF(A99="CHK",Float!$C$6,0)</f>
        <v>0</v>
      </c>
      <c r="K99" s="168">
        <f t="shared" si="5"/>
        <v>48.5</v>
      </c>
      <c r="L99" s="245">
        <f t="shared" si="6"/>
        <v>2.5117684560559876E-4</v>
      </c>
      <c r="M99" s="170">
        <f t="shared" si="7"/>
        <v>1.218207701187154E-2</v>
      </c>
    </row>
    <row r="100" spans="1:13">
      <c r="A100" s="243" t="s">
        <v>105</v>
      </c>
      <c r="B100" s="243" t="s">
        <v>160</v>
      </c>
      <c r="C100" s="59">
        <v>44477</v>
      </c>
      <c r="D100" s="244">
        <v>44516</v>
      </c>
      <c r="E100" s="246">
        <v>825</v>
      </c>
      <c r="F100" s="13">
        <v>44471</v>
      </c>
      <c r="G100" s="13">
        <v>44477</v>
      </c>
      <c r="H100" s="167">
        <f t="shared" si="8"/>
        <v>3.5</v>
      </c>
      <c r="I100" s="167">
        <f t="shared" si="9"/>
        <v>39</v>
      </c>
      <c r="J100" s="167">
        <f>IF(A100="CHK",Float!$C$6,0)</f>
        <v>0</v>
      </c>
      <c r="K100" s="168">
        <f t="shared" si="5"/>
        <v>42.5</v>
      </c>
      <c r="L100" s="245">
        <f t="shared" si="6"/>
        <v>4.5146165059829839E-4</v>
      </c>
      <c r="M100" s="170">
        <f t="shared" si="7"/>
        <v>1.9187120150427683E-2</v>
      </c>
    </row>
    <row r="101" spans="1:13">
      <c r="A101" s="243" t="s">
        <v>105</v>
      </c>
      <c r="B101" s="243" t="s">
        <v>178</v>
      </c>
      <c r="C101" s="59">
        <v>44658</v>
      </c>
      <c r="D101" s="244">
        <v>44700</v>
      </c>
      <c r="E101" s="246">
        <v>104.4</v>
      </c>
      <c r="F101" s="13">
        <v>44655</v>
      </c>
      <c r="G101" s="13">
        <v>44661</v>
      </c>
      <c r="H101" s="167">
        <f t="shared" si="8"/>
        <v>3.5</v>
      </c>
      <c r="I101" s="167">
        <f t="shared" si="9"/>
        <v>39</v>
      </c>
      <c r="J101" s="167">
        <f>IF(A101="CHK",Float!$C$6,0)</f>
        <v>0</v>
      </c>
      <c r="K101" s="168">
        <f t="shared" si="5"/>
        <v>42.5</v>
      </c>
      <c r="L101" s="245">
        <f t="shared" si="6"/>
        <v>5.7130419784802856E-5</v>
      </c>
      <c r="M101" s="170">
        <f t="shared" si="7"/>
        <v>2.4280428408541212E-3</v>
      </c>
    </row>
    <row r="102" spans="1:13">
      <c r="A102" s="243" t="s">
        <v>105</v>
      </c>
      <c r="B102" s="243" t="s">
        <v>214</v>
      </c>
      <c r="C102" s="59">
        <v>44811</v>
      </c>
      <c r="D102" s="244">
        <v>44854</v>
      </c>
      <c r="E102" s="246">
        <v>104.6</v>
      </c>
      <c r="F102" s="13">
        <v>44810</v>
      </c>
      <c r="G102" s="13">
        <v>44810</v>
      </c>
      <c r="H102" s="167">
        <f t="shared" si="8"/>
        <v>0.5</v>
      </c>
      <c r="I102" s="167">
        <f t="shared" si="9"/>
        <v>44</v>
      </c>
      <c r="J102" s="167">
        <f>IF(A102="CHK",Float!$C$6,0)</f>
        <v>0</v>
      </c>
      <c r="K102" s="168">
        <f t="shared" si="5"/>
        <v>44.5</v>
      </c>
      <c r="L102" s="245">
        <f t="shared" si="6"/>
        <v>5.7239865033432734E-5</v>
      </c>
      <c r="M102" s="170">
        <f t="shared" si="7"/>
        <v>2.5471739939877565E-3</v>
      </c>
    </row>
    <row r="103" spans="1:13">
      <c r="A103" s="243" t="s">
        <v>105</v>
      </c>
      <c r="B103" s="243" t="s">
        <v>178</v>
      </c>
      <c r="C103" s="59">
        <v>44490</v>
      </c>
      <c r="D103" s="244">
        <v>44532</v>
      </c>
      <c r="E103" s="246">
        <v>472.69</v>
      </c>
      <c r="F103" s="13">
        <v>44487</v>
      </c>
      <c r="G103" s="13">
        <v>44493</v>
      </c>
      <c r="H103" s="167">
        <f t="shared" si="8"/>
        <v>3.5</v>
      </c>
      <c r="I103" s="167">
        <f t="shared" si="9"/>
        <v>39</v>
      </c>
      <c r="J103" s="167">
        <f>IF(A103="CHK",Float!$C$6,0)</f>
        <v>0</v>
      </c>
      <c r="K103" s="168">
        <f t="shared" si="5"/>
        <v>42.5</v>
      </c>
      <c r="L103" s="245">
        <f t="shared" si="6"/>
        <v>2.5866837287431474E-4</v>
      </c>
      <c r="M103" s="170">
        <f t="shared" si="7"/>
        <v>1.0993405847158376E-2</v>
      </c>
    </row>
    <row r="104" spans="1:13">
      <c r="A104" s="243" t="s">
        <v>105</v>
      </c>
      <c r="B104" s="243" t="s">
        <v>205</v>
      </c>
      <c r="C104" s="59">
        <v>44552</v>
      </c>
      <c r="D104" s="244">
        <v>44595</v>
      </c>
      <c r="E104" s="246">
        <v>169</v>
      </c>
      <c r="F104" s="13">
        <v>44552</v>
      </c>
      <c r="G104" s="13">
        <v>44552</v>
      </c>
      <c r="H104" s="167">
        <f t="shared" si="8"/>
        <v>0.5</v>
      </c>
      <c r="I104" s="167">
        <f t="shared" si="9"/>
        <v>43</v>
      </c>
      <c r="J104" s="167">
        <f>IF(A104="CHK",Float!$C$6,0)</f>
        <v>0</v>
      </c>
      <c r="K104" s="168">
        <f t="shared" si="5"/>
        <v>43.5</v>
      </c>
      <c r="L104" s="245">
        <f t="shared" si="6"/>
        <v>9.2481235092257481E-5</v>
      </c>
      <c r="M104" s="170">
        <f t="shared" si="7"/>
        <v>4.0229337265132005E-3</v>
      </c>
    </row>
    <row r="105" spans="1:13">
      <c r="A105" s="243" t="s">
        <v>105</v>
      </c>
      <c r="B105" s="243" t="s">
        <v>215</v>
      </c>
      <c r="C105" s="59">
        <v>44635</v>
      </c>
      <c r="D105" s="244">
        <v>44679</v>
      </c>
      <c r="E105" s="246">
        <v>117.28</v>
      </c>
      <c r="F105" s="13">
        <v>44635</v>
      </c>
      <c r="G105" s="13">
        <v>44635</v>
      </c>
      <c r="H105" s="167">
        <f t="shared" si="8"/>
        <v>0.5</v>
      </c>
      <c r="I105" s="167">
        <f t="shared" si="9"/>
        <v>44</v>
      </c>
      <c r="J105" s="167">
        <f>IF(A105="CHK",Float!$C$6,0)</f>
        <v>0</v>
      </c>
      <c r="K105" s="168">
        <f t="shared" si="5"/>
        <v>44.5</v>
      </c>
      <c r="L105" s="245">
        <f t="shared" si="6"/>
        <v>6.4178693796567798E-5</v>
      </c>
      <c r="M105" s="170">
        <f t="shared" si="7"/>
        <v>2.8559518739472672E-3</v>
      </c>
    </row>
    <row r="106" spans="1:13">
      <c r="A106" s="243" t="s">
        <v>105</v>
      </c>
      <c r="B106" s="243" t="s">
        <v>216</v>
      </c>
      <c r="C106" s="59">
        <v>44651</v>
      </c>
      <c r="D106" s="244">
        <v>44694</v>
      </c>
      <c r="E106" s="246">
        <v>106.25</v>
      </c>
      <c r="F106" s="13">
        <v>44621</v>
      </c>
      <c r="G106" s="13">
        <v>44651</v>
      </c>
      <c r="H106" s="167">
        <f t="shared" si="8"/>
        <v>15.5</v>
      </c>
      <c r="I106" s="167">
        <f t="shared" si="9"/>
        <v>43</v>
      </c>
      <c r="J106" s="167">
        <f>IF(A106="CHK",Float!$C$6,0)</f>
        <v>0</v>
      </c>
      <c r="K106" s="168">
        <f t="shared" si="5"/>
        <v>58.5</v>
      </c>
      <c r="L106" s="245">
        <f t="shared" si="6"/>
        <v>5.814278833462934E-5</v>
      </c>
      <c r="M106" s="170">
        <f t="shared" si="7"/>
        <v>3.4013531175758165E-3</v>
      </c>
    </row>
    <row r="107" spans="1:13">
      <c r="A107" s="243" t="s">
        <v>105</v>
      </c>
      <c r="B107" s="243" t="s">
        <v>178</v>
      </c>
      <c r="C107" s="59">
        <v>44602</v>
      </c>
      <c r="D107" s="244">
        <v>44644</v>
      </c>
      <c r="E107" s="246">
        <v>319.36</v>
      </c>
      <c r="F107" s="13">
        <v>44599</v>
      </c>
      <c r="G107" s="13">
        <v>44605</v>
      </c>
      <c r="H107" s="167">
        <f t="shared" si="8"/>
        <v>3.5</v>
      </c>
      <c r="I107" s="167">
        <f t="shared" si="9"/>
        <v>39</v>
      </c>
      <c r="J107" s="167">
        <f>IF(A107="CHK",Float!$C$6,0)</f>
        <v>0</v>
      </c>
      <c r="K107" s="168">
        <f t="shared" si="5"/>
        <v>42.5</v>
      </c>
      <c r="L107" s="245">
        <f t="shared" si="6"/>
        <v>1.7476217301220918E-4</v>
      </c>
      <c r="M107" s="170">
        <f t="shared" si="7"/>
        <v>7.4273923530188898E-3</v>
      </c>
    </row>
    <row r="108" spans="1:13">
      <c r="A108" s="243" t="s">
        <v>105</v>
      </c>
      <c r="B108" s="243" t="s">
        <v>186</v>
      </c>
      <c r="C108" s="59">
        <v>44783</v>
      </c>
      <c r="D108" s="244">
        <v>44826</v>
      </c>
      <c r="E108" s="246">
        <v>125</v>
      </c>
      <c r="F108" s="13">
        <v>44774</v>
      </c>
      <c r="G108" s="13">
        <v>44780</v>
      </c>
      <c r="H108" s="167">
        <f t="shared" si="8"/>
        <v>3.5</v>
      </c>
      <c r="I108" s="167">
        <f t="shared" si="9"/>
        <v>46</v>
      </c>
      <c r="J108" s="167">
        <f>IF(A108="CHK",Float!$C$6,0)</f>
        <v>0</v>
      </c>
      <c r="K108" s="168">
        <f t="shared" si="5"/>
        <v>49.5</v>
      </c>
      <c r="L108" s="245">
        <f t="shared" si="6"/>
        <v>6.8403280393681569E-5</v>
      </c>
      <c r="M108" s="170">
        <f t="shared" si="7"/>
        <v>3.3859623794872378E-3</v>
      </c>
    </row>
    <row r="109" spans="1:13">
      <c r="A109" s="243" t="s">
        <v>105</v>
      </c>
      <c r="B109" s="243" t="s">
        <v>217</v>
      </c>
      <c r="C109" s="59">
        <v>44782</v>
      </c>
      <c r="D109" s="244">
        <v>44826</v>
      </c>
      <c r="E109" s="246">
        <v>120.48</v>
      </c>
      <c r="F109" s="13">
        <v>44782</v>
      </c>
      <c r="G109" s="13">
        <v>44809</v>
      </c>
      <c r="H109" s="167">
        <f t="shared" si="8"/>
        <v>14</v>
      </c>
      <c r="I109" s="167">
        <f t="shared" si="9"/>
        <v>17</v>
      </c>
      <c r="J109" s="167">
        <f>IF(A109="CHK",Float!$C$6,0)</f>
        <v>0</v>
      </c>
      <c r="K109" s="168">
        <f t="shared" si="5"/>
        <v>31</v>
      </c>
      <c r="L109" s="245">
        <f t="shared" si="6"/>
        <v>6.5929817774646054E-5</v>
      </c>
      <c r="M109" s="170">
        <f t="shared" si="7"/>
        <v>2.0438243510140278E-3</v>
      </c>
    </row>
    <row r="110" spans="1:13">
      <c r="A110" s="243" t="s">
        <v>105</v>
      </c>
      <c r="B110" s="243" t="s">
        <v>171</v>
      </c>
      <c r="C110" s="59">
        <v>44816</v>
      </c>
      <c r="D110" s="244">
        <v>44854</v>
      </c>
      <c r="E110" s="246">
        <v>322</v>
      </c>
      <c r="F110" s="13">
        <v>44807</v>
      </c>
      <c r="G110" s="13">
        <v>44813</v>
      </c>
      <c r="H110" s="167">
        <f t="shared" si="8"/>
        <v>3.5</v>
      </c>
      <c r="I110" s="167">
        <f t="shared" si="9"/>
        <v>41</v>
      </c>
      <c r="J110" s="167">
        <f>IF(A110="CHK",Float!$C$6,0)</f>
        <v>0</v>
      </c>
      <c r="K110" s="168">
        <f t="shared" si="5"/>
        <v>44.5</v>
      </c>
      <c r="L110" s="245">
        <f t="shared" si="6"/>
        <v>1.7620685029412373E-4</v>
      </c>
      <c r="M110" s="170">
        <f t="shared" si="7"/>
        <v>7.8412048380885058E-3</v>
      </c>
    </row>
    <row r="111" spans="1:13">
      <c r="A111" s="243" t="s">
        <v>105</v>
      </c>
      <c r="B111" s="243" t="s">
        <v>218</v>
      </c>
      <c r="C111" s="59">
        <v>44656</v>
      </c>
      <c r="D111" s="244">
        <v>44680</v>
      </c>
      <c r="E111" s="246">
        <v>840.14</v>
      </c>
      <c r="F111" s="13">
        <v>44621</v>
      </c>
      <c r="G111" s="13">
        <v>44651</v>
      </c>
      <c r="H111" s="167">
        <f t="shared" si="8"/>
        <v>15.5</v>
      </c>
      <c r="I111" s="167">
        <f t="shared" si="9"/>
        <v>29</v>
      </c>
      <c r="J111" s="167">
        <f>IF(A111="CHK",Float!$C$6,0)</f>
        <v>0</v>
      </c>
      <c r="K111" s="168">
        <f t="shared" si="5"/>
        <v>44.5</v>
      </c>
      <c r="L111" s="245">
        <f t="shared" si="6"/>
        <v>4.597466559195811E-4</v>
      </c>
      <c r="M111" s="170">
        <f t="shared" si="7"/>
        <v>2.0458726188421358E-2</v>
      </c>
    </row>
    <row r="112" spans="1:13">
      <c r="A112" s="243" t="s">
        <v>105</v>
      </c>
      <c r="B112" s="243" t="s">
        <v>186</v>
      </c>
      <c r="C112" s="59">
        <v>44614</v>
      </c>
      <c r="D112" s="244">
        <v>44658</v>
      </c>
      <c r="E112" s="246">
        <v>125</v>
      </c>
      <c r="F112" s="13">
        <v>44606</v>
      </c>
      <c r="G112" s="13">
        <v>44612</v>
      </c>
      <c r="H112" s="167">
        <f t="shared" si="8"/>
        <v>3.5</v>
      </c>
      <c r="I112" s="167">
        <f t="shared" si="9"/>
        <v>46</v>
      </c>
      <c r="J112" s="167">
        <f>IF(A112="CHK",Float!$C$6,0)</f>
        <v>0</v>
      </c>
      <c r="K112" s="168">
        <f t="shared" si="5"/>
        <v>49.5</v>
      </c>
      <c r="L112" s="245">
        <f t="shared" si="6"/>
        <v>6.8403280393681569E-5</v>
      </c>
      <c r="M112" s="170">
        <f t="shared" si="7"/>
        <v>3.3859623794872378E-3</v>
      </c>
    </row>
    <row r="113" spans="1:13">
      <c r="A113" s="243" t="s">
        <v>105</v>
      </c>
      <c r="B113" s="243" t="s">
        <v>160</v>
      </c>
      <c r="C113" s="59">
        <v>44759</v>
      </c>
      <c r="D113" s="244">
        <v>44798</v>
      </c>
      <c r="E113" s="246">
        <v>880</v>
      </c>
      <c r="F113" s="13">
        <v>44751</v>
      </c>
      <c r="G113" s="13">
        <v>44757</v>
      </c>
      <c r="H113" s="167">
        <f t="shared" si="8"/>
        <v>3.5</v>
      </c>
      <c r="I113" s="167">
        <f t="shared" si="9"/>
        <v>41</v>
      </c>
      <c r="J113" s="167">
        <f>IF(A113="CHK",Float!$C$6,0)</f>
        <v>0</v>
      </c>
      <c r="K113" s="168">
        <f t="shared" si="5"/>
        <v>44.5</v>
      </c>
      <c r="L113" s="245">
        <f t="shared" si="6"/>
        <v>4.8155909397151829E-4</v>
      </c>
      <c r="M113" s="170">
        <f t="shared" si="7"/>
        <v>2.1429379681732565E-2</v>
      </c>
    </row>
    <row r="114" spans="1:13">
      <c r="A114" s="243" t="s">
        <v>105</v>
      </c>
      <c r="B114" s="243" t="s">
        <v>193</v>
      </c>
      <c r="C114" s="59">
        <v>44508</v>
      </c>
      <c r="D114" s="244">
        <v>44517</v>
      </c>
      <c r="E114" s="246">
        <v>877.6</v>
      </c>
      <c r="F114" s="59">
        <v>44494</v>
      </c>
      <c r="G114" s="59">
        <v>44500</v>
      </c>
      <c r="H114" s="167">
        <f t="shared" si="8"/>
        <v>3.5</v>
      </c>
      <c r="I114" s="167">
        <f t="shared" si="9"/>
        <v>17</v>
      </c>
      <c r="J114" s="167">
        <f>IF(A114="CHK",Float!$C$6,0)</f>
        <v>0</v>
      </c>
      <c r="K114" s="168">
        <f t="shared" si="5"/>
        <v>20.5</v>
      </c>
      <c r="L114" s="245">
        <f t="shared" si="6"/>
        <v>4.8024575098795961E-4</v>
      </c>
      <c r="M114" s="170">
        <f t="shared" si="7"/>
        <v>9.8450378952531729E-3</v>
      </c>
    </row>
    <row r="115" spans="1:13">
      <c r="A115" s="243" t="s">
        <v>105</v>
      </c>
      <c r="B115" s="243" t="s">
        <v>189</v>
      </c>
      <c r="C115" s="59">
        <v>44784</v>
      </c>
      <c r="D115" s="244">
        <v>44826</v>
      </c>
      <c r="E115" s="246">
        <v>826.97</v>
      </c>
      <c r="F115" s="13">
        <v>44767</v>
      </c>
      <c r="G115" s="13">
        <v>44771</v>
      </c>
      <c r="H115" s="167">
        <f t="shared" si="8"/>
        <v>2.5</v>
      </c>
      <c r="I115" s="167">
        <f t="shared" si="9"/>
        <v>55</v>
      </c>
      <c r="J115" s="167">
        <f>IF(A115="CHK",Float!$C$6,0)</f>
        <v>0</v>
      </c>
      <c r="K115" s="168">
        <f t="shared" si="5"/>
        <v>57.5</v>
      </c>
      <c r="L115" s="245">
        <f t="shared" si="6"/>
        <v>4.525396862973028E-4</v>
      </c>
      <c r="M115" s="170">
        <f t="shared" si="7"/>
        <v>2.6021031962094911E-2</v>
      </c>
    </row>
    <row r="116" spans="1:13">
      <c r="A116" s="243" t="s">
        <v>105</v>
      </c>
      <c r="B116" s="243" t="s">
        <v>208</v>
      </c>
      <c r="C116" s="59">
        <v>44757</v>
      </c>
      <c r="D116" s="244">
        <v>44784</v>
      </c>
      <c r="E116" s="246">
        <v>712</v>
      </c>
      <c r="F116" s="13">
        <v>44715</v>
      </c>
      <c r="G116" s="13">
        <v>44742</v>
      </c>
      <c r="H116" s="167">
        <f t="shared" si="8"/>
        <v>14</v>
      </c>
      <c r="I116" s="167">
        <f t="shared" si="9"/>
        <v>42</v>
      </c>
      <c r="J116" s="167">
        <f>IF(A116="CHK",Float!$C$6,0)</f>
        <v>0</v>
      </c>
      <c r="K116" s="168">
        <f t="shared" si="5"/>
        <v>56</v>
      </c>
      <c r="L116" s="245">
        <f t="shared" si="6"/>
        <v>3.8962508512241026E-4</v>
      </c>
      <c r="M116" s="170">
        <f t="shared" si="7"/>
        <v>2.1819004766854975E-2</v>
      </c>
    </row>
    <row r="117" spans="1:13">
      <c r="A117" s="243" t="s">
        <v>105</v>
      </c>
      <c r="B117" s="243" t="s">
        <v>184</v>
      </c>
      <c r="C117" s="59">
        <v>44777</v>
      </c>
      <c r="D117" s="244">
        <v>44819</v>
      </c>
      <c r="E117" s="246">
        <v>308.62</v>
      </c>
      <c r="F117" s="13">
        <v>44766</v>
      </c>
      <c r="G117" s="13">
        <v>44773</v>
      </c>
      <c r="H117" s="167">
        <f t="shared" si="8"/>
        <v>4</v>
      </c>
      <c r="I117" s="167">
        <f t="shared" si="9"/>
        <v>46</v>
      </c>
      <c r="J117" s="167">
        <f>IF(A117="CHK",Float!$C$6,0)</f>
        <v>0</v>
      </c>
      <c r="K117" s="168">
        <f t="shared" si="5"/>
        <v>50</v>
      </c>
      <c r="L117" s="245">
        <f t="shared" si="6"/>
        <v>1.6888496316078407E-4</v>
      </c>
      <c r="M117" s="170">
        <f t="shared" si="7"/>
        <v>8.4442481580392029E-3</v>
      </c>
    </row>
    <row r="118" spans="1:13">
      <c r="A118" s="243" t="s">
        <v>105</v>
      </c>
      <c r="B118" s="243" t="s">
        <v>217</v>
      </c>
      <c r="C118" s="59">
        <v>44530</v>
      </c>
      <c r="D118" s="244">
        <v>44574</v>
      </c>
      <c r="E118" s="246">
        <v>330</v>
      </c>
      <c r="F118" s="13">
        <v>44530</v>
      </c>
      <c r="G118" s="13">
        <v>44557</v>
      </c>
      <c r="H118" s="167">
        <f t="shared" si="8"/>
        <v>14</v>
      </c>
      <c r="I118" s="167">
        <f t="shared" si="9"/>
        <v>17</v>
      </c>
      <c r="J118" s="167">
        <f>IF(A118="CHK",Float!$C$6,0)</f>
        <v>0</v>
      </c>
      <c r="K118" s="168">
        <f t="shared" si="5"/>
        <v>31</v>
      </c>
      <c r="L118" s="245">
        <f t="shared" si="6"/>
        <v>1.8058466023931934E-4</v>
      </c>
      <c r="M118" s="170">
        <f t="shared" si="7"/>
        <v>5.5981244674188999E-3</v>
      </c>
    </row>
    <row r="119" spans="1:13">
      <c r="A119" s="243" t="s">
        <v>105</v>
      </c>
      <c r="B119" s="243" t="s">
        <v>193</v>
      </c>
      <c r="C119" s="59">
        <v>44504</v>
      </c>
      <c r="D119" s="244">
        <v>44511</v>
      </c>
      <c r="E119" s="246">
        <v>161.36000000000001</v>
      </c>
      <c r="F119" s="13">
        <v>44487</v>
      </c>
      <c r="G119" s="13">
        <v>44493</v>
      </c>
      <c r="H119" s="167">
        <f t="shared" si="8"/>
        <v>3.5</v>
      </c>
      <c r="I119" s="167">
        <f t="shared" si="9"/>
        <v>18</v>
      </c>
      <c r="J119" s="167">
        <f>IF(A119="CHK",Float!$C$6,0)</f>
        <v>0</v>
      </c>
      <c r="K119" s="168">
        <f t="shared" si="5"/>
        <v>21.5</v>
      </c>
      <c r="L119" s="245">
        <f t="shared" si="6"/>
        <v>8.8300426594595672E-5</v>
      </c>
      <c r="M119" s="170">
        <f t="shared" si="7"/>
        <v>1.8984591717838069E-3</v>
      </c>
    </row>
    <row r="120" spans="1:13">
      <c r="A120" s="243" t="s">
        <v>105</v>
      </c>
      <c r="B120" s="243" t="s">
        <v>219</v>
      </c>
      <c r="C120" s="59">
        <v>44498</v>
      </c>
      <c r="D120" s="244">
        <v>44627</v>
      </c>
      <c r="E120" s="246">
        <v>487.74</v>
      </c>
      <c r="F120" s="13">
        <v>44497</v>
      </c>
      <c r="G120" s="13">
        <v>44497</v>
      </c>
      <c r="H120" s="167">
        <f t="shared" si="8"/>
        <v>0.5</v>
      </c>
      <c r="I120" s="167">
        <f t="shared" si="9"/>
        <v>130</v>
      </c>
      <c r="J120" s="167">
        <f>IF(A120="CHK",Float!$C$6,0)</f>
        <v>0</v>
      </c>
      <c r="K120" s="168">
        <f t="shared" si="5"/>
        <v>130.5</v>
      </c>
      <c r="L120" s="245">
        <f t="shared" si="6"/>
        <v>2.6690412783371398E-4</v>
      </c>
      <c r="M120" s="170">
        <f t="shared" si="7"/>
        <v>3.4830988682299675E-2</v>
      </c>
    </row>
    <row r="121" spans="1:13">
      <c r="A121" s="243" t="s">
        <v>105</v>
      </c>
      <c r="B121" s="243" t="s">
        <v>220</v>
      </c>
      <c r="C121" s="59">
        <v>44531</v>
      </c>
      <c r="D121" s="244">
        <v>44564</v>
      </c>
      <c r="E121" s="246">
        <v>266.7</v>
      </c>
      <c r="F121" s="13">
        <v>44531</v>
      </c>
      <c r="G121" s="13">
        <v>44561</v>
      </c>
      <c r="H121" s="167">
        <f t="shared" si="8"/>
        <v>15.5</v>
      </c>
      <c r="I121" s="167">
        <f t="shared" si="9"/>
        <v>3</v>
      </c>
      <c r="J121" s="167">
        <f>IF(A121="CHK",Float!$C$6,0)</f>
        <v>0</v>
      </c>
      <c r="K121" s="168">
        <f t="shared" si="5"/>
        <v>18.5</v>
      </c>
      <c r="L121" s="245">
        <f t="shared" si="6"/>
        <v>1.45945239047959E-4</v>
      </c>
      <c r="M121" s="170">
        <f t="shared" si="7"/>
        <v>2.6999869223872414E-3</v>
      </c>
    </row>
    <row r="122" spans="1:13">
      <c r="A122" s="243" t="s">
        <v>105</v>
      </c>
      <c r="B122" s="243" t="s">
        <v>221</v>
      </c>
      <c r="C122" s="59">
        <v>44491</v>
      </c>
      <c r="D122" s="244">
        <v>44533</v>
      </c>
      <c r="E122" s="246">
        <v>119.72</v>
      </c>
      <c r="F122" s="13">
        <v>44491</v>
      </c>
      <c r="G122" s="13">
        <v>44491</v>
      </c>
      <c r="H122" s="167">
        <f t="shared" si="8"/>
        <v>0.5</v>
      </c>
      <c r="I122" s="167">
        <f t="shared" si="9"/>
        <v>42</v>
      </c>
      <c r="J122" s="167">
        <f>IF(A122="CHK",Float!$C$6,0)</f>
        <v>0</v>
      </c>
      <c r="K122" s="168">
        <f t="shared" si="5"/>
        <v>42.5</v>
      </c>
      <c r="L122" s="245">
        <f t="shared" si="6"/>
        <v>6.5513925829852461E-5</v>
      </c>
      <c r="M122" s="170">
        <f t="shared" si="7"/>
        <v>2.7843418477687294E-3</v>
      </c>
    </row>
    <row r="123" spans="1:13">
      <c r="A123" s="243" t="s">
        <v>105</v>
      </c>
      <c r="B123" s="243" t="s">
        <v>160</v>
      </c>
      <c r="C123" s="59">
        <v>44695</v>
      </c>
      <c r="D123" s="244">
        <v>44734</v>
      </c>
      <c r="E123" s="246">
        <v>880</v>
      </c>
      <c r="F123" s="13">
        <v>44688</v>
      </c>
      <c r="G123" s="13">
        <v>44694</v>
      </c>
      <c r="H123" s="167">
        <f t="shared" si="8"/>
        <v>3.5</v>
      </c>
      <c r="I123" s="167">
        <f t="shared" si="9"/>
        <v>40</v>
      </c>
      <c r="J123" s="167">
        <f>IF(A123="CHK",Float!$C$6,0)</f>
        <v>0</v>
      </c>
      <c r="K123" s="168">
        <f t="shared" si="5"/>
        <v>43.5</v>
      </c>
      <c r="L123" s="245">
        <f t="shared" si="6"/>
        <v>4.8155909397151829E-4</v>
      </c>
      <c r="M123" s="170">
        <f t="shared" si="7"/>
        <v>2.0947820587761047E-2</v>
      </c>
    </row>
    <row r="124" spans="1:13">
      <c r="A124" s="243" t="s">
        <v>105</v>
      </c>
      <c r="B124" s="243" t="s">
        <v>222</v>
      </c>
      <c r="C124" s="59">
        <v>44775</v>
      </c>
      <c r="D124" s="244">
        <v>44819</v>
      </c>
      <c r="E124" s="246">
        <v>668</v>
      </c>
      <c r="F124" s="13">
        <v>44775</v>
      </c>
      <c r="G124" s="13">
        <v>44775</v>
      </c>
      <c r="H124" s="167">
        <f t="shared" si="8"/>
        <v>0.5</v>
      </c>
      <c r="I124" s="167">
        <f t="shared" si="9"/>
        <v>44</v>
      </c>
      <c r="J124" s="167">
        <f>IF(A124="CHK",Float!$C$6,0)</f>
        <v>0</v>
      </c>
      <c r="K124" s="168">
        <f t="shared" si="5"/>
        <v>44.5</v>
      </c>
      <c r="L124" s="245">
        <f t="shared" si="6"/>
        <v>3.655471304238343E-4</v>
      </c>
      <c r="M124" s="170">
        <f t="shared" si="7"/>
        <v>1.6266847303860625E-2</v>
      </c>
    </row>
    <row r="125" spans="1:13">
      <c r="A125" s="243" t="s">
        <v>105</v>
      </c>
      <c r="B125" s="243" t="s">
        <v>214</v>
      </c>
      <c r="C125" s="59">
        <v>44760</v>
      </c>
      <c r="D125" s="244">
        <v>44804</v>
      </c>
      <c r="E125" s="246">
        <v>215.52</v>
      </c>
      <c r="F125" s="13">
        <v>44759</v>
      </c>
      <c r="G125" s="13">
        <v>44759</v>
      </c>
      <c r="H125" s="167">
        <f t="shared" si="8"/>
        <v>0.5</v>
      </c>
      <c r="I125" s="167">
        <f t="shared" si="9"/>
        <v>45</v>
      </c>
      <c r="J125" s="167">
        <f>IF(A125="CHK",Float!$C$6,0)</f>
        <v>0</v>
      </c>
      <c r="K125" s="168">
        <f t="shared" si="5"/>
        <v>45.5</v>
      </c>
      <c r="L125" s="245">
        <f t="shared" si="6"/>
        <v>1.1793819992357003E-4</v>
      </c>
      <c r="M125" s="170">
        <f t="shared" si="7"/>
        <v>5.3661880965224368E-3</v>
      </c>
    </row>
    <row r="126" spans="1:13">
      <c r="A126" s="243" t="s">
        <v>105</v>
      </c>
      <c r="B126" s="243" t="s">
        <v>178</v>
      </c>
      <c r="C126" s="59">
        <v>44533</v>
      </c>
      <c r="D126" s="244">
        <v>44575</v>
      </c>
      <c r="E126" s="246">
        <v>501.51</v>
      </c>
      <c r="F126" s="13">
        <v>44529</v>
      </c>
      <c r="G126" s="13">
        <v>44535</v>
      </c>
      <c r="H126" s="167">
        <f t="shared" si="8"/>
        <v>3.5</v>
      </c>
      <c r="I126" s="167">
        <f t="shared" si="9"/>
        <v>40</v>
      </c>
      <c r="J126" s="167">
        <f>IF(A126="CHK",Float!$C$6,0)</f>
        <v>0</v>
      </c>
      <c r="K126" s="168">
        <f t="shared" si="5"/>
        <v>43.5</v>
      </c>
      <c r="L126" s="245">
        <f t="shared" si="6"/>
        <v>2.7443943320188194E-4</v>
      </c>
      <c r="M126" s="170">
        <f t="shared" si="7"/>
        <v>1.1938115344281864E-2</v>
      </c>
    </row>
    <row r="127" spans="1:13">
      <c r="A127" s="243" t="s">
        <v>105</v>
      </c>
      <c r="B127" s="243" t="s">
        <v>160</v>
      </c>
      <c r="C127" s="59">
        <v>44800</v>
      </c>
      <c r="D127" s="244">
        <v>44839</v>
      </c>
      <c r="E127" s="246">
        <v>879.6</v>
      </c>
      <c r="F127" s="13">
        <v>44779</v>
      </c>
      <c r="G127" s="13">
        <v>44785</v>
      </c>
      <c r="H127" s="167">
        <f t="shared" si="8"/>
        <v>3.5</v>
      </c>
      <c r="I127" s="167">
        <f t="shared" si="9"/>
        <v>54</v>
      </c>
      <c r="J127" s="167">
        <f>IF(A127="CHK",Float!$C$6,0)</f>
        <v>0</v>
      </c>
      <c r="K127" s="168">
        <f t="shared" si="5"/>
        <v>57.5</v>
      </c>
      <c r="L127" s="245">
        <f t="shared" si="6"/>
        <v>4.8134020347425852E-4</v>
      </c>
      <c r="M127" s="170">
        <f t="shared" si="7"/>
        <v>2.7677061699769863E-2</v>
      </c>
    </row>
    <row r="128" spans="1:13">
      <c r="A128" s="243" t="s">
        <v>105</v>
      </c>
      <c r="B128" s="243" t="s">
        <v>217</v>
      </c>
      <c r="C128" s="59">
        <v>44474</v>
      </c>
      <c r="D128" s="244">
        <v>44518</v>
      </c>
      <c r="E128" s="246">
        <v>300</v>
      </c>
      <c r="F128" s="13">
        <v>44468</v>
      </c>
      <c r="G128" s="13">
        <v>44501</v>
      </c>
      <c r="H128" s="167">
        <f t="shared" si="8"/>
        <v>17</v>
      </c>
      <c r="I128" s="167">
        <f t="shared" si="9"/>
        <v>17</v>
      </c>
      <c r="J128" s="167">
        <f>IF(A128="CHK",Float!$C$6,0)</f>
        <v>0</v>
      </c>
      <c r="K128" s="168">
        <f t="shared" si="5"/>
        <v>34</v>
      </c>
      <c r="L128" s="245">
        <f t="shared" si="6"/>
        <v>1.6416787294483578E-4</v>
      </c>
      <c r="M128" s="170">
        <f t="shared" si="7"/>
        <v>5.5817076801244168E-3</v>
      </c>
    </row>
    <row r="129" spans="1:13">
      <c r="A129" s="243" t="s">
        <v>105</v>
      </c>
      <c r="B129" s="243" t="s">
        <v>160</v>
      </c>
      <c r="C129" s="59">
        <v>44582</v>
      </c>
      <c r="D129" s="244">
        <v>44621</v>
      </c>
      <c r="E129" s="246">
        <v>880</v>
      </c>
      <c r="F129" s="13">
        <v>44576</v>
      </c>
      <c r="G129" s="13">
        <v>44582</v>
      </c>
      <c r="H129" s="167">
        <f t="shared" si="8"/>
        <v>3.5</v>
      </c>
      <c r="I129" s="167">
        <f t="shared" si="9"/>
        <v>39</v>
      </c>
      <c r="J129" s="167">
        <f>IF(A129="CHK",Float!$C$6,0)</f>
        <v>0</v>
      </c>
      <c r="K129" s="168">
        <f t="shared" si="5"/>
        <v>42.5</v>
      </c>
      <c r="L129" s="245">
        <f t="shared" si="6"/>
        <v>4.8155909397151829E-4</v>
      </c>
      <c r="M129" s="170">
        <f t="shared" si="7"/>
        <v>2.0466261493789526E-2</v>
      </c>
    </row>
    <row r="130" spans="1:13">
      <c r="A130" s="243" t="s">
        <v>105</v>
      </c>
      <c r="B130" s="243" t="s">
        <v>223</v>
      </c>
      <c r="C130" s="59">
        <v>44602</v>
      </c>
      <c r="D130" s="244">
        <v>44673</v>
      </c>
      <c r="E130" s="246">
        <v>378</v>
      </c>
      <c r="F130" s="13">
        <v>44599</v>
      </c>
      <c r="G130" s="13">
        <v>44599</v>
      </c>
      <c r="H130" s="167">
        <f t="shared" si="8"/>
        <v>0.5</v>
      </c>
      <c r="I130" s="167">
        <f t="shared" si="9"/>
        <v>74</v>
      </c>
      <c r="J130" s="167">
        <f>IF(A130="CHK",Float!$C$6,0)</f>
        <v>0</v>
      </c>
      <c r="K130" s="168">
        <f t="shared" si="5"/>
        <v>74.5</v>
      </c>
      <c r="L130" s="245">
        <f t="shared" si="6"/>
        <v>2.0685151991049308E-4</v>
      </c>
      <c r="M130" s="170">
        <f t="shared" si="7"/>
        <v>1.5410438233331734E-2</v>
      </c>
    </row>
    <row r="131" spans="1:13">
      <c r="A131" s="243" t="s">
        <v>105</v>
      </c>
      <c r="B131" s="243" t="s">
        <v>224</v>
      </c>
      <c r="C131" s="59">
        <v>44505</v>
      </c>
      <c r="D131" s="244">
        <v>44508</v>
      </c>
      <c r="E131" s="246">
        <v>155.12</v>
      </c>
      <c r="F131" s="13">
        <v>44488</v>
      </c>
      <c r="G131" s="13">
        <v>44488</v>
      </c>
      <c r="H131" s="167">
        <f t="shared" si="8"/>
        <v>0.5</v>
      </c>
      <c r="I131" s="167">
        <f t="shared" si="9"/>
        <v>20</v>
      </c>
      <c r="J131" s="167">
        <f>IF(A131="CHK",Float!$C$6,0)</f>
        <v>0</v>
      </c>
      <c r="K131" s="168">
        <f t="shared" si="5"/>
        <v>20.5</v>
      </c>
      <c r="L131" s="245">
        <f t="shared" si="6"/>
        <v>8.4885734837343086E-5</v>
      </c>
      <c r="M131" s="170">
        <f t="shared" si="7"/>
        <v>1.7401575641655333E-3</v>
      </c>
    </row>
    <row r="132" spans="1:13">
      <c r="A132" s="243" t="s">
        <v>105</v>
      </c>
      <c r="B132" s="243" t="s">
        <v>161</v>
      </c>
      <c r="C132" s="59">
        <v>44631</v>
      </c>
      <c r="D132" s="244">
        <v>44641</v>
      </c>
      <c r="E132" s="246">
        <v>714.51</v>
      </c>
      <c r="F132" s="13">
        <v>44611</v>
      </c>
      <c r="G132" s="13">
        <v>44611</v>
      </c>
      <c r="H132" s="167">
        <f t="shared" si="8"/>
        <v>0.5</v>
      </c>
      <c r="I132" s="167">
        <f t="shared" si="9"/>
        <v>30</v>
      </c>
      <c r="J132" s="167">
        <f>IF(A132="CHK",Float!$C$6,0)</f>
        <v>0</v>
      </c>
      <c r="K132" s="168">
        <f t="shared" si="5"/>
        <v>30.5</v>
      </c>
      <c r="L132" s="245">
        <f t="shared" si="6"/>
        <v>3.9099862299271534E-4</v>
      </c>
      <c r="M132" s="170">
        <f t="shared" si="7"/>
        <v>1.1925458001277818E-2</v>
      </c>
    </row>
    <row r="133" spans="1:13">
      <c r="A133" s="243" t="s">
        <v>105</v>
      </c>
      <c r="B133" s="243" t="s">
        <v>160</v>
      </c>
      <c r="C133" s="59">
        <v>44793</v>
      </c>
      <c r="D133" s="244">
        <v>44832</v>
      </c>
      <c r="E133" s="246">
        <v>880</v>
      </c>
      <c r="F133" s="13">
        <v>44786</v>
      </c>
      <c r="G133" s="13">
        <v>44792</v>
      </c>
      <c r="H133" s="167">
        <f t="shared" si="8"/>
        <v>3.5</v>
      </c>
      <c r="I133" s="167">
        <f t="shared" si="9"/>
        <v>40</v>
      </c>
      <c r="J133" s="167">
        <f>IF(A133="CHK",Float!$C$6,0)</f>
        <v>0</v>
      </c>
      <c r="K133" s="168">
        <f t="shared" si="5"/>
        <v>43.5</v>
      </c>
      <c r="L133" s="245">
        <f t="shared" si="6"/>
        <v>4.8155909397151829E-4</v>
      </c>
      <c r="M133" s="170">
        <f t="shared" si="7"/>
        <v>2.0947820587761047E-2</v>
      </c>
    </row>
    <row r="134" spans="1:13">
      <c r="A134" s="243" t="s">
        <v>105</v>
      </c>
      <c r="B134" s="243" t="s">
        <v>179</v>
      </c>
      <c r="C134" s="59">
        <v>44632</v>
      </c>
      <c r="D134" s="244">
        <v>44676</v>
      </c>
      <c r="E134" s="246">
        <v>377.1</v>
      </c>
      <c r="F134" s="13">
        <v>44626</v>
      </c>
      <c r="G134" s="13">
        <v>44632</v>
      </c>
      <c r="H134" s="167">
        <f t="shared" si="8"/>
        <v>3.5</v>
      </c>
      <c r="I134" s="167">
        <f t="shared" si="9"/>
        <v>44</v>
      </c>
      <c r="J134" s="167">
        <f>IF(A134="CHK",Float!$C$6,0)</f>
        <v>0</v>
      </c>
      <c r="K134" s="168">
        <f t="shared" si="5"/>
        <v>47.5</v>
      </c>
      <c r="L134" s="245">
        <f t="shared" si="6"/>
        <v>2.0635901629165859E-4</v>
      </c>
      <c r="M134" s="170">
        <f t="shared" si="7"/>
        <v>9.8020532738537832E-3</v>
      </c>
    </row>
    <row r="135" spans="1:13">
      <c r="A135" s="243" t="s">
        <v>105</v>
      </c>
      <c r="B135" s="243" t="s">
        <v>225</v>
      </c>
      <c r="C135" s="59">
        <v>44531</v>
      </c>
      <c r="D135" s="244">
        <v>44574</v>
      </c>
      <c r="E135" s="246">
        <v>284.66000000000003</v>
      </c>
      <c r="F135" s="59">
        <v>44517</v>
      </c>
      <c r="G135" s="59">
        <v>44517</v>
      </c>
      <c r="H135" s="167">
        <f t="shared" si="8"/>
        <v>0.5</v>
      </c>
      <c r="I135" s="167">
        <f t="shared" si="9"/>
        <v>57</v>
      </c>
      <c r="J135" s="167">
        <f>IF(A135="CHK",Float!$C$6,0)</f>
        <v>0</v>
      </c>
      <c r="K135" s="168">
        <f t="shared" si="5"/>
        <v>57.5</v>
      </c>
      <c r="L135" s="245">
        <f t="shared" si="6"/>
        <v>1.5577342237492318E-4</v>
      </c>
      <c r="M135" s="170">
        <f t="shared" si="7"/>
        <v>8.9569717865580819E-3</v>
      </c>
    </row>
    <row r="136" spans="1:13">
      <c r="A136" s="243" t="s">
        <v>105</v>
      </c>
      <c r="B136" s="243" t="s">
        <v>164</v>
      </c>
      <c r="C136" s="59">
        <v>44464</v>
      </c>
      <c r="D136" s="244">
        <v>44508</v>
      </c>
      <c r="E136" s="246">
        <v>850.9</v>
      </c>
      <c r="F136" s="13">
        <v>44458</v>
      </c>
      <c r="G136" s="13">
        <v>44464</v>
      </c>
      <c r="H136" s="167">
        <f t="shared" si="8"/>
        <v>3.5</v>
      </c>
      <c r="I136" s="167">
        <f t="shared" si="9"/>
        <v>44</v>
      </c>
      <c r="J136" s="167">
        <f>IF(A136="CHK",Float!$C$6,0)</f>
        <v>0</v>
      </c>
      <c r="K136" s="168">
        <f t="shared" si="5"/>
        <v>47.5</v>
      </c>
      <c r="L136" s="245">
        <f t="shared" si="6"/>
        <v>4.6563481029586917E-4</v>
      </c>
      <c r="M136" s="170">
        <f t="shared" si="7"/>
        <v>2.2117653489053785E-2</v>
      </c>
    </row>
    <row r="137" spans="1:13">
      <c r="A137" s="243" t="s">
        <v>105</v>
      </c>
      <c r="B137" s="243" t="s">
        <v>193</v>
      </c>
      <c r="C137" s="59">
        <v>44752</v>
      </c>
      <c r="D137" s="244">
        <v>44761</v>
      </c>
      <c r="E137" s="246">
        <v>756.46</v>
      </c>
      <c r="F137" s="13">
        <v>44739</v>
      </c>
      <c r="G137" s="13">
        <v>44745</v>
      </c>
      <c r="H137" s="167">
        <f t="shared" si="8"/>
        <v>3.5</v>
      </c>
      <c r="I137" s="167">
        <f t="shared" si="9"/>
        <v>16</v>
      </c>
      <c r="J137" s="167">
        <f>IF(A137="CHK",Float!$C$6,0)</f>
        <v>0</v>
      </c>
      <c r="K137" s="168">
        <f t="shared" ref="K137:K200" si="10">H137+I137+J137</f>
        <v>19.5</v>
      </c>
      <c r="L137" s="245">
        <f t="shared" ref="L137:L200" si="11">E137/$E$381</f>
        <v>4.1395476389283491E-4</v>
      </c>
      <c r="M137" s="170">
        <f t="shared" ref="M137:M200" si="12">K137*L137</f>
        <v>8.0721178959102802E-3</v>
      </c>
    </row>
    <row r="138" spans="1:13">
      <c r="A138" s="243" t="s">
        <v>165</v>
      </c>
      <c r="B138" s="243" t="s">
        <v>166</v>
      </c>
      <c r="C138" s="59">
        <v>43873</v>
      </c>
      <c r="D138" s="244">
        <v>44714</v>
      </c>
      <c r="E138" s="246">
        <v>357</v>
      </c>
      <c r="F138" s="13">
        <v>43873</v>
      </c>
      <c r="G138" s="13">
        <v>43873</v>
      </c>
      <c r="H138" s="167">
        <f t="shared" ref="H138:H201" si="13">(G138-F138+1)/2</f>
        <v>0.5</v>
      </c>
      <c r="I138" s="167">
        <f t="shared" ref="I138:I201" si="14">D138-G138</f>
        <v>841</v>
      </c>
      <c r="J138" s="167">
        <f>IF(A138="CHK",Float!$C$6,0)</f>
        <v>12.727273653192686</v>
      </c>
      <c r="K138" s="168">
        <f t="shared" si="10"/>
        <v>854.2272736531927</v>
      </c>
      <c r="L138" s="245">
        <f t="shared" si="11"/>
        <v>1.9535976880435458E-4</v>
      </c>
      <c r="M138" s="170">
        <f t="shared" si="12"/>
        <v>0.16688164268726186</v>
      </c>
    </row>
    <row r="139" spans="1:13">
      <c r="A139" s="243" t="s">
        <v>105</v>
      </c>
      <c r="B139" s="243" t="s">
        <v>226</v>
      </c>
      <c r="C139" s="59">
        <v>44629</v>
      </c>
      <c r="D139" s="244">
        <v>44672</v>
      </c>
      <c r="E139" s="246">
        <v>554.64</v>
      </c>
      <c r="F139" s="13">
        <v>44616</v>
      </c>
      <c r="G139" s="13">
        <v>44616</v>
      </c>
      <c r="H139" s="167">
        <f t="shared" si="13"/>
        <v>0.5</v>
      </c>
      <c r="I139" s="167">
        <f t="shared" si="14"/>
        <v>56</v>
      </c>
      <c r="J139" s="167">
        <f>IF(A139="CHK",Float!$C$6,0)</f>
        <v>0</v>
      </c>
      <c r="K139" s="168">
        <f t="shared" si="10"/>
        <v>56.5</v>
      </c>
      <c r="L139" s="245">
        <f t="shared" si="11"/>
        <v>3.0351356350041239E-4</v>
      </c>
      <c r="M139" s="170">
        <f t="shared" si="12"/>
        <v>1.7148516337773301E-2</v>
      </c>
    </row>
    <row r="140" spans="1:13">
      <c r="A140" s="243" t="s">
        <v>105</v>
      </c>
      <c r="B140" s="243" t="s">
        <v>227</v>
      </c>
      <c r="C140" s="59">
        <v>44483</v>
      </c>
      <c r="D140" s="244">
        <v>44523</v>
      </c>
      <c r="E140" s="246">
        <v>177.8</v>
      </c>
      <c r="F140" s="13">
        <v>44483</v>
      </c>
      <c r="G140" s="13">
        <v>44483</v>
      </c>
      <c r="H140" s="167">
        <f t="shared" si="13"/>
        <v>0.5</v>
      </c>
      <c r="I140" s="167">
        <f t="shared" si="14"/>
        <v>40</v>
      </c>
      <c r="J140" s="167">
        <f>IF(A140="CHK",Float!$C$6,0)</f>
        <v>0</v>
      </c>
      <c r="K140" s="168">
        <f t="shared" si="10"/>
        <v>40.5</v>
      </c>
      <c r="L140" s="245">
        <f t="shared" si="11"/>
        <v>9.7296826031972679E-5</v>
      </c>
      <c r="M140" s="170">
        <f t="shared" si="12"/>
        <v>3.9405214542948932E-3</v>
      </c>
    </row>
    <row r="141" spans="1:13">
      <c r="A141" s="243" t="s">
        <v>105</v>
      </c>
      <c r="B141" s="243" t="s">
        <v>214</v>
      </c>
      <c r="C141" s="59">
        <v>44811</v>
      </c>
      <c r="D141" s="244">
        <v>44854</v>
      </c>
      <c r="E141" s="246">
        <v>106.92</v>
      </c>
      <c r="F141" s="13">
        <v>44810</v>
      </c>
      <c r="G141" s="13">
        <v>44810</v>
      </c>
      <c r="H141" s="167">
        <f t="shared" si="13"/>
        <v>0.5</v>
      </c>
      <c r="I141" s="167">
        <f t="shared" si="14"/>
        <v>44</v>
      </c>
      <c r="J141" s="167">
        <f>IF(A141="CHK",Float!$C$6,0)</f>
        <v>0</v>
      </c>
      <c r="K141" s="168">
        <f t="shared" si="10"/>
        <v>44.5</v>
      </c>
      <c r="L141" s="245">
        <f t="shared" si="11"/>
        <v>5.8509429917539474E-5</v>
      </c>
      <c r="M141" s="170">
        <f t="shared" si="12"/>
        <v>2.6036696313305064E-3</v>
      </c>
    </row>
    <row r="142" spans="1:13">
      <c r="A142" s="243" t="s">
        <v>105</v>
      </c>
      <c r="B142" s="243" t="s">
        <v>228</v>
      </c>
      <c r="C142" s="59">
        <v>44687</v>
      </c>
      <c r="D142" s="244">
        <v>44729</v>
      </c>
      <c r="E142" s="246">
        <v>221.96</v>
      </c>
      <c r="F142" s="13">
        <v>44680</v>
      </c>
      <c r="G142" s="13">
        <v>44680</v>
      </c>
      <c r="H142" s="167">
        <f t="shared" si="13"/>
        <v>0.5</v>
      </c>
      <c r="I142" s="167">
        <f t="shared" si="14"/>
        <v>49</v>
      </c>
      <c r="J142" s="167">
        <f>IF(A142="CHK",Float!$C$6,0)</f>
        <v>0</v>
      </c>
      <c r="K142" s="168">
        <f t="shared" si="10"/>
        <v>49.5</v>
      </c>
      <c r="L142" s="245">
        <f t="shared" si="11"/>
        <v>1.214623369294525E-4</v>
      </c>
      <c r="M142" s="170">
        <f t="shared" si="12"/>
        <v>6.0123856780078993E-3</v>
      </c>
    </row>
    <row r="143" spans="1:13">
      <c r="A143" s="243" t="s">
        <v>105</v>
      </c>
      <c r="B143" s="243" t="s">
        <v>229</v>
      </c>
      <c r="C143" s="59">
        <v>44634</v>
      </c>
      <c r="D143" s="244">
        <v>44678</v>
      </c>
      <c r="E143" s="246">
        <v>125.2</v>
      </c>
      <c r="F143" s="13">
        <v>44634</v>
      </c>
      <c r="G143" s="13">
        <v>44634</v>
      </c>
      <c r="H143" s="167">
        <f t="shared" si="13"/>
        <v>0.5</v>
      </c>
      <c r="I143" s="167">
        <f t="shared" si="14"/>
        <v>44</v>
      </c>
      <c r="J143" s="167">
        <f>IF(A143="CHK",Float!$C$6,0)</f>
        <v>0</v>
      </c>
      <c r="K143" s="168">
        <f t="shared" si="10"/>
        <v>44.5</v>
      </c>
      <c r="L143" s="245">
        <f t="shared" si="11"/>
        <v>6.8512725642311468E-5</v>
      </c>
      <c r="M143" s="170">
        <f t="shared" si="12"/>
        <v>3.0488162910828603E-3</v>
      </c>
    </row>
    <row r="144" spans="1:13">
      <c r="A144" s="243" t="s">
        <v>105</v>
      </c>
      <c r="B144" s="243" t="s">
        <v>193</v>
      </c>
      <c r="C144" s="59">
        <v>44489</v>
      </c>
      <c r="D144" s="244">
        <v>44531</v>
      </c>
      <c r="E144" s="246">
        <v>866</v>
      </c>
      <c r="F144" s="13">
        <v>44489</v>
      </c>
      <c r="G144" s="13">
        <v>44489</v>
      </c>
      <c r="H144" s="167">
        <f t="shared" si="13"/>
        <v>0.5</v>
      </c>
      <c r="I144" s="167">
        <f t="shared" si="14"/>
        <v>42</v>
      </c>
      <c r="J144" s="167">
        <f>IF(A144="CHK",Float!$C$6,0)</f>
        <v>0</v>
      </c>
      <c r="K144" s="168">
        <f t="shared" si="10"/>
        <v>42.5</v>
      </c>
      <c r="L144" s="245">
        <f t="shared" si="11"/>
        <v>4.7389792656742595E-4</v>
      </c>
      <c r="M144" s="170">
        <f t="shared" si="12"/>
        <v>2.0140661879115604E-2</v>
      </c>
    </row>
    <row r="145" spans="1:13">
      <c r="A145" s="243" t="s">
        <v>105</v>
      </c>
      <c r="B145" s="243" t="s">
        <v>186</v>
      </c>
      <c r="C145" s="59">
        <v>44572</v>
      </c>
      <c r="D145" s="244">
        <v>44616</v>
      </c>
      <c r="E145" s="246">
        <v>121.28</v>
      </c>
      <c r="F145" s="13">
        <v>44564</v>
      </c>
      <c r="G145" s="13">
        <v>44570</v>
      </c>
      <c r="H145" s="167">
        <f t="shared" si="13"/>
        <v>3.5</v>
      </c>
      <c r="I145" s="167">
        <f t="shared" si="14"/>
        <v>46</v>
      </c>
      <c r="J145" s="167">
        <f>IF(A145="CHK",Float!$C$6,0)</f>
        <v>0</v>
      </c>
      <c r="K145" s="168">
        <f t="shared" si="10"/>
        <v>49.5</v>
      </c>
      <c r="L145" s="245">
        <f t="shared" si="11"/>
        <v>6.6367598769165607E-5</v>
      </c>
      <c r="M145" s="170">
        <f t="shared" si="12"/>
        <v>3.2851961390736976E-3</v>
      </c>
    </row>
    <row r="146" spans="1:13">
      <c r="A146" s="243" t="s">
        <v>165</v>
      </c>
      <c r="B146" s="243" t="s">
        <v>230</v>
      </c>
      <c r="C146" s="59">
        <v>44684</v>
      </c>
      <c r="D146" s="244">
        <v>44725</v>
      </c>
      <c r="E146" s="246">
        <v>685.49</v>
      </c>
      <c r="F146" s="13">
        <v>44655</v>
      </c>
      <c r="G146" s="13">
        <v>44684</v>
      </c>
      <c r="H146" s="167">
        <f t="shared" si="13"/>
        <v>15</v>
      </c>
      <c r="I146" s="167">
        <f t="shared" si="14"/>
        <v>41</v>
      </c>
      <c r="J146" s="167">
        <f>IF(A146="CHK",Float!$C$6,0)</f>
        <v>12.727273653192686</v>
      </c>
      <c r="K146" s="168">
        <f t="shared" si="10"/>
        <v>68.727273653192682</v>
      </c>
      <c r="L146" s="245">
        <f t="shared" si="11"/>
        <v>3.7511811741651826E-4</v>
      </c>
      <c r="M146" s="170">
        <f t="shared" si="12"/>
        <v>2.5780845507955515E-2</v>
      </c>
    </row>
    <row r="147" spans="1:13">
      <c r="A147" s="243" t="s">
        <v>105</v>
      </c>
      <c r="B147" s="243" t="s">
        <v>208</v>
      </c>
      <c r="C147" s="59">
        <v>44700</v>
      </c>
      <c r="D147" s="244">
        <v>44715</v>
      </c>
      <c r="E147" s="246">
        <v>560.87</v>
      </c>
      <c r="F147" s="13">
        <v>44621</v>
      </c>
      <c r="G147" s="13">
        <v>44681</v>
      </c>
      <c r="H147" s="167">
        <f t="shared" si="13"/>
        <v>30.5</v>
      </c>
      <c r="I147" s="167">
        <f t="shared" si="14"/>
        <v>34</v>
      </c>
      <c r="J147" s="167">
        <f>IF(A147="CHK",Float!$C$6,0)</f>
        <v>0</v>
      </c>
      <c r="K147" s="168">
        <f t="shared" si="10"/>
        <v>64.5</v>
      </c>
      <c r="L147" s="245">
        <f t="shared" si="11"/>
        <v>3.0692278299523348E-4</v>
      </c>
      <c r="M147" s="170">
        <f t="shared" si="12"/>
        <v>1.9796519503192559E-2</v>
      </c>
    </row>
    <row r="148" spans="1:13">
      <c r="A148" s="243" t="s">
        <v>105</v>
      </c>
      <c r="B148" s="243" t="s">
        <v>189</v>
      </c>
      <c r="C148" s="59">
        <v>44631</v>
      </c>
      <c r="D148" s="244">
        <v>44673</v>
      </c>
      <c r="E148" s="246">
        <v>265.35000000000002</v>
      </c>
      <c r="F148" s="13">
        <v>44618</v>
      </c>
      <c r="G148" s="13">
        <v>44624</v>
      </c>
      <c r="H148" s="167">
        <f t="shared" si="13"/>
        <v>3.5</v>
      </c>
      <c r="I148" s="167">
        <f t="shared" si="14"/>
        <v>49</v>
      </c>
      <c r="J148" s="167">
        <f>IF(A148="CHK",Float!$C$6,0)</f>
        <v>0</v>
      </c>
      <c r="K148" s="168">
        <f t="shared" si="10"/>
        <v>52.5</v>
      </c>
      <c r="L148" s="245">
        <f t="shared" si="11"/>
        <v>1.4520648361970726E-4</v>
      </c>
      <c r="M148" s="170">
        <f t="shared" si="12"/>
        <v>7.6233403900346315E-3</v>
      </c>
    </row>
    <row r="149" spans="1:13">
      <c r="A149" s="243" t="s">
        <v>105</v>
      </c>
      <c r="B149" s="243" t="s">
        <v>186</v>
      </c>
      <c r="C149" s="59">
        <v>44523</v>
      </c>
      <c r="D149" s="244">
        <v>44567</v>
      </c>
      <c r="E149" s="246">
        <v>550</v>
      </c>
      <c r="F149" s="13">
        <v>44515</v>
      </c>
      <c r="G149" s="13">
        <v>44521</v>
      </c>
      <c r="H149" s="167">
        <f t="shared" si="13"/>
        <v>3.5</v>
      </c>
      <c r="I149" s="167">
        <f t="shared" si="14"/>
        <v>46</v>
      </c>
      <c r="J149" s="167">
        <f>IF(A149="CHK",Float!$C$6,0)</f>
        <v>0</v>
      </c>
      <c r="K149" s="168">
        <f t="shared" si="10"/>
        <v>49.5</v>
      </c>
      <c r="L149" s="245">
        <f t="shared" si="11"/>
        <v>3.0097443373219894E-4</v>
      </c>
      <c r="M149" s="170">
        <f t="shared" si="12"/>
        <v>1.4898234469743848E-2</v>
      </c>
    </row>
    <row r="150" spans="1:13">
      <c r="A150" s="243" t="s">
        <v>105</v>
      </c>
      <c r="B150" s="243" t="s">
        <v>220</v>
      </c>
      <c r="C150" s="59">
        <v>44562</v>
      </c>
      <c r="D150" s="244">
        <v>44580</v>
      </c>
      <c r="E150" s="246">
        <v>257.39999999999998</v>
      </c>
      <c r="F150" s="13">
        <v>44562</v>
      </c>
      <c r="G150" s="13">
        <v>44592</v>
      </c>
      <c r="H150" s="167">
        <f t="shared" si="13"/>
        <v>15.5</v>
      </c>
      <c r="I150" s="167">
        <f t="shared" si="14"/>
        <v>-12</v>
      </c>
      <c r="J150" s="167">
        <f>IF(A150="CHK",Float!$C$6,0)</f>
        <v>0</v>
      </c>
      <c r="K150" s="168">
        <f t="shared" si="10"/>
        <v>3.5</v>
      </c>
      <c r="L150" s="245">
        <f t="shared" si="11"/>
        <v>1.4085603498666907E-4</v>
      </c>
      <c r="M150" s="170">
        <f t="shared" si="12"/>
        <v>4.9299612245334173E-4</v>
      </c>
    </row>
    <row r="151" spans="1:13">
      <c r="A151" s="243" t="s">
        <v>105</v>
      </c>
      <c r="B151" s="243" t="s">
        <v>168</v>
      </c>
      <c r="C151" s="59">
        <v>44544</v>
      </c>
      <c r="D151" s="244">
        <v>44795</v>
      </c>
      <c r="E151" s="246">
        <v>253.23</v>
      </c>
      <c r="F151" s="13">
        <v>44544</v>
      </c>
      <c r="G151" s="13">
        <v>44544</v>
      </c>
      <c r="H151" s="167">
        <f t="shared" si="13"/>
        <v>0.5</v>
      </c>
      <c r="I151" s="167">
        <f t="shared" si="14"/>
        <v>251</v>
      </c>
      <c r="J151" s="167">
        <f>IF(A151="CHK",Float!$C$6,0)</f>
        <v>0</v>
      </c>
      <c r="K151" s="168">
        <f t="shared" si="10"/>
        <v>251.5</v>
      </c>
      <c r="L151" s="245">
        <f t="shared" si="11"/>
        <v>1.3857410155273587E-4</v>
      </c>
      <c r="M151" s="170">
        <f t="shared" si="12"/>
        <v>3.485138654051307E-2</v>
      </c>
    </row>
    <row r="152" spans="1:13">
      <c r="A152" s="243" t="s">
        <v>105</v>
      </c>
      <c r="B152" s="243" t="s">
        <v>160</v>
      </c>
      <c r="C152" s="59">
        <v>44779</v>
      </c>
      <c r="D152" s="244">
        <v>44818</v>
      </c>
      <c r="E152" s="246">
        <v>880</v>
      </c>
      <c r="F152" s="13">
        <v>44772</v>
      </c>
      <c r="G152" s="13">
        <v>44778</v>
      </c>
      <c r="H152" s="167">
        <f t="shared" si="13"/>
        <v>3.5</v>
      </c>
      <c r="I152" s="167">
        <f t="shared" si="14"/>
        <v>40</v>
      </c>
      <c r="J152" s="167">
        <f>IF(A152="CHK",Float!$C$6,0)</f>
        <v>0</v>
      </c>
      <c r="K152" s="168">
        <f t="shared" si="10"/>
        <v>43.5</v>
      </c>
      <c r="L152" s="245">
        <f t="shared" si="11"/>
        <v>4.8155909397151829E-4</v>
      </c>
      <c r="M152" s="170">
        <f t="shared" si="12"/>
        <v>2.0947820587761047E-2</v>
      </c>
    </row>
    <row r="153" spans="1:13">
      <c r="A153" s="243" t="s">
        <v>105</v>
      </c>
      <c r="B153" s="243" t="s">
        <v>231</v>
      </c>
      <c r="C153" s="59">
        <v>44768</v>
      </c>
      <c r="D153" s="244">
        <v>44812</v>
      </c>
      <c r="E153" s="246">
        <v>108.58</v>
      </c>
      <c r="F153" s="13">
        <v>44768</v>
      </c>
      <c r="G153" s="13">
        <v>44768</v>
      </c>
      <c r="H153" s="167">
        <f t="shared" si="13"/>
        <v>0.5</v>
      </c>
      <c r="I153" s="167">
        <f t="shared" si="14"/>
        <v>44</v>
      </c>
      <c r="J153" s="167">
        <f>IF(A153="CHK",Float!$C$6,0)</f>
        <v>0</v>
      </c>
      <c r="K153" s="168">
        <f t="shared" si="10"/>
        <v>44.5</v>
      </c>
      <c r="L153" s="245">
        <f t="shared" si="11"/>
        <v>5.9417825481167563E-5</v>
      </c>
      <c r="M153" s="170">
        <f t="shared" si="12"/>
        <v>2.6440932339119563E-3</v>
      </c>
    </row>
    <row r="154" spans="1:13">
      <c r="A154" s="243" t="s">
        <v>105</v>
      </c>
      <c r="B154" s="243" t="s">
        <v>160</v>
      </c>
      <c r="C154" s="59">
        <v>44610</v>
      </c>
      <c r="D154" s="244">
        <v>44649</v>
      </c>
      <c r="E154" s="246">
        <v>998.4</v>
      </c>
      <c r="F154" s="13">
        <v>44604</v>
      </c>
      <c r="G154" s="13">
        <v>44610</v>
      </c>
      <c r="H154" s="167">
        <f t="shared" si="13"/>
        <v>3.5</v>
      </c>
      <c r="I154" s="167">
        <f t="shared" si="14"/>
        <v>39</v>
      </c>
      <c r="J154" s="167">
        <f>IF(A154="CHK",Float!$C$6,0)</f>
        <v>0</v>
      </c>
      <c r="K154" s="168">
        <f t="shared" si="10"/>
        <v>42.5</v>
      </c>
      <c r="L154" s="245">
        <f t="shared" si="11"/>
        <v>5.4635068116041347E-4</v>
      </c>
      <c r="M154" s="170">
        <f t="shared" si="12"/>
        <v>2.3219903949317573E-2</v>
      </c>
    </row>
    <row r="155" spans="1:13">
      <c r="A155" s="243" t="s">
        <v>105</v>
      </c>
      <c r="B155" s="243" t="s">
        <v>171</v>
      </c>
      <c r="C155" s="59">
        <v>44627</v>
      </c>
      <c r="D155" s="244">
        <v>44664</v>
      </c>
      <c r="E155" s="246">
        <v>322</v>
      </c>
      <c r="F155" s="13">
        <v>44618</v>
      </c>
      <c r="G155" s="13">
        <v>44624</v>
      </c>
      <c r="H155" s="167">
        <f t="shared" si="13"/>
        <v>3.5</v>
      </c>
      <c r="I155" s="167">
        <f t="shared" si="14"/>
        <v>40</v>
      </c>
      <c r="J155" s="167">
        <f>IF(A155="CHK",Float!$C$6,0)</f>
        <v>0</v>
      </c>
      <c r="K155" s="168">
        <f t="shared" si="10"/>
        <v>43.5</v>
      </c>
      <c r="L155" s="245">
        <f t="shared" si="11"/>
        <v>1.7620685029412373E-4</v>
      </c>
      <c r="M155" s="170">
        <f t="shared" si="12"/>
        <v>7.6649979877943817E-3</v>
      </c>
    </row>
    <row r="156" spans="1:13">
      <c r="A156" s="243" t="s">
        <v>105</v>
      </c>
      <c r="B156" s="243" t="s">
        <v>193</v>
      </c>
      <c r="C156" s="59">
        <v>44761</v>
      </c>
      <c r="D156" s="244">
        <v>44776</v>
      </c>
      <c r="E156" s="246">
        <v>140.30000000000001</v>
      </c>
      <c r="F156" s="13">
        <v>44746</v>
      </c>
      <c r="G156" s="13">
        <v>44752</v>
      </c>
      <c r="H156" s="167">
        <f t="shared" si="13"/>
        <v>3.5</v>
      </c>
      <c r="I156" s="167">
        <f t="shared" si="14"/>
        <v>24</v>
      </c>
      <c r="J156" s="167">
        <f>IF(A156="CHK",Float!$C$6,0)</f>
        <v>0</v>
      </c>
      <c r="K156" s="168">
        <f t="shared" si="10"/>
        <v>27.5</v>
      </c>
      <c r="L156" s="245">
        <f t="shared" si="11"/>
        <v>7.6775841913868207E-5</v>
      </c>
      <c r="M156" s="170">
        <f t="shared" si="12"/>
        <v>2.1113356526313758E-3</v>
      </c>
    </row>
    <row r="157" spans="1:13">
      <c r="A157" s="243" t="s">
        <v>105</v>
      </c>
      <c r="B157" s="243" t="s">
        <v>232</v>
      </c>
      <c r="C157" s="59">
        <v>44714</v>
      </c>
      <c r="D157" s="244">
        <v>44756</v>
      </c>
      <c r="E157" s="246">
        <v>184.36</v>
      </c>
      <c r="F157" s="13">
        <v>44714</v>
      </c>
      <c r="G157" s="13">
        <v>44714</v>
      </c>
      <c r="H157" s="167">
        <f t="shared" si="13"/>
        <v>0.5</v>
      </c>
      <c r="I157" s="167">
        <f t="shared" si="14"/>
        <v>42</v>
      </c>
      <c r="J157" s="167">
        <f>IF(A157="CHK",Float!$C$6,0)</f>
        <v>0</v>
      </c>
      <c r="K157" s="168">
        <f t="shared" si="10"/>
        <v>42.5</v>
      </c>
      <c r="L157" s="245">
        <f t="shared" si="11"/>
        <v>1.0088663018703309E-4</v>
      </c>
      <c r="M157" s="170">
        <f t="shared" si="12"/>
        <v>4.287681782948906E-3</v>
      </c>
    </row>
    <row r="158" spans="1:13">
      <c r="A158" s="243" t="s">
        <v>105</v>
      </c>
      <c r="B158" s="243" t="s">
        <v>233</v>
      </c>
      <c r="C158" s="59">
        <v>44652</v>
      </c>
      <c r="D158" s="244">
        <v>44662</v>
      </c>
      <c r="E158" s="246">
        <v>330.44</v>
      </c>
      <c r="F158" s="13">
        <v>44621</v>
      </c>
      <c r="G158" s="13">
        <v>44652</v>
      </c>
      <c r="H158" s="167">
        <f t="shared" si="13"/>
        <v>16</v>
      </c>
      <c r="I158" s="167">
        <f t="shared" si="14"/>
        <v>10</v>
      </c>
      <c r="J158" s="167">
        <f>IF(A158="CHK",Float!$C$6,0)</f>
        <v>0</v>
      </c>
      <c r="K158" s="168">
        <f t="shared" si="10"/>
        <v>26</v>
      </c>
      <c r="L158" s="245">
        <f t="shared" si="11"/>
        <v>1.808254397863051E-4</v>
      </c>
      <c r="M158" s="170">
        <f t="shared" si="12"/>
        <v>4.7014614344439327E-3</v>
      </c>
    </row>
    <row r="159" spans="1:13">
      <c r="A159" s="243" t="s">
        <v>105</v>
      </c>
      <c r="B159" s="243" t="s">
        <v>160</v>
      </c>
      <c r="C159" s="59">
        <v>44677</v>
      </c>
      <c r="D159" s="244">
        <v>44714</v>
      </c>
      <c r="E159" s="246">
        <v>880</v>
      </c>
      <c r="F159" s="13">
        <v>44667</v>
      </c>
      <c r="G159" s="13">
        <v>44673</v>
      </c>
      <c r="H159" s="167">
        <f t="shared" si="13"/>
        <v>3.5</v>
      </c>
      <c r="I159" s="167">
        <f t="shared" si="14"/>
        <v>41</v>
      </c>
      <c r="J159" s="167">
        <f>IF(A159="CHK",Float!$C$6,0)</f>
        <v>0</v>
      </c>
      <c r="K159" s="168">
        <f t="shared" si="10"/>
        <v>44.5</v>
      </c>
      <c r="L159" s="245">
        <f t="shared" si="11"/>
        <v>4.8155909397151829E-4</v>
      </c>
      <c r="M159" s="170">
        <f t="shared" si="12"/>
        <v>2.1429379681732565E-2</v>
      </c>
    </row>
    <row r="160" spans="1:13">
      <c r="A160" s="243" t="s">
        <v>105</v>
      </c>
      <c r="B160" s="243" t="s">
        <v>160</v>
      </c>
      <c r="C160" s="59">
        <v>44744</v>
      </c>
      <c r="D160" s="244">
        <v>44783</v>
      </c>
      <c r="E160" s="246">
        <v>800</v>
      </c>
      <c r="F160" s="13">
        <v>44744</v>
      </c>
      <c r="G160" s="13">
        <v>44750</v>
      </c>
      <c r="H160" s="167">
        <f t="shared" si="13"/>
        <v>3.5</v>
      </c>
      <c r="I160" s="167">
        <f t="shared" si="14"/>
        <v>33</v>
      </c>
      <c r="J160" s="167">
        <f>IF(A160="CHK",Float!$C$6,0)</f>
        <v>0</v>
      </c>
      <c r="K160" s="168">
        <f t="shared" si="10"/>
        <v>36.5</v>
      </c>
      <c r="L160" s="245">
        <f t="shared" si="11"/>
        <v>4.3778099451956205E-4</v>
      </c>
      <c r="M160" s="170">
        <f t="shared" si="12"/>
        <v>1.5979006299964016E-2</v>
      </c>
    </row>
    <row r="161" spans="1:13">
      <c r="A161" s="243" t="s">
        <v>105</v>
      </c>
      <c r="B161" s="243" t="s">
        <v>160</v>
      </c>
      <c r="C161" s="59">
        <v>44648</v>
      </c>
      <c r="D161" s="244">
        <v>44686</v>
      </c>
      <c r="E161" s="246">
        <v>880</v>
      </c>
      <c r="F161" s="13">
        <v>44639</v>
      </c>
      <c r="G161" s="13">
        <v>44645</v>
      </c>
      <c r="H161" s="167">
        <f t="shared" si="13"/>
        <v>3.5</v>
      </c>
      <c r="I161" s="167">
        <f t="shared" si="14"/>
        <v>41</v>
      </c>
      <c r="J161" s="167">
        <f>IF(A161="CHK",Float!$C$6,0)</f>
        <v>0</v>
      </c>
      <c r="K161" s="168">
        <f t="shared" si="10"/>
        <v>44.5</v>
      </c>
      <c r="L161" s="245">
        <f t="shared" si="11"/>
        <v>4.8155909397151829E-4</v>
      </c>
      <c r="M161" s="170">
        <f t="shared" si="12"/>
        <v>2.1429379681732565E-2</v>
      </c>
    </row>
    <row r="162" spans="1:13">
      <c r="A162" s="243" t="s">
        <v>105</v>
      </c>
      <c r="B162" s="243" t="s">
        <v>234</v>
      </c>
      <c r="C162" s="59">
        <v>44763</v>
      </c>
      <c r="D162" s="244">
        <v>44791</v>
      </c>
      <c r="E162" s="246">
        <v>605.67999999999995</v>
      </c>
      <c r="F162" s="13">
        <v>44763</v>
      </c>
      <c r="G162" s="13">
        <v>44763</v>
      </c>
      <c r="H162" s="167">
        <f t="shared" si="13"/>
        <v>0.5</v>
      </c>
      <c r="I162" s="167">
        <f t="shared" si="14"/>
        <v>28</v>
      </c>
      <c r="J162" s="167">
        <f>IF(A162="CHK",Float!$C$6,0)</f>
        <v>0</v>
      </c>
      <c r="K162" s="168">
        <f t="shared" si="10"/>
        <v>28.5</v>
      </c>
      <c r="L162" s="245">
        <f t="shared" si="11"/>
        <v>3.3144399095076042E-4</v>
      </c>
      <c r="M162" s="170">
        <f t="shared" si="12"/>
        <v>9.4461537420966711E-3</v>
      </c>
    </row>
    <row r="163" spans="1:13">
      <c r="A163" s="243" t="s">
        <v>105</v>
      </c>
      <c r="B163" s="243" t="s">
        <v>235</v>
      </c>
      <c r="C163" s="59">
        <v>44782</v>
      </c>
      <c r="D163" s="244">
        <v>44783</v>
      </c>
      <c r="E163" s="246">
        <v>133.75</v>
      </c>
      <c r="F163" s="13">
        <v>44776</v>
      </c>
      <c r="G163" s="13">
        <v>44776</v>
      </c>
      <c r="H163" s="167">
        <f t="shared" si="13"/>
        <v>0.5</v>
      </c>
      <c r="I163" s="167">
        <f t="shared" si="14"/>
        <v>7</v>
      </c>
      <c r="J163" s="167">
        <f>IF(A163="CHK",Float!$C$6,0)</f>
        <v>0</v>
      </c>
      <c r="K163" s="168">
        <f t="shared" si="10"/>
        <v>7.5</v>
      </c>
      <c r="L163" s="245">
        <f t="shared" si="11"/>
        <v>7.3191510021239283E-5</v>
      </c>
      <c r="M163" s="170">
        <f t="shared" si="12"/>
        <v>5.4893632515929465E-4</v>
      </c>
    </row>
    <row r="164" spans="1:13">
      <c r="A164" s="243" t="s">
        <v>105</v>
      </c>
      <c r="B164" s="243" t="s">
        <v>227</v>
      </c>
      <c r="C164" s="59">
        <v>44805</v>
      </c>
      <c r="D164" s="244">
        <v>44847</v>
      </c>
      <c r="E164" s="246">
        <v>144.77000000000001</v>
      </c>
      <c r="F164" s="59">
        <v>44774</v>
      </c>
      <c r="G164" s="59">
        <v>44804</v>
      </c>
      <c r="H164" s="167">
        <f t="shared" si="13"/>
        <v>15.5</v>
      </c>
      <c r="I164" s="167">
        <f t="shared" si="14"/>
        <v>43</v>
      </c>
      <c r="J164" s="167">
        <f>IF(A164="CHK",Float!$C$6,0)</f>
        <v>0</v>
      </c>
      <c r="K164" s="168">
        <f t="shared" si="10"/>
        <v>58.5</v>
      </c>
      <c r="L164" s="245">
        <f t="shared" si="11"/>
        <v>7.9221943220746251E-5</v>
      </c>
      <c r="M164" s="170">
        <f t="shared" si="12"/>
        <v>4.634483678413656E-3</v>
      </c>
    </row>
    <row r="165" spans="1:13">
      <c r="A165" s="243" t="s">
        <v>105</v>
      </c>
      <c r="B165" s="243" t="s">
        <v>160</v>
      </c>
      <c r="C165" s="59">
        <v>44759</v>
      </c>
      <c r="D165" s="244">
        <v>44798</v>
      </c>
      <c r="E165" s="246">
        <v>880</v>
      </c>
      <c r="F165" s="13">
        <v>44751</v>
      </c>
      <c r="G165" s="13">
        <v>44757</v>
      </c>
      <c r="H165" s="167">
        <f t="shared" si="13"/>
        <v>3.5</v>
      </c>
      <c r="I165" s="167">
        <f t="shared" si="14"/>
        <v>41</v>
      </c>
      <c r="J165" s="167">
        <f>IF(A165="CHK",Float!$C$6,0)</f>
        <v>0</v>
      </c>
      <c r="K165" s="168">
        <f t="shared" si="10"/>
        <v>44.5</v>
      </c>
      <c r="L165" s="245">
        <f t="shared" si="11"/>
        <v>4.8155909397151829E-4</v>
      </c>
      <c r="M165" s="170">
        <f t="shared" si="12"/>
        <v>2.1429379681732565E-2</v>
      </c>
    </row>
    <row r="166" spans="1:13">
      <c r="A166" s="243" t="s">
        <v>105</v>
      </c>
      <c r="B166" s="243" t="s">
        <v>193</v>
      </c>
      <c r="C166" s="59">
        <v>44603</v>
      </c>
      <c r="D166" s="244">
        <v>44610</v>
      </c>
      <c r="E166" s="246">
        <v>100</v>
      </c>
      <c r="F166" s="13">
        <v>44585</v>
      </c>
      <c r="G166" s="13">
        <v>44591</v>
      </c>
      <c r="H166" s="167">
        <f t="shared" si="13"/>
        <v>3.5</v>
      </c>
      <c r="I166" s="167">
        <f t="shared" si="14"/>
        <v>19</v>
      </c>
      <c r="J166" s="167">
        <f>IF(A166="CHK",Float!$C$6,0)</f>
        <v>0</v>
      </c>
      <c r="K166" s="168">
        <f t="shared" si="10"/>
        <v>22.5</v>
      </c>
      <c r="L166" s="245">
        <f t="shared" si="11"/>
        <v>5.4722624314945257E-5</v>
      </c>
      <c r="M166" s="170">
        <f t="shared" si="12"/>
        <v>1.2312590470862682E-3</v>
      </c>
    </row>
    <row r="167" spans="1:13">
      <c r="A167" s="243" t="s">
        <v>105</v>
      </c>
      <c r="B167" s="243" t="s">
        <v>227</v>
      </c>
      <c r="C167" s="59">
        <v>44594</v>
      </c>
      <c r="D167" s="244">
        <v>44637</v>
      </c>
      <c r="E167" s="246">
        <v>381.79</v>
      </c>
      <c r="F167" s="13">
        <v>44594</v>
      </c>
      <c r="G167" s="13">
        <v>44594</v>
      </c>
      <c r="H167" s="167">
        <f t="shared" si="13"/>
        <v>0.5</v>
      </c>
      <c r="I167" s="167">
        <f t="shared" si="14"/>
        <v>43</v>
      </c>
      <c r="J167" s="167">
        <f>IF(A167="CHK",Float!$C$6,0)</f>
        <v>0</v>
      </c>
      <c r="K167" s="168">
        <f t="shared" si="10"/>
        <v>43.5</v>
      </c>
      <c r="L167" s="245">
        <f t="shared" si="11"/>
        <v>2.089255073720295E-4</v>
      </c>
      <c r="M167" s="170">
        <f t="shared" si="12"/>
        <v>9.0882595706832832E-3</v>
      </c>
    </row>
    <row r="168" spans="1:13">
      <c r="A168" s="243" t="s">
        <v>105</v>
      </c>
      <c r="B168" s="243" t="s">
        <v>177</v>
      </c>
      <c r="C168" s="59">
        <v>44723</v>
      </c>
      <c r="D168" s="244">
        <v>44767</v>
      </c>
      <c r="E168" s="246">
        <v>299.74</v>
      </c>
      <c r="F168" s="13">
        <v>44713</v>
      </c>
      <c r="G168" s="13">
        <v>44742</v>
      </c>
      <c r="H168" s="167">
        <f t="shared" si="13"/>
        <v>15</v>
      </c>
      <c r="I168" s="167">
        <f t="shared" si="14"/>
        <v>25</v>
      </c>
      <c r="J168" s="167">
        <f>IF(A168="CHK",Float!$C$6,0)</f>
        <v>0</v>
      </c>
      <c r="K168" s="168">
        <f t="shared" si="10"/>
        <v>40</v>
      </c>
      <c r="L168" s="245">
        <f t="shared" si="11"/>
        <v>1.6402559412161691E-4</v>
      </c>
      <c r="M168" s="170">
        <f t="shared" si="12"/>
        <v>6.561023764864676E-3</v>
      </c>
    </row>
    <row r="169" spans="1:13">
      <c r="A169" s="243" t="s">
        <v>105</v>
      </c>
      <c r="B169" s="243" t="s">
        <v>236</v>
      </c>
      <c r="C169" s="59">
        <v>44712</v>
      </c>
      <c r="D169" s="244">
        <v>44756</v>
      </c>
      <c r="E169" s="246">
        <v>159.69</v>
      </c>
      <c r="F169" s="59">
        <v>44712</v>
      </c>
      <c r="G169" s="59">
        <v>44712</v>
      </c>
      <c r="H169" s="167">
        <f t="shared" si="13"/>
        <v>0.5</v>
      </c>
      <c r="I169" s="167">
        <f t="shared" si="14"/>
        <v>44</v>
      </c>
      <c r="J169" s="167">
        <f>IF(A169="CHK",Float!$C$6,0)</f>
        <v>0</v>
      </c>
      <c r="K169" s="168">
        <f t="shared" si="10"/>
        <v>44.5</v>
      </c>
      <c r="L169" s="245">
        <f t="shared" si="11"/>
        <v>8.7386558768536086E-5</v>
      </c>
      <c r="M169" s="170">
        <f t="shared" si="12"/>
        <v>3.8887018651998558E-3</v>
      </c>
    </row>
    <row r="170" spans="1:13">
      <c r="A170" s="243" t="s">
        <v>105</v>
      </c>
      <c r="B170" s="243" t="s">
        <v>160</v>
      </c>
      <c r="C170" s="59">
        <v>44781</v>
      </c>
      <c r="D170" s="244">
        <v>44819</v>
      </c>
      <c r="E170" s="246">
        <v>262.5</v>
      </c>
      <c r="F170" s="13">
        <v>44772</v>
      </c>
      <c r="G170" s="13">
        <v>44778</v>
      </c>
      <c r="H170" s="167">
        <f t="shared" si="13"/>
        <v>3.5</v>
      </c>
      <c r="I170" s="167">
        <f t="shared" si="14"/>
        <v>41</v>
      </c>
      <c r="J170" s="167">
        <f>IF(A170="CHK",Float!$C$6,0)</f>
        <v>0</v>
      </c>
      <c r="K170" s="168">
        <f t="shared" si="10"/>
        <v>44.5</v>
      </c>
      <c r="L170" s="245">
        <f t="shared" si="11"/>
        <v>1.436468888267313E-4</v>
      </c>
      <c r="M170" s="170">
        <f t="shared" si="12"/>
        <v>6.3922865527895429E-3</v>
      </c>
    </row>
    <row r="171" spans="1:13">
      <c r="A171" s="243" t="s">
        <v>105</v>
      </c>
      <c r="B171" s="243" t="s">
        <v>189</v>
      </c>
      <c r="C171" s="59">
        <v>44686</v>
      </c>
      <c r="D171" s="244">
        <v>44728</v>
      </c>
      <c r="E171" s="246">
        <v>345</v>
      </c>
      <c r="F171" s="13">
        <v>44676</v>
      </c>
      <c r="G171" s="13">
        <v>44680</v>
      </c>
      <c r="H171" s="167">
        <f t="shared" si="13"/>
        <v>2.5</v>
      </c>
      <c r="I171" s="167">
        <f t="shared" si="14"/>
        <v>48</v>
      </c>
      <c r="J171" s="167">
        <f>IF(A171="CHK",Float!$C$6,0)</f>
        <v>0</v>
      </c>
      <c r="K171" s="168">
        <f t="shared" si="10"/>
        <v>50.5</v>
      </c>
      <c r="L171" s="245">
        <f t="shared" si="11"/>
        <v>1.8879305388656115E-4</v>
      </c>
      <c r="M171" s="170">
        <f t="shared" si="12"/>
        <v>9.5340492212713391E-3</v>
      </c>
    </row>
    <row r="172" spans="1:13">
      <c r="A172" s="243" t="s">
        <v>105</v>
      </c>
      <c r="B172" s="243" t="s">
        <v>173</v>
      </c>
      <c r="C172" s="59">
        <v>44823</v>
      </c>
      <c r="D172" s="244">
        <v>44861</v>
      </c>
      <c r="E172" s="246">
        <v>124</v>
      </c>
      <c r="F172" s="13">
        <v>44814</v>
      </c>
      <c r="G172" s="13">
        <v>44820</v>
      </c>
      <c r="H172" s="167">
        <f t="shared" si="13"/>
        <v>3.5</v>
      </c>
      <c r="I172" s="167">
        <f t="shared" si="14"/>
        <v>41</v>
      </c>
      <c r="J172" s="167">
        <f>IF(A172="CHK",Float!$C$6,0)</f>
        <v>0</v>
      </c>
      <c r="K172" s="168">
        <f t="shared" si="10"/>
        <v>44.5</v>
      </c>
      <c r="L172" s="245">
        <f t="shared" si="11"/>
        <v>6.7856054150532117E-5</v>
      </c>
      <c r="M172" s="170">
        <f t="shared" si="12"/>
        <v>3.0195944096986791E-3</v>
      </c>
    </row>
    <row r="173" spans="1:13">
      <c r="A173" s="243" t="s">
        <v>165</v>
      </c>
      <c r="B173" s="243" t="s">
        <v>166</v>
      </c>
      <c r="C173" s="59">
        <v>43907</v>
      </c>
      <c r="D173" s="244">
        <v>44718</v>
      </c>
      <c r="E173" s="246">
        <v>113.52</v>
      </c>
      <c r="F173" s="13">
        <v>43907</v>
      </c>
      <c r="G173" s="13">
        <v>43907</v>
      </c>
      <c r="H173" s="167">
        <f t="shared" si="13"/>
        <v>0.5</v>
      </c>
      <c r="I173" s="167">
        <f t="shared" si="14"/>
        <v>811</v>
      </c>
      <c r="J173" s="167">
        <f>IF(A173="CHK",Float!$C$6,0)</f>
        <v>12.727273653192686</v>
      </c>
      <c r="K173" s="168">
        <f t="shared" si="10"/>
        <v>824.2272736531927</v>
      </c>
      <c r="L173" s="245">
        <f t="shared" si="11"/>
        <v>6.2121123122325849E-5</v>
      </c>
      <c r="M173" s="170">
        <f t="shared" si="12"/>
        <v>5.1201923947388941E-2</v>
      </c>
    </row>
    <row r="174" spans="1:13">
      <c r="A174" s="243" t="s">
        <v>105</v>
      </c>
      <c r="B174" s="243" t="s">
        <v>217</v>
      </c>
      <c r="C174" s="59">
        <v>44523</v>
      </c>
      <c r="D174" s="244">
        <v>44567</v>
      </c>
      <c r="E174" s="246">
        <v>235.4</v>
      </c>
      <c r="F174" s="59">
        <v>44501</v>
      </c>
      <c r="G174" s="59">
        <v>44538</v>
      </c>
      <c r="H174" s="167">
        <f t="shared" si="13"/>
        <v>19</v>
      </c>
      <c r="I174" s="167">
        <f t="shared" si="14"/>
        <v>29</v>
      </c>
      <c r="J174" s="167">
        <f>IF(A174="CHK",Float!$C$6,0)</f>
        <v>0</v>
      </c>
      <c r="K174" s="168">
        <f t="shared" si="10"/>
        <v>48</v>
      </c>
      <c r="L174" s="245">
        <f t="shared" si="11"/>
        <v>1.2881705763738115E-4</v>
      </c>
      <c r="M174" s="170">
        <f t="shared" si="12"/>
        <v>6.1832187665942957E-3</v>
      </c>
    </row>
    <row r="175" spans="1:13">
      <c r="A175" s="243" t="s">
        <v>105</v>
      </c>
      <c r="B175" s="243" t="s">
        <v>237</v>
      </c>
      <c r="C175" s="59">
        <v>44534</v>
      </c>
      <c r="D175" s="244">
        <v>44588</v>
      </c>
      <c r="E175" s="246">
        <v>550.45000000000005</v>
      </c>
      <c r="F175" s="13">
        <v>44528</v>
      </c>
      <c r="G175" s="13">
        <v>44534</v>
      </c>
      <c r="H175" s="167">
        <f t="shared" si="13"/>
        <v>3.5</v>
      </c>
      <c r="I175" s="167">
        <f t="shared" si="14"/>
        <v>54</v>
      </c>
      <c r="J175" s="167">
        <f>IF(A175="CHK",Float!$C$6,0)</f>
        <v>0</v>
      </c>
      <c r="K175" s="168">
        <f t="shared" si="10"/>
        <v>57.5</v>
      </c>
      <c r="L175" s="245">
        <f t="shared" si="11"/>
        <v>3.012206855416162E-4</v>
      </c>
      <c r="M175" s="170">
        <f t="shared" si="12"/>
        <v>1.7320189418642933E-2</v>
      </c>
    </row>
    <row r="176" spans="1:13">
      <c r="A176" s="243" t="s">
        <v>105</v>
      </c>
      <c r="B176" s="243" t="s">
        <v>238</v>
      </c>
      <c r="C176" s="59">
        <v>44754</v>
      </c>
      <c r="D176" s="244">
        <v>44798</v>
      </c>
      <c r="E176" s="246">
        <v>839.13</v>
      </c>
      <c r="F176" s="13">
        <v>44754</v>
      </c>
      <c r="G176" s="13">
        <v>44754</v>
      </c>
      <c r="H176" s="167">
        <f t="shared" si="13"/>
        <v>0.5</v>
      </c>
      <c r="I176" s="167">
        <f t="shared" si="14"/>
        <v>44</v>
      </c>
      <c r="J176" s="167">
        <f>IF(A176="CHK",Float!$C$6,0)</f>
        <v>0</v>
      </c>
      <c r="K176" s="168">
        <f t="shared" si="10"/>
        <v>44.5</v>
      </c>
      <c r="L176" s="245">
        <f t="shared" si="11"/>
        <v>4.5919395741400012E-4</v>
      </c>
      <c r="M176" s="170">
        <f t="shared" si="12"/>
        <v>2.0434131104923006E-2</v>
      </c>
    </row>
    <row r="177" spans="1:13">
      <c r="A177" s="243" t="s">
        <v>105</v>
      </c>
      <c r="B177" s="243" t="s">
        <v>178</v>
      </c>
      <c r="C177" s="59">
        <v>44490</v>
      </c>
      <c r="D177" s="244">
        <v>44532</v>
      </c>
      <c r="E177" s="246">
        <v>624.9</v>
      </c>
      <c r="F177" s="13">
        <v>44487</v>
      </c>
      <c r="G177" s="13">
        <v>44493</v>
      </c>
      <c r="H177" s="167">
        <f t="shared" si="13"/>
        <v>3.5</v>
      </c>
      <c r="I177" s="167">
        <f t="shared" si="14"/>
        <v>39</v>
      </c>
      <c r="J177" s="167">
        <f>IF(A177="CHK",Float!$C$6,0)</f>
        <v>0</v>
      </c>
      <c r="K177" s="168">
        <f t="shared" si="10"/>
        <v>42.5</v>
      </c>
      <c r="L177" s="245">
        <f t="shared" si="11"/>
        <v>3.4196167934409292E-4</v>
      </c>
      <c r="M177" s="170">
        <f t="shared" si="12"/>
        <v>1.4533371372123949E-2</v>
      </c>
    </row>
    <row r="178" spans="1:13">
      <c r="A178" s="243" t="s">
        <v>105</v>
      </c>
      <c r="B178" s="243" t="s">
        <v>239</v>
      </c>
      <c r="C178" s="59">
        <v>44748</v>
      </c>
      <c r="D178" s="244">
        <v>44777</v>
      </c>
      <c r="E178" s="246">
        <v>300</v>
      </c>
      <c r="F178" s="13">
        <v>44748</v>
      </c>
      <c r="G178" s="13">
        <v>44748</v>
      </c>
      <c r="H178" s="167">
        <f t="shared" si="13"/>
        <v>0.5</v>
      </c>
      <c r="I178" s="167">
        <f t="shared" si="14"/>
        <v>29</v>
      </c>
      <c r="J178" s="167">
        <f>IF(A178="CHK",Float!$C$6,0)</f>
        <v>0</v>
      </c>
      <c r="K178" s="168">
        <f t="shared" si="10"/>
        <v>29.5</v>
      </c>
      <c r="L178" s="245">
        <f t="shared" si="11"/>
        <v>1.6416787294483578E-4</v>
      </c>
      <c r="M178" s="170">
        <f t="shared" si="12"/>
        <v>4.8429522518726557E-3</v>
      </c>
    </row>
    <row r="179" spans="1:13">
      <c r="A179" s="243" t="s">
        <v>105</v>
      </c>
      <c r="B179" s="243" t="s">
        <v>238</v>
      </c>
      <c r="C179" s="59">
        <v>44621</v>
      </c>
      <c r="D179" s="244">
        <v>44783</v>
      </c>
      <c r="E179" s="246">
        <v>298.11</v>
      </c>
      <c r="F179" s="13">
        <v>44621</v>
      </c>
      <c r="G179" s="13">
        <v>44621</v>
      </c>
      <c r="H179" s="167">
        <f t="shared" si="13"/>
        <v>0.5</v>
      </c>
      <c r="I179" s="167">
        <f t="shared" si="14"/>
        <v>162</v>
      </c>
      <c r="J179" s="167">
        <f>IF(A179="CHK",Float!$C$6,0)</f>
        <v>0</v>
      </c>
      <c r="K179" s="168">
        <f t="shared" si="10"/>
        <v>162.5</v>
      </c>
      <c r="L179" s="245">
        <f t="shared" si="11"/>
        <v>1.6313361534528331E-4</v>
      </c>
      <c r="M179" s="170">
        <f t="shared" si="12"/>
        <v>2.6509212493608537E-2</v>
      </c>
    </row>
    <row r="180" spans="1:13">
      <c r="A180" s="243" t="s">
        <v>105</v>
      </c>
      <c r="B180" s="243" t="s">
        <v>240</v>
      </c>
      <c r="C180" s="59">
        <v>44743</v>
      </c>
      <c r="D180" s="244">
        <v>44750</v>
      </c>
      <c r="E180" s="246">
        <v>133.13</v>
      </c>
      <c r="F180" s="13">
        <v>44743</v>
      </c>
      <c r="G180" s="13">
        <v>44743</v>
      </c>
      <c r="H180" s="167">
        <f t="shared" si="13"/>
        <v>0.5</v>
      </c>
      <c r="I180" s="167">
        <f t="shared" si="14"/>
        <v>7</v>
      </c>
      <c r="J180" s="167">
        <f>IF(A180="CHK",Float!$C$6,0)</f>
        <v>0</v>
      </c>
      <c r="K180" s="168">
        <f t="shared" si="10"/>
        <v>7.5</v>
      </c>
      <c r="L180" s="245">
        <f t="shared" si="11"/>
        <v>7.285222975048662E-5</v>
      </c>
      <c r="M180" s="170">
        <f t="shared" si="12"/>
        <v>5.4639172312864965E-4</v>
      </c>
    </row>
    <row r="181" spans="1:13">
      <c r="A181" s="243" t="s">
        <v>105</v>
      </c>
      <c r="B181" s="243" t="s">
        <v>193</v>
      </c>
      <c r="C181" s="59">
        <v>44694</v>
      </c>
      <c r="D181" s="244">
        <v>44701</v>
      </c>
      <c r="E181" s="246">
        <v>255.36</v>
      </c>
      <c r="F181" s="13">
        <v>44694</v>
      </c>
      <c r="G181" s="13">
        <v>44694</v>
      </c>
      <c r="H181" s="167">
        <f t="shared" si="13"/>
        <v>0.5</v>
      </c>
      <c r="I181" s="167">
        <f t="shared" si="14"/>
        <v>7</v>
      </c>
      <c r="J181" s="167">
        <f>IF(A181="CHK",Float!$C$6,0)</f>
        <v>0</v>
      </c>
      <c r="K181" s="168">
        <f t="shared" si="10"/>
        <v>7.5</v>
      </c>
      <c r="L181" s="245">
        <f t="shared" si="11"/>
        <v>1.3973969345064421E-4</v>
      </c>
      <c r="M181" s="170">
        <f t="shared" si="12"/>
        <v>1.0480477008798315E-3</v>
      </c>
    </row>
    <row r="182" spans="1:13">
      <c r="A182" s="243" t="s">
        <v>105</v>
      </c>
      <c r="B182" s="243" t="s">
        <v>160</v>
      </c>
      <c r="C182" s="59">
        <v>44715</v>
      </c>
      <c r="D182" s="244">
        <v>44754</v>
      </c>
      <c r="E182" s="246">
        <v>703.68</v>
      </c>
      <c r="F182" s="13">
        <v>44709</v>
      </c>
      <c r="G182" s="13">
        <v>44715</v>
      </c>
      <c r="H182" s="167">
        <f t="shared" si="13"/>
        <v>3.5</v>
      </c>
      <c r="I182" s="167">
        <f t="shared" si="14"/>
        <v>39</v>
      </c>
      <c r="J182" s="167">
        <f>IF(A182="CHK",Float!$C$6,0)</f>
        <v>0</v>
      </c>
      <c r="K182" s="168">
        <f t="shared" si="10"/>
        <v>42.5</v>
      </c>
      <c r="L182" s="245">
        <f t="shared" si="11"/>
        <v>3.8507216277940679E-4</v>
      </c>
      <c r="M182" s="170">
        <f t="shared" si="12"/>
        <v>1.636556691812479E-2</v>
      </c>
    </row>
    <row r="183" spans="1:13">
      <c r="A183" s="243" t="s">
        <v>105</v>
      </c>
      <c r="B183" s="243" t="s">
        <v>241</v>
      </c>
      <c r="C183" s="59">
        <v>44614</v>
      </c>
      <c r="D183" s="244">
        <v>44658</v>
      </c>
      <c r="E183" s="246">
        <v>837.71</v>
      </c>
      <c r="F183" s="13">
        <v>44578</v>
      </c>
      <c r="G183" s="13">
        <v>44591</v>
      </c>
      <c r="H183" s="167">
        <f t="shared" si="13"/>
        <v>7</v>
      </c>
      <c r="I183" s="167">
        <f t="shared" si="14"/>
        <v>67</v>
      </c>
      <c r="J183" s="167">
        <f>IF(A183="CHK",Float!$C$6,0)</f>
        <v>0</v>
      </c>
      <c r="K183" s="168">
        <f t="shared" si="10"/>
        <v>74</v>
      </c>
      <c r="L183" s="245">
        <f t="shared" si="11"/>
        <v>4.5841689614872793E-4</v>
      </c>
      <c r="M183" s="170">
        <f t="shared" si="12"/>
        <v>3.3922850315005866E-2</v>
      </c>
    </row>
    <row r="184" spans="1:13">
      <c r="A184" s="243" t="s">
        <v>105</v>
      </c>
      <c r="B184" s="243" t="s">
        <v>186</v>
      </c>
      <c r="C184" s="59">
        <v>44642</v>
      </c>
      <c r="D184" s="244">
        <v>44686</v>
      </c>
      <c r="E184" s="246">
        <v>979.5</v>
      </c>
      <c r="F184" s="13">
        <v>44634</v>
      </c>
      <c r="G184" s="13">
        <v>44640</v>
      </c>
      <c r="H184" s="167">
        <f t="shared" si="13"/>
        <v>3.5</v>
      </c>
      <c r="I184" s="167">
        <f t="shared" si="14"/>
        <v>46</v>
      </c>
      <c r="J184" s="167">
        <f>IF(A184="CHK",Float!$C$6,0)</f>
        <v>0</v>
      </c>
      <c r="K184" s="168">
        <f t="shared" si="10"/>
        <v>49.5</v>
      </c>
      <c r="L184" s="245">
        <f t="shared" si="11"/>
        <v>5.3600810516488877E-4</v>
      </c>
      <c r="M184" s="170">
        <f t="shared" si="12"/>
        <v>2.6532401205661995E-2</v>
      </c>
    </row>
    <row r="185" spans="1:13">
      <c r="A185" s="243" t="s">
        <v>105</v>
      </c>
      <c r="B185" s="243" t="s">
        <v>242</v>
      </c>
      <c r="C185" s="59">
        <v>44475</v>
      </c>
      <c r="D185" s="244">
        <v>44518</v>
      </c>
      <c r="E185" s="246">
        <v>367.42</v>
      </c>
      <c r="F185" s="13">
        <v>44474</v>
      </c>
      <c r="G185" s="13">
        <v>44474</v>
      </c>
      <c r="H185" s="167">
        <f t="shared" si="13"/>
        <v>0.5</v>
      </c>
      <c r="I185" s="167">
        <f t="shared" si="14"/>
        <v>44</v>
      </c>
      <c r="J185" s="167">
        <f>IF(A185="CHK",Float!$C$6,0)</f>
        <v>0</v>
      </c>
      <c r="K185" s="168">
        <f t="shared" si="10"/>
        <v>44.5</v>
      </c>
      <c r="L185" s="245">
        <f t="shared" si="11"/>
        <v>2.0106186625797187E-4</v>
      </c>
      <c r="M185" s="170">
        <f t="shared" si="12"/>
        <v>8.9472530484797485E-3</v>
      </c>
    </row>
    <row r="186" spans="1:13">
      <c r="A186" s="243" t="s">
        <v>105</v>
      </c>
      <c r="B186" s="243" t="s">
        <v>162</v>
      </c>
      <c r="C186" s="59">
        <v>44404</v>
      </c>
      <c r="D186" s="244">
        <v>44482</v>
      </c>
      <c r="E186" s="246">
        <v>205.57</v>
      </c>
      <c r="F186" s="59">
        <v>44389</v>
      </c>
      <c r="G186" s="59">
        <v>44389</v>
      </c>
      <c r="H186" s="167">
        <f t="shared" si="13"/>
        <v>0.5</v>
      </c>
      <c r="I186" s="167">
        <f t="shared" si="14"/>
        <v>93</v>
      </c>
      <c r="J186" s="167">
        <f>IF(A186="CHK",Float!$C$6,0)</f>
        <v>0</v>
      </c>
      <c r="K186" s="168">
        <f t="shared" si="10"/>
        <v>93.5</v>
      </c>
      <c r="L186" s="245">
        <f t="shared" si="11"/>
        <v>1.1249329880423297E-4</v>
      </c>
      <c r="M186" s="170">
        <f t="shared" si="12"/>
        <v>1.0518123438195782E-2</v>
      </c>
    </row>
    <row r="187" spans="1:13">
      <c r="A187" s="243" t="s">
        <v>105</v>
      </c>
      <c r="B187" s="243" t="s">
        <v>243</v>
      </c>
      <c r="C187" s="59">
        <v>44747</v>
      </c>
      <c r="D187" s="244">
        <v>44776</v>
      </c>
      <c r="E187" s="246">
        <v>495</v>
      </c>
      <c r="F187" s="13">
        <v>44713</v>
      </c>
      <c r="G187" s="13">
        <v>44742</v>
      </c>
      <c r="H187" s="167">
        <f t="shared" si="13"/>
        <v>15</v>
      </c>
      <c r="I187" s="167">
        <f t="shared" si="14"/>
        <v>34</v>
      </c>
      <c r="J187" s="167">
        <f>IF(A187="CHK",Float!$C$6,0)</f>
        <v>0</v>
      </c>
      <c r="K187" s="168">
        <f t="shared" si="10"/>
        <v>49</v>
      </c>
      <c r="L187" s="245">
        <f t="shared" si="11"/>
        <v>2.7087699035897904E-4</v>
      </c>
      <c r="M187" s="170">
        <f t="shared" si="12"/>
        <v>1.3272972527589973E-2</v>
      </c>
    </row>
    <row r="188" spans="1:13">
      <c r="A188" s="243" t="s">
        <v>105</v>
      </c>
      <c r="B188" s="243" t="s">
        <v>244</v>
      </c>
      <c r="C188" s="59">
        <v>44646</v>
      </c>
      <c r="D188" s="244">
        <v>44690</v>
      </c>
      <c r="E188" s="246">
        <v>873.8</v>
      </c>
      <c r="F188" s="13">
        <v>44640</v>
      </c>
      <c r="G188" s="13">
        <v>44646</v>
      </c>
      <c r="H188" s="167">
        <f t="shared" si="13"/>
        <v>3.5</v>
      </c>
      <c r="I188" s="167">
        <f t="shared" si="14"/>
        <v>44</v>
      </c>
      <c r="J188" s="167">
        <f>IF(A188="CHK",Float!$C$6,0)</f>
        <v>0</v>
      </c>
      <c r="K188" s="168">
        <f t="shared" si="10"/>
        <v>47.5</v>
      </c>
      <c r="L188" s="245">
        <f t="shared" si="11"/>
        <v>4.7816629126399163E-4</v>
      </c>
      <c r="M188" s="170">
        <f t="shared" si="12"/>
        <v>2.2712898835039602E-2</v>
      </c>
    </row>
    <row r="189" spans="1:13">
      <c r="A189" s="243" t="s">
        <v>105</v>
      </c>
      <c r="B189" s="243" t="s">
        <v>245</v>
      </c>
      <c r="C189" s="59">
        <v>44611</v>
      </c>
      <c r="D189" s="244">
        <v>44629</v>
      </c>
      <c r="E189" s="246">
        <v>2975</v>
      </c>
      <c r="F189" s="13">
        <v>44562</v>
      </c>
      <c r="G189" s="13">
        <v>44592</v>
      </c>
      <c r="H189" s="167">
        <f t="shared" si="13"/>
        <v>15.5</v>
      </c>
      <c r="I189" s="167">
        <f t="shared" si="14"/>
        <v>37</v>
      </c>
      <c r="J189" s="167">
        <f>IF(A189="CHK",Float!$C$6,0)</f>
        <v>0</v>
      </c>
      <c r="K189" s="168">
        <f t="shared" si="10"/>
        <v>52.5</v>
      </c>
      <c r="L189" s="245">
        <f t="shared" si="11"/>
        <v>1.6279980733696214E-3</v>
      </c>
      <c r="M189" s="170">
        <f t="shared" si="12"/>
        <v>8.5469898851905118E-2</v>
      </c>
    </row>
    <row r="190" spans="1:13">
      <c r="A190" s="243" t="s">
        <v>105</v>
      </c>
      <c r="B190" s="243" t="s">
        <v>246</v>
      </c>
      <c r="C190" s="59">
        <v>44601</v>
      </c>
      <c r="D190" s="244">
        <v>44628</v>
      </c>
      <c r="E190" s="246">
        <v>5474.56</v>
      </c>
      <c r="F190" s="13">
        <v>44234</v>
      </c>
      <c r="G190" s="13">
        <v>44234</v>
      </c>
      <c r="H190" s="167">
        <f t="shared" si="13"/>
        <v>0.5</v>
      </c>
      <c r="I190" s="167">
        <f t="shared" si="14"/>
        <v>394</v>
      </c>
      <c r="J190" s="167">
        <f>IF(A190="CHK",Float!$C$6,0)</f>
        <v>0</v>
      </c>
      <c r="K190" s="168">
        <f t="shared" si="10"/>
        <v>394.5</v>
      </c>
      <c r="L190" s="245">
        <f t="shared" si="11"/>
        <v>2.9958229016962675E-3</v>
      </c>
      <c r="M190" s="170">
        <f t="shared" si="12"/>
        <v>1.1818521347191775</v>
      </c>
    </row>
    <row r="191" spans="1:13">
      <c r="A191" s="243" t="s">
        <v>105</v>
      </c>
      <c r="B191" s="243" t="s">
        <v>246</v>
      </c>
      <c r="C191" s="59">
        <v>44298</v>
      </c>
      <c r="D191" s="244">
        <v>44522</v>
      </c>
      <c r="E191" s="246">
        <v>9170.91</v>
      </c>
      <c r="F191" s="13">
        <v>44287</v>
      </c>
      <c r="G191" s="13">
        <v>44295</v>
      </c>
      <c r="H191" s="167">
        <f t="shared" si="13"/>
        <v>4.5</v>
      </c>
      <c r="I191" s="167">
        <f t="shared" si="14"/>
        <v>227</v>
      </c>
      <c r="J191" s="167">
        <f>IF(A191="CHK",Float!$C$6,0)</f>
        <v>0</v>
      </c>
      <c r="K191" s="168">
        <f t="shared" si="10"/>
        <v>231.5</v>
      </c>
      <c r="L191" s="245">
        <f t="shared" si="11"/>
        <v>5.0185626255617464E-3</v>
      </c>
      <c r="M191" s="170">
        <f t="shared" si="12"/>
        <v>1.1617972478175442</v>
      </c>
    </row>
    <row r="192" spans="1:13">
      <c r="A192" s="243" t="s">
        <v>105</v>
      </c>
      <c r="B192" s="243" t="s">
        <v>189</v>
      </c>
      <c r="C192" s="59">
        <v>44477</v>
      </c>
      <c r="D192" s="244">
        <v>44519</v>
      </c>
      <c r="E192" s="246">
        <v>5192.1400000000003</v>
      </c>
      <c r="F192" s="59">
        <v>44464</v>
      </c>
      <c r="G192" s="59">
        <v>44470</v>
      </c>
      <c r="H192" s="167">
        <f t="shared" si="13"/>
        <v>3.5</v>
      </c>
      <c r="I192" s="167">
        <f t="shared" si="14"/>
        <v>49</v>
      </c>
      <c r="J192" s="167">
        <f>IF(A192="CHK",Float!$C$6,0)</f>
        <v>0</v>
      </c>
      <c r="K192" s="168">
        <f t="shared" si="10"/>
        <v>52.5</v>
      </c>
      <c r="L192" s="245">
        <f t="shared" si="11"/>
        <v>2.8412752661059991E-3</v>
      </c>
      <c r="M192" s="170">
        <f t="shared" si="12"/>
        <v>0.14916695147056494</v>
      </c>
    </row>
    <row r="193" spans="1:13">
      <c r="A193" s="243" t="s">
        <v>105</v>
      </c>
      <c r="B193" s="243" t="s">
        <v>189</v>
      </c>
      <c r="C193" s="59">
        <v>44728</v>
      </c>
      <c r="D193" s="244">
        <v>44770</v>
      </c>
      <c r="E193" s="246">
        <v>1914</v>
      </c>
      <c r="F193" s="13">
        <v>44718</v>
      </c>
      <c r="G193" s="13">
        <v>44722</v>
      </c>
      <c r="H193" s="167">
        <f t="shared" si="13"/>
        <v>2.5</v>
      </c>
      <c r="I193" s="167">
        <f t="shared" si="14"/>
        <v>48</v>
      </c>
      <c r="J193" s="167">
        <f>IF(A193="CHK",Float!$C$6,0)</f>
        <v>0</v>
      </c>
      <c r="K193" s="168">
        <f t="shared" si="10"/>
        <v>50.5</v>
      </c>
      <c r="L193" s="245">
        <f t="shared" si="11"/>
        <v>1.0473910293880523E-3</v>
      </c>
      <c r="M193" s="170">
        <f t="shared" si="12"/>
        <v>5.2893246984096642E-2</v>
      </c>
    </row>
    <row r="194" spans="1:13">
      <c r="A194" s="243" t="s">
        <v>105</v>
      </c>
      <c r="B194" s="243" t="s">
        <v>244</v>
      </c>
      <c r="C194" s="59">
        <v>44744</v>
      </c>
      <c r="D194" s="244">
        <v>44818</v>
      </c>
      <c r="E194" s="246">
        <v>1448.7</v>
      </c>
      <c r="F194" s="13">
        <v>44738</v>
      </c>
      <c r="G194" s="13">
        <v>44744</v>
      </c>
      <c r="H194" s="167">
        <f t="shared" si="13"/>
        <v>3.5</v>
      </c>
      <c r="I194" s="167">
        <f t="shared" si="14"/>
        <v>74</v>
      </c>
      <c r="J194" s="167">
        <f>IF(A194="CHK",Float!$C$6,0)</f>
        <v>0</v>
      </c>
      <c r="K194" s="168">
        <f t="shared" si="10"/>
        <v>77.5</v>
      </c>
      <c r="L194" s="245">
        <f t="shared" si="11"/>
        <v>7.9276665845061194E-4</v>
      </c>
      <c r="M194" s="170">
        <f t="shared" si="12"/>
        <v>6.1439416029922422E-2</v>
      </c>
    </row>
    <row r="195" spans="1:13">
      <c r="A195" s="243" t="s">
        <v>105</v>
      </c>
      <c r="B195" s="243" t="s">
        <v>174</v>
      </c>
      <c r="C195" s="59">
        <v>44434</v>
      </c>
      <c r="D195" s="244">
        <v>44496</v>
      </c>
      <c r="E195" s="246">
        <v>2752.68</v>
      </c>
      <c r="F195" s="13">
        <v>44405</v>
      </c>
      <c r="G195" s="13">
        <v>44433</v>
      </c>
      <c r="H195" s="167">
        <f t="shared" si="13"/>
        <v>14.5</v>
      </c>
      <c r="I195" s="167">
        <f t="shared" si="14"/>
        <v>63</v>
      </c>
      <c r="J195" s="167">
        <f>IF(A195="CHK",Float!$C$6,0)</f>
        <v>0</v>
      </c>
      <c r="K195" s="168">
        <f t="shared" si="10"/>
        <v>77.5</v>
      </c>
      <c r="L195" s="245">
        <f t="shared" si="11"/>
        <v>1.506338734992635E-3</v>
      </c>
      <c r="M195" s="170">
        <f t="shared" si="12"/>
        <v>0.11674125196192921</v>
      </c>
    </row>
    <row r="196" spans="1:13">
      <c r="A196" s="243" t="s">
        <v>105</v>
      </c>
      <c r="B196" s="243" t="s">
        <v>181</v>
      </c>
      <c r="C196" s="59">
        <v>44592</v>
      </c>
      <c r="D196" s="244">
        <v>44636</v>
      </c>
      <c r="E196" s="246">
        <v>1493.03</v>
      </c>
      <c r="F196" s="13">
        <v>44592</v>
      </c>
      <c r="G196" s="13">
        <v>44592</v>
      </c>
      <c r="H196" s="167">
        <f t="shared" si="13"/>
        <v>0.5</v>
      </c>
      <c r="I196" s="167">
        <f t="shared" si="14"/>
        <v>44</v>
      </c>
      <c r="J196" s="167">
        <f>IF(A196="CHK",Float!$C$6,0)</f>
        <v>0</v>
      </c>
      <c r="K196" s="168">
        <f t="shared" si="10"/>
        <v>44.5</v>
      </c>
      <c r="L196" s="245">
        <f t="shared" si="11"/>
        <v>8.1702519780942713E-4</v>
      </c>
      <c r="M196" s="170">
        <f t="shared" si="12"/>
        <v>3.6357621302519509E-2</v>
      </c>
    </row>
    <row r="197" spans="1:13">
      <c r="A197" s="243" t="s">
        <v>105</v>
      </c>
      <c r="B197" s="243" t="s">
        <v>208</v>
      </c>
      <c r="C197" s="59">
        <v>44580</v>
      </c>
      <c r="D197" s="244">
        <v>44609</v>
      </c>
      <c r="E197" s="246">
        <v>1162.8</v>
      </c>
      <c r="F197" s="13">
        <v>44531</v>
      </c>
      <c r="G197" s="13">
        <v>44559</v>
      </c>
      <c r="H197" s="167">
        <f t="shared" si="13"/>
        <v>14.5</v>
      </c>
      <c r="I197" s="167">
        <f t="shared" si="14"/>
        <v>50</v>
      </c>
      <c r="J197" s="167">
        <f>IF(A197="CHK",Float!$C$6,0)</f>
        <v>0</v>
      </c>
      <c r="K197" s="168">
        <f t="shared" si="10"/>
        <v>64.5</v>
      </c>
      <c r="L197" s="245">
        <f t="shared" si="11"/>
        <v>6.3631467553418341E-4</v>
      </c>
      <c r="M197" s="170">
        <f t="shared" si="12"/>
        <v>4.104229657195483E-2</v>
      </c>
    </row>
    <row r="198" spans="1:13">
      <c r="A198" s="243" t="s">
        <v>105</v>
      </c>
      <c r="B198" s="243" t="s">
        <v>211</v>
      </c>
      <c r="C198" s="59">
        <v>44606</v>
      </c>
      <c r="D198" s="244">
        <v>44635</v>
      </c>
      <c r="E198" s="246">
        <v>1558.46</v>
      </c>
      <c r="F198" s="13">
        <v>44564</v>
      </c>
      <c r="G198" s="13">
        <v>44587</v>
      </c>
      <c r="H198" s="167">
        <f t="shared" si="13"/>
        <v>12</v>
      </c>
      <c r="I198" s="167">
        <f t="shared" si="14"/>
        <v>48</v>
      </c>
      <c r="J198" s="167">
        <f>IF(A198="CHK",Float!$C$6,0)</f>
        <v>0</v>
      </c>
      <c r="K198" s="168">
        <f t="shared" si="10"/>
        <v>60</v>
      </c>
      <c r="L198" s="245">
        <f t="shared" si="11"/>
        <v>8.5283021089869592E-4</v>
      </c>
      <c r="M198" s="170">
        <f t="shared" si="12"/>
        <v>5.1169812653921752E-2</v>
      </c>
    </row>
    <row r="199" spans="1:13">
      <c r="A199" s="243" t="s">
        <v>165</v>
      </c>
      <c r="B199" s="243" t="s">
        <v>247</v>
      </c>
      <c r="C199" s="59">
        <v>44538</v>
      </c>
      <c r="D199" s="244">
        <v>44609</v>
      </c>
      <c r="E199" s="246">
        <v>3140.68</v>
      </c>
      <c r="F199" s="13">
        <v>44538</v>
      </c>
      <c r="G199" s="13">
        <v>44538</v>
      </c>
      <c r="H199" s="167">
        <f t="shared" si="13"/>
        <v>0.5</v>
      </c>
      <c r="I199" s="167">
        <f t="shared" si="14"/>
        <v>71</v>
      </c>
      <c r="J199" s="167">
        <f>IF(A199="CHK",Float!$C$6,0)</f>
        <v>12.727273653192686</v>
      </c>
      <c r="K199" s="168">
        <f t="shared" si="10"/>
        <v>84.227273653192682</v>
      </c>
      <c r="L199" s="245">
        <f t="shared" si="11"/>
        <v>1.7186625173346225E-3</v>
      </c>
      <c r="M199" s="170">
        <f t="shared" si="12"/>
        <v>0.14475825816502827</v>
      </c>
    </row>
    <row r="200" spans="1:13">
      <c r="A200" s="243" t="s">
        <v>105</v>
      </c>
      <c r="B200" s="243" t="s">
        <v>184</v>
      </c>
      <c r="C200" s="59">
        <v>44566</v>
      </c>
      <c r="D200" s="244">
        <v>44609</v>
      </c>
      <c r="E200" s="246">
        <v>1302.72</v>
      </c>
      <c r="F200" s="13">
        <v>44557</v>
      </c>
      <c r="G200" s="13">
        <v>44563</v>
      </c>
      <c r="H200" s="167">
        <f t="shared" si="13"/>
        <v>3.5</v>
      </c>
      <c r="I200" s="167">
        <f t="shared" si="14"/>
        <v>46</v>
      </c>
      <c r="J200" s="167">
        <f>IF(A200="CHK",Float!$C$6,0)</f>
        <v>0</v>
      </c>
      <c r="K200" s="168">
        <f t="shared" si="10"/>
        <v>49.5</v>
      </c>
      <c r="L200" s="245">
        <f t="shared" si="11"/>
        <v>7.1288257147565485E-4</v>
      </c>
      <c r="M200" s="170">
        <f t="shared" si="12"/>
        <v>3.5287687288044912E-2</v>
      </c>
    </row>
    <row r="201" spans="1:13">
      <c r="A201" s="243" t="s">
        <v>105</v>
      </c>
      <c r="B201" s="243" t="s">
        <v>164</v>
      </c>
      <c r="C201" s="59">
        <v>44639</v>
      </c>
      <c r="D201" s="244">
        <v>44701</v>
      </c>
      <c r="E201" s="246">
        <v>3608.23</v>
      </c>
      <c r="F201" s="13">
        <v>44633</v>
      </c>
      <c r="G201" s="13">
        <v>44639</v>
      </c>
      <c r="H201" s="167">
        <f t="shared" si="13"/>
        <v>3.5</v>
      </c>
      <c r="I201" s="167">
        <f t="shared" si="14"/>
        <v>62</v>
      </c>
      <c r="J201" s="167">
        <f>IF(A201="CHK",Float!$C$6,0)</f>
        <v>0</v>
      </c>
      <c r="K201" s="168">
        <f t="shared" ref="K201:K264" si="15">H201+I201+J201</f>
        <v>65.5</v>
      </c>
      <c r="L201" s="245">
        <f t="shared" ref="L201:L264" si="16">E201/$E$381</f>
        <v>1.9745181473191493E-3</v>
      </c>
      <c r="M201" s="170">
        <f t="shared" ref="M201:M264" si="17">K201*L201</f>
        <v>0.12933093864940429</v>
      </c>
    </row>
    <row r="202" spans="1:13">
      <c r="A202" s="243" t="s">
        <v>105</v>
      </c>
      <c r="B202" s="243" t="s">
        <v>226</v>
      </c>
      <c r="C202" s="59">
        <v>44707</v>
      </c>
      <c r="D202" s="244">
        <v>44749</v>
      </c>
      <c r="E202" s="246">
        <v>3645.6</v>
      </c>
      <c r="F202" s="13">
        <v>44690</v>
      </c>
      <c r="G202" s="13">
        <v>44690</v>
      </c>
      <c r="H202" s="167">
        <f t="shared" ref="H202:H265" si="18">(G202-F202+1)/2</f>
        <v>0.5</v>
      </c>
      <c r="I202" s="167">
        <f t="shared" ref="I202:I265" si="19">D202-G202</f>
        <v>59</v>
      </c>
      <c r="J202" s="167">
        <f>IF(A202="CHK",Float!$C$6,0)</f>
        <v>0</v>
      </c>
      <c r="K202" s="168">
        <f t="shared" si="15"/>
        <v>59.5</v>
      </c>
      <c r="L202" s="245">
        <f t="shared" si="16"/>
        <v>1.9949679920256442E-3</v>
      </c>
      <c r="M202" s="170">
        <f t="shared" si="17"/>
        <v>0.11870059552552582</v>
      </c>
    </row>
    <row r="203" spans="1:13">
      <c r="A203" s="243" t="s">
        <v>105</v>
      </c>
      <c r="B203" s="243" t="s">
        <v>208</v>
      </c>
      <c r="C203" s="59">
        <v>44606</v>
      </c>
      <c r="D203" s="244">
        <v>44635</v>
      </c>
      <c r="E203" s="246">
        <v>4560.09</v>
      </c>
      <c r="F203" s="13">
        <v>44562</v>
      </c>
      <c r="G203" s="13">
        <v>44592</v>
      </c>
      <c r="H203" s="167">
        <f t="shared" si="18"/>
        <v>15.5</v>
      </c>
      <c r="I203" s="167">
        <f t="shared" si="19"/>
        <v>43</v>
      </c>
      <c r="J203" s="167">
        <f>IF(A203="CHK",Float!$C$6,0)</f>
        <v>0</v>
      </c>
      <c r="K203" s="168">
        <f t="shared" si="15"/>
        <v>58.5</v>
      </c>
      <c r="L203" s="245">
        <f t="shared" si="16"/>
        <v>2.4954009191233873E-3</v>
      </c>
      <c r="M203" s="170">
        <f t="shared" si="17"/>
        <v>0.14598095376871814</v>
      </c>
    </row>
    <row r="204" spans="1:13">
      <c r="A204" s="243" t="s">
        <v>105</v>
      </c>
      <c r="B204" s="243" t="s">
        <v>179</v>
      </c>
      <c r="C204" s="59">
        <v>44561</v>
      </c>
      <c r="D204" s="244">
        <v>44603</v>
      </c>
      <c r="E204" s="246">
        <v>5742.4</v>
      </c>
      <c r="F204" s="13">
        <v>44556</v>
      </c>
      <c r="G204" s="13">
        <v>44561</v>
      </c>
      <c r="H204" s="167">
        <f t="shared" si="18"/>
        <v>3</v>
      </c>
      <c r="I204" s="167">
        <f t="shared" si="19"/>
        <v>42</v>
      </c>
      <c r="J204" s="167">
        <f>IF(A204="CHK",Float!$C$6,0)</f>
        <v>0</v>
      </c>
      <c r="K204" s="168">
        <f t="shared" si="15"/>
        <v>45</v>
      </c>
      <c r="L204" s="245">
        <f t="shared" si="16"/>
        <v>3.1423919786614163E-3</v>
      </c>
      <c r="M204" s="170">
        <f t="shared" si="17"/>
        <v>0.14140763903976372</v>
      </c>
    </row>
    <row r="205" spans="1:13">
      <c r="A205" s="243" t="s">
        <v>105</v>
      </c>
      <c r="B205" s="243" t="s">
        <v>164</v>
      </c>
      <c r="C205" s="59">
        <v>44800</v>
      </c>
      <c r="D205" s="244">
        <v>44844</v>
      </c>
      <c r="E205" s="246">
        <v>2041</v>
      </c>
      <c r="F205" s="13">
        <v>44794</v>
      </c>
      <c r="G205" s="13">
        <v>44800</v>
      </c>
      <c r="H205" s="167">
        <f t="shared" si="18"/>
        <v>3.5</v>
      </c>
      <c r="I205" s="167">
        <f t="shared" si="19"/>
        <v>44</v>
      </c>
      <c r="J205" s="167">
        <f>IF(A205="CHK",Float!$C$6,0)</f>
        <v>0</v>
      </c>
      <c r="K205" s="168">
        <f t="shared" si="15"/>
        <v>47.5</v>
      </c>
      <c r="L205" s="245">
        <f t="shared" si="16"/>
        <v>1.1168887622680327E-3</v>
      </c>
      <c r="M205" s="170">
        <f t="shared" si="17"/>
        <v>5.3052216207731553E-2</v>
      </c>
    </row>
    <row r="206" spans="1:13">
      <c r="A206" s="243" t="s">
        <v>105</v>
      </c>
      <c r="B206" s="243" t="s">
        <v>186</v>
      </c>
      <c r="C206" s="59">
        <v>44551</v>
      </c>
      <c r="D206" s="244">
        <v>44595</v>
      </c>
      <c r="E206" s="246">
        <v>1021.93</v>
      </c>
      <c r="F206" s="13">
        <v>44536</v>
      </c>
      <c r="G206" s="13">
        <v>44542</v>
      </c>
      <c r="H206" s="167">
        <f t="shared" si="18"/>
        <v>3.5</v>
      </c>
      <c r="I206" s="167">
        <f t="shared" si="19"/>
        <v>53</v>
      </c>
      <c r="J206" s="167">
        <f>IF(A206="CHK",Float!$C$6,0)</f>
        <v>0</v>
      </c>
      <c r="K206" s="168">
        <f t="shared" si="15"/>
        <v>56.5</v>
      </c>
      <c r="L206" s="245">
        <f t="shared" si="16"/>
        <v>5.5922691466172008E-4</v>
      </c>
      <c r="M206" s="170">
        <f t="shared" si="17"/>
        <v>3.1596320678387184E-2</v>
      </c>
    </row>
    <row r="207" spans="1:13">
      <c r="A207" s="243" t="s">
        <v>105</v>
      </c>
      <c r="B207" s="243" t="s">
        <v>248</v>
      </c>
      <c r="C207" s="59">
        <v>44713</v>
      </c>
      <c r="D207" s="244">
        <v>44763</v>
      </c>
      <c r="E207" s="246">
        <v>2137.0100000000002</v>
      </c>
      <c r="F207" s="13">
        <v>44682</v>
      </c>
      <c r="G207" s="13">
        <v>44705</v>
      </c>
      <c r="H207" s="167">
        <f t="shared" si="18"/>
        <v>12</v>
      </c>
      <c r="I207" s="167">
        <f t="shared" si="19"/>
        <v>58</v>
      </c>
      <c r="J207" s="167">
        <f>IF(A207="CHK",Float!$C$6,0)</f>
        <v>0</v>
      </c>
      <c r="K207" s="168">
        <f t="shared" si="15"/>
        <v>70</v>
      </c>
      <c r="L207" s="245">
        <f t="shared" si="16"/>
        <v>1.1694279538728117E-3</v>
      </c>
      <c r="M207" s="170">
        <f t="shared" si="17"/>
        <v>8.1859956771096823E-2</v>
      </c>
    </row>
    <row r="208" spans="1:13">
      <c r="A208" s="243" t="s">
        <v>105</v>
      </c>
      <c r="B208" s="243" t="s">
        <v>186</v>
      </c>
      <c r="C208" s="59">
        <v>44509</v>
      </c>
      <c r="D208" s="244">
        <v>44551</v>
      </c>
      <c r="E208" s="246">
        <v>7592.23</v>
      </c>
      <c r="F208" s="13">
        <v>44501</v>
      </c>
      <c r="G208" s="13">
        <v>44507</v>
      </c>
      <c r="H208" s="167">
        <f t="shared" si="18"/>
        <v>3.5</v>
      </c>
      <c r="I208" s="167">
        <f t="shared" si="19"/>
        <v>44</v>
      </c>
      <c r="J208" s="167">
        <f>IF(A208="CHK",Float!$C$6,0)</f>
        <v>0</v>
      </c>
      <c r="K208" s="168">
        <f t="shared" si="15"/>
        <v>47.5</v>
      </c>
      <c r="L208" s="245">
        <f t="shared" si="16"/>
        <v>4.1546675000265678E-3</v>
      </c>
      <c r="M208" s="170">
        <f t="shared" si="17"/>
        <v>0.19734670625126197</v>
      </c>
    </row>
    <row r="209" spans="1:13">
      <c r="A209" s="243" t="s">
        <v>105</v>
      </c>
      <c r="B209" s="243" t="s">
        <v>189</v>
      </c>
      <c r="C209" s="59">
        <v>44518</v>
      </c>
      <c r="D209" s="244">
        <v>44559</v>
      </c>
      <c r="E209" s="246">
        <v>1419.15</v>
      </c>
      <c r="F209" s="13">
        <v>44512</v>
      </c>
      <c r="G209" s="13">
        <v>44512</v>
      </c>
      <c r="H209" s="167">
        <f t="shared" si="18"/>
        <v>0.5</v>
      </c>
      <c r="I209" s="167">
        <f t="shared" si="19"/>
        <v>47</v>
      </c>
      <c r="J209" s="167">
        <f>IF(A209="CHK",Float!$C$6,0)</f>
        <v>0</v>
      </c>
      <c r="K209" s="168">
        <f t="shared" si="15"/>
        <v>47.5</v>
      </c>
      <c r="L209" s="245">
        <f t="shared" si="16"/>
        <v>7.7659612296554568E-4</v>
      </c>
      <c r="M209" s="170">
        <f t="shared" si="17"/>
        <v>3.6888315840863418E-2</v>
      </c>
    </row>
    <row r="210" spans="1:13">
      <c r="A210" s="243" t="s">
        <v>105</v>
      </c>
      <c r="B210" s="243" t="s">
        <v>186</v>
      </c>
      <c r="C210" s="59">
        <v>44804</v>
      </c>
      <c r="D210" s="244">
        <v>44847</v>
      </c>
      <c r="E210" s="246">
        <v>1190.8399999999999</v>
      </c>
      <c r="F210" s="13">
        <v>44795</v>
      </c>
      <c r="G210" s="13">
        <v>44801</v>
      </c>
      <c r="H210" s="167">
        <f t="shared" si="18"/>
        <v>3.5</v>
      </c>
      <c r="I210" s="167">
        <f t="shared" si="19"/>
        <v>46</v>
      </c>
      <c r="J210" s="167">
        <f>IF(A210="CHK",Float!$C$6,0)</f>
        <v>0</v>
      </c>
      <c r="K210" s="168">
        <f t="shared" si="15"/>
        <v>49.5</v>
      </c>
      <c r="L210" s="245">
        <f t="shared" si="16"/>
        <v>6.5165889939209406E-4</v>
      </c>
      <c r="M210" s="170">
        <f t="shared" si="17"/>
        <v>3.2257115519908654E-2</v>
      </c>
    </row>
    <row r="211" spans="1:13">
      <c r="A211" s="243" t="s">
        <v>105</v>
      </c>
      <c r="B211" s="243" t="s">
        <v>249</v>
      </c>
      <c r="C211" s="59">
        <v>44497</v>
      </c>
      <c r="D211" s="244">
        <v>44552</v>
      </c>
      <c r="E211" s="246">
        <v>4351.57</v>
      </c>
      <c r="F211" s="13">
        <v>44497</v>
      </c>
      <c r="G211" s="13">
        <v>44497</v>
      </c>
      <c r="H211" s="167">
        <f t="shared" si="18"/>
        <v>0.5</v>
      </c>
      <c r="I211" s="167">
        <f t="shared" si="19"/>
        <v>55</v>
      </c>
      <c r="J211" s="167">
        <f>IF(A211="CHK",Float!$C$6,0)</f>
        <v>0</v>
      </c>
      <c r="K211" s="168">
        <f t="shared" si="15"/>
        <v>55.5</v>
      </c>
      <c r="L211" s="245">
        <f t="shared" si="16"/>
        <v>2.3812933029018634E-3</v>
      </c>
      <c r="M211" s="170">
        <f t="shared" si="17"/>
        <v>0.13216177831105341</v>
      </c>
    </row>
    <row r="212" spans="1:13">
      <c r="A212" s="243" t="s">
        <v>105</v>
      </c>
      <c r="B212" s="243" t="s">
        <v>189</v>
      </c>
      <c r="C212" s="59">
        <v>44574</v>
      </c>
      <c r="D212" s="244">
        <v>44616</v>
      </c>
      <c r="E212" s="246">
        <v>4372.1899999999996</v>
      </c>
      <c r="F212" s="13">
        <v>44562</v>
      </c>
      <c r="G212" s="13">
        <v>44568</v>
      </c>
      <c r="H212" s="167">
        <f t="shared" si="18"/>
        <v>3.5</v>
      </c>
      <c r="I212" s="167">
        <f t="shared" si="19"/>
        <v>48</v>
      </c>
      <c r="J212" s="167">
        <f>IF(A212="CHK",Float!$C$6,0)</f>
        <v>0</v>
      </c>
      <c r="K212" s="168">
        <f t="shared" si="15"/>
        <v>51.5</v>
      </c>
      <c r="L212" s="245">
        <f t="shared" si="16"/>
        <v>2.3925771080356047E-3</v>
      </c>
      <c r="M212" s="170">
        <f t="shared" si="17"/>
        <v>0.12321772106383364</v>
      </c>
    </row>
    <row r="213" spans="1:13">
      <c r="A213" s="243" t="s">
        <v>105</v>
      </c>
      <c r="B213" s="243" t="s">
        <v>193</v>
      </c>
      <c r="C213" s="59">
        <v>44504</v>
      </c>
      <c r="D213" s="244">
        <v>44511</v>
      </c>
      <c r="E213" s="246">
        <v>7227.14</v>
      </c>
      <c r="F213" s="13">
        <v>44487</v>
      </c>
      <c r="G213" s="13">
        <v>44493</v>
      </c>
      <c r="H213" s="167">
        <f t="shared" si="18"/>
        <v>3.5</v>
      </c>
      <c r="I213" s="167">
        <f t="shared" si="19"/>
        <v>18</v>
      </c>
      <c r="J213" s="167">
        <f>IF(A213="CHK",Float!$C$6,0)</f>
        <v>0</v>
      </c>
      <c r="K213" s="168">
        <f t="shared" si="15"/>
        <v>21.5</v>
      </c>
      <c r="L213" s="245">
        <f t="shared" si="16"/>
        <v>3.9548806709151351E-3</v>
      </c>
      <c r="M213" s="170">
        <f t="shared" si="17"/>
        <v>8.5029934424675407E-2</v>
      </c>
    </row>
    <row r="214" spans="1:13">
      <c r="A214" s="243" t="s">
        <v>105</v>
      </c>
      <c r="B214" s="243" t="s">
        <v>250</v>
      </c>
      <c r="C214" s="59">
        <v>44670</v>
      </c>
      <c r="D214" s="244">
        <v>44714</v>
      </c>
      <c r="E214" s="246">
        <v>8293.25</v>
      </c>
      <c r="F214" s="13">
        <v>44670</v>
      </c>
      <c r="G214" s="13">
        <v>44670</v>
      </c>
      <c r="H214" s="167">
        <f t="shared" si="18"/>
        <v>0.5</v>
      </c>
      <c r="I214" s="167">
        <f t="shared" si="19"/>
        <v>44</v>
      </c>
      <c r="J214" s="167">
        <f>IF(A214="CHK",Float!$C$6,0)</f>
        <v>0</v>
      </c>
      <c r="K214" s="168">
        <f t="shared" si="15"/>
        <v>44.5</v>
      </c>
      <c r="L214" s="245">
        <f t="shared" si="16"/>
        <v>4.538284040999198E-3</v>
      </c>
      <c r="M214" s="170">
        <f t="shared" si="17"/>
        <v>0.20195363982446432</v>
      </c>
    </row>
    <row r="215" spans="1:13">
      <c r="A215" s="243" t="s">
        <v>105</v>
      </c>
      <c r="B215" s="243" t="s">
        <v>226</v>
      </c>
      <c r="C215" s="59">
        <v>44749</v>
      </c>
      <c r="D215" s="244">
        <v>44791</v>
      </c>
      <c r="E215" s="246">
        <v>5513.88</v>
      </c>
      <c r="F215" s="13">
        <v>44732</v>
      </c>
      <c r="G215" s="13">
        <v>44736</v>
      </c>
      <c r="H215" s="167">
        <f t="shared" si="18"/>
        <v>2.5</v>
      </c>
      <c r="I215" s="167">
        <f t="shared" si="19"/>
        <v>55</v>
      </c>
      <c r="J215" s="167">
        <f>IF(A215="CHK",Float!$C$6,0)</f>
        <v>0</v>
      </c>
      <c r="K215" s="168">
        <f t="shared" si="15"/>
        <v>57.5</v>
      </c>
      <c r="L215" s="245">
        <f t="shared" si="16"/>
        <v>3.0173398375769036E-3</v>
      </c>
      <c r="M215" s="170">
        <f t="shared" si="17"/>
        <v>0.17349704066067195</v>
      </c>
    </row>
    <row r="216" spans="1:13">
      <c r="A216" s="243" t="s">
        <v>105</v>
      </c>
      <c r="B216" s="243" t="s">
        <v>251</v>
      </c>
      <c r="C216" s="59">
        <v>44747</v>
      </c>
      <c r="D216" s="244">
        <v>44791</v>
      </c>
      <c r="E216" s="246">
        <v>3637.5</v>
      </c>
      <c r="F216" s="13">
        <v>44747</v>
      </c>
      <c r="G216" s="13">
        <v>44747</v>
      </c>
      <c r="H216" s="167">
        <f t="shared" si="18"/>
        <v>0.5</v>
      </c>
      <c r="I216" s="167">
        <f t="shared" si="19"/>
        <v>44</v>
      </c>
      <c r="J216" s="167">
        <f>IF(A216="CHK",Float!$C$6,0)</f>
        <v>0</v>
      </c>
      <c r="K216" s="168">
        <f t="shared" si="15"/>
        <v>44.5</v>
      </c>
      <c r="L216" s="245">
        <f t="shared" si="16"/>
        <v>1.9905354594561336E-3</v>
      </c>
      <c r="M216" s="170">
        <f t="shared" si="17"/>
        <v>8.8578827945797939E-2</v>
      </c>
    </row>
    <row r="217" spans="1:13">
      <c r="A217" s="243" t="s">
        <v>105</v>
      </c>
      <c r="B217" s="243" t="s">
        <v>252</v>
      </c>
      <c r="C217" s="59">
        <v>44674</v>
      </c>
      <c r="D217" s="244">
        <v>44740</v>
      </c>
      <c r="E217" s="246">
        <v>1998</v>
      </c>
      <c r="F217" s="13">
        <v>44668</v>
      </c>
      <c r="G217" s="13">
        <v>44674</v>
      </c>
      <c r="H217" s="167">
        <f t="shared" si="18"/>
        <v>3.5</v>
      </c>
      <c r="I217" s="167">
        <f t="shared" si="19"/>
        <v>66</v>
      </c>
      <c r="J217" s="167">
        <f>IF(A217="CHK",Float!$C$6,0)</f>
        <v>0</v>
      </c>
      <c r="K217" s="168">
        <f t="shared" si="15"/>
        <v>69.5</v>
      </c>
      <c r="L217" s="245">
        <f t="shared" si="16"/>
        <v>1.0933580338126064E-3</v>
      </c>
      <c r="M217" s="170">
        <f t="shared" si="17"/>
        <v>7.5988383349976138E-2</v>
      </c>
    </row>
    <row r="218" spans="1:13">
      <c r="A218" s="243" t="s">
        <v>165</v>
      </c>
      <c r="B218" s="243" t="s">
        <v>253</v>
      </c>
      <c r="C218" s="59">
        <v>44468</v>
      </c>
      <c r="D218" s="244">
        <v>44496</v>
      </c>
      <c r="E218" s="246">
        <v>1500</v>
      </c>
      <c r="F218" s="13">
        <v>44197</v>
      </c>
      <c r="G218" s="13">
        <v>44561</v>
      </c>
      <c r="H218" s="167">
        <f t="shared" si="18"/>
        <v>182.5</v>
      </c>
      <c r="I218" s="167">
        <f t="shared" si="19"/>
        <v>-65</v>
      </c>
      <c r="J218" s="167">
        <f>IF(A218="CHK",Float!$C$6,0)</f>
        <v>12.727273653192686</v>
      </c>
      <c r="K218" s="168">
        <f t="shared" si="15"/>
        <v>130.2272736531927</v>
      </c>
      <c r="L218" s="245">
        <f t="shared" si="16"/>
        <v>8.2083936472417888E-4</v>
      </c>
      <c r="M218" s="170">
        <f t="shared" si="17"/>
        <v>0.10689567257524848</v>
      </c>
    </row>
    <row r="219" spans="1:13">
      <c r="A219" s="243" t="s">
        <v>105</v>
      </c>
      <c r="B219" s="243" t="s">
        <v>193</v>
      </c>
      <c r="C219" s="59">
        <v>44483</v>
      </c>
      <c r="D219" s="244">
        <v>44490</v>
      </c>
      <c r="E219" s="246">
        <v>1147.3699999999999</v>
      </c>
      <c r="F219" s="13">
        <v>44466</v>
      </c>
      <c r="G219" s="13">
        <v>44472</v>
      </c>
      <c r="H219" s="167">
        <f t="shared" si="18"/>
        <v>3.5</v>
      </c>
      <c r="I219" s="167">
        <f t="shared" si="19"/>
        <v>18</v>
      </c>
      <c r="J219" s="167">
        <f>IF(A219="CHK",Float!$C$6,0)</f>
        <v>0</v>
      </c>
      <c r="K219" s="168">
        <f t="shared" si="15"/>
        <v>21.5</v>
      </c>
      <c r="L219" s="245">
        <f t="shared" si="16"/>
        <v>6.2787097460238739E-4</v>
      </c>
      <c r="M219" s="170">
        <f t="shared" si="17"/>
        <v>1.349922595395133E-2</v>
      </c>
    </row>
    <row r="220" spans="1:13">
      <c r="A220" s="243" t="s">
        <v>105</v>
      </c>
      <c r="B220" s="243" t="s">
        <v>254</v>
      </c>
      <c r="C220" s="59">
        <v>44495</v>
      </c>
      <c r="D220" s="244">
        <v>44539</v>
      </c>
      <c r="E220" s="246">
        <v>2607</v>
      </c>
      <c r="F220" s="13">
        <v>44491</v>
      </c>
      <c r="G220" s="13">
        <v>44491</v>
      </c>
      <c r="H220" s="167">
        <f t="shared" si="18"/>
        <v>0.5</v>
      </c>
      <c r="I220" s="167">
        <f t="shared" si="19"/>
        <v>48</v>
      </c>
      <c r="J220" s="167">
        <f>IF(A220="CHK",Float!$C$6,0)</f>
        <v>0</v>
      </c>
      <c r="K220" s="168">
        <f t="shared" si="15"/>
        <v>48.5</v>
      </c>
      <c r="L220" s="245">
        <f t="shared" si="16"/>
        <v>1.4266188158906228E-3</v>
      </c>
      <c r="M220" s="170">
        <f t="shared" si="17"/>
        <v>6.9191012570695209E-2</v>
      </c>
    </row>
    <row r="221" spans="1:13">
      <c r="A221" s="243" t="s">
        <v>105</v>
      </c>
      <c r="B221" s="243" t="s">
        <v>255</v>
      </c>
      <c r="C221" s="59">
        <v>44676</v>
      </c>
      <c r="D221" s="244">
        <v>44739</v>
      </c>
      <c r="E221" s="246">
        <v>5310</v>
      </c>
      <c r="F221" s="13">
        <v>44672</v>
      </c>
      <c r="G221" s="13">
        <v>44672</v>
      </c>
      <c r="H221" s="167">
        <f t="shared" si="18"/>
        <v>0.5</v>
      </c>
      <c r="I221" s="167">
        <f t="shared" si="19"/>
        <v>67</v>
      </c>
      <c r="J221" s="167">
        <f>IF(A221="CHK",Float!$C$6,0)</f>
        <v>0</v>
      </c>
      <c r="K221" s="168">
        <f t="shared" si="15"/>
        <v>67.5</v>
      </c>
      <c r="L221" s="245">
        <f t="shared" si="16"/>
        <v>2.905771351123593E-3</v>
      </c>
      <c r="M221" s="170">
        <f t="shared" si="17"/>
        <v>0.19613956620084252</v>
      </c>
    </row>
    <row r="222" spans="1:13">
      <c r="A222" s="243" t="s">
        <v>105</v>
      </c>
      <c r="B222" s="243" t="s">
        <v>189</v>
      </c>
      <c r="C222" s="59">
        <v>44469</v>
      </c>
      <c r="D222" s="244">
        <v>44511</v>
      </c>
      <c r="E222" s="246">
        <v>2719.16</v>
      </c>
      <c r="F222" s="13">
        <v>44469</v>
      </c>
      <c r="G222" s="13">
        <v>44469</v>
      </c>
      <c r="H222" s="167">
        <f t="shared" si="18"/>
        <v>0.5</v>
      </c>
      <c r="I222" s="167">
        <f t="shared" si="19"/>
        <v>42</v>
      </c>
      <c r="J222" s="167">
        <f>IF(A222="CHK",Float!$C$6,0)</f>
        <v>0</v>
      </c>
      <c r="K222" s="168">
        <f t="shared" si="15"/>
        <v>42.5</v>
      </c>
      <c r="L222" s="245">
        <f t="shared" si="16"/>
        <v>1.4879957113222654E-3</v>
      </c>
      <c r="M222" s="170">
        <f t="shared" si="17"/>
        <v>6.3239817731196274E-2</v>
      </c>
    </row>
    <row r="223" spans="1:13">
      <c r="A223" s="243" t="s">
        <v>105</v>
      </c>
      <c r="B223" s="243" t="s">
        <v>164</v>
      </c>
      <c r="C223" s="59">
        <v>44793</v>
      </c>
      <c r="D223" s="244">
        <v>44837</v>
      </c>
      <c r="E223" s="246">
        <v>2554.3200000000002</v>
      </c>
      <c r="F223" s="13">
        <v>44787</v>
      </c>
      <c r="G223" s="13">
        <v>44793</v>
      </c>
      <c r="H223" s="167">
        <f t="shared" si="18"/>
        <v>3.5</v>
      </c>
      <c r="I223" s="167">
        <f t="shared" si="19"/>
        <v>44</v>
      </c>
      <c r="J223" s="167">
        <f>IF(A223="CHK",Float!$C$6,0)</f>
        <v>0</v>
      </c>
      <c r="K223" s="168">
        <f t="shared" si="15"/>
        <v>47.5</v>
      </c>
      <c r="L223" s="245">
        <f t="shared" si="16"/>
        <v>1.3977909374015098E-3</v>
      </c>
      <c r="M223" s="170">
        <f t="shared" si="17"/>
        <v>6.6395069526571718E-2</v>
      </c>
    </row>
    <row r="224" spans="1:13">
      <c r="A224" s="243" t="s">
        <v>105</v>
      </c>
      <c r="B224" s="243" t="s">
        <v>256</v>
      </c>
      <c r="C224" s="59">
        <v>44588</v>
      </c>
      <c r="D224" s="244">
        <v>44630</v>
      </c>
      <c r="E224" s="246">
        <v>2006.99</v>
      </c>
      <c r="F224" s="13">
        <v>44582</v>
      </c>
      <c r="G224" s="13">
        <v>44582</v>
      </c>
      <c r="H224" s="167">
        <f t="shared" si="18"/>
        <v>0.5</v>
      </c>
      <c r="I224" s="167">
        <f t="shared" si="19"/>
        <v>48</v>
      </c>
      <c r="J224" s="167">
        <f>IF(A224="CHK",Float!$C$6,0)</f>
        <v>0</v>
      </c>
      <c r="K224" s="168">
        <f t="shared" si="15"/>
        <v>48.5</v>
      </c>
      <c r="L224" s="245">
        <f t="shared" si="16"/>
        <v>1.0982775977385199E-3</v>
      </c>
      <c r="M224" s="170">
        <f t="shared" si="17"/>
        <v>5.326646349031821E-2</v>
      </c>
    </row>
    <row r="225" spans="1:13">
      <c r="A225" s="243" t="s">
        <v>105</v>
      </c>
      <c r="B225" s="243" t="s">
        <v>202</v>
      </c>
      <c r="C225" s="59">
        <v>44789</v>
      </c>
      <c r="D225" s="244">
        <v>44833</v>
      </c>
      <c r="E225" s="246">
        <v>2232.87</v>
      </c>
      <c r="F225" s="13">
        <v>44784</v>
      </c>
      <c r="G225" s="13">
        <v>44784</v>
      </c>
      <c r="H225" s="167">
        <f t="shared" si="18"/>
        <v>0.5</v>
      </c>
      <c r="I225" s="167">
        <f t="shared" si="19"/>
        <v>49</v>
      </c>
      <c r="J225" s="167">
        <f>IF(A225="CHK",Float!$C$6,0)</f>
        <v>0</v>
      </c>
      <c r="K225" s="168">
        <f t="shared" si="15"/>
        <v>49.5</v>
      </c>
      <c r="L225" s="245">
        <f t="shared" si="16"/>
        <v>1.2218850615411182E-3</v>
      </c>
      <c r="M225" s="170">
        <f t="shared" si="17"/>
        <v>6.0483310546285349E-2</v>
      </c>
    </row>
    <row r="226" spans="1:13">
      <c r="A226" s="243" t="s">
        <v>105</v>
      </c>
      <c r="B226" s="243" t="s">
        <v>257</v>
      </c>
      <c r="C226" s="59">
        <v>44609</v>
      </c>
      <c r="D226" s="244">
        <v>44631</v>
      </c>
      <c r="E226" s="246">
        <v>2492</v>
      </c>
      <c r="F226" s="59">
        <v>44609</v>
      </c>
      <c r="G226" s="59">
        <v>44609</v>
      </c>
      <c r="H226" s="167">
        <f t="shared" si="18"/>
        <v>0.5</v>
      </c>
      <c r="I226" s="167">
        <f t="shared" si="19"/>
        <v>22</v>
      </c>
      <c r="J226" s="167">
        <f>IF(A226="CHK",Float!$C$6,0)</f>
        <v>0</v>
      </c>
      <c r="K226" s="168">
        <f t="shared" si="15"/>
        <v>22.5</v>
      </c>
      <c r="L226" s="245">
        <f t="shared" si="16"/>
        <v>1.3636877979284359E-3</v>
      </c>
      <c r="M226" s="170">
        <f t="shared" si="17"/>
        <v>3.068297545338981E-2</v>
      </c>
    </row>
    <row r="227" spans="1:13">
      <c r="A227" s="243" t="s">
        <v>105</v>
      </c>
      <c r="B227" s="243" t="s">
        <v>258</v>
      </c>
      <c r="C227" s="59">
        <v>44818</v>
      </c>
      <c r="D227" s="244">
        <v>44820</v>
      </c>
      <c r="E227" s="246">
        <v>8710.51</v>
      </c>
      <c r="F227" s="13">
        <v>44774</v>
      </c>
      <c r="G227" s="13">
        <v>44804</v>
      </c>
      <c r="H227" s="167">
        <f t="shared" si="18"/>
        <v>15.5</v>
      </c>
      <c r="I227" s="167">
        <f t="shared" si="19"/>
        <v>16</v>
      </c>
      <c r="J227" s="167">
        <f>IF(A227="CHK",Float!$C$6,0)</f>
        <v>0</v>
      </c>
      <c r="K227" s="168">
        <f t="shared" si="15"/>
        <v>31.5</v>
      </c>
      <c r="L227" s="245">
        <f t="shared" si="16"/>
        <v>4.7666196632157381E-3</v>
      </c>
      <c r="M227" s="170">
        <f t="shared" si="17"/>
        <v>0.15014851939129575</v>
      </c>
    </row>
    <row r="228" spans="1:13">
      <c r="A228" s="243" t="s">
        <v>105</v>
      </c>
      <c r="B228" s="243" t="s">
        <v>237</v>
      </c>
      <c r="C228" s="59">
        <v>44611</v>
      </c>
      <c r="D228" s="244">
        <v>44655</v>
      </c>
      <c r="E228" s="246">
        <v>4387.7</v>
      </c>
      <c r="F228" s="13">
        <v>44605</v>
      </c>
      <c r="G228" s="13">
        <v>44611</v>
      </c>
      <c r="H228" s="167">
        <f t="shared" si="18"/>
        <v>3.5</v>
      </c>
      <c r="I228" s="167">
        <f t="shared" si="19"/>
        <v>44</v>
      </c>
      <c r="J228" s="167">
        <f>IF(A228="CHK",Float!$C$6,0)</f>
        <v>0</v>
      </c>
      <c r="K228" s="168">
        <f t="shared" si="15"/>
        <v>47.5</v>
      </c>
      <c r="L228" s="245">
        <f t="shared" si="16"/>
        <v>2.4010645870668531E-3</v>
      </c>
      <c r="M228" s="170">
        <f t="shared" si="17"/>
        <v>0.11405056788567552</v>
      </c>
    </row>
    <row r="229" spans="1:13">
      <c r="A229" s="243" t="s">
        <v>105</v>
      </c>
      <c r="B229" s="243" t="s">
        <v>226</v>
      </c>
      <c r="C229" s="59">
        <v>44665</v>
      </c>
      <c r="D229" s="244">
        <v>44707</v>
      </c>
      <c r="E229" s="246">
        <v>2617.1999999999998</v>
      </c>
      <c r="F229" s="13">
        <v>44642</v>
      </c>
      <c r="G229" s="13">
        <v>44644</v>
      </c>
      <c r="H229" s="167">
        <f t="shared" si="18"/>
        <v>1.5</v>
      </c>
      <c r="I229" s="167">
        <f t="shared" si="19"/>
        <v>63</v>
      </c>
      <c r="J229" s="167">
        <f>IF(A229="CHK",Float!$C$6,0)</f>
        <v>0</v>
      </c>
      <c r="K229" s="168">
        <f t="shared" si="15"/>
        <v>64.5</v>
      </c>
      <c r="L229" s="245">
        <f t="shared" si="16"/>
        <v>1.4322005235707471E-3</v>
      </c>
      <c r="M229" s="170">
        <f t="shared" si="17"/>
        <v>9.2376933770313183E-2</v>
      </c>
    </row>
    <row r="230" spans="1:13">
      <c r="A230" s="243" t="s">
        <v>105</v>
      </c>
      <c r="B230" s="243" t="s">
        <v>259</v>
      </c>
      <c r="C230" s="59">
        <v>44414</v>
      </c>
      <c r="D230" s="244">
        <v>44496</v>
      </c>
      <c r="E230" s="246">
        <v>1275</v>
      </c>
      <c r="F230" s="13">
        <v>44414</v>
      </c>
      <c r="G230" s="13">
        <v>44414</v>
      </c>
      <c r="H230" s="167">
        <f t="shared" si="18"/>
        <v>0.5</v>
      </c>
      <c r="I230" s="167">
        <f t="shared" si="19"/>
        <v>82</v>
      </c>
      <c r="J230" s="167">
        <f>IF(A230="CHK",Float!$C$6,0)</f>
        <v>0</v>
      </c>
      <c r="K230" s="168">
        <f t="shared" si="15"/>
        <v>82.5</v>
      </c>
      <c r="L230" s="245">
        <f t="shared" si="16"/>
        <v>6.97713460015552E-4</v>
      </c>
      <c r="M230" s="170">
        <f t="shared" si="17"/>
        <v>5.7561360451283038E-2</v>
      </c>
    </row>
    <row r="231" spans="1:13">
      <c r="A231" s="243" t="s">
        <v>105</v>
      </c>
      <c r="B231" s="243" t="s">
        <v>184</v>
      </c>
      <c r="C231" s="59">
        <v>44552</v>
      </c>
      <c r="D231" s="244">
        <v>44595</v>
      </c>
      <c r="E231" s="246">
        <v>1253.2</v>
      </c>
      <c r="F231" s="13">
        <v>44543</v>
      </c>
      <c r="G231" s="13">
        <v>44549</v>
      </c>
      <c r="H231" s="167">
        <f t="shared" si="18"/>
        <v>3.5</v>
      </c>
      <c r="I231" s="167">
        <f t="shared" si="19"/>
        <v>46</v>
      </c>
      <c r="J231" s="167">
        <f>IF(A231="CHK",Float!$C$6,0)</f>
        <v>0</v>
      </c>
      <c r="K231" s="168">
        <f t="shared" si="15"/>
        <v>49.5</v>
      </c>
      <c r="L231" s="245">
        <f t="shared" si="16"/>
        <v>6.8578392791489404E-4</v>
      </c>
      <c r="M231" s="170">
        <f t="shared" si="17"/>
        <v>3.3946304431787255E-2</v>
      </c>
    </row>
    <row r="232" spans="1:13">
      <c r="A232" s="243" t="s">
        <v>105</v>
      </c>
      <c r="B232" s="243" t="s">
        <v>260</v>
      </c>
      <c r="C232" s="59">
        <v>44621</v>
      </c>
      <c r="D232" s="244">
        <v>44713</v>
      </c>
      <c r="E232" s="246">
        <v>1645.12</v>
      </c>
      <c r="F232" s="13">
        <v>44621</v>
      </c>
      <c r="G232" s="13">
        <v>44651</v>
      </c>
      <c r="H232" s="167">
        <f t="shared" si="18"/>
        <v>15.5</v>
      </c>
      <c r="I232" s="167">
        <f t="shared" si="19"/>
        <v>62</v>
      </c>
      <c r="J232" s="167">
        <f>IF(A232="CHK",Float!$C$6,0)</f>
        <v>0</v>
      </c>
      <c r="K232" s="168">
        <f t="shared" si="15"/>
        <v>77.5</v>
      </c>
      <c r="L232" s="245">
        <f t="shared" si="16"/>
        <v>9.0025283713002734E-4</v>
      </c>
      <c r="M232" s="170">
        <f t="shared" si="17"/>
        <v>6.9769594877577112E-2</v>
      </c>
    </row>
    <row r="233" spans="1:13">
      <c r="A233" s="243" t="s">
        <v>105</v>
      </c>
      <c r="B233" s="243" t="s">
        <v>261</v>
      </c>
      <c r="C233" s="59">
        <v>44643</v>
      </c>
      <c r="D233" s="244">
        <v>44683</v>
      </c>
      <c r="E233" s="246">
        <v>7913.99</v>
      </c>
      <c r="F233" s="13">
        <v>44643</v>
      </c>
      <c r="G233" s="13">
        <v>44643</v>
      </c>
      <c r="H233" s="167">
        <f t="shared" si="18"/>
        <v>0.5</v>
      </c>
      <c r="I233" s="167">
        <f t="shared" si="19"/>
        <v>40</v>
      </c>
      <c r="J233" s="167">
        <f>IF(A233="CHK",Float!$C$6,0)</f>
        <v>0</v>
      </c>
      <c r="K233" s="168">
        <f t="shared" si="15"/>
        <v>40.5</v>
      </c>
      <c r="L233" s="245">
        <f t="shared" si="16"/>
        <v>4.330743016022336E-3</v>
      </c>
      <c r="M233" s="170">
        <f t="shared" si="17"/>
        <v>0.17539509214890461</v>
      </c>
    </row>
    <row r="234" spans="1:13">
      <c r="A234" s="243" t="s">
        <v>105</v>
      </c>
      <c r="B234" s="243" t="s">
        <v>181</v>
      </c>
      <c r="C234" s="59">
        <v>44742</v>
      </c>
      <c r="D234" s="244">
        <v>44823</v>
      </c>
      <c r="E234" s="246">
        <v>1332.37</v>
      </c>
      <c r="F234" s="13">
        <v>44742</v>
      </c>
      <c r="G234" s="13">
        <v>44742</v>
      </c>
      <c r="H234" s="167">
        <f t="shared" si="18"/>
        <v>0.5</v>
      </c>
      <c r="I234" s="167">
        <f t="shared" si="19"/>
        <v>81</v>
      </c>
      <c r="J234" s="167">
        <f>IF(A234="CHK",Float!$C$6,0)</f>
        <v>0</v>
      </c>
      <c r="K234" s="168">
        <f t="shared" si="15"/>
        <v>81.5</v>
      </c>
      <c r="L234" s="245">
        <f t="shared" si="16"/>
        <v>7.2910782958503608E-4</v>
      </c>
      <c r="M234" s="170">
        <f t="shared" si="17"/>
        <v>5.9422288111180444E-2</v>
      </c>
    </row>
    <row r="235" spans="1:13">
      <c r="A235" s="243" t="s">
        <v>105</v>
      </c>
      <c r="B235" s="243" t="s">
        <v>229</v>
      </c>
      <c r="C235" s="59">
        <v>44699</v>
      </c>
      <c r="D235" s="244">
        <v>44742</v>
      </c>
      <c r="E235" s="246">
        <v>1190.3499999999999</v>
      </c>
      <c r="F235" s="13">
        <v>44699</v>
      </c>
      <c r="G235" s="13">
        <v>44699</v>
      </c>
      <c r="H235" s="167">
        <f t="shared" si="18"/>
        <v>0.5</v>
      </c>
      <c r="I235" s="167">
        <f t="shared" si="19"/>
        <v>43</v>
      </c>
      <c r="J235" s="167">
        <f>IF(A235="CHK",Float!$C$6,0)</f>
        <v>0</v>
      </c>
      <c r="K235" s="168">
        <f t="shared" si="15"/>
        <v>43.5</v>
      </c>
      <c r="L235" s="245">
        <f t="shared" si="16"/>
        <v>6.5139075853295082E-4</v>
      </c>
      <c r="M235" s="170">
        <f t="shared" si="17"/>
        <v>2.8335497996183359E-2</v>
      </c>
    </row>
    <row r="236" spans="1:13">
      <c r="A236" s="243" t="s">
        <v>105</v>
      </c>
      <c r="B236" s="243" t="s">
        <v>164</v>
      </c>
      <c r="C236" s="59">
        <v>44751</v>
      </c>
      <c r="D236" s="244">
        <v>44795</v>
      </c>
      <c r="E236" s="246">
        <v>1308.75</v>
      </c>
      <c r="F236" s="13">
        <v>44745</v>
      </c>
      <c r="G236" s="13">
        <v>44751</v>
      </c>
      <c r="H236" s="167">
        <f t="shared" si="18"/>
        <v>3.5</v>
      </c>
      <c r="I236" s="167">
        <f t="shared" si="19"/>
        <v>44</v>
      </c>
      <c r="J236" s="167">
        <f>IF(A236="CHK",Float!$C$6,0)</f>
        <v>0</v>
      </c>
      <c r="K236" s="168">
        <f t="shared" si="15"/>
        <v>47.5</v>
      </c>
      <c r="L236" s="245">
        <f t="shared" si="16"/>
        <v>7.1618234572184611E-4</v>
      </c>
      <c r="M236" s="170">
        <f t="shared" si="17"/>
        <v>3.4018661421787694E-2</v>
      </c>
    </row>
    <row r="237" spans="1:13">
      <c r="A237" s="243" t="s">
        <v>105</v>
      </c>
      <c r="B237" s="243" t="s">
        <v>262</v>
      </c>
      <c r="C237" s="59">
        <v>44623</v>
      </c>
      <c r="D237" s="244">
        <v>44651</v>
      </c>
      <c r="E237" s="246">
        <v>5082.75</v>
      </c>
      <c r="F237" s="13">
        <v>44610</v>
      </c>
      <c r="G237" s="13">
        <v>44623</v>
      </c>
      <c r="H237" s="167">
        <f t="shared" si="18"/>
        <v>7</v>
      </c>
      <c r="I237" s="167">
        <f t="shared" si="19"/>
        <v>28</v>
      </c>
      <c r="J237" s="167">
        <f>IF(A237="CHK",Float!$C$6,0)</f>
        <v>0</v>
      </c>
      <c r="K237" s="168">
        <f t="shared" si="15"/>
        <v>35</v>
      </c>
      <c r="L237" s="245">
        <f t="shared" si="16"/>
        <v>2.7814141873678802E-3</v>
      </c>
      <c r="M237" s="170">
        <f t="shared" si="17"/>
        <v>9.7349496557875809E-2</v>
      </c>
    </row>
    <row r="238" spans="1:13">
      <c r="A238" s="243" t="s">
        <v>105</v>
      </c>
      <c r="B238" s="243" t="s">
        <v>263</v>
      </c>
      <c r="C238" s="59">
        <v>44613</v>
      </c>
      <c r="D238" s="244">
        <v>44657</v>
      </c>
      <c r="E238" s="246">
        <v>6885</v>
      </c>
      <c r="F238" s="13">
        <v>44613</v>
      </c>
      <c r="G238" s="13">
        <v>44613</v>
      </c>
      <c r="H238" s="167">
        <f t="shared" si="18"/>
        <v>0.5</v>
      </c>
      <c r="I238" s="167">
        <f t="shared" si="19"/>
        <v>44</v>
      </c>
      <c r="J238" s="167">
        <f>IF(A238="CHK",Float!$C$6,0)</f>
        <v>0</v>
      </c>
      <c r="K238" s="168">
        <f t="shared" si="15"/>
        <v>44.5</v>
      </c>
      <c r="L238" s="245">
        <f t="shared" si="16"/>
        <v>3.7676526840839811E-3</v>
      </c>
      <c r="M238" s="170">
        <f t="shared" si="17"/>
        <v>0.16766054444173717</v>
      </c>
    </row>
    <row r="239" spans="1:13">
      <c r="A239" s="243" t="s">
        <v>105</v>
      </c>
      <c r="B239" s="243" t="s">
        <v>160</v>
      </c>
      <c r="C239" s="59">
        <v>44724</v>
      </c>
      <c r="D239" s="244">
        <v>44763</v>
      </c>
      <c r="E239" s="246">
        <v>1000</v>
      </c>
      <c r="F239" s="13">
        <v>44716</v>
      </c>
      <c r="G239" s="13">
        <v>44722</v>
      </c>
      <c r="H239" s="167">
        <f t="shared" si="18"/>
        <v>3.5</v>
      </c>
      <c r="I239" s="167">
        <f t="shared" si="19"/>
        <v>41</v>
      </c>
      <c r="J239" s="167">
        <f>IF(A239="CHK",Float!$C$6,0)</f>
        <v>0</v>
      </c>
      <c r="K239" s="168">
        <f t="shared" si="15"/>
        <v>44.5</v>
      </c>
      <c r="L239" s="245">
        <f t="shared" si="16"/>
        <v>5.4722624314945255E-4</v>
      </c>
      <c r="M239" s="170">
        <f t="shared" si="17"/>
        <v>2.4351567820150639E-2</v>
      </c>
    </row>
    <row r="240" spans="1:13">
      <c r="A240" s="243" t="s">
        <v>105</v>
      </c>
      <c r="B240" s="243" t="s">
        <v>244</v>
      </c>
      <c r="C240" s="59">
        <v>44569</v>
      </c>
      <c r="D240" s="244">
        <v>44613</v>
      </c>
      <c r="E240" s="246">
        <v>4179.2</v>
      </c>
      <c r="F240" s="13">
        <v>44563</v>
      </c>
      <c r="G240" s="13">
        <v>44569</v>
      </c>
      <c r="H240" s="167">
        <f t="shared" si="18"/>
        <v>3.5</v>
      </c>
      <c r="I240" s="167">
        <f t="shared" si="19"/>
        <v>44</v>
      </c>
      <c r="J240" s="167">
        <f>IF(A240="CHK",Float!$C$6,0)</f>
        <v>0</v>
      </c>
      <c r="K240" s="168">
        <f t="shared" si="15"/>
        <v>47.5</v>
      </c>
      <c r="L240" s="245">
        <f t="shared" si="16"/>
        <v>2.286967915370192E-3</v>
      </c>
      <c r="M240" s="170">
        <f t="shared" si="17"/>
        <v>0.10863097598008412</v>
      </c>
    </row>
    <row r="241" spans="1:13">
      <c r="A241" s="243" t="s">
        <v>105</v>
      </c>
      <c r="B241" s="243" t="s">
        <v>226</v>
      </c>
      <c r="C241" s="59">
        <v>44644</v>
      </c>
      <c r="D241" s="244">
        <v>44686</v>
      </c>
      <c r="E241" s="246">
        <v>1716.6</v>
      </c>
      <c r="F241" s="13">
        <v>44628</v>
      </c>
      <c r="G241" s="13">
        <v>44628</v>
      </c>
      <c r="H241" s="167">
        <f t="shared" si="18"/>
        <v>0.5</v>
      </c>
      <c r="I241" s="167">
        <f t="shared" si="19"/>
        <v>58</v>
      </c>
      <c r="J241" s="167">
        <f>IF(A241="CHK",Float!$C$6,0)</f>
        <v>0</v>
      </c>
      <c r="K241" s="168">
        <f t="shared" si="15"/>
        <v>58.5</v>
      </c>
      <c r="L241" s="245">
        <f t="shared" si="16"/>
        <v>9.3936856899035027E-4</v>
      </c>
      <c r="M241" s="170">
        <f t="shared" si="17"/>
        <v>5.4953061285935488E-2</v>
      </c>
    </row>
    <row r="242" spans="1:13">
      <c r="A242" s="243" t="s">
        <v>105</v>
      </c>
      <c r="B242" s="243" t="s">
        <v>196</v>
      </c>
      <c r="C242" s="59">
        <v>44729</v>
      </c>
      <c r="D242" s="244">
        <v>44748</v>
      </c>
      <c r="E242" s="246">
        <v>1269.55</v>
      </c>
      <c r="F242" s="13">
        <v>44725</v>
      </c>
      <c r="G242" s="13">
        <v>44729</v>
      </c>
      <c r="H242" s="167">
        <f t="shared" si="18"/>
        <v>2.5</v>
      </c>
      <c r="I242" s="167">
        <f t="shared" si="19"/>
        <v>19</v>
      </c>
      <c r="J242" s="167">
        <f>IF(A242="CHK",Float!$C$6,0)</f>
        <v>0</v>
      </c>
      <c r="K242" s="168">
        <f t="shared" si="15"/>
        <v>21.5</v>
      </c>
      <c r="L242" s="245">
        <f t="shared" si="16"/>
        <v>6.9473107699038745E-4</v>
      </c>
      <c r="M242" s="170">
        <f t="shared" si="17"/>
        <v>1.493671815529333E-2</v>
      </c>
    </row>
    <row r="243" spans="1:13">
      <c r="A243" s="243" t="s">
        <v>105</v>
      </c>
      <c r="B243" s="243" t="s">
        <v>244</v>
      </c>
      <c r="C243" s="59">
        <v>44597</v>
      </c>
      <c r="D243" s="244">
        <v>44641</v>
      </c>
      <c r="E243" s="246">
        <v>1868.4</v>
      </c>
      <c r="F243" s="13">
        <v>44591</v>
      </c>
      <c r="G243" s="13">
        <v>44597</v>
      </c>
      <c r="H243" s="167">
        <f t="shared" si="18"/>
        <v>3.5</v>
      </c>
      <c r="I243" s="167">
        <f t="shared" si="19"/>
        <v>44</v>
      </c>
      <c r="J243" s="167">
        <f>IF(A243="CHK",Float!$C$6,0)</f>
        <v>0</v>
      </c>
      <c r="K243" s="168">
        <f t="shared" si="15"/>
        <v>47.5</v>
      </c>
      <c r="L243" s="245">
        <f t="shared" si="16"/>
        <v>1.0224375127004372E-3</v>
      </c>
      <c r="M243" s="170">
        <f t="shared" si="17"/>
        <v>4.8565781853270769E-2</v>
      </c>
    </row>
    <row r="244" spans="1:13">
      <c r="A244" s="243" t="s">
        <v>105</v>
      </c>
      <c r="B244" s="243" t="s">
        <v>197</v>
      </c>
      <c r="C244" s="59">
        <v>44533</v>
      </c>
      <c r="D244" s="244">
        <v>44645</v>
      </c>
      <c r="E244" s="246">
        <v>1091.8</v>
      </c>
      <c r="F244" s="13">
        <v>44530</v>
      </c>
      <c r="G244" s="13">
        <v>44530</v>
      </c>
      <c r="H244" s="167">
        <f t="shared" si="18"/>
        <v>0.5</v>
      </c>
      <c r="I244" s="167">
        <f t="shared" si="19"/>
        <v>115</v>
      </c>
      <c r="J244" s="167">
        <f>IF(A244="CHK",Float!$C$6,0)</f>
        <v>0</v>
      </c>
      <c r="K244" s="168">
        <f t="shared" si="15"/>
        <v>115.5</v>
      </c>
      <c r="L244" s="245">
        <f t="shared" si="16"/>
        <v>5.9746161227057233E-4</v>
      </c>
      <c r="M244" s="170">
        <f t="shared" si="17"/>
        <v>6.9006816217251105E-2</v>
      </c>
    </row>
    <row r="245" spans="1:13">
      <c r="A245" s="243" t="s">
        <v>105</v>
      </c>
      <c r="B245" s="243" t="s">
        <v>189</v>
      </c>
      <c r="C245" s="59">
        <v>44749</v>
      </c>
      <c r="D245" s="244">
        <v>44791</v>
      </c>
      <c r="E245" s="246">
        <v>1435.5</v>
      </c>
      <c r="F245" s="13">
        <v>44743</v>
      </c>
      <c r="G245" s="13">
        <v>44743</v>
      </c>
      <c r="H245" s="167">
        <f t="shared" si="18"/>
        <v>0.5</v>
      </c>
      <c r="I245" s="167">
        <f t="shared" si="19"/>
        <v>48</v>
      </c>
      <c r="J245" s="167">
        <f>IF(A245="CHK",Float!$C$6,0)</f>
        <v>0</v>
      </c>
      <c r="K245" s="168">
        <f t="shared" si="15"/>
        <v>48.5</v>
      </c>
      <c r="L245" s="245">
        <f t="shared" si="16"/>
        <v>7.855432720410392E-4</v>
      </c>
      <c r="M245" s="170">
        <f t="shared" si="17"/>
        <v>3.8098848693990404E-2</v>
      </c>
    </row>
    <row r="246" spans="1:13">
      <c r="A246" s="243" t="s">
        <v>105</v>
      </c>
      <c r="B246" s="243" t="s">
        <v>197</v>
      </c>
      <c r="C246" s="59">
        <v>44745</v>
      </c>
      <c r="D246" s="244">
        <v>44789</v>
      </c>
      <c r="E246" s="246">
        <v>1687.9</v>
      </c>
      <c r="F246" s="13">
        <v>44721</v>
      </c>
      <c r="G246" s="13">
        <v>44743</v>
      </c>
      <c r="H246" s="167">
        <f t="shared" si="18"/>
        <v>11.5</v>
      </c>
      <c r="I246" s="167">
        <f t="shared" si="19"/>
        <v>46</v>
      </c>
      <c r="J246" s="167">
        <f>IF(A246="CHK",Float!$C$6,0)</f>
        <v>0</v>
      </c>
      <c r="K246" s="168">
        <f t="shared" si="15"/>
        <v>57.5</v>
      </c>
      <c r="L246" s="245">
        <f t="shared" si="16"/>
        <v>9.2366317581196104E-4</v>
      </c>
      <c r="M246" s="170">
        <f t="shared" si="17"/>
        <v>5.3110632609187761E-2</v>
      </c>
    </row>
    <row r="247" spans="1:13">
      <c r="A247" s="243" t="s">
        <v>105</v>
      </c>
      <c r="B247" s="243" t="s">
        <v>193</v>
      </c>
      <c r="C247" s="59">
        <v>44768</v>
      </c>
      <c r="D247" s="244">
        <v>44777</v>
      </c>
      <c r="E247" s="246">
        <v>3225.72</v>
      </c>
      <c r="F247" s="13">
        <v>44753</v>
      </c>
      <c r="G247" s="13">
        <v>44759</v>
      </c>
      <c r="H247" s="167">
        <f t="shared" si="18"/>
        <v>3.5</v>
      </c>
      <c r="I247" s="167">
        <f t="shared" si="19"/>
        <v>18</v>
      </c>
      <c r="J247" s="167">
        <f>IF(A247="CHK",Float!$C$6,0)</f>
        <v>0</v>
      </c>
      <c r="K247" s="168">
        <f t="shared" si="15"/>
        <v>21.5</v>
      </c>
      <c r="L247" s="245">
        <f t="shared" si="16"/>
        <v>1.7651986370520521E-3</v>
      </c>
      <c r="M247" s="170">
        <f t="shared" si="17"/>
        <v>3.7951770696619119E-2</v>
      </c>
    </row>
    <row r="248" spans="1:13">
      <c r="A248" s="243" t="s">
        <v>105</v>
      </c>
      <c r="B248" s="243" t="s">
        <v>189</v>
      </c>
      <c r="C248" s="59">
        <v>44600</v>
      </c>
      <c r="D248" s="244">
        <v>44644</v>
      </c>
      <c r="E248" s="246">
        <v>4777.45</v>
      </c>
      <c r="F248" s="13">
        <v>44590</v>
      </c>
      <c r="G248" s="13">
        <v>44596</v>
      </c>
      <c r="H248" s="167">
        <f t="shared" si="18"/>
        <v>3.5</v>
      </c>
      <c r="I248" s="167">
        <f t="shared" si="19"/>
        <v>48</v>
      </c>
      <c r="J248" s="167">
        <f>IF(A248="CHK",Float!$C$6,0)</f>
        <v>0</v>
      </c>
      <c r="K248" s="168">
        <f t="shared" si="15"/>
        <v>51.5</v>
      </c>
      <c r="L248" s="245">
        <f t="shared" si="16"/>
        <v>2.6143460153343523E-3</v>
      </c>
      <c r="M248" s="170">
        <f t="shared" si="17"/>
        <v>0.13463881978971914</v>
      </c>
    </row>
    <row r="249" spans="1:13">
      <c r="A249" s="243" t="s">
        <v>105</v>
      </c>
      <c r="B249" s="243" t="s">
        <v>189</v>
      </c>
      <c r="C249" s="59">
        <v>44581</v>
      </c>
      <c r="D249" s="244">
        <v>44623</v>
      </c>
      <c r="E249" s="246">
        <v>5450.57</v>
      </c>
      <c r="F249" s="59">
        <v>44569</v>
      </c>
      <c r="G249" s="59">
        <v>44575</v>
      </c>
      <c r="H249" s="167">
        <f t="shared" si="18"/>
        <v>3.5</v>
      </c>
      <c r="I249" s="167">
        <f t="shared" si="19"/>
        <v>48</v>
      </c>
      <c r="J249" s="167">
        <f>IF(A249="CHK",Float!$C$6,0)</f>
        <v>0</v>
      </c>
      <c r="K249" s="168">
        <f t="shared" si="15"/>
        <v>51.5</v>
      </c>
      <c r="L249" s="245">
        <f t="shared" si="16"/>
        <v>2.9826949441231114E-3</v>
      </c>
      <c r="M249" s="170">
        <f t="shared" si="17"/>
        <v>0.15360878962234023</v>
      </c>
    </row>
    <row r="250" spans="1:13">
      <c r="A250" s="243" t="s">
        <v>105</v>
      </c>
      <c r="B250" s="243" t="s">
        <v>174</v>
      </c>
      <c r="C250" s="59">
        <v>44542</v>
      </c>
      <c r="D250" s="244">
        <v>44594</v>
      </c>
      <c r="E250" s="246">
        <v>6207.4</v>
      </c>
      <c r="F250" s="13">
        <v>44526</v>
      </c>
      <c r="G250" s="13">
        <v>44554</v>
      </c>
      <c r="H250" s="167">
        <f t="shared" si="18"/>
        <v>14.5</v>
      </c>
      <c r="I250" s="167">
        <f t="shared" si="19"/>
        <v>40</v>
      </c>
      <c r="J250" s="167">
        <f>IF(A250="CHK",Float!$C$6,0)</f>
        <v>0</v>
      </c>
      <c r="K250" s="168">
        <f t="shared" si="15"/>
        <v>54.5</v>
      </c>
      <c r="L250" s="245">
        <f t="shared" si="16"/>
        <v>3.3968521817259118E-3</v>
      </c>
      <c r="M250" s="170">
        <f t="shared" si="17"/>
        <v>0.18512844390406219</v>
      </c>
    </row>
    <row r="251" spans="1:13">
      <c r="A251" s="243" t="s">
        <v>105</v>
      </c>
      <c r="B251" s="243" t="s">
        <v>164</v>
      </c>
      <c r="C251" s="59">
        <v>44625</v>
      </c>
      <c r="D251" s="244">
        <v>44669</v>
      </c>
      <c r="E251" s="246">
        <v>3780.82</v>
      </c>
      <c r="F251" s="13">
        <v>44619</v>
      </c>
      <c r="G251" s="13">
        <v>44625</v>
      </c>
      <c r="H251" s="167">
        <f t="shared" si="18"/>
        <v>3.5</v>
      </c>
      <c r="I251" s="167">
        <f t="shared" si="19"/>
        <v>44</v>
      </c>
      <c r="J251" s="167">
        <f>IF(A251="CHK",Float!$C$6,0)</f>
        <v>0</v>
      </c>
      <c r="K251" s="168">
        <f t="shared" si="15"/>
        <v>47.5</v>
      </c>
      <c r="L251" s="245">
        <f t="shared" si="16"/>
        <v>2.0689639246243134E-3</v>
      </c>
      <c r="M251" s="170">
        <f t="shared" si="17"/>
        <v>9.8275786419654884E-2</v>
      </c>
    </row>
    <row r="252" spans="1:13">
      <c r="A252" s="243" t="s">
        <v>105</v>
      </c>
      <c r="B252" s="243" t="s">
        <v>264</v>
      </c>
      <c r="C252" s="59">
        <v>44699</v>
      </c>
      <c r="D252" s="244">
        <v>44742</v>
      </c>
      <c r="E252" s="246">
        <v>3300</v>
      </c>
      <c r="F252" s="13">
        <v>44699</v>
      </c>
      <c r="G252" s="13">
        <v>44699</v>
      </c>
      <c r="H252" s="167">
        <f t="shared" si="18"/>
        <v>0.5</v>
      </c>
      <c r="I252" s="167">
        <f t="shared" si="19"/>
        <v>43</v>
      </c>
      <c r="J252" s="167">
        <f>IF(A252="CHK",Float!$C$6,0)</f>
        <v>0</v>
      </c>
      <c r="K252" s="168">
        <f t="shared" si="15"/>
        <v>43.5</v>
      </c>
      <c r="L252" s="245">
        <f t="shared" si="16"/>
        <v>1.8058466023931935E-3</v>
      </c>
      <c r="M252" s="170">
        <f t="shared" si="17"/>
        <v>7.8554327204103921E-2</v>
      </c>
    </row>
    <row r="253" spans="1:13">
      <c r="A253" s="243" t="s">
        <v>105</v>
      </c>
      <c r="B253" s="243" t="s">
        <v>184</v>
      </c>
      <c r="C253" s="59">
        <v>44790</v>
      </c>
      <c r="D253" s="244">
        <v>44833</v>
      </c>
      <c r="E253" s="246">
        <v>2373.2800000000002</v>
      </c>
      <c r="F253" s="13">
        <v>44781</v>
      </c>
      <c r="G253" s="13">
        <v>44787</v>
      </c>
      <c r="H253" s="167">
        <f t="shared" si="18"/>
        <v>3.5</v>
      </c>
      <c r="I253" s="167">
        <f t="shared" si="19"/>
        <v>46</v>
      </c>
      <c r="J253" s="167">
        <f>IF(A253="CHK",Float!$C$6,0)</f>
        <v>0</v>
      </c>
      <c r="K253" s="168">
        <f t="shared" si="15"/>
        <v>49.5</v>
      </c>
      <c r="L253" s="245">
        <f t="shared" si="16"/>
        <v>1.2987210983417328E-3</v>
      </c>
      <c r="M253" s="170">
        <f t="shared" si="17"/>
        <v>6.4286694367915773E-2</v>
      </c>
    </row>
    <row r="254" spans="1:13">
      <c r="A254" s="243" t="s">
        <v>105</v>
      </c>
      <c r="B254" s="243" t="s">
        <v>261</v>
      </c>
      <c r="C254" s="59">
        <v>44577</v>
      </c>
      <c r="D254" s="244">
        <v>44589</v>
      </c>
      <c r="E254" s="246">
        <v>2739.48</v>
      </c>
      <c r="F254" s="13">
        <v>44577</v>
      </c>
      <c r="G254" s="13">
        <v>44577</v>
      </c>
      <c r="H254" s="167">
        <f t="shared" si="18"/>
        <v>0.5</v>
      </c>
      <c r="I254" s="167">
        <f t="shared" si="19"/>
        <v>12</v>
      </c>
      <c r="J254" s="167">
        <f>IF(A254="CHK",Float!$C$6,0)</f>
        <v>0</v>
      </c>
      <c r="K254" s="168">
        <f t="shared" si="15"/>
        <v>12.5</v>
      </c>
      <c r="L254" s="245">
        <f t="shared" si="16"/>
        <v>1.4991153485830625E-3</v>
      </c>
      <c r="M254" s="170">
        <f t="shared" si="17"/>
        <v>1.8738941857288281E-2</v>
      </c>
    </row>
    <row r="255" spans="1:13">
      <c r="A255" s="243" t="s">
        <v>105</v>
      </c>
      <c r="B255" s="243" t="s">
        <v>265</v>
      </c>
      <c r="C255" s="59">
        <v>44491</v>
      </c>
      <c r="D255" s="244">
        <v>44533</v>
      </c>
      <c r="E255" s="246">
        <v>1194.92</v>
      </c>
      <c r="F255" s="13">
        <v>44440</v>
      </c>
      <c r="G255" s="13">
        <v>44469</v>
      </c>
      <c r="H255" s="167">
        <f t="shared" si="18"/>
        <v>15</v>
      </c>
      <c r="I255" s="167">
        <f t="shared" si="19"/>
        <v>64</v>
      </c>
      <c r="J255" s="167">
        <f>IF(A255="CHK",Float!$C$6,0)</f>
        <v>0</v>
      </c>
      <c r="K255" s="168">
        <f t="shared" si="15"/>
        <v>79</v>
      </c>
      <c r="L255" s="245">
        <f t="shared" si="16"/>
        <v>6.5389158246414395E-4</v>
      </c>
      <c r="M255" s="170">
        <f t="shared" si="17"/>
        <v>5.1657435014667373E-2</v>
      </c>
    </row>
    <row r="256" spans="1:13">
      <c r="A256" s="243" t="s">
        <v>105</v>
      </c>
      <c r="B256" s="243" t="s">
        <v>266</v>
      </c>
      <c r="C256" s="59">
        <v>44492</v>
      </c>
      <c r="D256" s="244">
        <v>44536</v>
      </c>
      <c r="E256" s="246">
        <v>1966.25</v>
      </c>
      <c r="F256" s="13">
        <v>44486</v>
      </c>
      <c r="G256" s="13">
        <v>44492</v>
      </c>
      <c r="H256" s="167">
        <f t="shared" si="18"/>
        <v>3.5</v>
      </c>
      <c r="I256" s="167">
        <f t="shared" si="19"/>
        <v>44</v>
      </c>
      <c r="J256" s="167">
        <f>IF(A256="CHK",Float!$C$6,0)</f>
        <v>0</v>
      </c>
      <c r="K256" s="168">
        <f t="shared" si="15"/>
        <v>47.5</v>
      </c>
      <c r="L256" s="245">
        <f t="shared" si="16"/>
        <v>1.0759836005926112E-3</v>
      </c>
      <c r="M256" s="170">
        <f t="shared" si="17"/>
        <v>5.1109221028149035E-2</v>
      </c>
    </row>
    <row r="257" spans="1:13">
      <c r="A257" s="243" t="s">
        <v>105</v>
      </c>
      <c r="B257" s="243" t="s">
        <v>196</v>
      </c>
      <c r="C257" s="59">
        <v>44582</v>
      </c>
      <c r="D257" s="244">
        <v>44601</v>
      </c>
      <c r="E257" s="246">
        <v>1903.82</v>
      </c>
      <c r="F257" s="13">
        <v>44578</v>
      </c>
      <c r="G257" s="13">
        <v>44582</v>
      </c>
      <c r="H257" s="167">
        <f t="shared" si="18"/>
        <v>2.5</v>
      </c>
      <c r="I257" s="167">
        <f t="shared" si="19"/>
        <v>19</v>
      </c>
      <c r="J257" s="167">
        <f>IF(A257="CHK",Float!$C$6,0)</f>
        <v>0</v>
      </c>
      <c r="K257" s="168">
        <f t="shared" si="15"/>
        <v>21.5</v>
      </c>
      <c r="L257" s="245">
        <f t="shared" si="16"/>
        <v>1.0418202662327907E-3</v>
      </c>
      <c r="M257" s="170">
        <f t="shared" si="17"/>
        <v>2.2399135724005002E-2</v>
      </c>
    </row>
    <row r="258" spans="1:13">
      <c r="A258" s="243" t="s">
        <v>105</v>
      </c>
      <c r="B258" s="243" t="s">
        <v>267</v>
      </c>
      <c r="C258" s="59">
        <v>44638</v>
      </c>
      <c r="D258" s="244">
        <v>44680</v>
      </c>
      <c r="E258" s="246">
        <v>1795.29</v>
      </c>
      <c r="F258" s="13">
        <v>44627</v>
      </c>
      <c r="G258" s="13">
        <v>44631</v>
      </c>
      <c r="H258" s="167">
        <f t="shared" si="18"/>
        <v>2.5</v>
      </c>
      <c r="I258" s="167">
        <f t="shared" si="19"/>
        <v>49</v>
      </c>
      <c r="J258" s="167">
        <f>IF(A258="CHK",Float!$C$6,0)</f>
        <v>0</v>
      </c>
      <c r="K258" s="168">
        <f t="shared" si="15"/>
        <v>51.5</v>
      </c>
      <c r="L258" s="245">
        <f t="shared" si="16"/>
        <v>9.8242980206378078E-4</v>
      </c>
      <c r="M258" s="170">
        <f t="shared" si="17"/>
        <v>5.0595134806284713E-2</v>
      </c>
    </row>
    <row r="259" spans="1:13">
      <c r="A259" s="243" t="s">
        <v>105</v>
      </c>
      <c r="B259" s="243" t="s">
        <v>186</v>
      </c>
      <c r="C259" s="59">
        <v>44726</v>
      </c>
      <c r="D259" s="244">
        <v>44770</v>
      </c>
      <c r="E259" s="246">
        <v>1854.57</v>
      </c>
      <c r="F259" s="13">
        <v>44718</v>
      </c>
      <c r="G259" s="13">
        <v>44724</v>
      </c>
      <c r="H259" s="167">
        <f t="shared" si="18"/>
        <v>3.5</v>
      </c>
      <c r="I259" s="167">
        <f t="shared" si="19"/>
        <v>46</v>
      </c>
      <c r="J259" s="167">
        <f>IF(A259="CHK",Float!$C$6,0)</f>
        <v>0</v>
      </c>
      <c r="K259" s="168">
        <f t="shared" si="15"/>
        <v>49.5</v>
      </c>
      <c r="L259" s="245">
        <f t="shared" si="16"/>
        <v>1.0148693737576802E-3</v>
      </c>
      <c r="M259" s="170">
        <f t="shared" si="17"/>
        <v>5.0236034001005174E-2</v>
      </c>
    </row>
    <row r="260" spans="1:13">
      <c r="A260" s="243" t="s">
        <v>105</v>
      </c>
      <c r="B260" s="243" t="s">
        <v>164</v>
      </c>
      <c r="C260" s="59">
        <v>44800</v>
      </c>
      <c r="D260" s="244">
        <v>44844</v>
      </c>
      <c r="E260" s="246">
        <v>2304.6999999999998</v>
      </c>
      <c r="F260" s="13">
        <v>44794</v>
      </c>
      <c r="G260" s="13">
        <v>44800</v>
      </c>
      <c r="H260" s="167">
        <f t="shared" si="18"/>
        <v>3.5</v>
      </c>
      <c r="I260" s="167">
        <f t="shared" si="19"/>
        <v>44</v>
      </c>
      <c r="J260" s="167">
        <f>IF(A260="CHK",Float!$C$6,0)</f>
        <v>0</v>
      </c>
      <c r="K260" s="168">
        <f t="shared" si="15"/>
        <v>47.5</v>
      </c>
      <c r="L260" s="245">
        <f t="shared" si="16"/>
        <v>1.2611923225865434E-3</v>
      </c>
      <c r="M260" s="170">
        <f t="shared" si="17"/>
        <v>5.9906635322860807E-2</v>
      </c>
    </row>
    <row r="261" spans="1:13">
      <c r="A261" s="243" t="s">
        <v>105</v>
      </c>
      <c r="B261" s="243" t="s">
        <v>179</v>
      </c>
      <c r="C261" s="59">
        <v>44765</v>
      </c>
      <c r="D261" s="244">
        <v>44810</v>
      </c>
      <c r="E261" s="246">
        <v>1721.16</v>
      </c>
      <c r="F261" s="13">
        <v>44759</v>
      </c>
      <c r="G261" s="13">
        <v>44765</v>
      </c>
      <c r="H261" s="167">
        <f t="shared" si="18"/>
        <v>3.5</v>
      </c>
      <c r="I261" s="167">
        <f t="shared" si="19"/>
        <v>45</v>
      </c>
      <c r="J261" s="167">
        <f>IF(A261="CHK",Float!$C$6,0)</f>
        <v>0</v>
      </c>
      <c r="K261" s="168">
        <f t="shared" si="15"/>
        <v>48.5</v>
      </c>
      <c r="L261" s="245">
        <f t="shared" si="16"/>
        <v>9.418639206591118E-4</v>
      </c>
      <c r="M261" s="170">
        <f t="shared" si="17"/>
        <v>4.5680400151966921E-2</v>
      </c>
    </row>
    <row r="262" spans="1:13">
      <c r="A262" s="243" t="s">
        <v>105</v>
      </c>
      <c r="B262" s="243" t="s">
        <v>164</v>
      </c>
      <c r="C262" s="59">
        <v>44730</v>
      </c>
      <c r="D262" s="244">
        <v>44774</v>
      </c>
      <c r="E262" s="246">
        <v>5390.63</v>
      </c>
      <c r="F262" s="13">
        <v>44724</v>
      </c>
      <c r="G262" s="13">
        <v>44730</v>
      </c>
      <c r="H262" s="167">
        <f t="shared" si="18"/>
        <v>3.5</v>
      </c>
      <c r="I262" s="167">
        <f t="shared" si="19"/>
        <v>44</v>
      </c>
      <c r="J262" s="167">
        <f>IF(A262="CHK",Float!$C$6,0)</f>
        <v>0</v>
      </c>
      <c r="K262" s="168">
        <f t="shared" si="15"/>
        <v>47.5</v>
      </c>
      <c r="L262" s="245">
        <f t="shared" si="16"/>
        <v>2.9498942031087336E-3</v>
      </c>
      <c r="M262" s="170">
        <f t="shared" si="17"/>
        <v>0.14011997464766485</v>
      </c>
    </row>
    <row r="263" spans="1:13">
      <c r="A263" s="243" t="s">
        <v>105</v>
      </c>
      <c r="B263" s="243" t="s">
        <v>257</v>
      </c>
      <c r="C263" s="59">
        <v>44498</v>
      </c>
      <c r="D263" s="244">
        <v>44540</v>
      </c>
      <c r="E263" s="246">
        <v>5297.5</v>
      </c>
      <c r="F263" s="13">
        <v>44475</v>
      </c>
      <c r="G263" s="13">
        <v>44475</v>
      </c>
      <c r="H263" s="167">
        <f t="shared" si="18"/>
        <v>0.5</v>
      </c>
      <c r="I263" s="167">
        <f t="shared" si="19"/>
        <v>65</v>
      </c>
      <c r="J263" s="167">
        <f>IF(A263="CHK",Float!$C$6,0)</f>
        <v>0</v>
      </c>
      <c r="K263" s="168">
        <f t="shared" si="15"/>
        <v>65.5</v>
      </c>
      <c r="L263" s="245">
        <f t="shared" si="16"/>
        <v>2.8989310230842251E-3</v>
      </c>
      <c r="M263" s="170">
        <f t="shared" si="17"/>
        <v>0.18987998201201675</v>
      </c>
    </row>
    <row r="264" spans="1:13">
      <c r="A264" s="243" t="s">
        <v>105</v>
      </c>
      <c r="B264" s="243" t="s">
        <v>261</v>
      </c>
      <c r="C264" s="59">
        <v>44613</v>
      </c>
      <c r="D264" s="244">
        <v>44683</v>
      </c>
      <c r="E264" s="246">
        <v>2872.95</v>
      </c>
      <c r="F264" s="13">
        <v>44613</v>
      </c>
      <c r="G264" s="13">
        <v>44613</v>
      </c>
      <c r="H264" s="167">
        <f t="shared" si="18"/>
        <v>0.5</v>
      </c>
      <c r="I264" s="167">
        <f t="shared" si="19"/>
        <v>70</v>
      </c>
      <c r="J264" s="167">
        <f>IF(A264="CHK",Float!$C$6,0)</f>
        <v>0</v>
      </c>
      <c r="K264" s="168">
        <f t="shared" si="15"/>
        <v>70.5</v>
      </c>
      <c r="L264" s="245">
        <f t="shared" si="16"/>
        <v>1.5721536352562198E-3</v>
      </c>
      <c r="M264" s="170">
        <f t="shared" si="17"/>
        <v>0.1108368312855635</v>
      </c>
    </row>
    <row r="265" spans="1:13">
      <c r="A265" s="243" t="s">
        <v>105</v>
      </c>
      <c r="B265" s="243" t="s">
        <v>268</v>
      </c>
      <c r="C265" s="59">
        <v>44530</v>
      </c>
      <c r="D265" s="244">
        <v>44574</v>
      </c>
      <c r="E265" s="246">
        <v>3950</v>
      </c>
      <c r="F265" s="13">
        <v>44530</v>
      </c>
      <c r="G265" s="13">
        <v>44530</v>
      </c>
      <c r="H265" s="167">
        <f t="shared" si="18"/>
        <v>0.5</v>
      </c>
      <c r="I265" s="167">
        <f t="shared" si="19"/>
        <v>44</v>
      </c>
      <c r="J265" s="167">
        <f>IF(A265="CHK",Float!$C$6,0)</f>
        <v>0</v>
      </c>
      <c r="K265" s="168">
        <f t="shared" ref="K265:K328" si="20">H265+I265+J265</f>
        <v>44.5</v>
      </c>
      <c r="L265" s="245">
        <f t="shared" ref="L265:L328" si="21">E265/$E$381</f>
        <v>2.1615436604403375E-3</v>
      </c>
      <c r="M265" s="170">
        <f t="shared" ref="M265:M328" si="22">K265*L265</f>
        <v>9.6188692889595015E-2</v>
      </c>
    </row>
    <row r="266" spans="1:13">
      <c r="A266" s="243" t="s">
        <v>105</v>
      </c>
      <c r="B266" s="243" t="s">
        <v>244</v>
      </c>
      <c r="C266" s="59">
        <v>44667</v>
      </c>
      <c r="D266" s="244">
        <v>44728</v>
      </c>
      <c r="E266" s="246">
        <v>3588.8</v>
      </c>
      <c r="F266" s="13">
        <v>44661</v>
      </c>
      <c r="G266" s="13">
        <v>44667</v>
      </c>
      <c r="H266" s="167">
        <f t="shared" ref="H266:H329" si="23">(G266-F266+1)/2</f>
        <v>3.5</v>
      </c>
      <c r="I266" s="167">
        <f t="shared" ref="I266:I329" si="24">D266-G266</f>
        <v>61</v>
      </c>
      <c r="J266" s="167">
        <f>IF(A266="CHK",Float!$C$6,0)</f>
        <v>0</v>
      </c>
      <c r="K266" s="168">
        <f t="shared" si="20"/>
        <v>64.5</v>
      </c>
      <c r="L266" s="245">
        <f t="shared" si="21"/>
        <v>1.9638855414147553E-3</v>
      </c>
      <c r="M266" s="170">
        <f t="shared" si="22"/>
        <v>0.12667061742125171</v>
      </c>
    </row>
    <row r="267" spans="1:13">
      <c r="A267" s="243" t="s">
        <v>105</v>
      </c>
      <c r="B267" s="243" t="s">
        <v>269</v>
      </c>
      <c r="C267" s="59">
        <v>44693</v>
      </c>
      <c r="D267" s="244">
        <v>44735</v>
      </c>
      <c r="E267" s="246">
        <v>2639.62</v>
      </c>
      <c r="F267" s="13">
        <v>44693</v>
      </c>
      <c r="G267" s="13">
        <v>44693</v>
      </c>
      <c r="H267" s="167">
        <f t="shared" si="23"/>
        <v>0.5</v>
      </c>
      <c r="I267" s="167">
        <f t="shared" si="24"/>
        <v>42</v>
      </c>
      <c r="J267" s="167">
        <f>IF(A267="CHK",Float!$C$6,0)</f>
        <v>0</v>
      </c>
      <c r="K267" s="168">
        <f t="shared" si="20"/>
        <v>42.5</v>
      </c>
      <c r="L267" s="245">
        <f t="shared" si="21"/>
        <v>1.4444693359421579E-3</v>
      </c>
      <c r="M267" s="170">
        <f t="shared" si="22"/>
        <v>6.1389946777541712E-2</v>
      </c>
    </row>
    <row r="268" spans="1:13">
      <c r="A268" s="243" t="s">
        <v>105</v>
      </c>
      <c r="B268" s="243" t="s">
        <v>196</v>
      </c>
      <c r="C268" s="59">
        <v>44603</v>
      </c>
      <c r="D268" s="244">
        <v>44622</v>
      </c>
      <c r="E268" s="246">
        <v>1260.6500000000001</v>
      </c>
      <c r="F268" s="13">
        <v>44599</v>
      </c>
      <c r="G268" s="13">
        <v>44603</v>
      </c>
      <c r="H268" s="167">
        <f t="shared" si="23"/>
        <v>2.5</v>
      </c>
      <c r="I268" s="167">
        <f t="shared" si="24"/>
        <v>19</v>
      </c>
      <c r="J268" s="167">
        <f>IF(A268="CHK",Float!$C$6,0)</f>
        <v>0</v>
      </c>
      <c r="K268" s="168">
        <f t="shared" si="20"/>
        <v>21.5</v>
      </c>
      <c r="L268" s="245">
        <f t="shared" si="21"/>
        <v>6.8986076342635743E-4</v>
      </c>
      <c r="M268" s="170">
        <f t="shared" si="22"/>
        <v>1.4832006413666684E-2</v>
      </c>
    </row>
    <row r="269" spans="1:13">
      <c r="A269" s="243" t="s">
        <v>105</v>
      </c>
      <c r="B269" s="243" t="s">
        <v>160</v>
      </c>
      <c r="C269" s="59">
        <v>44779</v>
      </c>
      <c r="D269" s="244">
        <v>44818</v>
      </c>
      <c r="E269" s="246">
        <v>1037.1600000000001</v>
      </c>
      <c r="F269" s="13">
        <v>44772</v>
      </c>
      <c r="G269" s="13">
        <v>44778</v>
      </c>
      <c r="H269" s="167">
        <f t="shared" si="23"/>
        <v>3.5</v>
      </c>
      <c r="I269" s="167">
        <f t="shared" si="24"/>
        <v>40</v>
      </c>
      <c r="J269" s="167">
        <f>IF(A269="CHK",Float!$C$6,0)</f>
        <v>0</v>
      </c>
      <c r="K269" s="168">
        <f t="shared" si="20"/>
        <v>43.5</v>
      </c>
      <c r="L269" s="245">
        <f t="shared" si="21"/>
        <v>5.6756117034488626E-4</v>
      </c>
      <c r="M269" s="170">
        <f t="shared" si="22"/>
        <v>2.4688910910002554E-2</v>
      </c>
    </row>
    <row r="270" spans="1:13">
      <c r="A270" s="243" t="s">
        <v>105</v>
      </c>
      <c r="B270" s="243" t="s">
        <v>164</v>
      </c>
      <c r="C270" s="59">
        <v>44758</v>
      </c>
      <c r="D270" s="244">
        <v>44802</v>
      </c>
      <c r="E270" s="246">
        <v>8820.99</v>
      </c>
      <c r="F270" s="13">
        <v>44752</v>
      </c>
      <c r="G270" s="13">
        <v>44758</v>
      </c>
      <c r="H270" s="167">
        <f t="shared" si="23"/>
        <v>3.5</v>
      </c>
      <c r="I270" s="167">
        <f t="shared" si="24"/>
        <v>44</v>
      </c>
      <c r="J270" s="167">
        <f>IF(A270="CHK",Float!$C$6,0)</f>
        <v>0</v>
      </c>
      <c r="K270" s="168">
        <f t="shared" si="20"/>
        <v>47.5</v>
      </c>
      <c r="L270" s="245">
        <f t="shared" si="21"/>
        <v>4.8270772185588897E-3</v>
      </c>
      <c r="M270" s="170">
        <f t="shared" si="22"/>
        <v>0.22928616788154726</v>
      </c>
    </row>
    <row r="271" spans="1:13">
      <c r="A271" s="243" t="s">
        <v>105</v>
      </c>
      <c r="B271" s="243" t="s">
        <v>186</v>
      </c>
      <c r="C271" s="59">
        <v>44761</v>
      </c>
      <c r="D271" s="244">
        <v>44806</v>
      </c>
      <c r="E271" s="246">
        <v>3192.3</v>
      </c>
      <c r="F271" s="13">
        <v>44753</v>
      </c>
      <c r="G271" s="13">
        <v>44759</v>
      </c>
      <c r="H271" s="167">
        <f t="shared" si="23"/>
        <v>3.5</v>
      </c>
      <c r="I271" s="167">
        <f t="shared" si="24"/>
        <v>47</v>
      </c>
      <c r="J271" s="167">
        <f>IF(A271="CHK",Float!$C$6,0)</f>
        <v>0</v>
      </c>
      <c r="K271" s="168">
        <f t="shared" si="20"/>
        <v>50.5</v>
      </c>
      <c r="L271" s="245">
        <f t="shared" si="21"/>
        <v>1.7469103360059975E-3</v>
      </c>
      <c r="M271" s="170">
        <f t="shared" si="22"/>
        <v>8.8218971968302876E-2</v>
      </c>
    </row>
    <row r="272" spans="1:13">
      <c r="A272" s="243" t="s">
        <v>105</v>
      </c>
      <c r="B272" s="243" t="s">
        <v>270</v>
      </c>
      <c r="C272" s="59">
        <v>44424</v>
      </c>
      <c r="D272" s="244">
        <v>44494</v>
      </c>
      <c r="E272" s="246">
        <v>1321.68</v>
      </c>
      <c r="F272" s="13">
        <v>44419</v>
      </c>
      <c r="G272" s="13">
        <v>44419</v>
      </c>
      <c r="H272" s="167">
        <f t="shared" si="23"/>
        <v>0.5</v>
      </c>
      <c r="I272" s="167">
        <f t="shared" si="24"/>
        <v>75</v>
      </c>
      <c r="J272" s="167">
        <f>IF(A272="CHK",Float!$C$6,0)</f>
        <v>0</v>
      </c>
      <c r="K272" s="168">
        <f t="shared" si="20"/>
        <v>75.5</v>
      </c>
      <c r="L272" s="245">
        <f t="shared" si="21"/>
        <v>7.2325798104576854E-4</v>
      </c>
      <c r="M272" s="170">
        <f t="shared" si="22"/>
        <v>5.4605977568955522E-2</v>
      </c>
    </row>
    <row r="273" spans="1:13">
      <c r="A273" s="243" t="s">
        <v>105</v>
      </c>
      <c r="B273" s="243" t="s">
        <v>164</v>
      </c>
      <c r="C273" s="59">
        <v>44499</v>
      </c>
      <c r="D273" s="244">
        <v>44543</v>
      </c>
      <c r="E273" s="246">
        <v>5232.55</v>
      </c>
      <c r="F273" s="13">
        <v>44547</v>
      </c>
      <c r="G273" s="13">
        <v>44553</v>
      </c>
      <c r="H273" s="167">
        <f t="shared" si="23"/>
        <v>3.5</v>
      </c>
      <c r="I273" s="167">
        <f t="shared" si="24"/>
        <v>-10</v>
      </c>
      <c r="J273" s="167">
        <f>IF(A273="CHK",Float!$C$6,0)</f>
        <v>0</v>
      </c>
      <c r="K273" s="168">
        <f t="shared" si="20"/>
        <v>-6.5</v>
      </c>
      <c r="L273" s="245">
        <f t="shared" si="21"/>
        <v>2.8633886785916682E-3</v>
      </c>
      <c r="M273" s="170">
        <f t="shared" si="22"/>
        <v>-1.8612026410845844E-2</v>
      </c>
    </row>
    <row r="274" spans="1:13">
      <c r="A274" s="243" t="s">
        <v>105</v>
      </c>
      <c r="B274" s="243" t="s">
        <v>237</v>
      </c>
      <c r="C274" s="59">
        <v>44765</v>
      </c>
      <c r="D274" s="244">
        <v>44810</v>
      </c>
      <c r="E274" s="246">
        <v>1391.8</v>
      </c>
      <c r="F274" s="13">
        <v>44759</v>
      </c>
      <c r="G274" s="13">
        <v>44765</v>
      </c>
      <c r="H274" s="167">
        <f t="shared" si="23"/>
        <v>3.5</v>
      </c>
      <c r="I274" s="167">
        <f t="shared" si="24"/>
        <v>45</v>
      </c>
      <c r="J274" s="167">
        <f>IF(A274="CHK",Float!$C$6,0)</f>
        <v>0</v>
      </c>
      <c r="K274" s="168">
        <f t="shared" si="20"/>
        <v>48.5</v>
      </c>
      <c r="L274" s="245">
        <f t="shared" si="21"/>
        <v>7.616294852154081E-4</v>
      </c>
      <c r="M274" s="170">
        <f t="shared" si="22"/>
        <v>3.6939030032947295E-2</v>
      </c>
    </row>
    <row r="275" spans="1:13">
      <c r="A275" s="243" t="s">
        <v>105</v>
      </c>
      <c r="B275" s="243" t="s">
        <v>262</v>
      </c>
      <c r="C275" s="59">
        <v>44679</v>
      </c>
      <c r="D275" s="244">
        <v>44707</v>
      </c>
      <c r="E275" s="246">
        <v>5409.21</v>
      </c>
      <c r="F275" s="13">
        <v>44666</v>
      </c>
      <c r="G275" s="13">
        <v>44679</v>
      </c>
      <c r="H275" s="167">
        <f t="shared" si="23"/>
        <v>7</v>
      </c>
      <c r="I275" s="167">
        <f t="shared" si="24"/>
        <v>28</v>
      </c>
      <c r="J275" s="167">
        <f>IF(A275="CHK",Float!$C$6,0)</f>
        <v>0</v>
      </c>
      <c r="K275" s="168">
        <f t="shared" si="20"/>
        <v>35</v>
      </c>
      <c r="L275" s="245">
        <f t="shared" si="21"/>
        <v>2.9600616667064504E-3</v>
      </c>
      <c r="M275" s="170">
        <f t="shared" si="22"/>
        <v>0.10360215833472576</v>
      </c>
    </row>
    <row r="276" spans="1:13">
      <c r="A276" s="243" t="s">
        <v>105</v>
      </c>
      <c r="B276" s="243" t="s">
        <v>174</v>
      </c>
      <c r="C276" s="59">
        <v>44738</v>
      </c>
      <c r="D276" s="244">
        <v>44782</v>
      </c>
      <c r="E276" s="246">
        <v>1350</v>
      </c>
      <c r="F276" s="13">
        <v>44722</v>
      </c>
      <c r="G276" s="13">
        <v>44750</v>
      </c>
      <c r="H276" s="167">
        <f t="shared" si="23"/>
        <v>14.5</v>
      </c>
      <c r="I276" s="167">
        <f t="shared" si="24"/>
        <v>32</v>
      </c>
      <c r="J276" s="167">
        <f>IF(A276="CHK",Float!$C$6,0)</f>
        <v>0</v>
      </c>
      <c r="K276" s="168">
        <f t="shared" si="20"/>
        <v>46.5</v>
      </c>
      <c r="L276" s="245">
        <f t="shared" si="21"/>
        <v>7.38755428251761E-4</v>
      </c>
      <c r="M276" s="170">
        <f t="shared" si="22"/>
        <v>3.4352127413706884E-2</v>
      </c>
    </row>
    <row r="277" spans="1:13">
      <c r="A277" s="243" t="s">
        <v>105</v>
      </c>
      <c r="B277" s="243" t="s">
        <v>164</v>
      </c>
      <c r="C277" s="59">
        <v>44737</v>
      </c>
      <c r="D277" s="244">
        <v>44790</v>
      </c>
      <c r="E277" s="246">
        <v>1532.1</v>
      </c>
      <c r="F277" s="13">
        <v>44731</v>
      </c>
      <c r="G277" s="13">
        <v>44737</v>
      </c>
      <c r="H277" s="167">
        <f t="shared" si="23"/>
        <v>3.5</v>
      </c>
      <c r="I277" s="167">
        <f t="shared" si="24"/>
        <v>53</v>
      </c>
      <c r="J277" s="167">
        <f>IF(A277="CHK",Float!$C$6,0)</f>
        <v>0</v>
      </c>
      <c r="K277" s="168">
        <f t="shared" si="20"/>
        <v>56.5</v>
      </c>
      <c r="L277" s="245">
        <f t="shared" si="21"/>
        <v>8.3840532712927622E-4</v>
      </c>
      <c r="M277" s="170">
        <f t="shared" si="22"/>
        <v>4.7369900982804108E-2</v>
      </c>
    </row>
    <row r="278" spans="1:13">
      <c r="A278" s="243" t="s">
        <v>105</v>
      </c>
      <c r="B278" s="243" t="s">
        <v>271</v>
      </c>
      <c r="C278" s="59">
        <v>44594</v>
      </c>
      <c r="D278" s="244">
        <v>44637</v>
      </c>
      <c r="E278" s="246">
        <v>1294</v>
      </c>
      <c r="F278" s="13">
        <v>44594</v>
      </c>
      <c r="G278" s="13">
        <v>44621</v>
      </c>
      <c r="H278" s="167">
        <f t="shared" si="23"/>
        <v>14</v>
      </c>
      <c r="I278" s="167">
        <f t="shared" si="24"/>
        <v>16</v>
      </c>
      <c r="J278" s="167">
        <f>IF(A278="CHK",Float!$C$6,0)</f>
        <v>0</v>
      </c>
      <c r="K278" s="168">
        <f t="shared" si="20"/>
        <v>30</v>
      </c>
      <c r="L278" s="245">
        <f t="shared" si="21"/>
        <v>7.0811075863539167E-4</v>
      </c>
      <c r="M278" s="170">
        <f t="shared" si="22"/>
        <v>2.1243322759061749E-2</v>
      </c>
    </row>
    <row r="279" spans="1:13">
      <c r="A279" s="243" t="s">
        <v>105</v>
      </c>
      <c r="B279" s="243" t="s">
        <v>178</v>
      </c>
      <c r="C279" s="59">
        <v>44469</v>
      </c>
      <c r="D279" s="244">
        <v>44511</v>
      </c>
      <c r="E279" s="246">
        <v>1569.97</v>
      </c>
      <c r="F279" s="13">
        <v>44466</v>
      </c>
      <c r="G279" s="13">
        <v>44472</v>
      </c>
      <c r="H279" s="167">
        <f t="shared" si="23"/>
        <v>3.5</v>
      </c>
      <c r="I279" s="167">
        <f t="shared" si="24"/>
        <v>39</v>
      </c>
      <c r="J279" s="167">
        <f>IF(A279="CHK",Float!$C$6,0)</f>
        <v>0</v>
      </c>
      <c r="K279" s="168">
        <f t="shared" si="20"/>
        <v>42.5</v>
      </c>
      <c r="L279" s="245">
        <f t="shared" si="21"/>
        <v>8.591287849573461E-4</v>
      </c>
      <c r="M279" s="170">
        <f t="shared" si="22"/>
        <v>3.6512973360687206E-2</v>
      </c>
    </row>
    <row r="280" spans="1:13">
      <c r="A280" s="243" t="s">
        <v>105</v>
      </c>
      <c r="B280" s="243" t="s">
        <v>193</v>
      </c>
      <c r="C280" s="59">
        <v>44778</v>
      </c>
      <c r="D280" s="244">
        <v>44785</v>
      </c>
      <c r="E280" s="246">
        <v>1122</v>
      </c>
      <c r="F280" s="13">
        <v>44777</v>
      </c>
      <c r="G280" s="13">
        <v>44777</v>
      </c>
      <c r="H280" s="167">
        <f t="shared" si="23"/>
        <v>0.5</v>
      </c>
      <c r="I280" s="167">
        <f t="shared" si="24"/>
        <v>8</v>
      </c>
      <c r="J280" s="167">
        <f>IF(A280="CHK",Float!$C$6,0)</f>
        <v>0</v>
      </c>
      <c r="K280" s="168">
        <f t="shared" si="20"/>
        <v>8.5</v>
      </c>
      <c r="L280" s="245">
        <f t="shared" si="21"/>
        <v>6.1398784481368578E-4</v>
      </c>
      <c r="M280" s="170">
        <f t="shared" si="22"/>
        <v>5.2188966809163292E-3</v>
      </c>
    </row>
    <row r="281" spans="1:13">
      <c r="A281" s="243" t="s">
        <v>105</v>
      </c>
      <c r="B281" s="243" t="s">
        <v>193</v>
      </c>
      <c r="C281" s="59">
        <v>44551</v>
      </c>
      <c r="D281" s="244">
        <v>44560</v>
      </c>
      <c r="E281" s="246">
        <v>4209.9799999999996</v>
      </c>
      <c r="F281" s="13">
        <v>44536</v>
      </c>
      <c r="G281" s="13">
        <v>44542</v>
      </c>
      <c r="H281" s="167">
        <f t="shared" si="23"/>
        <v>3.5</v>
      </c>
      <c r="I281" s="167">
        <f t="shared" si="24"/>
        <v>18</v>
      </c>
      <c r="J281" s="167">
        <f>IF(A281="CHK",Float!$C$6,0)</f>
        <v>0</v>
      </c>
      <c r="K281" s="168">
        <f t="shared" si="20"/>
        <v>21.5</v>
      </c>
      <c r="L281" s="245">
        <f t="shared" si="21"/>
        <v>2.303811539134332E-3</v>
      </c>
      <c r="M281" s="170">
        <f t="shared" si="22"/>
        <v>4.9531948091388139E-2</v>
      </c>
    </row>
    <row r="282" spans="1:13">
      <c r="A282" s="243" t="s">
        <v>105</v>
      </c>
      <c r="B282" s="243" t="s">
        <v>272</v>
      </c>
      <c r="C282" s="59">
        <v>44510</v>
      </c>
      <c r="D282" s="244">
        <v>44550</v>
      </c>
      <c r="E282" s="246">
        <v>8232</v>
      </c>
      <c r="F282" s="13">
        <v>44510</v>
      </c>
      <c r="G282" s="13">
        <v>44510</v>
      </c>
      <c r="H282" s="167">
        <f t="shared" si="23"/>
        <v>0.5</v>
      </c>
      <c r="I282" s="167">
        <f t="shared" si="24"/>
        <v>40</v>
      </c>
      <c r="J282" s="167">
        <f>IF(A282="CHK",Float!$C$6,0)</f>
        <v>0</v>
      </c>
      <c r="K282" s="168">
        <f t="shared" si="20"/>
        <v>40.5</v>
      </c>
      <c r="L282" s="245">
        <f t="shared" si="21"/>
        <v>4.5047664336062936E-3</v>
      </c>
      <c r="M282" s="170">
        <f t="shared" si="22"/>
        <v>0.1824430405610549</v>
      </c>
    </row>
    <row r="283" spans="1:13">
      <c r="A283" s="243" t="s">
        <v>105</v>
      </c>
      <c r="B283" s="243" t="s">
        <v>273</v>
      </c>
      <c r="C283" s="59">
        <v>44712</v>
      </c>
      <c r="D283" s="244">
        <v>44742</v>
      </c>
      <c r="E283" s="246">
        <v>1200</v>
      </c>
      <c r="F283" s="13">
        <v>44682</v>
      </c>
      <c r="G283" s="13">
        <v>44712</v>
      </c>
      <c r="H283" s="167">
        <f t="shared" si="23"/>
        <v>15.5</v>
      </c>
      <c r="I283" s="167">
        <f t="shared" si="24"/>
        <v>30</v>
      </c>
      <c r="J283" s="167">
        <f>IF(A283="CHK",Float!$C$6,0)</f>
        <v>0</v>
      </c>
      <c r="K283" s="168">
        <f t="shared" si="20"/>
        <v>45.5</v>
      </c>
      <c r="L283" s="245">
        <f t="shared" si="21"/>
        <v>6.5667149177934311E-4</v>
      </c>
      <c r="M283" s="170">
        <f t="shared" si="22"/>
        <v>2.9878552875960113E-2</v>
      </c>
    </row>
    <row r="284" spans="1:13">
      <c r="A284" s="243" t="s">
        <v>105</v>
      </c>
      <c r="B284" s="243" t="s">
        <v>196</v>
      </c>
      <c r="C284" s="59">
        <v>44722</v>
      </c>
      <c r="D284" s="244">
        <v>44741</v>
      </c>
      <c r="E284" s="246">
        <v>2271.85</v>
      </c>
      <c r="F284" s="13">
        <v>44718</v>
      </c>
      <c r="G284" s="13">
        <v>44722</v>
      </c>
      <c r="H284" s="167">
        <f t="shared" si="23"/>
        <v>2.5</v>
      </c>
      <c r="I284" s="167">
        <f t="shared" si="24"/>
        <v>19</v>
      </c>
      <c r="J284" s="167">
        <f>IF(A284="CHK",Float!$C$6,0)</f>
        <v>0</v>
      </c>
      <c r="K284" s="168">
        <f t="shared" si="20"/>
        <v>21.5</v>
      </c>
      <c r="L284" s="245">
        <f t="shared" si="21"/>
        <v>1.2432159404990838E-3</v>
      </c>
      <c r="M284" s="170">
        <f t="shared" si="22"/>
        <v>2.6729142720730299E-2</v>
      </c>
    </row>
    <row r="285" spans="1:13">
      <c r="A285" s="243" t="s">
        <v>105</v>
      </c>
      <c r="B285" s="243" t="s">
        <v>184</v>
      </c>
      <c r="C285" s="59">
        <v>44631</v>
      </c>
      <c r="D285" s="244">
        <v>44673</v>
      </c>
      <c r="E285" s="246">
        <v>1018.15</v>
      </c>
      <c r="F285" s="13">
        <v>44620</v>
      </c>
      <c r="G285" s="13">
        <v>44626</v>
      </c>
      <c r="H285" s="167">
        <f t="shared" si="23"/>
        <v>3.5</v>
      </c>
      <c r="I285" s="167">
        <f t="shared" si="24"/>
        <v>47</v>
      </c>
      <c r="J285" s="167">
        <f>IF(A285="CHK",Float!$C$6,0)</f>
        <v>0</v>
      </c>
      <c r="K285" s="168">
        <f t="shared" si="20"/>
        <v>50.5</v>
      </c>
      <c r="L285" s="245">
        <f t="shared" si="21"/>
        <v>5.5715839946261509E-4</v>
      </c>
      <c r="M285" s="170">
        <f t="shared" si="22"/>
        <v>2.8136499172862064E-2</v>
      </c>
    </row>
    <row r="286" spans="1:13">
      <c r="A286" s="243" t="s">
        <v>105</v>
      </c>
      <c r="B286" s="243" t="s">
        <v>274</v>
      </c>
      <c r="C286" s="59">
        <v>44485</v>
      </c>
      <c r="D286" s="244">
        <v>44529</v>
      </c>
      <c r="E286" s="246">
        <v>4075</v>
      </c>
      <c r="F286" s="13">
        <v>44479</v>
      </c>
      <c r="G286" s="13">
        <v>44485</v>
      </c>
      <c r="H286" s="167">
        <f t="shared" si="23"/>
        <v>3.5</v>
      </c>
      <c r="I286" s="167">
        <f t="shared" si="24"/>
        <v>44</v>
      </c>
      <c r="J286" s="167">
        <f>IF(A286="CHK",Float!$C$6,0)</f>
        <v>0</v>
      </c>
      <c r="K286" s="168">
        <f t="shared" si="20"/>
        <v>47.5</v>
      </c>
      <c r="L286" s="245">
        <f t="shared" si="21"/>
        <v>2.2299469408340192E-3</v>
      </c>
      <c r="M286" s="170">
        <f t="shared" si="22"/>
        <v>0.10592247968961591</v>
      </c>
    </row>
    <row r="287" spans="1:13">
      <c r="A287" s="243" t="s">
        <v>105</v>
      </c>
      <c r="B287" s="243" t="s">
        <v>178</v>
      </c>
      <c r="C287" s="59">
        <v>44560</v>
      </c>
      <c r="D287" s="244">
        <v>44602</v>
      </c>
      <c r="E287" s="246">
        <v>2021.25</v>
      </c>
      <c r="F287" s="13">
        <v>44557</v>
      </c>
      <c r="G287" s="13">
        <v>44563</v>
      </c>
      <c r="H287" s="167">
        <f t="shared" si="23"/>
        <v>3.5</v>
      </c>
      <c r="I287" s="167">
        <f t="shared" si="24"/>
        <v>39</v>
      </c>
      <c r="J287" s="167">
        <f>IF(A287="CHK",Float!$C$6,0)</f>
        <v>0</v>
      </c>
      <c r="K287" s="168">
        <f t="shared" si="20"/>
        <v>42.5</v>
      </c>
      <c r="L287" s="245">
        <f t="shared" si="21"/>
        <v>1.1060810439658311E-3</v>
      </c>
      <c r="M287" s="170">
        <f t="shared" si="22"/>
        <v>4.7008444368547821E-2</v>
      </c>
    </row>
    <row r="288" spans="1:13">
      <c r="A288" s="243" t="s">
        <v>105</v>
      </c>
      <c r="B288" s="243" t="s">
        <v>179</v>
      </c>
      <c r="C288" s="59">
        <v>44744</v>
      </c>
      <c r="D288" s="244">
        <v>44788</v>
      </c>
      <c r="E288" s="246">
        <v>7082</v>
      </c>
      <c r="F288" s="13">
        <v>44738</v>
      </c>
      <c r="G288" s="13">
        <v>44744</v>
      </c>
      <c r="H288" s="167">
        <f t="shared" si="23"/>
        <v>3.5</v>
      </c>
      <c r="I288" s="167">
        <f t="shared" si="24"/>
        <v>44</v>
      </c>
      <c r="J288" s="167">
        <f>IF(A288="CHK",Float!$C$6,0)</f>
        <v>0</v>
      </c>
      <c r="K288" s="168">
        <f t="shared" si="20"/>
        <v>47.5</v>
      </c>
      <c r="L288" s="245">
        <f t="shared" si="21"/>
        <v>3.8754562539844231E-3</v>
      </c>
      <c r="M288" s="170">
        <f t="shared" si="22"/>
        <v>0.18408417206426009</v>
      </c>
    </row>
    <row r="289" spans="1:13">
      <c r="A289" s="243" t="s">
        <v>105</v>
      </c>
      <c r="B289" s="243" t="s">
        <v>184</v>
      </c>
      <c r="C289" s="59">
        <v>44686</v>
      </c>
      <c r="D289" s="244">
        <v>44728</v>
      </c>
      <c r="E289" s="246">
        <v>4283.25</v>
      </c>
      <c r="F289" s="13">
        <v>44676</v>
      </c>
      <c r="G289" s="13">
        <v>44682</v>
      </c>
      <c r="H289" s="167">
        <f t="shared" si="23"/>
        <v>3.5</v>
      </c>
      <c r="I289" s="167">
        <f t="shared" si="24"/>
        <v>46</v>
      </c>
      <c r="J289" s="167">
        <f>IF(A289="CHK",Float!$C$6,0)</f>
        <v>0</v>
      </c>
      <c r="K289" s="168">
        <f t="shared" si="20"/>
        <v>49.5</v>
      </c>
      <c r="L289" s="245">
        <f t="shared" si="21"/>
        <v>2.3439068059698926E-3</v>
      </c>
      <c r="M289" s="170">
        <f t="shared" si="22"/>
        <v>0.11602338689550969</v>
      </c>
    </row>
    <row r="290" spans="1:13">
      <c r="A290" s="243" t="s">
        <v>105</v>
      </c>
      <c r="B290" s="243" t="s">
        <v>164</v>
      </c>
      <c r="C290" s="59">
        <v>44660</v>
      </c>
      <c r="D290" s="244">
        <v>44704</v>
      </c>
      <c r="E290" s="246">
        <v>1983.01</v>
      </c>
      <c r="F290" s="13">
        <v>44654</v>
      </c>
      <c r="G290" s="13">
        <v>44660</v>
      </c>
      <c r="H290" s="167">
        <f t="shared" si="23"/>
        <v>3.5</v>
      </c>
      <c r="I290" s="167">
        <f t="shared" si="24"/>
        <v>44</v>
      </c>
      <c r="J290" s="167">
        <f>IF(A290="CHK",Float!$C$6,0)</f>
        <v>0</v>
      </c>
      <c r="K290" s="168">
        <f t="shared" si="20"/>
        <v>47.5</v>
      </c>
      <c r="L290" s="245">
        <f t="shared" si="21"/>
        <v>1.085155112427796E-3</v>
      </c>
      <c r="M290" s="170">
        <f t="shared" si="22"/>
        <v>5.1544867840320308E-2</v>
      </c>
    </row>
    <row r="291" spans="1:13">
      <c r="A291" s="243" t="s">
        <v>105</v>
      </c>
      <c r="B291" s="243" t="s">
        <v>275</v>
      </c>
      <c r="C291" s="59">
        <v>44650</v>
      </c>
      <c r="D291" s="244">
        <v>44693</v>
      </c>
      <c r="E291" s="246">
        <v>2180</v>
      </c>
      <c r="F291" s="13">
        <v>44589</v>
      </c>
      <c r="G291" s="13">
        <v>44589</v>
      </c>
      <c r="H291" s="167">
        <f t="shared" si="23"/>
        <v>0.5</v>
      </c>
      <c r="I291" s="167">
        <f t="shared" si="24"/>
        <v>104</v>
      </c>
      <c r="J291" s="167">
        <f>IF(A291="CHK",Float!$C$6,0)</f>
        <v>0</v>
      </c>
      <c r="K291" s="168">
        <f t="shared" si="20"/>
        <v>104.5</v>
      </c>
      <c r="L291" s="245">
        <f t="shared" si="21"/>
        <v>1.1929532100658066E-3</v>
      </c>
      <c r="M291" s="170">
        <f t="shared" si="22"/>
        <v>0.12466361045187679</v>
      </c>
    </row>
    <row r="292" spans="1:13">
      <c r="A292" s="243" t="s">
        <v>105</v>
      </c>
      <c r="B292" s="243" t="s">
        <v>252</v>
      </c>
      <c r="C292" s="59">
        <v>44597</v>
      </c>
      <c r="D292" s="244">
        <v>44641</v>
      </c>
      <c r="E292" s="246">
        <v>3796.8</v>
      </c>
      <c r="F292" s="13">
        <v>44591</v>
      </c>
      <c r="G292" s="13">
        <v>44597</v>
      </c>
      <c r="H292" s="167">
        <f t="shared" si="23"/>
        <v>3.5</v>
      </c>
      <c r="I292" s="167">
        <f t="shared" si="24"/>
        <v>44</v>
      </c>
      <c r="J292" s="167">
        <f>IF(A292="CHK",Float!$C$6,0)</f>
        <v>0</v>
      </c>
      <c r="K292" s="168">
        <f t="shared" si="20"/>
        <v>47.5</v>
      </c>
      <c r="L292" s="245">
        <f t="shared" si="21"/>
        <v>2.0777085999898418E-3</v>
      </c>
      <c r="M292" s="170">
        <f t="shared" si="22"/>
        <v>9.8691158499517484E-2</v>
      </c>
    </row>
    <row r="293" spans="1:13">
      <c r="A293" s="243" t="s">
        <v>105</v>
      </c>
      <c r="B293" s="243" t="s">
        <v>262</v>
      </c>
      <c r="C293" s="59">
        <v>44458</v>
      </c>
      <c r="D293" s="244">
        <v>44487</v>
      </c>
      <c r="E293" s="246">
        <v>4677.47</v>
      </c>
      <c r="F293" s="13">
        <v>44445</v>
      </c>
      <c r="G293" s="13">
        <v>44458</v>
      </c>
      <c r="H293" s="167">
        <f t="shared" si="23"/>
        <v>7</v>
      </c>
      <c r="I293" s="167">
        <f t="shared" si="24"/>
        <v>29</v>
      </c>
      <c r="J293" s="167">
        <f>IF(A293="CHK",Float!$C$6,0)</f>
        <v>0</v>
      </c>
      <c r="K293" s="168">
        <f t="shared" si="20"/>
        <v>36</v>
      </c>
      <c r="L293" s="245">
        <f t="shared" si="21"/>
        <v>2.5596343355442702E-3</v>
      </c>
      <c r="M293" s="170">
        <f t="shared" si="22"/>
        <v>9.214683607959373E-2</v>
      </c>
    </row>
    <row r="294" spans="1:13">
      <c r="A294" s="243" t="s">
        <v>105</v>
      </c>
      <c r="B294" s="243" t="s">
        <v>186</v>
      </c>
      <c r="C294" s="59">
        <v>44634</v>
      </c>
      <c r="D294" s="244">
        <v>44678</v>
      </c>
      <c r="E294" s="246">
        <v>1370.12</v>
      </c>
      <c r="F294" s="59">
        <v>44627</v>
      </c>
      <c r="G294" s="59">
        <v>44633</v>
      </c>
      <c r="H294" s="167">
        <f t="shared" si="23"/>
        <v>3.5</v>
      </c>
      <c r="I294" s="167">
        <f t="shared" si="24"/>
        <v>45</v>
      </c>
      <c r="J294" s="167">
        <f>IF(A294="CHK",Float!$C$6,0)</f>
        <v>0</v>
      </c>
      <c r="K294" s="168">
        <f t="shared" si="20"/>
        <v>48.5</v>
      </c>
      <c r="L294" s="245">
        <f t="shared" si="21"/>
        <v>7.4976562026392789E-4</v>
      </c>
      <c r="M294" s="170">
        <f t="shared" si="22"/>
        <v>3.6363632582800502E-2</v>
      </c>
    </row>
    <row r="295" spans="1:13">
      <c r="A295" s="243" t="s">
        <v>105</v>
      </c>
      <c r="B295" s="243" t="s">
        <v>252</v>
      </c>
      <c r="C295" s="59">
        <v>44800</v>
      </c>
      <c r="D295" s="244">
        <v>44844</v>
      </c>
      <c r="E295" s="246">
        <v>1943.61</v>
      </c>
      <c r="F295" s="13">
        <v>44794</v>
      </c>
      <c r="G295" s="13">
        <v>44800</v>
      </c>
      <c r="H295" s="167">
        <f t="shared" si="23"/>
        <v>3.5</v>
      </c>
      <c r="I295" s="167">
        <f t="shared" si="24"/>
        <v>44</v>
      </c>
      <c r="J295" s="167">
        <f>IF(A295="CHK",Float!$C$6,0)</f>
        <v>0</v>
      </c>
      <c r="K295" s="168">
        <f t="shared" si="20"/>
        <v>47.5</v>
      </c>
      <c r="L295" s="245">
        <f t="shared" si="21"/>
        <v>1.0635943984477075E-3</v>
      </c>
      <c r="M295" s="170">
        <f t="shared" si="22"/>
        <v>5.0520733926266104E-2</v>
      </c>
    </row>
    <row r="296" spans="1:13">
      <c r="A296" s="243" t="s">
        <v>105</v>
      </c>
      <c r="B296" s="243" t="s">
        <v>184</v>
      </c>
      <c r="C296" s="59">
        <v>44615</v>
      </c>
      <c r="D296" s="244">
        <v>44658</v>
      </c>
      <c r="E296" s="246">
        <v>1183.92</v>
      </c>
      <c r="F296" s="13">
        <v>44606</v>
      </c>
      <c r="G296" s="13">
        <v>44612</v>
      </c>
      <c r="H296" s="167">
        <f t="shared" si="23"/>
        <v>3.5</v>
      </c>
      <c r="I296" s="167">
        <f t="shared" si="24"/>
        <v>46</v>
      </c>
      <c r="J296" s="167">
        <f>IF(A296="CHK",Float!$C$6,0)</f>
        <v>0</v>
      </c>
      <c r="K296" s="168">
        <f t="shared" si="20"/>
        <v>49.5</v>
      </c>
      <c r="L296" s="245">
        <f t="shared" si="21"/>
        <v>6.478720937894999E-4</v>
      </c>
      <c r="M296" s="170">
        <f t="shared" si="22"/>
        <v>3.2069668642580242E-2</v>
      </c>
    </row>
    <row r="297" spans="1:13">
      <c r="A297" s="243" t="s">
        <v>105</v>
      </c>
      <c r="B297" s="243" t="s">
        <v>226</v>
      </c>
      <c r="C297" s="59">
        <v>44812</v>
      </c>
      <c r="D297" s="244">
        <v>44854</v>
      </c>
      <c r="E297" s="246">
        <v>1822.8</v>
      </c>
      <c r="F297" s="13">
        <v>44788</v>
      </c>
      <c r="G297" s="13">
        <v>44788</v>
      </c>
      <c r="H297" s="167">
        <f t="shared" si="23"/>
        <v>0.5</v>
      </c>
      <c r="I297" s="167">
        <f t="shared" si="24"/>
        <v>66</v>
      </c>
      <c r="J297" s="167">
        <f>IF(A297="CHK",Float!$C$6,0)</f>
        <v>0</v>
      </c>
      <c r="K297" s="168">
        <f t="shared" si="20"/>
        <v>66.5</v>
      </c>
      <c r="L297" s="245">
        <f t="shared" si="21"/>
        <v>9.974839960128221E-4</v>
      </c>
      <c r="M297" s="170">
        <f t="shared" si="22"/>
        <v>6.6332685734852667E-2</v>
      </c>
    </row>
    <row r="298" spans="1:13">
      <c r="A298" s="243" t="s">
        <v>105</v>
      </c>
      <c r="B298" s="243" t="s">
        <v>189</v>
      </c>
      <c r="C298" s="59">
        <v>44645</v>
      </c>
      <c r="D298" s="244">
        <v>44687</v>
      </c>
      <c r="E298" s="246">
        <v>1327.15</v>
      </c>
      <c r="F298" s="13">
        <v>44632</v>
      </c>
      <c r="G298" s="13">
        <v>44632</v>
      </c>
      <c r="H298" s="167">
        <f t="shared" si="23"/>
        <v>0.5</v>
      </c>
      <c r="I298" s="167">
        <f t="shared" si="24"/>
        <v>55</v>
      </c>
      <c r="J298" s="167">
        <f>IF(A298="CHK",Float!$C$6,0)</f>
        <v>0</v>
      </c>
      <c r="K298" s="168">
        <f t="shared" si="20"/>
        <v>55.5</v>
      </c>
      <c r="L298" s="245">
        <f t="shared" si="21"/>
        <v>7.2625130859579608E-4</v>
      </c>
      <c r="M298" s="170">
        <f t="shared" si="22"/>
        <v>4.0306947627066679E-2</v>
      </c>
    </row>
    <row r="299" spans="1:13">
      <c r="A299" s="243" t="s">
        <v>105</v>
      </c>
      <c r="B299" s="243" t="s">
        <v>252</v>
      </c>
      <c r="C299" s="59">
        <v>44793</v>
      </c>
      <c r="D299" s="244">
        <v>44837</v>
      </c>
      <c r="E299" s="246">
        <v>4940.6099999999997</v>
      </c>
      <c r="F299" s="13">
        <v>44787</v>
      </c>
      <c r="G299" s="13">
        <v>44793</v>
      </c>
      <c r="H299" s="167">
        <f t="shared" si="23"/>
        <v>3.5</v>
      </c>
      <c r="I299" s="167">
        <f t="shared" si="24"/>
        <v>44</v>
      </c>
      <c r="J299" s="167">
        <f>IF(A299="CHK",Float!$C$6,0)</f>
        <v>0</v>
      </c>
      <c r="K299" s="168">
        <f t="shared" si="20"/>
        <v>47.5</v>
      </c>
      <c r="L299" s="245">
        <f t="shared" si="21"/>
        <v>2.7036314491666168E-3</v>
      </c>
      <c r="M299" s="170">
        <f t="shared" si="22"/>
        <v>0.12842249383541429</v>
      </c>
    </row>
    <row r="300" spans="1:13">
      <c r="A300" s="243" t="s">
        <v>105</v>
      </c>
      <c r="B300" s="243" t="s">
        <v>244</v>
      </c>
      <c r="C300" s="59">
        <v>44730</v>
      </c>
      <c r="D300" s="244">
        <v>44774</v>
      </c>
      <c r="E300" s="246">
        <v>2209.6</v>
      </c>
      <c r="F300" s="13">
        <v>44724</v>
      </c>
      <c r="G300" s="13">
        <v>44730</v>
      </c>
      <c r="H300" s="167">
        <f t="shared" si="23"/>
        <v>3.5</v>
      </c>
      <c r="I300" s="167">
        <f t="shared" si="24"/>
        <v>44</v>
      </c>
      <c r="J300" s="167">
        <f>IF(A300="CHK",Float!$C$6,0)</f>
        <v>0</v>
      </c>
      <c r="K300" s="168">
        <f t="shared" si="20"/>
        <v>47.5</v>
      </c>
      <c r="L300" s="245">
        <f t="shared" si="21"/>
        <v>1.2091511068630305E-3</v>
      </c>
      <c r="M300" s="170">
        <f t="shared" si="22"/>
        <v>5.743467757599395E-2</v>
      </c>
    </row>
    <row r="301" spans="1:13">
      <c r="A301" s="243" t="s">
        <v>165</v>
      </c>
      <c r="B301" s="243" t="s">
        <v>276</v>
      </c>
      <c r="C301" s="59">
        <v>44608</v>
      </c>
      <c r="D301" s="244">
        <v>44671</v>
      </c>
      <c r="E301" s="246">
        <v>1408</v>
      </c>
      <c r="F301" s="13">
        <v>44608</v>
      </c>
      <c r="G301" s="13">
        <v>44608</v>
      </c>
      <c r="H301" s="167">
        <f t="shared" si="23"/>
        <v>0.5</v>
      </c>
      <c r="I301" s="167">
        <f t="shared" si="24"/>
        <v>63</v>
      </c>
      <c r="J301" s="167">
        <f>IF(A301="CHK",Float!$C$6,0)</f>
        <v>12.727273653192686</v>
      </c>
      <c r="K301" s="168">
        <f t="shared" si="20"/>
        <v>76.227273653192682</v>
      </c>
      <c r="L301" s="245">
        <f t="shared" si="21"/>
        <v>7.7049455035442928E-4</v>
      </c>
      <c r="M301" s="170">
        <f t="shared" si="22"/>
        <v>5.873269893816073E-2</v>
      </c>
    </row>
    <row r="302" spans="1:13">
      <c r="A302" s="243" t="s">
        <v>105</v>
      </c>
      <c r="B302" s="243" t="s">
        <v>180</v>
      </c>
      <c r="C302" s="59">
        <v>44665</v>
      </c>
      <c r="D302" s="244">
        <v>44714</v>
      </c>
      <c r="E302" s="246">
        <v>2604.94</v>
      </c>
      <c r="F302" s="13">
        <v>44616</v>
      </c>
      <c r="G302" s="13">
        <v>44652</v>
      </c>
      <c r="H302" s="167">
        <f t="shared" si="23"/>
        <v>18.5</v>
      </c>
      <c r="I302" s="167">
        <f t="shared" si="24"/>
        <v>62</v>
      </c>
      <c r="J302" s="167">
        <f>IF(A302="CHK",Float!$C$6,0)</f>
        <v>0</v>
      </c>
      <c r="K302" s="168">
        <f t="shared" si="20"/>
        <v>80.5</v>
      </c>
      <c r="L302" s="245">
        <f t="shared" si="21"/>
        <v>1.4254915298297351E-3</v>
      </c>
      <c r="M302" s="170">
        <f t="shared" si="22"/>
        <v>0.11475206815129367</v>
      </c>
    </row>
    <row r="303" spans="1:13">
      <c r="A303" s="243" t="s">
        <v>105</v>
      </c>
      <c r="B303" s="243" t="s">
        <v>164</v>
      </c>
      <c r="C303" s="59">
        <v>44485</v>
      </c>
      <c r="D303" s="244">
        <v>44529</v>
      </c>
      <c r="E303" s="246">
        <v>2866.72</v>
      </c>
      <c r="F303" s="13">
        <v>44479</v>
      </c>
      <c r="G303" s="13">
        <v>44485</v>
      </c>
      <c r="H303" s="167">
        <f t="shared" si="23"/>
        <v>3.5</v>
      </c>
      <c r="I303" s="167">
        <f t="shared" si="24"/>
        <v>44</v>
      </c>
      <c r="J303" s="167">
        <f>IF(A303="CHK",Float!$C$6,0)</f>
        <v>0</v>
      </c>
      <c r="K303" s="168">
        <f t="shared" si="20"/>
        <v>47.5</v>
      </c>
      <c r="L303" s="245">
        <f t="shared" si="21"/>
        <v>1.5687444157613986E-3</v>
      </c>
      <c r="M303" s="170">
        <f t="shared" si="22"/>
        <v>7.4515359748666438E-2</v>
      </c>
    </row>
    <row r="304" spans="1:13">
      <c r="A304" s="243" t="s">
        <v>105</v>
      </c>
      <c r="B304" s="243" t="s">
        <v>164</v>
      </c>
      <c r="C304" s="59">
        <v>44541</v>
      </c>
      <c r="D304" s="244">
        <v>44585</v>
      </c>
      <c r="E304" s="246">
        <v>8497.09</v>
      </c>
      <c r="F304" s="13">
        <v>44535</v>
      </c>
      <c r="G304" s="13">
        <v>44541</v>
      </c>
      <c r="H304" s="167">
        <f t="shared" si="23"/>
        <v>3.5</v>
      </c>
      <c r="I304" s="167">
        <f t="shared" si="24"/>
        <v>44</v>
      </c>
      <c r="J304" s="167">
        <f>IF(A304="CHK",Float!$C$6,0)</f>
        <v>0</v>
      </c>
      <c r="K304" s="168">
        <f t="shared" si="20"/>
        <v>47.5</v>
      </c>
      <c r="L304" s="245">
        <f t="shared" si="21"/>
        <v>4.6498306384027818E-3</v>
      </c>
      <c r="M304" s="170">
        <f t="shared" si="22"/>
        <v>0.22086695532413214</v>
      </c>
    </row>
    <row r="305" spans="1:13">
      <c r="A305" s="243" t="s">
        <v>105</v>
      </c>
      <c r="B305" s="243" t="s">
        <v>277</v>
      </c>
      <c r="C305" s="59">
        <v>44700</v>
      </c>
      <c r="D305" s="244">
        <v>44742</v>
      </c>
      <c r="E305" s="246">
        <v>2200</v>
      </c>
      <c r="F305" s="13">
        <v>44652</v>
      </c>
      <c r="G305" s="13">
        <v>44681</v>
      </c>
      <c r="H305" s="167">
        <f t="shared" si="23"/>
        <v>15</v>
      </c>
      <c r="I305" s="167">
        <f t="shared" si="24"/>
        <v>61</v>
      </c>
      <c r="J305" s="167">
        <f>IF(A305="CHK",Float!$C$6,0)</f>
        <v>0</v>
      </c>
      <c r="K305" s="168">
        <f t="shared" si="20"/>
        <v>76</v>
      </c>
      <c r="L305" s="245">
        <f t="shared" si="21"/>
        <v>1.2038977349287958E-3</v>
      </c>
      <c r="M305" s="170">
        <f t="shared" si="22"/>
        <v>9.1496227854588483E-2</v>
      </c>
    </row>
    <row r="306" spans="1:13">
      <c r="A306" s="243" t="s">
        <v>105</v>
      </c>
      <c r="B306" s="243" t="s">
        <v>278</v>
      </c>
      <c r="C306" s="59">
        <v>44740</v>
      </c>
      <c r="D306" s="244">
        <v>44819</v>
      </c>
      <c r="E306" s="246">
        <v>3530</v>
      </c>
      <c r="F306" s="13">
        <v>44738</v>
      </c>
      <c r="G306" s="13">
        <v>44739</v>
      </c>
      <c r="H306" s="167">
        <f t="shared" si="23"/>
        <v>1</v>
      </c>
      <c r="I306" s="167">
        <f t="shared" si="24"/>
        <v>80</v>
      </c>
      <c r="J306" s="167">
        <f>IF(A306="CHK",Float!$C$6,0)</f>
        <v>0</v>
      </c>
      <c r="K306" s="168">
        <f t="shared" si="20"/>
        <v>81</v>
      </c>
      <c r="L306" s="245">
        <f t="shared" si="21"/>
        <v>1.9317086383175677E-3</v>
      </c>
      <c r="M306" s="170">
        <f t="shared" si="22"/>
        <v>0.15646839970372298</v>
      </c>
    </row>
    <row r="307" spans="1:13">
      <c r="A307" s="243" t="s">
        <v>105</v>
      </c>
      <c r="B307" s="243" t="s">
        <v>274</v>
      </c>
      <c r="C307" s="59">
        <v>44478</v>
      </c>
      <c r="D307" s="244">
        <v>44522</v>
      </c>
      <c r="E307" s="246">
        <v>3056.25</v>
      </c>
      <c r="F307" s="13">
        <v>44472</v>
      </c>
      <c r="G307" s="13">
        <v>44478</v>
      </c>
      <c r="H307" s="167">
        <f t="shared" si="23"/>
        <v>3.5</v>
      </c>
      <c r="I307" s="167">
        <f t="shared" si="24"/>
        <v>44</v>
      </c>
      <c r="J307" s="167">
        <f>IF(A307="CHK",Float!$C$6,0)</f>
        <v>0</v>
      </c>
      <c r="K307" s="168">
        <f t="shared" si="20"/>
        <v>47.5</v>
      </c>
      <c r="L307" s="245">
        <f t="shared" si="21"/>
        <v>1.6724602056255144E-3</v>
      </c>
      <c r="M307" s="170">
        <f t="shared" si="22"/>
        <v>7.9441859767211936E-2</v>
      </c>
    </row>
    <row r="308" spans="1:13">
      <c r="A308" s="243" t="s">
        <v>105</v>
      </c>
      <c r="B308" s="243" t="s">
        <v>252</v>
      </c>
      <c r="C308" s="59">
        <v>44506</v>
      </c>
      <c r="D308" s="244">
        <v>44564</v>
      </c>
      <c r="E308" s="246">
        <v>6285.04</v>
      </c>
      <c r="F308" s="13">
        <v>44500</v>
      </c>
      <c r="G308" s="13">
        <v>44506</v>
      </c>
      <c r="H308" s="167">
        <f t="shared" si="23"/>
        <v>3.5</v>
      </c>
      <c r="I308" s="167">
        <f t="shared" si="24"/>
        <v>58</v>
      </c>
      <c r="J308" s="167">
        <f>IF(A308="CHK",Float!$C$6,0)</f>
        <v>0</v>
      </c>
      <c r="K308" s="168">
        <f t="shared" si="20"/>
        <v>61.5</v>
      </c>
      <c r="L308" s="245">
        <f t="shared" si="21"/>
        <v>3.4393388272440355E-3</v>
      </c>
      <c r="M308" s="170">
        <f t="shared" si="22"/>
        <v>0.2115193378755082</v>
      </c>
    </row>
    <row r="309" spans="1:13">
      <c r="A309" s="243" t="s">
        <v>105</v>
      </c>
      <c r="B309" s="243" t="s">
        <v>244</v>
      </c>
      <c r="C309" s="59">
        <v>44520</v>
      </c>
      <c r="D309" s="244">
        <v>44564</v>
      </c>
      <c r="E309" s="246">
        <v>5508.84</v>
      </c>
      <c r="F309" s="13">
        <v>44517</v>
      </c>
      <c r="G309" s="13">
        <v>44520</v>
      </c>
      <c r="H309" s="167">
        <f t="shared" si="23"/>
        <v>2</v>
      </c>
      <c r="I309" s="167">
        <f t="shared" si="24"/>
        <v>44</v>
      </c>
      <c r="J309" s="167">
        <f>IF(A309="CHK",Float!$C$6,0)</f>
        <v>0</v>
      </c>
      <c r="K309" s="168">
        <f t="shared" si="20"/>
        <v>46</v>
      </c>
      <c r="L309" s="245">
        <f t="shared" si="21"/>
        <v>3.0145818173114305E-3</v>
      </c>
      <c r="M309" s="170">
        <f t="shared" si="22"/>
        <v>0.1386707635963258</v>
      </c>
    </row>
    <row r="310" spans="1:13">
      <c r="A310" s="243" t="s">
        <v>105</v>
      </c>
      <c r="B310" s="243" t="s">
        <v>186</v>
      </c>
      <c r="C310" s="59">
        <v>44791</v>
      </c>
      <c r="D310" s="244">
        <v>44833</v>
      </c>
      <c r="E310" s="246">
        <v>1707.23</v>
      </c>
      <c r="F310" s="59">
        <v>44781</v>
      </c>
      <c r="G310" s="59">
        <v>44787</v>
      </c>
      <c r="H310" s="167">
        <f t="shared" si="23"/>
        <v>3.5</v>
      </c>
      <c r="I310" s="167">
        <f t="shared" si="24"/>
        <v>46</v>
      </c>
      <c r="J310" s="167">
        <f>IF(A310="CHK",Float!$C$6,0)</f>
        <v>0</v>
      </c>
      <c r="K310" s="168">
        <f t="shared" si="20"/>
        <v>49.5</v>
      </c>
      <c r="L310" s="245">
        <f t="shared" si="21"/>
        <v>9.342410590920399E-4</v>
      </c>
      <c r="M310" s="170">
        <f t="shared" si="22"/>
        <v>4.6244932425055972E-2</v>
      </c>
    </row>
    <row r="311" spans="1:13">
      <c r="A311" s="243" t="s">
        <v>105</v>
      </c>
      <c r="B311" s="243" t="s">
        <v>225</v>
      </c>
      <c r="C311" s="59">
        <v>44803</v>
      </c>
      <c r="D311" s="244">
        <v>44847</v>
      </c>
      <c r="E311" s="246">
        <v>1946</v>
      </c>
      <c r="F311" s="13">
        <v>44799</v>
      </c>
      <c r="G311" s="13">
        <v>44799</v>
      </c>
      <c r="H311" s="167">
        <f t="shared" si="23"/>
        <v>0.5</v>
      </c>
      <c r="I311" s="167">
        <f t="shared" si="24"/>
        <v>48</v>
      </c>
      <c r="J311" s="167">
        <f>IF(A311="CHK",Float!$C$6,0)</f>
        <v>0</v>
      </c>
      <c r="K311" s="168">
        <f t="shared" si="20"/>
        <v>48.5</v>
      </c>
      <c r="L311" s="245">
        <f t="shared" si="21"/>
        <v>1.0649022691688347E-3</v>
      </c>
      <c r="M311" s="170">
        <f t="shared" si="22"/>
        <v>5.1647760054688484E-2</v>
      </c>
    </row>
    <row r="312" spans="1:13">
      <c r="A312" s="243" t="s">
        <v>105</v>
      </c>
      <c r="B312" s="243" t="s">
        <v>186</v>
      </c>
      <c r="C312" s="59">
        <v>44768</v>
      </c>
      <c r="D312" s="244">
        <v>44812</v>
      </c>
      <c r="E312" s="246">
        <v>1328.11</v>
      </c>
      <c r="F312" s="13">
        <v>44760</v>
      </c>
      <c r="G312" s="13">
        <v>44766</v>
      </c>
      <c r="H312" s="167">
        <f t="shared" si="23"/>
        <v>3.5</v>
      </c>
      <c r="I312" s="167">
        <f t="shared" si="24"/>
        <v>46</v>
      </c>
      <c r="J312" s="167">
        <f>IF(A312="CHK",Float!$C$6,0)</f>
        <v>0</v>
      </c>
      <c r="K312" s="168">
        <f t="shared" si="20"/>
        <v>49.5</v>
      </c>
      <c r="L312" s="245">
        <f t="shared" si="21"/>
        <v>7.2677664578921946E-4</v>
      </c>
      <c r="M312" s="170">
        <f t="shared" si="22"/>
        <v>3.5975443966566364E-2</v>
      </c>
    </row>
    <row r="313" spans="1:13">
      <c r="A313" s="243" t="s">
        <v>105</v>
      </c>
      <c r="B313" s="243" t="s">
        <v>186</v>
      </c>
      <c r="C313" s="59">
        <v>44572</v>
      </c>
      <c r="D313" s="244">
        <v>44616</v>
      </c>
      <c r="E313" s="246">
        <v>3318.71</v>
      </c>
      <c r="F313" s="13">
        <v>44564</v>
      </c>
      <c r="G313" s="13">
        <v>44570</v>
      </c>
      <c r="H313" s="167">
        <f t="shared" si="23"/>
        <v>3.5</v>
      </c>
      <c r="I313" s="167">
        <f t="shared" si="24"/>
        <v>46</v>
      </c>
      <c r="J313" s="167">
        <f>IF(A313="CHK",Float!$C$6,0)</f>
        <v>0</v>
      </c>
      <c r="K313" s="168">
        <f t="shared" si="20"/>
        <v>49.5</v>
      </c>
      <c r="L313" s="245">
        <f t="shared" si="21"/>
        <v>1.8160852054025197E-3</v>
      </c>
      <c r="M313" s="170">
        <f t="shared" si="22"/>
        <v>8.9896217667424727E-2</v>
      </c>
    </row>
    <row r="314" spans="1:13">
      <c r="A314" s="243" t="s">
        <v>105</v>
      </c>
      <c r="B314" s="243" t="s">
        <v>244</v>
      </c>
      <c r="C314" s="59">
        <v>44681</v>
      </c>
      <c r="D314" s="244">
        <v>44725</v>
      </c>
      <c r="E314" s="246">
        <v>1931.6</v>
      </c>
      <c r="F314" s="13">
        <v>44675</v>
      </c>
      <c r="G314" s="13">
        <v>44681</v>
      </c>
      <c r="H314" s="167">
        <f t="shared" si="23"/>
        <v>3.5</v>
      </c>
      <c r="I314" s="167">
        <f t="shared" si="24"/>
        <v>44</v>
      </c>
      <c r="J314" s="167">
        <f>IF(A314="CHK",Float!$C$6,0)</f>
        <v>0</v>
      </c>
      <c r="K314" s="168">
        <f t="shared" si="20"/>
        <v>47.5</v>
      </c>
      <c r="L314" s="245">
        <f t="shared" si="21"/>
        <v>1.0570222112674826E-3</v>
      </c>
      <c r="M314" s="170">
        <f t="shared" si="22"/>
        <v>5.0208555035205424E-2</v>
      </c>
    </row>
    <row r="315" spans="1:13">
      <c r="A315" s="243" t="s">
        <v>105</v>
      </c>
      <c r="B315" s="243" t="s">
        <v>279</v>
      </c>
      <c r="C315" s="59">
        <v>44630</v>
      </c>
      <c r="D315" s="244">
        <v>44672</v>
      </c>
      <c r="E315" s="246">
        <v>8686.9599999999991</v>
      </c>
      <c r="F315" s="13">
        <v>44630</v>
      </c>
      <c r="G315" s="13">
        <v>44926</v>
      </c>
      <c r="H315" s="167">
        <f t="shared" si="23"/>
        <v>148.5</v>
      </c>
      <c r="I315" s="167">
        <f t="shared" si="24"/>
        <v>-254</v>
      </c>
      <c r="J315" s="167">
        <f>IF(A315="CHK",Float!$C$6,0)</f>
        <v>0</v>
      </c>
      <c r="K315" s="168">
        <f t="shared" si="20"/>
        <v>-105.5</v>
      </c>
      <c r="L315" s="245">
        <f t="shared" si="21"/>
        <v>4.7537324851895683E-3</v>
      </c>
      <c r="M315" s="170">
        <f t="shared" si="22"/>
        <v>-0.50151877718749949</v>
      </c>
    </row>
    <row r="316" spans="1:13">
      <c r="A316" s="243" t="s">
        <v>105</v>
      </c>
      <c r="B316" s="243" t="s">
        <v>186</v>
      </c>
      <c r="C316" s="59">
        <v>44447</v>
      </c>
      <c r="D316" s="244">
        <v>44490</v>
      </c>
      <c r="E316" s="246">
        <v>3825.71</v>
      </c>
      <c r="F316" s="59">
        <v>44438</v>
      </c>
      <c r="G316" s="59">
        <v>44444</v>
      </c>
      <c r="H316" s="167">
        <f t="shared" si="23"/>
        <v>3.5</v>
      </c>
      <c r="I316" s="167">
        <f t="shared" si="24"/>
        <v>46</v>
      </c>
      <c r="J316" s="167">
        <f>IF(A316="CHK",Float!$C$6,0)</f>
        <v>0</v>
      </c>
      <c r="K316" s="168">
        <f t="shared" si="20"/>
        <v>49.5</v>
      </c>
      <c r="L316" s="245">
        <f t="shared" si="21"/>
        <v>2.0935289106792923E-3</v>
      </c>
      <c r="M316" s="170">
        <f t="shared" si="22"/>
        <v>0.10362968107862497</v>
      </c>
    </row>
    <row r="317" spans="1:13">
      <c r="A317" s="243" t="s">
        <v>105</v>
      </c>
      <c r="B317" s="243" t="s">
        <v>189</v>
      </c>
      <c r="C317" s="59">
        <v>44600</v>
      </c>
      <c r="D317" s="244">
        <v>44644</v>
      </c>
      <c r="E317" s="246">
        <v>6424.65</v>
      </c>
      <c r="F317" s="13">
        <v>44590</v>
      </c>
      <c r="G317" s="13">
        <v>44596</v>
      </c>
      <c r="H317" s="167">
        <f t="shared" si="23"/>
        <v>3.5</v>
      </c>
      <c r="I317" s="167">
        <f t="shared" si="24"/>
        <v>48</v>
      </c>
      <c r="J317" s="167">
        <f>IF(A317="CHK",Float!$C$6,0)</f>
        <v>0</v>
      </c>
      <c r="K317" s="168">
        <f t="shared" si="20"/>
        <v>51.5</v>
      </c>
      <c r="L317" s="245">
        <f t="shared" si="21"/>
        <v>3.5157370830501303E-3</v>
      </c>
      <c r="M317" s="170">
        <f t="shared" si="22"/>
        <v>0.18106045977708171</v>
      </c>
    </row>
    <row r="318" spans="1:13">
      <c r="A318" s="243" t="s">
        <v>105</v>
      </c>
      <c r="B318" s="243" t="s">
        <v>186</v>
      </c>
      <c r="C318" s="59">
        <v>44600</v>
      </c>
      <c r="D318" s="244">
        <v>44644</v>
      </c>
      <c r="E318" s="246">
        <v>1062.4000000000001</v>
      </c>
      <c r="F318" s="13">
        <v>44592</v>
      </c>
      <c r="G318" s="13">
        <v>44598</v>
      </c>
      <c r="H318" s="167">
        <f t="shared" si="23"/>
        <v>3.5</v>
      </c>
      <c r="I318" s="167">
        <f t="shared" si="24"/>
        <v>46</v>
      </c>
      <c r="J318" s="167">
        <f>IF(A318="CHK",Float!$C$6,0)</f>
        <v>0</v>
      </c>
      <c r="K318" s="168">
        <f t="shared" si="20"/>
        <v>49.5</v>
      </c>
      <c r="L318" s="245">
        <f t="shared" si="21"/>
        <v>5.8137316072197852E-4</v>
      </c>
      <c r="M318" s="170">
        <f t="shared" si="22"/>
        <v>2.8777971455737936E-2</v>
      </c>
    </row>
    <row r="319" spans="1:13">
      <c r="A319" s="243" t="s">
        <v>105</v>
      </c>
      <c r="B319" s="243" t="s">
        <v>280</v>
      </c>
      <c r="C319" s="59">
        <v>44448</v>
      </c>
      <c r="D319" s="244">
        <v>44601</v>
      </c>
      <c r="E319" s="246">
        <v>4541.66</v>
      </c>
      <c r="F319" s="13">
        <v>44448</v>
      </c>
      <c r="G319" s="13">
        <v>44448</v>
      </c>
      <c r="H319" s="167">
        <f t="shared" si="23"/>
        <v>0.5</v>
      </c>
      <c r="I319" s="167">
        <f t="shared" si="24"/>
        <v>153</v>
      </c>
      <c r="J319" s="167">
        <f>IF(A319="CHK",Float!$C$6,0)</f>
        <v>0</v>
      </c>
      <c r="K319" s="168">
        <f t="shared" si="20"/>
        <v>153.5</v>
      </c>
      <c r="L319" s="245">
        <f t="shared" si="21"/>
        <v>2.4853155394621426E-3</v>
      </c>
      <c r="M319" s="170">
        <f t="shared" si="22"/>
        <v>0.38149593530743886</v>
      </c>
    </row>
    <row r="320" spans="1:13">
      <c r="A320" s="243" t="s">
        <v>105</v>
      </c>
      <c r="B320" s="243" t="s">
        <v>193</v>
      </c>
      <c r="C320" s="59">
        <v>44508</v>
      </c>
      <c r="D320" s="244">
        <v>44517</v>
      </c>
      <c r="E320" s="246">
        <v>1023.13</v>
      </c>
      <c r="F320" s="59">
        <v>44494</v>
      </c>
      <c r="G320" s="59">
        <v>44500</v>
      </c>
      <c r="H320" s="167">
        <f t="shared" si="23"/>
        <v>3.5</v>
      </c>
      <c r="I320" s="167">
        <f t="shared" si="24"/>
        <v>17</v>
      </c>
      <c r="J320" s="167">
        <f>IF(A320="CHK",Float!$C$6,0)</f>
        <v>0</v>
      </c>
      <c r="K320" s="168">
        <f t="shared" si="20"/>
        <v>20.5</v>
      </c>
      <c r="L320" s="245">
        <f t="shared" si="21"/>
        <v>5.5988358615349939E-4</v>
      </c>
      <c r="M320" s="170">
        <f t="shared" si="22"/>
        <v>1.1477613516146738E-2</v>
      </c>
    </row>
    <row r="321" spans="1:13">
      <c r="A321" s="243" t="s">
        <v>105</v>
      </c>
      <c r="B321" s="243" t="s">
        <v>164</v>
      </c>
      <c r="C321" s="59">
        <v>44744</v>
      </c>
      <c r="D321" s="244">
        <v>44788</v>
      </c>
      <c r="E321" s="246">
        <v>8596.85</v>
      </c>
      <c r="F321" s="13">
        <v>44738</v>
      </c>
      <c r="G321" s="13">
        <v>44744</v>
      </c>
      <c r="H321" s="167">
        <f t="shared" si="23"/>
        <v>3.5</v>
      </c>
      <c r="I321" s="167">
        <f t="shared" si="24"/>
        <v>44</v>
      </c>
      <c r="J321" s="167">
        <f>IF(A321="CHK",Float!$C$6,0)</f>
        <v>0</v>
      </c>
      <c r="K321" s="168">
        <f t="shared" si="20"/>
        <v>47.5</v>
      </c>
      <c r="L321" s="245">
        <f t="shared" si="21"/>
        <v>4.7044219284193721E-3</v>
      </c>
      <c r="M321" s="170">
        <f t="shared" si="22"/>
        <v>0.22346004159992017</v>
      </c>
    </row>
    <row r="322" spans="1:13">
      <c r="A322" s="243" t="s">
        <v>105</v>
      </c>
      <c r="B322" s="243" t="s">
        <v>262</v>
      </c>
      <c r="C322" s="59">
        <v>44497</v>
      </c>
      <c r="D322" s="244">
        <v>44560</v>
      </c>
      <c r="E322" s="246">
        <v>7172.1</v>
      </c>
      <c r="F322" s="13">
        <v>44484</v>
      </c>
      <c r="G322" s="13">
        <v>44497</v>
      </c>
      <c r="H322" s="167">
        <f t="shared" si="23"/>
        <v>7</v>
      </c>
      <c r="I322" s="167">
        <f t="shared" si="24"/>
        <v>63</v>
      </c>
      <c r="J322" s="167">
        <f>IF(A322="CHK",Float!$C$6,0)</f>
        <v>0</v>
      </c>
      <c r="K322" s="168">
        <f t="shared" si="20"/>
        <v>70</v>
      </c>
      <c r="L322" s="245">
        <f t="shared" si="21"/>
        <v>3.9247613384921888E-3</v>
      </c>
      <c r="M322" s="170">
        <f t="shared" si="22"/>
        <v>0.27473329369445321</v>
      </c>
    </row>
    <row r="323" spans="1:13">
      <c r="A323" s="243" t="s">
        <v>105</v>
      </c>
      <c r="B323" s="243" t="s">
        <v>189</v>
      </c>
      <c r="C323" s="59">
        <v>44631</v>
      </c>
      <c r="D323" s="244">
        <v>44673</v>
      </c>
      <c r="E323" s="246">
        <v>6210.62</v>
      </c>
      <c r="F323" s="13">
        <v>44618</v>
      </c>
      <c r="G323" s="13">
        <v>44624</v>
      </c>
      <c r="H323" s="167">
        <f t="shared" si="23"/>
        <v>3.5</v>
      </c>
      <c r="I323" s="167">
        <f t="shared" si="24"/>
        <v>49</v>
      </c>
      <c r="J323" s="167">
        <f>IF(A323="CHK",Float!$C$6,0)</f>
        <v>0</v>
      </c>
      <c r="K323" s="168">
        <f t="shared" si="20"/>
        <v>52.5</v>
      </c>
      <c r="L323" s="245">
        <f t="shared" si="21"/>
        <v>3.3986142502288532E-3</v>
      </c>
      <c r="M323" s="170">
        <f t="shared" si="22"/>
        <v>0.1784272481370148</v>
      </c>
    </row>
    <row r="324" spans="1:13">
      <c r="A324" s="243" t="s">
        <v>105</v>
      </c>
      <c r="B324" s="243" t="s">
        <v>240</v>
      </c>
      <c r="C324" s="59">
        <v>44638</v>
      </c>
      <c r="D324" s="244">
        <v>44645</v>
      </c>
      <c r="E324" s="246">
        <v>2977.08</v>
      </c>
      <c r="F324" s="59">
        <v>44638</v>
      </c>
      <c r="G324" s="59">
        <v>44638</v>
      </c>
      <c r="H324" s="167">
        <f t="shared" si="23"/>
        <v>0.5</v>
      </c>
      <c r="I324" s="167">
        <f t="shared" si="24"/>
        <v>7</v>
      </c>
      <c r="J324" s="167">
        <f>IF(A324="CHK",Float!$C$6,0)</f>
        <v>0</v>
      </c>
      <c r="K324" s="168">
        <f t="shared" si="20"/>
        <v>7.5</v>
      </c>
      <c r="L324" s="245">
        <f t="shared" si="21"/>
        <v>1.6291363039553722E-3</v>
      </c>
      <c r="M324" s="170">
        <f t="shared" si="22"/>
        <v>1.2218522279665292E-2</v>
      </c>
    </row>
    <row r="325" spans="1:13">
      <c r="A325" s="243" t="s">
        <v>105</v>
      </c>
      <c r="B325" s="243" t="s">
        <v>229</v>
      </c>
      <c r="C325" s="59">
        <v>44469</v>
      </c>
      <c r="D325" s="244">
        <v>44511</v>
      </c>
      <c r="E325" s="246">
        <v>3730.3</v>
      </c>
      <c r="F325" s="13">
        <v>44469</v>
      </c>
      <c r="G325" s="13">
        <v>44469</v>
      </c>
      <c r="H325" s="167">
        <f t="shared" si="23"/>
        <v>0.5</v>
      </c>
      <c r="I325" s="167">
        <f t="shared" si="24"/>
        <v>42</v>
      </c>
      <c r="J325" s="167">
        <f>IF(A325="CHK",Float!$C$6,0)</f>
        <v>0</v>
      </c>
      <c r="K325" s="168">
        <f t="shared" si="20"/>
        <v>42.5</v>
      </c>
      <c r="L325" s="245">
        <f t="shared" si="21"/>
        <v>2.0413180548204029E-3</v>
      </c>
      <c r="M325" s="170">
        <f t="shared" si="22"/>
        <v>8.6756017329867124E-2</v>
      </c>
    </row>
    <row r="326" spans="1:13">
      <c r="A326" s="243" t="s">
        <v>105</v>
      </c>
      <c r="B326" s="243" t="s">
        <v>281</v>
      </c>
      <c r="C326" s="59">
        <v>44558</v>
      </c>
      <c r="D326" s="244">
        <v>44572</v>
      </c>
      <c r="E326" s="246">
        <v>2247.75</v>
      </c>
      <c r="F326" s="13">
        <v>44566</v>
      </c>
      <c r="G326" s="13">
        <v>44566</v>
      </c>
      <c r="H326" s="167">
        <f t="shared" si="23"/>
        <v>0.5</v>
      </c>
      <c r="I326" s="167">
        <f t="shared" si="24"/>
        <v>6</v>
      </c>
      <c r="J326" s="167">
        <f>IF(A326="CHK",Float!$C$6,0)</f>
        <v>0</v>
      </c>
      <c r="K326" s="168">
        <f t="shared" si="20"/>
        <v>6.5</v>
      </c>
      <c r="L326" s="245">
        <f t="shared" si="21"/>
        <v>1.2300277880391819E-3</v>
      </c>
      <c r="M326" s="170">
        <f t="shared" si="22"/>
        <v>7.9951806222546828E-3</v>
      </c>
    </row>
    <row r="327" spans="1:13">
      <c r="A327" s="243" t="s">
        <v>165</v>
      </c>
      <c r="B327" s="243" t="s">
        <v>282</v>
      </c>
      <c r="C327" s="59">
        <v>44624</v>
      </c>
      <c r="D327" s="244">
        <v>44669</v>
      </c>
      <c r="E327" s="246">
        <v>1060</v>
      </c>
      <c r="F327" s="13">
        <v>44624</v>
      </c>
      <c r="G327" s="13">
        <v>44624</v>
      </c>
      <c r="H327" s="167">
        <f t="shared" si="23"/>
        <v>0.5</v>
      </c>
      <c r="I327" s="167">
        <f t="shared" si="24"/>
        <v>45</v>
      </c>
      <c r="J327" s="167">
        <f>IF(A327="CHK",Float!$C$6,0)</f>
        <v>12.727273653192686</v>
      </c>
      <c r="K327" s="168">
        <f t="shared" si="20"/>
        <v>58.227273653192682</v>
      </c>
      <c r="L327" s="245">
        <f t="shared" si="21"/>
        <v>5.8005981773841969E-4</v>
      </c>
      <c r="M327" s="170">
        <f t="shared" si="22"/>
        <v>3.3775301742676032E-2</v>
      </c>
    </row>
    <row r="328" spans="1:13">
      <c r="A328" s="243" t="s">
        <v>105</v>
      </c>
      <c r="B328" s="243" t="s">
        <v>244</v>
      </c>
      <c r="C328" s="59">
        <v>44520</v>
      </c>
      <c r="D328" s="244">
        <v>44574</v>
      </c>
      <c r="E328" s="246">
        <v>1747.6</v>
      </c>
      <c r="F328" s="13">
        <v>44514</v>
      </c>
      <c r="G328" s="13">
        <v>44520</v>
      </c>
      <c r="H328" s="167">
        <f t="shared" si="23"/>
        <v>3.5</v>
      </c>
      <c r="I328" s="167">
        <f t="shared" si="24"/>
        <v>54</v>
      </c>
      <c r="J328" s="167">
        <f>IF(A328="CHK",Float!$C$6,0)</f>
        <v>0</v>
      </c>
      <c r="K328" s="168">
        <f t="shared" si="20"/>
        <v>57.5</v>
      </c>
      <c r="L328" s="245">
        <f t="shared" si="21"/>
        <v>9.5633258252798327E-4</v>
      </c>
      <c r="M328" s="170">
        <f t="shared" si="22"/>
        <v>5.4989123495359039E-2</v>
      </c>
    </row>
    <row r="329" spans="1:13">
      <c r="A329" s="243" t="s">
        <v>105</v>
      </c>
      <c r="B329" s="243" t="s">
        <v>283</v>
      </c>
      <c r="C329" s="59">
        <v>44621</v>
      </c>
      <c r="D329" s="244">
        <v>44664</v>
      </c>
      <c r="E329" s="246">
        <v>5254.85</v>
      </c>
      <c r="F329" s="13">
        <v>44562</v>
      </c>
      <c r="G329" s="13">
        <v>44592</v>
      </c>
      <c r="H329" s="167">
        <f t="shared" si="23"/>
        <v>15.5</v>
      </c>
      <c r="I329" s="167">
        <f t="shared" si="24"/>
        <v>72</v>
      </c>
      <c r="J329" s="167">
        <f>IF(A329="CHK",Float!$C$6,0)</f>
        <v>0</v>
      </c>
      <c r="K329" s="168">
        <f t="shared" ref="K329:K336" si="25">H329+I329+J329</f>
        <v>87.5</v>
      </c>
      <c r="L329" s="245">
        <f t="shared" ref="L329:L379" si="26">E329/$E$381</f>
        <v>2.875591823813901E-3</v>
      </c>
      <c r="M329" s="170">
        <f t="shared" ref="M329:M336" si="27">K329*L329</f>
        <v>0.25161428458371632</v>
      </c>
    </row>
    <row r="330" spans="1:13">
      <c r="A330" s="243" t="s">
        <v>105</v>
      </c>
      <c r="B330" s="243" t="s">
        <v>164</v>
      </c>
      <c r="C330" s="59">
        <v>44597</v>
      </c>
      <c r="D330" s="244">
        <v>44641</v>
      </c>
      <c r="E330" s="246">
        <v>1790.07</v>
      </c>
      <c r="F330" s="13">
        <v>44591</v>
      </c>
      <c r="G330" s="13">
        <v>44597</v>
      </c>
      <c r="H330" s="167">
        <f t="shared" ref="H330:H336" si="28">(G330-F330+1)/2</f>
        <v>3.5</v>
      </c>
      <c r="I330" s="167">
        <f t="shared" ref="I330:I336" si="29">D330-G330</f>
        <v>44</v>
      </c>
      <c r="J330" s="167">
        <f>IF(A330="CHK",Float!$C$6,0)</f>
        <v>0</v>
      </c>
      <c r="K330" s="168">
        <f t="shared" si="25"/>
        <v>47.5</v>
      </c>
      <c r="L330" s="245">
        <f t="shared" si="26"/>
        <v>9.7957328107454045E-4</v>
      </c>
      <c r="M330" s="170">
        <f t="shared" si="27"/>
        <v>4.6529730851040674E-2</v>
      </c>
    </row>
    <row r="331" spans="1:13">
      <c r="A331" s="243" t="s">
        <v>105</v>
      </c>
      <c r="B331" s="243" t="s">
        <v>189</v>
      </c>
      <c r="C331" s="59">
        <v>44559</v>
      </c>
      <c r="D331" s="244">
        <v>44602</v>
      </c>
      <c r="E331" s="246">
        <v>6032.21</v>
      </c>
      <c r="F331" s="13">
        <v>44548</v>
      </c>
      <c r="G331" s="13">
        <v>44554</v>
      </c>
      <c r="H331" s="167">
        <f t="shared" si="28"/>
        <v>3.5</v>
      </c>
      <c r="I331" s="167">
        <f t="shared" si="29"/>
        <v>48</v>
      </c>
      <c r="J331" s="167">
        <f>IF(A331="CHK",Float!$C$6,0)</f>
        <v>0</v>
      </c>
      <c r="K331" s="168">
        <f t="shared" si="25"/>
        <v>51.5</v>
      </c>
      <c r="L331" s="245">
        <f t="shared" si="26"/>
        <v>3.3009836161885593E-3</v>
      </c>
      <c r="M331" s="170">
        <f t="shared" si="27"/>
        <v>0.1700006562337108</v>
      </c>
    </row>
    <row r="332" spans="1:13">
      <c r="A332" s="243" t="s">
        <v>105</v>
      </c>
      <c r="B332" s="243" t="s">
        <v>284</v>
      </c>
      <c r="C332" s="59">
        <v>44722</v>
      </c>
      <c r="D332" s="244">
        <v>44727</v>
      </c>
      <c r="E332" s="246">
        <v>1084.46</v>
      </c>
      <c r="F332" s="13">
        <v>44682</v>
      </c>
      <c r="G332" s="13">
        <v>45260</v>
      </c>
      <c r="H332" s="167">
        <f t="shared" si="28"/>
        <v>289.5</v>
      </c>
      <c r="I332" s="167">
        <f t="shared" si="29"/>
        <v>-533</v>
      </c>
      <c r="J332" s="167">
        <f>IF(A332="CHK",Float!$C$6,0)</f>
        <v>0</v>
      </c>
      <c r="K332" s="168">
        <f t="shared" si="25"/>
        <v>-243.5</v>
      </c>
      <c r="L332" s="245">
        <f t="shared" si="26"/>
        <v>5.934449716458554E-4</v>
      </c>
      <c r="M332" s="170">
        <f t="shared" si="27"/>
        <v>-0.14450385059576579</v>
      </c>
    </row>
    <row r="333" spans="1:13">
      <c r="A333" s="243" t="s">
        <v>105</v>
      </c>
      <c r="B333" s="243" t="s">
        <v>285</v>
      </c>
      <c r="C333" s="59">
        <v>44349</v>
      </c>
      <c r="D333" s="244">
        <v>44614</v>
      </c>
      <c r="E333" s="246">
        <v>2579.1999999999998</v>
      </c>
      <c r="F333" s="13">
        <v>44271</v>
      </c>
      <c r="G333" s="13">
        <v>44271</v>
      </c>
      <c r="H333" s="167">
        <f t="shared" si="28"/>
        <v>0.5</v>
      </c>
      <c r="I333" s="167">
        <f t="shared" si="29"/>
        <v>343</v>
      </c>
      <c r="J333" s="167">
        <f>IF(A333="CHK",Float!$C$6,0)</f>
        <v>0</v>
      </c>
      <c r="K333" s="168">
        <f t="shared" si="25"/>
        <v>343.5</v>
      </c>
      <c r="L333" s="245">
        <f t="shared" si="26"/>
        <v>1.411405926331068E-3</v>
      </c>
      <c r="M333" s="170">
        <f t="shared" si="27"/>
        <v>0.48481793569472187</v>
      </c>
    </row>
    <row r="334" spans="1:13">
      <c r="A334" s="243" t="s">
        <v>165</v>
      </c>
      <c r="B334" s="243" t="s">
        <v>286</v>
      </c>
      <c r="C334" s="59">
        <v>44659</v>
      </c>
      <c r="D334" s="244">
        <v>44687</v>
      </c>
      <c r="E334" s="246">
        <v>1210.8900000000001</v>
      </c>
      <c r="F334" s="13">
        <v>44635</v>
      </c>
      <c r="G334" s="13">
        <v>44635</v>
      </c>
      <c r="H334" s="167">
        <f t="shared" si="28"/>
        <v>0.5</v>
      </c>
      <c r="I334" s="167">
        <f t="shared" si="29"/>
        <v>52</v>
      </c>
      <c r="J334" s="167">
        <f>IF(A334="CHK",Float!$C$6,0)</f>
        <v>12.727273653192686</v>
      </c>
      <c r="K334" s="168">
        <f t="shared" si="25"/>
        <v>65.227273653192682</v>
      </c>
      <c r="L334" s="245">
        <f t="shared" si="26"/>
        <v>6.626307855672407E-4</v>
      </c>
      <c r="M334" s="170">
        <f t="shared" si="27"/>
        <v>4.322159958122445E-2</v>
      </c>
    </row>
    <row r="335" spans="1:13">
      <c r="A335" s="243" t="s">
        <v>105</v>
      </c>
      <c r="B335" s="243" t="s">
        <v>186</v>
      </c>
      <c r="C335" s="59">
        <v>44783</v>
      </c>
      <c r="D335" s="244">
        <v>44826</v>
      </c>
      <c r="E335" s="246">
        <v>1039.05</v>
      </c>
      <c r="F335" s="13">
        <v>44774</v>
      </c>
      <c r="G335" s="13">
        <v>44780</v>
      </c>
      <c r="H335" s="167">
        <f t="shared" si="28"/>
        <v>3.5</v>
      </c>
      <c r="I335" s="167">
        <f t="shared" si="29"/>
        <v>46</v>
      </c>
      <c r="J335" s="167">
        <f>IF(A335="CHK",Float!$C$6,0)</f>
        <v>0</v>
      </c>
      <c r="K335" s="168">
        <f t="shared" si="25"/>
        <v>49.5</v>
      </c>
      <c r="L335" s="245">
        <f t="shared" si="26"/>
        <v>5.6859542794443865E-4</v>
      </c>
      <c r="M335" s="170">
        <f t="shared" si="27"/>
        <v>2.8145473683249714E-2</v>
      </c>
    </row>
    <row r="336" spans="1:13">
      <c r="A336" s="243" t="s">
        <v>105</v>
      </c>
      <c r="B336" s="243" t="s">
        <v>196</v>
      </c>
      <c r="C336" s="59">
        <v>44785</v>
      </c>
      <c r="D336" s="244">
        <v>44804</v>
      </c>
      <c r="E336" s="246">
        <v>3781.9</v>
      </c>
      <c r="F336" s="13">
        <v>44781</v>
      </c>
      <c r="G336" s="13">
        <v>44785</v>
      </c>
      <c r="H336" s="167">
        <f t="shared" si="28"/>
        <v>2.5</v>
      </c>
      <c r="I336" s="167">
        <f t="shared" si="29"/>
        <v>19</v>
      </c>
      <c r="J336" s="167">
        <f>IF(A336="CHK",Float!$C$6,0)</f>
        <v>0</v>
      </c>
      <c r="K336" s="168">
        <f t="shared" si="25"/>
        <v>21.5</v>
      </c>
      <c r="L336" s="245">
        <f t="shared" si="26"/>
        <v>2.0695549289669146E-3</v>
      </c>
      <c r="M336" s="170">
        <f t="shared" si="27"/>
        <v>4.4495430972788665E-2</v>
      </c>
    </row>
    <row r="337" spans="1:13">
      <c r="A337" s="243" t="s">
        <v>105</v>
      </c>
      <c r="B337" s="243" t="s">
        <v>287</v>
      </c>
      <c r="C337" s="59">
        <v>44713</v>
      </c>
      <c r="D337" s="244">
        <v>44762</v>
      </c>
      <c r="E337" s="246">
        <v>3157.53</v>
      </c>
      <c r="F337" s="13">
        <v>44689</v>
      </c>
      <c r="G337" s="13">
        <v>44695</v>
      </c>
      <c r="H337" s="167">
        <f t="shared" ref="H337:H379" si="30">(G337-F337+1)/2</f>
        <v>3.5</v>
      </c>
      <c r="I337" s="167">
        <f t="shared" ref="I337:I379" si="31">D337-G337</f>
        <v>67</v>
      </c>
      <c r="J337" s="167">
        <f>IF(A337="CHK",Float!$C$6,0)</f>
        <v>0</v>
      </c>
      <c r="K337" s="168">
        <f t="shared" ref="K337:K379" si="32">H337+I337+J337</f>
        <v>70.5</v>
      </c>
      <c r="L337" s="245">
        <f t="shared" si="26"/>
        <v>1.7278832795316911E-3</v>
      </c>
      <c r="M337" s="170">
        <f t="shared" ref="M337:M379" si="33">K337*L337</f>
        <v>0.12181577120698422</v>
      </c>
    </row>
    <row r="338" spans="1:13">
      <c r="A338" s="243" t="s">
        <v>105</v>
      </c>
      <c r="B338" s="243" t="s">
        <v>226</v>
      </c>
      <c r="C338" s="59">
        <v>44552</v>
      </c>
      <c r="D338" s="244">
        <v>44595</v>
      </c>
      <c r="E338" s="246">
        <v>2431.62</v>
      </c>
      <c r="F338" s="13">
        <v>44539</v>
      </c>
      <c r="G338" s="13">
        <v>44539</v>
      </c>
      <c r="H338" s="167">
        <f t="shared" si="30"/>
        <v>0.5</v>
      </c>
      <c r="I338" s="167">
        <f t="shared" si="31"/>
        <v>56</v>
      </c>
      <c r="J338" s="167">
        <f>IF(A338="CHK",Float!$C$6,0)</f>
        <v>0</v>
      </c>
      <c r="K338" s="168">
        <f t="shared" si="32"/>
        <v>56.5</v>
      </c>
      <c r="L338" s="245">
        <f t="shared" si="26"/>
        <v>1.3306462773670718E-3</v>
      </c>
      <c r="M338" s="170">
        <f t="shared" si="33"/>
        <v>7.5181514671239555E-2</v>
      </c>
    </row>
    <row r="339" spans="1:13">
      <c r="A339" s="243" t="s">
        <v>105</v>
      </c>
      <c r="B339" s="243" t="s">
        <v>244</v>
      </c>
      <c r="C339" s="59">
        <v>44499</v>
      </c>
      <c r="D339" s="244">
        <v>44543</v>
      </c>
      <c r="E339" s="246">
        <v>1868.4</v>
      </c>
      <c r="F339" s="13">
        <v>44495</v>
      </c>
      <c r="G339" s="13">
        <v>44499</v>
      </c>
      <c r="H339" s="167">
        <f t="shared" si="30"/>
        <v>2.5</v>
      </c>
      <c r="I339" s="167">
        <f t="shared" si="31"/>
        <v>44</v>
      </c>
      <c r="J339" s="167">
        <f>IF(A339="CHK",Float!$C$6,0)</f>
        <v>0</v>
      </c>
      <c r="K339" s="168">
        <f t="shared" si="32"/>
        <v>46.5</v>
      </c>
      <c r="L339" s="245">
        <f t="shared" si="26"/>
        <v>1.0224375127004372E-3</v>
      </c>
      <c r="M339" s="170">
        <f t="shared" si="33"/>
        <v>4.754334434057033E-2</v>
      </c>
    </row>
    <row r="340" spans="1:13">
      <c r="A340" s="243" t="s">
        <v>105</v>
      </c>
      <c r="B340" s="243" t="s">
        <v>178</v>
      </c>
      <c r="C340" s="59">
        <v>44721</v>
      </c>
      <c r="D340" s="244">
        <v>44771</v>
      </c>
      <c r="E340" s="246">
        <v>6576.5</v>
      </c>
      <c r="F340" s="13">
        <v>44718</v>
      </c>
      <c r="G340" s="13">
        <v>44724</v>
      </c>
      <c r="H340" s="167">
        <f t="shared" si="30"/>
        <v>3.5</v>
      </c>
      <c r="I340" s="167">
        <f t="shared" si="31"/>
        <v>47</v>
      </c>
      <c r="J340" s="167">
        <f>IF(A340="CHK",Float!$C$6,0)</f>
        <v>0</v>
      </c>
      <c r="K340" s="168">
        <f t="shared" si="32"/>
        <v>50.5</v>
      </c>
      <c r="L340" s="245">
        <f t="shared" si="26"/>
        <v>3.5988333880723751E-3</v>
      </c>
      <c r="M340" s="170">
        <f t="shared" si="33"/>
        <v>0.18174108609765494</v>
      </c>
    </row>
    <row r="341" spans="1:13">
      <c r="A341" s="243" t="s">
        <v>105</v>
      </c>
      <c r="B341" s="243" t="s">
        <v>269</v>
      </c>
      <c r="C341" s="59">
        <v>44592</v>
      </c>
      <c r="D341" s="244">
        <v>44636</v>
      </c>
      <c r="E341" s="246">
        <v>36673.199999999997</v>
      </c>
      <c r="F341" s="13">
        <v>44592</v>
      </c>
      <c r="G341" s="13">
        <v>44592</v>
      </c>
      <c r="H341" s="167">
        <f t="shared" si="30"/>
        <v>0.5</v>
      </c>
      <c r="I341" s="167">
        <f t="shared" si="31"/>
        <v>44</v>
      </c>
      <c r="J341" s="167">
        <f>IF(A341="CHK",Float!$C$6,0)</f>
        <v>0</v>
      </c>
      <c r="K341" s="168">
        <f t="shared" si="32"/>
        <v>44.5</v>
      </c>
      <c r="L341" s="245">
        <f t="shared" si="26"/>
        <v>2.0068537460268501E-2</v>
      </c>
      <c r="M341" s="170">
        <f t="shared" si="33"/>
        <v>0.89304991698194836</v>
      </c>
    </row>
    <row r="342" spans="1:13">
      <c r="A342" s="243" t="s">
        <v>165</v>
      </c>
      <c r="B342" s="243" t="s">
        <v>288</v>
      </c>
      <c r="C342" s="59">
        <v>44560</v>
      </c>
      <c r="D342" s="244">
        <v>44564</v>
      </c>
      <c r="E342" s="246">
        <v>23417.5</v>
      </c>
      <c r="F342" s="13">
        <v>44531</v>
      </c>
      <c r="G342" s="13">
        <v>44895</v>
      </c>
      <c r="H342" s="167">
        <f t="shared" si="30"/>
        <v>182.5</v>
      </c>
      <c r="I342" s="167">
        <f t="shared" si="31"/>
        <v>-331</v>
      </c>
      <c r="J342" s="167">
        <f>IF(A342="CHK",Float!$C$6,0)</f>
        <v>12.727273653192686</v>
      </c>
      <c r="K342" s="168">
        <f t="shared" si="32"/>
        <v>-135.7727263468073</v>
      </c>
      <c r="L342" s="245">
        <f t="shared" si="26"/>
        <v>1.2814670548952306E-2</v>
      </c>
      <c r="M342" s="170">
        <f t="shared" si="33"/>
        <v>-1.7398827576673923</v>
      </c>
    </row>
    <row r="343" spans="1:13">
      <c r="A343" s="243" t="s">
        <v>105</v>
      </c>
      <c r="B343" s="243" t="s">
        <v>189</v>
      </c>
      <c r="C343" s="59">
        <v>44517</v>
      </c>
      <c r="D343" s="244">
        <v>44589</v>
      </c>
      <c r="E343" s="246">
        <v>26081.4</v>
      </c>
      <c r="F343" s="13">
        <v>44499</v>
      </c>
      <c r="G343" s="13">
        <v>44505</v>
      </c>
      <c r="H343" s="167">
        <f t="shared" si="30"/>
        <v>3.5</v>
      </c>
      <c r="I343" s="167">
        <f t="shared" si="31"/>
        <v>84</v>
      </c>
      <c r="J343" s="167">
        <f>IF(A343="CHK",Float!$C$6,0)</f>
        <v>0</v>
      </c>
      <c r="K343" s="168">
        <f t="shared" si="32"/>
        <v>87.5</v>
      </c>
      <c r="L343" s="245">
        <f t="shared" si="26"/>
        <v>1.4272426538078134E-2</v>
      </c>
      <c r="M343" s="170">
        <f t="shared" si="33"/>
        <v>1.2488373220818367</v>
      </c>
    </row>
    <row r="344" spans="1:13">
      <c r="A344" s="243" t="s">
        <v>105</v>
      </c>
      <c r="B344" s="243" t="s">
        <v>189</v>
      </c>
      <c r="C344" s="59">
        <v>44504</v>
      </c>
      <c r="D344" s="244">
        <v>44546</v>
      </c>
      <c r="E344" s="246">
        <v>12543.12</v>
      </c>
      <c r="F344" s="13">
        <v>44492</v>
      </c>
      <c r="G344" s="13">
        <v>44498</v>
      </c>
      <c r="H344" s="167">
        <f t="shared" si="30"/>
        <v>3.5</v>
      </c>
      <c r="I344" s="167">
        <f t="shared" si="31"/>
        <v>48</v>
      </c>
      <c r="J344" s="167">
        <f>IF(A344="CHK",Float!$C$6,0)</f>
        <v>0</v>
      </c>
      <c r="K344" s="168">
        <f t="shared" si="32"/>
        <v>51.5</v>
      </c>
      <c r="L344" s="245">
        <f t="shared" si="26"/>
        <v>6.8639244349727622E-3</v>
      </c>
      <c r="M344" s="170">
        <f t="shared" si="33"/>
        <v>0.35349210840109724</v>
      </c>
    </row>
    <row r="345" spans="1:13">
      <c r="A345" s="243" t="s">
        <v>105</v>
      </c>
      <c r="B345" s="243" t="s">
        <v>278</v>
      </c>
      <c r="C345" s="59">
        <v>44779</v>
      </c>
      <c r="D345" s="244">
        <v>44823</v>
      </c>
      <c r="E345" s="246">
        <v>30649.5</v>
      </c>
      <c r="F345" s="13">
        <v>44773</v>
      </c>
      <c r="G345" s="13">
        <v>44779</v>
      </c>
      <c r="H345" s="167">
        <f t="shared" si="30"/>
        <v>3.5</v>
      </c>
      <c r="I345" s="167">
        <f t="shared" si="31"/>
        <v>44</v>
      </c>
      <c r="J345" s="167">
        <f>IF(A345="CHK",Float!$C$6,0)</f>
        <v>0</v>
      </c>
      <c r="K345" s="168">
        <f t="shared" si="32"/>
        <v>47.5</v>
      </c>
      <c r="L345" s="245">
        <f t="shared" si="26"/>
        <v>1.6772210739409148E-2</v>
      </c>
      <c r="M345" s="170">
        <f t="shared" si="33"/>
        <v>0.79668001012193457</v>
      </c>
    </row>
    <row r="346" spans="1:13">
      <c r="A346" s="243" t="s">
        <v>105</v>
      </c>
      <c r="B346" s="243" t="s">
        <v>164</v>
      </c>
      <c r="C346" s="59">
        <v>44618</v>
      </c>
      <c r="D346" s="244">
        <v>44662</v>
      </c>
      <c r="E346" s="246">
        <v>39450.49</v>
      </c>
      <c r="F346" s="13">
        <v>44612</v>
      </c>
      <c r="G346" s="13">
        <v>44618</v>
      </c>
      <c r="H346" s="167">
        <f t="shared" si="30"/>
        <v>3.5</v>
      </c>
      <c r="I346" s="167">
        <f t="shared" si="31"/>
        <v>44</v>
      </c>
      <c r="J346" s="167">
        <f>IF(A346="CHK",Float!$C$6,0)</f>
        <v>0</v>
      </c>
      <c r="K346" s="168">
        <f t="shared" si="32"/>
        <v>47.5</v>
      </c>
      <c r="L346" s="245">
        <f t="shared" si="26"/>
        <v>2.1588343433105048E-2</v>
      </c>
      <c r="M346" s="170">
        <f t="shared" si="33"/>
        <v>1.0254463130724898</v>
      </c>
    </row>
    <row r="347" spans="1:13">
      <c r="A347" s="243" t="s">
        <v>105</v>
      </c>
      <c r="B347" s="243" t="s">
        <v>179</v>
      </c>
      <c r="C347" s="59">
        <v>44765</v>
      </c>
      <c r="D347" s="244">
        <v>44806</v>
      </c>
      <c r="E347" s="246">
        <v>10669.2</v>
      </c>
      <c r="F347" s="13">
        <v>44759</v>
      </c>
      <c r="G347" s="13">
        <v>44765</v>
      </c>
      <c r="H347" s="167">
        <f t="shared" si="30"/>
        <v>3.5</v>
      </c>
      <c r="I347" s="167">
        <f t="shared" si="31"/>
        <v>41</v>
      </c>
      <c r="J347" s="167">
        <f>IF(A347="CHK",Float!$C$6,0)</f>
        <v>0</v>
      </c>
      <c r="K347" s="168">
        <f t="shared" si="32"/>
        <v>44.5</v>
      </c>
      <c r="L347" s="245">
        <f t="shared" si="26"/>
        <v>5.8384662334101398E-3</v>
      </c>
      <c r="M347" s="170">
        <f t="shared" si="33"/>
        <v>0.25981174738675122</v>
      </c>
    </row>
    <row r="348" spans="1:13">
      <c r="A348" s="243" t="s">
        <v>165</v>
      </c>
      <c r="B348" s="243" t="s">
        <v>247</v>
      </c>
      <c r="C348" s="59">
        <v>44603</v>
      </c>
      <c r="D348" s="244">
        <v>44648</v>
      </c>
      <c r="E348" s="246">
        <v>10230</v>
      </c>
      <c r="F348" s="13">
        <v>44603</v>
      </c>
      <c r="G348" s="13">
        <v>44603</v>
      </c>
      <c r="H348" s="167">
        <f t="shared" si="30"/>
        <v>0.5</v>
      </c>
      <c r="I348" s="167">
        <f t="shared" si="31"/>
        <v>45</v>
      </c>
      <c r="J348" s="167">
        <f>IF(A348="CHK",Float!$C$6,0)</f>
        <v>12.727273653192686</v>
      </c>
      <c r="K348" s="168">
        <f t="shared" si="32"/>
        <v>58.227273653192682</v>
      </c>
      <c r="L348" s="245">
        <f t="shared" si="26"/>
        <v>5.5981244674188999E-3</v>
      </c>
      <c r="M348" s="170">
        <f t="shared" si="33"/>
        <v>0.32596352530903383</v>
      </c>
    </row>
    <row r="349" spans="1:13">
      <c r="A349" s="243" t="s">
        <v>105</v>
      </c>
      <c r="B349" s="243" t="s">
        <v>289</v>
      </c>
      <c r="C349" s="59">
        <v>44510</v>
      </c>
      <c r="D349" s="244">
        <v>44551</v>
      </c>
      <c r="E349" s="246">
        <v>11430</v>
      </c>
      <c r="F349" s="13">
        <v>44478</v>
      </c>
      <c r="G349" s="13">
        <v>44521</v>
      </c>
      <c r="H349" s="167">
        <f t="shared" si="30"/>
        <v>22</v>
      </c>
      <c r="I349" s="167">
        <f t="shared" si="31"/>
        <v>30</v>
      </c>
      <c r="J349" s="167">
        <f>IF(A349="CHK",Float!$C$6,0)</f>
        <v>0</v>
      </c>
      <c r="K349" s="168">
        <f t="shared" si="32"/>
        <v>52</v>
      </c>
      <c r="L349" s="245">
        <f t="shared" si="26"/>
        <v>6.254795959198243E-3</v>
      </c>
      <c r="M349" s="170">
        <f t="shared" si="33"/>
        <v>0.32524938987830865</v>
      </c>
    </row>
    <row r="350" spans="1:13">
      <c r="A350" s="243" t="s">
        <v>105</v>
      </c>
      <c r="B350" s="243" t="s">
        <v>290</v>
      </c>
      <c r="C350" s="59">
        <v>44700</v>
      </c>
      <c r="D350" s="244">
        <v>44742</v>
      </c>
      <c r="E350" s="246">
        <v>10588.72</v>
      </c>
      <c r="F350" s="13">
        <v>44652</v>
      </c>
      <c r="G350" s="13">
        <v>44681</v>
      </c>
      <c r="H350" s="167">
        <f t="shared" si="30"/>
        <v>15</v>
      </c>
      <c r="I350" s="167">
        <f t="shared" si="31"/>
        <v>61</v>
      </c>
      <c r="J350" s="167">
        <f>IF(A350="CHK",Float!$C$6,0)</f>
        <v>0</v>
      </c>
      <c r="K350" s="168">
        <f t="shared" si="32"/>
        <v>76</v>
      </c>
      <c r="L350" s="245">
        <f t="shared" si="26"/>
        <v>5.7944254653614713E-3</v>
      </c>
      <c r="M350" s="170">
        <f t="shared" si="33"/>
        <v>0.44037633536747184</v>
      </c>
    </row>
    <row r="351" spans="1:13">
      <c r="A351" s="243" t="s">
        <v>105</v>
      </c>
      <c r="B351" s="243" t="s">
        <v>291</v>
      </c>
      <c r="C351" s="59">
        <v>44561</v>
      </c>
      <c r="D351" s="244">
        <v>44579</v>
      </c>
      <c r="E351" s="246">
        <v>13584.79</v>
      </c>
      <c r="F351" s="13">
        <v>44550</v>
      </c>
      <c r="G351" s="13">
        <v>44552</v>
      </c>
      <c r="H351" s="167">
        <f t="shared" si="30"/>
        <v>1.5</v>
      </c>
      <c r="I351" s="167">
        <f t="shared" si="31"/>
        <v>27</v>
      </c>
      <c r="J351" s="167">
        <f>IF(A351="CHK",Float!$C$6,0)</f>
        <v>0</v>
      </c>
      <c r="K351" s="168">
        <f t="shared" si="32"/>
        <v>28.5</v>
      </c>
      <c r="L351" s="245">
        <f t="shared" si="26"/>
        <v>7.4339535956742522E-3</v>
      </c>
      <c r="M351" s="170">
        <f t="shared" si="33"/>
        <v>0.2118676774767162</v>
      </c>
    </row>
    <row r="352" spans="1:13">
      <c r="A352" s="243" t="s">
        <v>105</v>
      </c>
      <c r="B352" s="243" t="s">
        <v>189</v>
      </c>
      <c r="C352" s="59">
        <v>44559</v>
      </c>
      <c r="D352" s="244">
        <v>44602</v>
      </c>
      <c r="E352" s="246">
        <v>14814.6</v>
      </c>
      <c r="F352" s="13">
        <v>44548</v>
      </c>
      <c r="G352" s="13">
        <v>44554</v>
      </c>
      <c r="H352" s="167">
        <f t="shared" si="30"/>
        <v>3.5</v>
      </c>
      <c r="I352" s="167">
        <f t="shared" si="31"/>
        <v>48</v>
      </c>
      <c r="J352" s="167">
        <f>IF(A352="CHK",Float!$C$6,0)</f>
        <v>0</v>
      </c>
      <c r="K352" s="168">
        <f t="shared" si="32"/>
        <v>51.5</v>
      </c>
      <c r="L352" s="245">
        <f t="shared" si="26"/>
        <v>8.1069379017618803E-3</v>
      </c>
      <c r="M352" s="170">
        <f t="shared" si="33"/>
        <v>0.41750730194073682</v>
      </c>
    </row>
    <row r="353" spans="1:13">
      <c r="A353" s="243" t="s">
        <v>105</v>
      </c>
      <c r="B353" s="243" t="s">
        <v>290</v>
      </c>
      <c r="C353" s="59">
        <v>44512</v>
      </c>
      <c r="D353" s="244">
        <v>44552</v>
      </c>
      <c r="E353" s="246">
        <v>11698.61</v>
      </c>
      <c r="F353" s="13">
        <v>44470</v>
      </c>
      <c r="G353" s="13">
        <v>44500</v>
      </c>
      <c r="H353" s="167">
        <f t="shared" si="30"/>
        <v>15.5</v>
      </c>
      <c r="I353" s="167">
        <f t="shared" si="31"/>
        <v>52</v>
      </c>
      <c r="J353" s="167">
        <f>IF(A353="CHK",Float!$C$6,0)</f>
        <v>0</v>
      </c>
      <c r="K353" s="168">
        <f t="shared" si="32"/>
        <v>67.5</v>
      </c>
      <c r="L353" s="245">
        <f t="shared" si="26"/>
        <v>6.4017864003706182E-3</v>
      </c>
      <c r="M353" s="170">
        <f t="shared" si="33"/>
        <v>0.43212058202501674</v>
      </c>
    </row>
    <row r="354" spans="1:13">
      <c r="A354" s="243" t="s">
        <v>105</v>
      </c>
      <c r="B354" s="243" t="s">
        <v>164</v>
      </c>
      <c r="C354" s="59">
        <v>44513</v>
      </c>
      <c r="D354" s="244">
        <v>44564</v>
      </c>
      <c r="E354" s="246">
        <v>44170.13</v>
      </c>
      <c r="F354" s="13">
        <v>44507</v>
      </c>
      <c r="G354" s="13">
        <v>44513</v>
      </c>
      <c r="H354" s="167">
        <f t="shared" si="30"/>
        <v>3.5</v>
      </c>
      <c r="I354" s="167">
        <f t="shared" si="31"/>
        <v>51</v>
      </c>
      <c r="J354" s="167">
        <f>IF(A354="CHK",Float!$C$6,0)</f>
        <v>0</v>
      </c>
      <c r="K354" s="168">
        <f t="shared" si="32"/>
        <v>54.5</v>
      </c>
      <c r="L354" s="245">
        <f t="shared" si="26"/>
        <v>2.4171054299322928E-2</v>
      </c>
      <c r="M354" s="170">
        <f t="shared" si="33"/>
        <v>1.3173224593130997</v>
      </c>
    </row>
    <row r="355" spans="1:13">
      <c r="A355" s="243" t="s">
        <v>105</v>
      </c>
      <c r="B355" s="243" t="s">
        <v>246</v>
      </c>
      <c r="C355" s="59">
        <v>44732</v>
      </c>
      <c r="D355" s="244">
        <v>44757</v>
      </c>
      <c r="E355" s="246">
        <v>15943.09</v>
      </c>
      <c r="F355" s="13">
        <v>43999</v>
      </c>
      <c r="G355" s="13">
        <v>44732</v>
      </c>
      <c r="H355" s="167">
        <f t="shared" si="30"/>
        <v>367</v>
      </c>
      <c r="I355" s="167">
        <f t="shared" si="31"/>
        <v>25</v>
      </c>
      <c r="J355" s="167">
        <f>IF(A355="CHK",Float!$C$6,0)</f>
        <v>0</v>
      </c>
      <c r="K355" s="168">
        <f t="shared" si="32"/>
        <v>392</v>
      </c>
      <c r="L355" s="245">
        <f t="shared" si="26"/>
        <v>8.7244772448936067E-3</v>
      </c>
      <c r="M355" s="170">
        <f t="shared" si="33"/>
        <v>3.4199950799982939</v>
      </c>
    </row>
    <row r="356" spans="1:13">
      <c r="A356" s="243" t="s">
        <v>105</v>
      </c>
      <c r="B356" s="243" t="s">
        <v>164</v>
      </c>
      <c r="C356" s="59">
        <v>44548</v>
      </c>
      <c r="D356" s="244">
        <v>44592</v>
      </c>
      <c r="E356" s="246">
        <v>11661.25</v>
      </c>
      <c r="F356" s="13">
        <v>44542</v>
      </c>
      <c r="G356" s="13">
        <v>44548</v>
      </c>
      <c r="H356" s="167">
        <f t="shared" si="30"/>
        <v>3.5</v>
      </c>
      <c r="I356" s="167">
        <f t="shared" si="31"/>
        <v>44</v>
      </c>
      <c r="J356" s="167">
        <f>IF(A356="CHK",Float!$C$6,0)</f>
        <v>0</v>
      </c>
      <c r="K356" s="168">
        <f t="shared" si="32"/>
        <v>47.5</v>
      </c>
      <c r="L356" s="245">
        <f t="shared" si="26"/>
        <v>6.3813420279265542E-3</v>
      </c>
      <c r="M356" s="170">
        <f t="shared" si="33"/>
        <v>0.30311374632651134</v>
      </c>
    </row>
    <row r="357" spans="1:13">
      <c r="A357" s="243" t="s">
        <v>105</v>
      </c>
      <c r="B357" s="243" t="s">
        <v>292</v>
      </c>
      <c r="C357" s="59">
        <v>44545</v>
      </c>
      <c r="D357" s="244">
        <v>44588</v>
      </c>
      <c r="E357" s="246">
        <v>18190.72</v>
      </c>
      <c r="F357" s="13">
        <v>44246</v>
      </c>
      <c r="G357" s="13">
        <v>44246</v>
      </c>
      <c r="H357" s="167">
        <f t="shared" si="30"/>
        <v>0.5</v>
      </c>
      <c r="I357" s="167">
        <f t="shared" si="31"/>
        <v>342</v>
      </c>
      <c r="J357" s="167">
        <f>IF(A357="CHK",Float!$C$6,0)</f>
        <v>0</v>
      </c>
      <c r="K357" s="168">
        <f t="shared" si="32"/>
        <v>342.5</v>
      </c>
      <c r="L357" s="245">
        <f t="shared" si="26"/>
        <v>9.9544393657836107E-3</v>
      </c>
      <c r="M357" s="170">
        <f t="shared" si="33"/>
        <v>3.4093954827808868</v>
      </c>
    </row>
    <row r="358" spans="1:13">
      <c r="A358" s="243" t="s">
        <v>105</v>
      </c>
      <c r="B358" s="243" t="s">
        <v>178</v>
      </c>
      <c r="C358" s="59">
        <v>44519</v>
      </c>
      <c r="D358" s="244">
        <v>44560</v>
      </c>
      <c r="E358" s="246">
        <v>10249.58</v>
      </c>
      <c r="F358" s="13">
        <v>44557</v>
      </c>
      <c r="G358" s="13">
        <v>44563</v>
      </c>
      <c r="H358" s="167">
        <f t="shared" si="30"/>
        <v>3.5</v>
      </c>
      <c r="I358" s="167">
        <f t="shared" si="31"/>
        <v>-3</v>
      </c>
      <c r="J358" s="167">
        <f>IF(A358="CHK",Float!$C$6,0)</f>
        <v>0</v>
      </c>
      <c r="K358" s="168">
        <f t="shared" si="32"/>
        <v>0.5</v>
      </c>
      <c r="L358" s="245">
        <f t="shared" si="26"/>
        <v>5.608839157259766E-3</v>
      </c>
      <c r="M358" s="170">
        <f t="shared" si="33"/>
        <v>2.804419578629883E-3</v>
      </c>
    </row>
    <row r="359" spans="1:13">
      <c r="A359" s="243" t="s">
        <v>105</v>
      </c>
      <c r="B359" s="243" t="s">
        <v>189</v>
      </c>
      <c r="C359" s="59">
        <v>44547</v>
      </c>
      <c r="D359" s="244">
        <v>44589</v>
      </c>
      <c r="E359" s="246">
        <v>11985.67</v>
      </c>
      <c r="F359" s="13">
        <v>44527</v>
      </c>
      <c r="G359" s="13">
        <v>44533</v>
      </c>
      <c r="H359" s="167">
        <f t="shared" si="30"/>
        <v>3.5</v>
      </c>
      <c r="I359" s="167">
        <f t="shared" si="31"/>
        <v>56</v>
      </c>
      <c r="J359" s="167">
        <f>IF(A359="CHK",Float!$C$6,0)</f>
        <v>0</v>
      </c>
      <c r="K359" s="168">
        <f t="shared" si="32"/>
        <v>59.5</v>
      </c>
      <c r="L359" s="245">
        <f t="shared" si="26"/>
        <v>6.5588731657290995E-3</v>
      </c>
      <c r="M359" s="170">
        <f t="shared" si="33"/>
        <v>0.39025295336088139</v>
      </c>
    </row>
    <row r="360" spans="1:13">
      <c r="A360" s="243" t="s">
        <v>165</v>
      </c>
      <c r="B360" s="243" t="s">
        <v>293</v>
      </c>
      <c r="C360" s="59">
        <v>44659</v>
      </c>
      <c r="D360" s="244">
        <v>44662</v>
      </c>
      <c r="E360" s="246">
        <v>10000</v>
      </c>
      <c r="F360" s="13">
        <v>44659</v>
      </c>
      <c r="G360" s="13">
        <v>44659</v>
      </c>
      <c r="H360" s="167">
        <f t="shared" si="30"/>
        <v>0.5</v>
      </c>
      <c r="I360" s="167">
        <f t="shared" si="31"/>
        <v>3</v>
      </c>
      <c r="J360" s="167">
        <f>IF(A360="CHK",Float!$C$6,0)</f>
        <v>12.727273653192686</v>
      </c>
      <c r="K360" s="168">
        <f t="shared" si="32"/>
        <v>16.227273653192686</v>
      </c>
      <c r="L360" s="245">
        <f t="shared" si="26"/>
        <v>5.4722624314945262E-3</v>
      </c>
      <c r="M360" s="170">
        <f t="shared" si="33"/>
        <v>8.8799899977947266E-2</v>
      </c>
    </row>
    <row r="361" spans="1:13">
      <c r="A361" s="243" t="s">
        <v>105</v>
      </c>
      <c r="B361" s="243" t="s">
        <v>294</v>
      </c>
      <c r="C361" s="59">
        <v>44499</v>
      </c>
      <c r="D361" s="244">
        <v>44543</v>
      </c>
      <c r="E361" s="246">
        <v>49549</v>
      </c>
      <c r="F361" s="13">
        <v>44494</v>
      </c>
      <c r="G361" s="13">
        <v>44500</v>
      </c>
      <c r="H361" s="167">
        <f t="shared" si="30"/>
        <v>3.5</v>
      </c>
      <c r="I361" s="167">
        <f t="shared" si="31"/>
        <v>43</v>
      </c>
      <c r="J361" s="167">
        <f>IF(A361="CHK",Float!$C$6,0)</f>
        <v>0</v>
      </c>
      <c r="K361" s="168">
        <f t="shared" si="32"/>
        <v>46.5</v>
      </c>
      <c r="L361" s="245">
        <f t="shared" si="26"/>
        <v>2.7114513121812227E-2</v>
      </c>
      <c r="M361" s="170">
        <f t="shared" si="33"/>
        <v>1.2608248601642686</v>
      </c>
    </row>
    <row r="362" spans="1:13">
      <c r="A362" s="243" t="s">
        <v>105</v>
      </c>
      <c r="B362" s="243" t="s">
        <v>246</v>
      </c>
      <c r="C362" s="59">
        <v>44587</v>
      </c>
      <c r="D362" s="244">
        <v>44614</v>
      </c>
      <c r="E362" s="246">
        <v>11038.85</v>
      </c>
      <c r="F362" s="13">
        <v>44582</v>
      </c>
      <c r="G362" s="13">
        <v>44586</v>
      </c>
      <c r="H362" s="167">
        <f t="shared" si="30"/>
        <v>2.5</v>
      </c>
      <c r="I362" s="167">
        <f t="shared" si="31"/>
        <v>28</v>
      </c>
      <c r="J362" s="167">
        <f>IF(A362="CHK",Float!$C$6,0)</f>
        <v>0</v>
      </c>
      <c r="K362" s="168">
        <f t="shared" si="32"/>
        <v>30.5</v>
      </c>
      <c r="L362" s="245">
        <f t="shared" si="26"/>
        <v>6.0407484141903351E-3</v>
      </c>
      <c r="M362" s="170">
        <f t="shared" si="33"/>
        <v>0.18424282663280522</v>
      </c>
    </row>
    <row r="363" spans="1:13">
      <c r="A363" s="243" t="s">
        <v>105</v>
      </c>
      <c r="B363" s="243" t="s">
        <v>179</v>
      </c>
      <c r="C363" s="59">
        <v>44576</v>
      </c>
      <c r="D363" s="244">
        <v>44620</v>
      </c>
      <c r="E363" s="246">
        <v>21377.1</v>
      </c>
      <c r="F363" s="13">
        <v>44570</v>
      </c>
      <c r="G363" s="13">
        <v>44576</v>
      </c>
      <c r="H363" s="167">
        <f t="shared" si="30"/>
        <v>3.5</v>
      </c>
      <c r="I363" s="167">
        <f t="shared" si="31"/>
        <v>44</v>
      </c>
      <c r="J363" s="167">
        <f>IF(A363="CHK",Float!$C$6,0)</f>
        <v>0</v>
      </c>
      <c r="K363" s="168">
        <f t="shared" si="32"/>
        <v>47.5</v>
      </c>
      <c r="L363" s="245">
        <f>E363/$E$381</f>
        <v>1.1698110122430163E-2</v>
      </c>
      <c r="M363" s="170">
        <f t="shared" si="33"/>
        <v>0.5556602308154327</v>
      </c>
    </row>
    <row r="364" spans="1:13">
      <c r="A364" s="243" t="s">
        <v>165</v>
      </c>
      <c r="B364" s="243" t="s">
        <v>247</v>
      </c>
      <c r="C364" s="59">
        <v>44545</v>
      </c>
      <c r="D364" s="244">
        <v>44589</v>
      </c>
      <c r="E364" s="246">
        <v>10230</v>
      </c>
      <c r="F364" s="13">
        <v>44545</v>
      </c>
      <c r="G364" s="13">
        <v>44545</v>
      </c>
      <c r="H364" s="167">
        <f t="shared" si="30"/>
        <v>0.5</v>
      </c>
      <c r="I364" s="167">
        <f t="shared" si="31"/>
        <v>44</v>
      </c>
      <c r="J364" s="167">
        <f>IF(A364="CHK",Float!$C$6,0)</f>
        <v>12.727273653192686</v>
      </c>
      <c r="K364" s="168">
        <f t="shared" si="32"/>
        <v>57.227273653192682</v>
      </c>
      <c r="L364" s="245">
        <f t="shared" si="26"/>
        <v>5.5981244674188999E-3</v>
      </c>
      <c r="M364" s="170">
        <f t="shared" si="33"/>
        <v>0.32036540084161491</v>
      </c>
    </row>
    <row r="365" spans="1:13">
      <c r="A365" s="243" t="s">
        <v>105</v>
      </c>
      <c r="B365" s="243" t="s">
        <v>245</v>
      </c>
      <c r="C365" s="59">
        <v>44499</v>
      </c>
      <c r="D365" s="244">
        <v>44564</v>
      </c>
      <c r="E365" s="246">
        <v>32665.77</v>
      </c>
      <c r="F365" s="13">
        <v>44470</v>
      </c>
      <c r="G365" s="13">
        <v>44500</v>
      </c>
      <c r="H365" s="167">
        <f t="shared" si="30"/>
        <v>15.5</v>
      </c>
      <c r="I365" s="167">
        <f t="shared" si="31"/>
        <v>64</v>
      </c>
      <c r="J365" s="167">
        <f>IF(A365="CHK",Float!$C$6,0)</f>
        <v>0</v>
      </c>
      <c r="K365" s="168">
        <f t="shared" si="32"/>
        <v>79.5</v>
      </c>
      <c r="L365" s="245">
        <f t="shared" si="26"/>
        <v>1.7875566596684093E-2</v>
      </c>
      <c r="M365" s="170">
        <f t="shared" si="33"/>
        <v>1.4211075444363854</v>
      </c>
    </row>
    <row r="366" spans="1:13">
      <c r="A366" s="243" t="s">
        <v>105</v>
      </c>
      <c r="B366" s="243" t="s">
        <v>290</v>
      </c>
      <c r="C366" s="59">
        <v>44512</v>
      </c>
      <c r="D366" s="244">
        <v>44552</v>
      </c>
      <c r="E366" s="246">
        <v>16068.25</v>
      </c>
      <c r="F366" s="13">
        <v>44470</v>
      </c>
      <c r="G366" s="13">
        <v>44500</v>
      </c>
      <c r="H366" s="167">
        <f t="shared" si="30"/>
        <v>15.5</v>
      </c>
      <c r="I366" s="167">
        <f t="shared" si="31"/>
        <v>52</v>
      </c>
      <c r="J366" s="167">
        <f>IF(A366="CHK",Float!$C$6,0)</f>
        <v>0</v>
      </c>
      <c r="K366" s="168">
        <f t="shared" si="32"/>
        <v>67.5</v>
      </c>
      <c r="L366" s="245">
        <f t="shared" si="26"/>
        <v>8.792968081486191E-3</v>
      </c>
      <c r="M366" s="170">
        <f t="shared" si="33"/>
        <v>0.59352534550031788</v>
      </c>
    </row>
    <row r="367" spans="1:13">
      <c r="A367" s="243" t="s">
        <v>105</v>
      </c>
      <c r="B367" s="243" t="s">
        <v>295</v>
      </c>
      <c r="C367" s="59">
        <v>44702</v>
      </c>
      <c r="D367" s="244">
        <v>44743</v>
      </c>
      <c r="E367" s="246">
        <v>10860</v>
      </c>
      <c r="F367" s="13">
        <v>44696</v>
      </c>
      <c r="G367" s="13">
        <v>44702</v>
      </c>
      <c r="H367" s="167">
        <f t="shared" si="30"/>
        <v>3.5</v>
      </c>
      <c r="I367" s="167">
        <f t="shared" si="31"/>
        <v>41</v>
      </c>
      <c r="J367" s="167">
        <f>IF(A367="CHK",Float!$C$6,0)</f>
        <v>0</v>
      </c>
      <c r="K367" s="168">
        <f t="shared" si="32"/>
        <v>44.5</v>
      </c>
      <c r="L367" s="245">
        <f t="shared" si="26"/>
        <v>5.942877000603055E-3</v>
      </c>
      <c r="M367" s="170">
        <f t="shared" si="33"/>
        <v>0.26445802652683592</v>
      </c>
    </row>
    <row r="368" spans="1:13">
      <c r="A368" s="243" t="s">
        <v>105</v>
      </c>
      <c r="B368" s="243" t="s">
        <v>296</v>
      </c>
      <c r="C368" s="59">
        <v>44804</v>
      </c>
      <c r="D368" s="244">
        <v>44847</v>
      </c>
      <c r="E368" s="246">
        <v>16092.84</v>
      </c>
      <c r="F368" s="13">
        <v>44767</v>
      </c>
      <c r="G368" s="13">
        <v>44767</v>
      </c>
      <c r="H368" s="167">
        <f t="shared" si="30"/>
        <v>0.5</v>
      </c>
      <c r="I368" s="167">
        <f t="shared" si="31"/>
        <v>80</v>
      </c>
      <c r="J368" s="167">
        <f>IF(A368="CHK",Float!$C$6,0)</f>
        <v>0</v>
      </c>
      <c r="K368" s="168">
        <f t="shared" si="32"/>
        <v>80.5</v>
      </c>
      <c r="L368" s="245">
        <f t="shared" si="26"/>
        <v>8.8064243748052374E-3</v>
      </c>
      <c r="M368" s="170">
        <f t="shared" si="33"/>
        <v>0.70891716217182166</v>
      </c>
    </row>
    <row r="369" spans="1:14">
      <c r="A369" s="243" t="s">
        <v>105</v>
      </c>
      <c r="B369" s="243" t="s">
        <v>297</v>
      </c>
      <c r="C369" s="59">
        <v>44536</v>
      </c>
      <c r="D369" s="244">
        <v>44580</v>
      </c>
      <c r="E369" s="246">
        <v>50163.5</v>
      </c>
      <c r="F369" s="13">
        <v>44494</v>
      </c>
      <c r="G369" s="13">
        <v>44512</v>
      </c>
      <c r="H369" s="167">
        <f t="shared" si="30"/>
        <v>9.5</v>
      </c>
      <c r="I369" s="167">
        <f t="shared" si="31"/>
        <v>68</v>
      </c>
      <c r="J369" s="167">
        <f>IF(A369="CHK",Float!$C$6,0)</f>
        <v>0</v>
      </c>
      <c r="K369" s="168">
        <f t="shared" si="32"/>
        <v>77.5</v>
      </c>
      <c r="L369" s="245">
        <f t="shared" si="26"/>
        <v>2.7450783648227565E-2</v>
      </c>
      <c r="M369" s="170">
        <f t="shared" si="33"/>
        <v>2.1274357327376361</v>
      </c>
    </row>
    <row r="370" spans="1:14">
      <c r="A370" s="243" t="s">
        <v>105</v>
      </c>
      <c r="B370" s="243" t="s">
        <v>278</v>
      </c>
      <c r="C370" s="59">
        <v>44779</v>
      </c>
      <c r="D370" s="244">
        <v>44832</v>
      </c>
      <c r="E370" s="246">
        <v>50595.75</v>
      </c>
      <c r="F370" s="13">
        <v>44773</v>
      </c>
      <c r="G370" s="13">
        <v>44779</v>
      </c>
      <c r="H370" s="167">
        <f t="shared" si="30"/>
        <v>3.5</v>
      </c>
      <c r="I370" s="167">
        <f t="shared" si="31"/>
        <v>53</v>
      </c>
      <c r="J370" s="167">
        <f>IF(A370="CHK",Float!$C$6,0)</f>
        <v>0</v>
      </c>
      <c r="K370" s="168">
        <f t="shared" si="32"/>
        <v>56.5</v>
      </c>
      <c r="L370" s="245">
        <f t="shared" si="26"/>
        <v>2.7687322191828914E-2</v>
      </c>
      <c r="M370" s="170">
        <f t="shared" si="33"/>
        <v>1.5643337038383336</v>
      </c>
    </row>
    <row r="371" spans="1:14">
      <c r="A371" s="243" t="s">
        <v>105</v>
      </c>
      <c r="B371" s="243" t="s">
        <v>294</v>
      </c>
      <c r="C371" s="59">
        <v>44548</v>
      </c>
      <c r="D371" s="244">
        <v>44592</v>
      </c>
      <c r="E371" s="246">
        <v>50674.5</v>
      </c>
      <c r="F371" s="13">
        <v>44542</v>
      </c>
      <c r="G371" s="13">
        <v>44548</v>
      </c>
      <c r="H371" s="167">
        <f t="shared" si="30"/>
        <v>3.5</v>
      </c>
      <c r="I371" s="167">
        <f t="shared" si="31"/>
        <v>44</v>
      </c>
      <c r="J371" s="167">
        <f>IF(A371="CHK",Float!$C$6,0)</f>
        <v>0</v>
      </c>
      <c r="K371" s="168">
        <f t="shared" si="32"/>
        <v>47.5</v>
      </c>
      <c r="L371" s="245">
        <f t="shared" si="26"/>
        <v>2.7730416258476935E-2</v>
      </c>
      <c r="M371" s="170">
        <f t="shared" si="33"/>
        <v>1.3171947722776545</v>
      </c>
    </row>
    <row r="372" spans="1:14">
      <c r="A372" s="243" t="s">
        <v>105</v>
      </c>
      <c r="B372" s="243" t="s">
        <v>298</v>
      </c>
      <c r="C372" s="59">
        <v>44753</v>
      </c>
      <c r="D372" s="244">
        <v>44756</v>
      </c>
      <c r="E372" s="246">
        <v>51003.66</v>
      </c>
      <c r="F372" s="13">
        <v>44713</v>
      </c>
      <c r="G372" s="13">
        <v>44742</v>
      </c>
      <c r="H372" s="167">
        <f t="shared" si="30"/>
        <v>15</v>
      </c>
      <c r="I372" s="167">
        <f t="shared" si="31"/>
        <v>14</v>
      </c>
      <c r="J372" s="167">
        <f>IF(A372="CHK",Float!$C$6,0)</f>
        <v>0</v>
      </c>
      <c r="K372" s="168">
        <f t="shared" si="32"/>
        <v>29</v>
      </c>
      <c r="L372" s="245">
        <f t="shared" si="26"/>
        <v>2.7910541248672011E-2</v>
      </c>
      <c r="M372" s="170">
        <f t="shared" si="33"/>
        <v>0.80940569621148828</v>
      </c>
    </row>
    <row r="373" spans="1:14">
      <c r="A373" s="243" t="s">
        <v>105</v>
      </c>
      <c r="B373" s="243" t="s">
        <v>292</v>
      </c>
      <c r="C373" s="59">
        <v>44511</v>
      </c>
      <c r="D373" s="244">
        <v>44551</v>
      </c>
      <c r="E373" s="246">
        <v>51170</v>
      </c>
      <c r="F373" s="13">
        <v>44445</v>
      </c>
      <c r="G373" s="13">
        <v>44447</v>
      </c>
      <c r="H373" s="167">
        <f t="shared" si="30"/>
        <v>1.5</v>
      </c>
      <c r="I373" s="167">
        <f t="shared" si="31"/>
        <v>104</v>
      </c>
      <c r="J373" s="167">
        <f>IF(A373="CHK",Float!$C$6,0)</f>
        <v>0</v>
      </c>
      <c r="K373" s="168">
        <f t="shared" si="32"/>
        <v>105.5</v>
      </c>
      <c r="L373" s="245">
        <f t="shared" si="26"/>
        <v>2.800156686195749E-2</v>
      </c>
      <c r="M373" s="170">
        <f t="shared" si="33"/>
        <v>2.9541653039365152</v>
      </c>
    </row>
    <row r="374" spans="1:14">
      <c r="A374" s="243" t="s">
        <v>105</v>
      </c>
      <c r="B374" s="243" t="s">
        <v>164</v>
      </c>
      <c r="C374" s="59">
        <v>44737</v>
      </c>
      <c r="D374" s="244">
        <v>44790</v>
      </c>
      <c r="E374" s="246">
        <v>51239.13</v>
      </c>
      <c r="F374" s="13">
        <v>44731</v>
      </c>
      <c r="G374" s="13">
        <v>44737</v>
      </c>
      <c r="H374" s="167">
        <f t="shared" si="30"/>
        <v>3.5</v>
      </c>
      <c r="I374" s="167">
        <f t="shared" si="31"/>
        <v>53</v>
      </c>
      <c r="J374" s="167">
        <f>IF(A374="CHK",Float!$C$6,0)</f>
        <v>0</v>
      </c>
      <c r="K374" s="168">
        <f t="shared" si="32"/>
        <v>56.5</v>
      </c>
      <c r="L374" s="245">
        <f t="shared" si="26"/>
        <v>2.8039396612146408E-2</v>
      </c>
      <c r="M374" s="170">
        <f>K374*L374</f>
        <v>1.584225908586272</v>
      </c>
    </row>
    <row r="375" spans="1:14">
      <c r="A375" s="243" t="s">
        <v>105</v>
      </c>
      <c r="B375" s="243" t="s">
        <v>294</v>
      </c>
      <c r="C375" s="59">
        <v>44506</v>
      </c>
      <c r="D375" s="244">
        <v>44550</v>
      </c>
      <c r="E375" s="246">
        <v>51361.5</v>
      </c>
      <c r="F375" s="13">
        <v>44500</v>
      </c>
      <c r="G375" s="13">
        <v>44506</v>
      </c>
      <c r="H375" s="167">
        <f t="shared" si="30"/>
        <v>3.5</v>
      </c>
      <c r="I375" s="167">
        <f t="shared" si="31"/>
        <v>44</v>
      </c>
      <c r="J375" s="167">
        <f>IF(A375="CHK",Float!$C$6,0)</f>
        <v>0</v>
      </c>
      <c r="K375" s="168">
        <f t="shared" si="32"/>
        <v>47.5</v>
      </c>
      <c r="L375" s="245">
        <f t="shared" si="26"/>
        <v>2.810636068752061E-2</v>
      </c>
      <c r="M375" s="170">
        <f t="shared" si="33"/>
        <v>1.3350521326572289</v>
      </c>
    </row>
    <row r="376" spans="1:14">
      <c r="A376" s="243" t="s">
        <v>105</v>
      </c>
      <c r="B376" s="243" t="s">
        <v>237</v>
      </c>
      <c r="C376" s="59">
        <v>44583</v>
      </c>
      <c r="D376" s="244">
        <v>44650</v>
      </c>
      <c r="E376" s="246">
        <v>51733.36</v>
      </c>
      <c r="F376" s="13">
        <v>44577</v>
      </c>
      <c r="G376" s="13">
        <v>44583</v>
      </c>
      <c r="H376" s="167">
        <f t="shared" si="30"/>
        <v>3.5</v>
      </c>
      <c r="I376" s="167">
        <f t="shared" si="31"/>
        <v>67</v>
      </c>
      <c r="J376" s="167">
        <f>IF(A376="CHK",Float!$C$6,0)</f>
        <v>0</v>
      </c>
      <c r="K376" s="168">
        <f t="shared" si="32"/>
        <v>70.5</v>
      </c>
      <c r="L376" s="245">
        <f t="shared" si="26"/>
        <v>2.8309852238298166E-2</v>
      </c>
      <c r="M376" s="170">
        <f t="shared" si="33"/>
        <v>1.9958445828000206</v>
      </c>
    </row>
    <row r="377" spans="1:14">
      <c r="A377" s="243" t="s">
        <v>105</v>
      </c>
      <c r="B377" s="243" t="s">
        <v>237</v>
      </c>
      <c r="C377" s="59">
        <v>44548</v>
      </c>
      <c r="D377" s="244">
        <v>44596</v>
      </c>
      <c r="E377" s="246">
        <v>100401.60000000001</v>
      </c>
      <c r="F377" s="13">
        <v>44542</v>
      </c>
      <c r="G377" s="13">
        <v>44548</v>
      </c>
      <c r="H377" s="167">
        <f t="shared" si="30"/>
        <v>3.5</v>
      </c>
      <c r="I377" s="167">
        <f t="shared" si="31"/>
        <v>48</v>
      </c>
      <c r="J377" s="167">
        <f>IF(A377="CHK",Float!$C$6,0)</f>
        <v>0</v>
      </c>
      <c r="K377" s="168">
        <f t="shared" si="32"/>
        <v>51.5</v>
      </c>
      <c r="L377" s="245">
        <f t="shared" si="26"/>
        <v>5.4942390374194079E-2</v>
      </c>
      <c r="M377" s="170">
        <f t="shared" si="33"/>
        <v>2.829533104270995</v>
      </c>
    </row>
    <row r="378" spans="1:14">
      <c r="A378" s="243" t="s">
        <v>105</v>
      </c>
      <c r="B378" s="243" t="s">
        <v>164</v>
      </c>
      <c r="C378" s="59">
        <v>44555</v>
      </c>
      <c r="D378" s="244">
        <v>44599</v>
      </c>
      <c r="E378" s="246">
        <v>101097.04</v>
      </c>
      <c r="F378" s="13">
        <v>44549</v>
      </c>
      <c r="G378" s="13">
        <v>44555</v>
      </c>
      <c r="H378" s="167">
        <f t="shared" si="30"/>
        <v>3.5</v>
      </c>
      <c r="I378" s="167">
        <f t="shared" si="31"/>
        <v>44</v>
      </c>
      <c r="J378" s="167">
        <f>IF(A378="CHK",Float!$C$6,0)</f>
        <v>0</v>
      </c>
      <c r="K378" s="168">
        <f t="shared" si="32"/>
        <v>47.5</v>
      </c>
      <c r="L378" s="245">
        <f t="shared" si="26"/>
        <v>5.5322953392729933E-2</v>
      </c>
      <c r="M378" s="170">
        <f t="shared" si="33"/>
        <v>2.6278402861546719</v>
      </c>
    </row>
    <row r="379" spans="1:14">
      <c r="A379" s="243" t="s">
        <v>105</v>
      </c>
      <c r="B379" s="243" t="s">
        <v>164</v>
      </c>
      <c r="C379" s="59">
        <v>44744</v>
      </c>
      <c r="D379" s="59">
        <v>44788</v>
      </c>
      <c r="E379" s="246">
        <v>101269.26</v>
      </c>
      <c r="F379" s="13">
        <v>44738</v>
      </c>
      <c r="G379" s="13">
        <v>44744</v>
      </c>
      <c r="H379" s="167">
        <f t="shared" si="30"/>
        <v>3.5</v>
      </c>
      <c r="I379" s="167">
        <f t="shared" si="31"/>
        <v>44</v>
      </c>
      <c r="J379" s="167">
        <f>IF(A379="CHK",Float!$C$6,0)</f>
        <v>0</v>
      </c>
      <c r="K379" s="168">
        <f t="shared" si="32"/>
        <v>47.5</v>
      </c>
      <c r="L379" s="245">
        <f t="shared" si="26"/>
        <v>5.5417196696325131E-2</v>
      </c>
      <c r="M379" s="170">
        <f t="shared" si="33"/>
        <v>2.6323168430754436</v>
      </c>
    </row>
    <row r="380" spans="1:14">
      <c r="A380" s="243"/>
      <c r="B380" s="247"/>
      <c r="C380" s="247"/>
      <c r="D380" s="59"/>
      <c r="E380" s="59"/>
      <c r="F380" s="248"/>
      <c r="G380" s="13"/>
      <c r="H380" s="13"/>
      <c r="I380" s="167"/>
      <c r="J380" s="167"/>
      <c r="K380" s="167"/>
      <c r="L380" s="168"/>
      <c r="M380" s="245"/>
      <c r="N380" s="170"/>
    </row>
    <row r="381" spans="1:14" ht="13.5" thickBot="1">
      <c r="E381" s="249">
        <f>SUM(E9:E379)</f>
        <v>1827397.7399999998</v>
      </c>
      <c r="M381" s="250">
        <f>SUM(M9:M379)</f>
        <v>58.438072110193168</v>
      </c>
    </row>
    <row r="382" spans="1:14" ht="13.5" thickTop="1"/>
    <row r="385" spans="13:14">
      <c r="N385" s="251"/>
    </row>
    <row r="386" spans="13:14">
      <c r="M386" s="251"/>
    </row>
  </sheetData>
  <autoFilter ref="A7:N379" xr:uid="{00000000-0001-0000-0D00-000000000000}"/>
  <sortState xmlns:xlrd2="http://schemas.microsoft.com/office/spreadsheetml/2017/richdata2" ref="A9:M338">
    <sortCondition ref="C9:C338"/>
  </sortState>
  <conditionalFormatting sqref="H7:M7 G8:M8">
    <cfRule type="cellIs" dxfId="8" priority="1" stopIfTrue="1" operator="equal">
      <formula>"REPLACE"</formula>
    </cfRule>
    <cfRule type="cellIs" dxfId="7" priority="2" stopIfTrue="1" operator="equal">
      <formula>"NA"</formula>
    </cfRule>
    <cfRule type="cellIs" dxfId="6" priority="3" stopIfTrue="1" operator="equal">
      <formula>"PRINT"</formula>
    </cfRule>
  </conditionalFormatting>
  <pageMargins left="0.7" right="0.7" top="0.75" bottom="0.75" header="0.3" footer="0.3"/>
  <pageSetup scale="49" fitToHeight="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0D1D-AD67-4D6C-8676-2DBDB0A1043A}">
  <sheetPr>
    <pageSetUpPr fitToPage="1"/>
  </sheetPr>
  <dimension ref="A1:K597"/>
  <sheetViews>
    <sheetView view="pageBreakPreview" zoomScaleNormal="100" zoomScaleSheetLayoutView="100" workbookViewId="0">
      <selection activeCell="K46" sqref="K46"/>
    </sheetView>
  </sheetViews>
  <sheetFormatPr defaultColWidth="9.140625" defaultRowHeight="12.75"/>
  <cols>
    <col min="1" max="1" width="18.85546875" style="7" bestFit="1" customWidth="1"/>
    <col min="2" max="2" width="21.5703125" style="7" customWidth="1"/>
    <col min="3" max="3" width="22.85546875" style="7" customWidth="1"/>
    <col min="4" max="4" width="18.140625" style="7" customWidth="1"/>
    <col min="5" max="5" width="17.5703125" style="7" customWidth="1"/>
    <col min="6" max="6" width="16.28515625" style="7" customWidth="1"/>
    <col min="7" max="7" width="12.7109375" style="7" customWidth="1"/>
    <col min="8" max="11" width="12.5703125" style="7" customWidth="1"/>
    <col min="12" max="12" width="14.140625" style="7" bestFit="1" customWidth="1"/>
    <col min="13" max="13" width="12.5703125" style="7" customWidth="1"/>
    <col min="14" max="14" width="12.42578125" style="7" customWidth="1"/>
    <col min="15" max="16384" width="9.140625" style="7"/>
  </cols>
  <sheetData>
    <row r="1" spans="1:11">
      <c r="A1" s="47" t="str">
        <f>'Revenue Lag'!A1</f>
        <v>KENTUCKY POWER COMPANY</v>
      </c>
      <c r="H1" s="22"/>
    </row>
    <row r="2" spans="1:11">
      <c r="A2" s="2" t="s">
        <v>16</v>
      </c>
      <c r="H2" s="22"/>
    </row>
    <row r="3" spans="1:11" ht="15">
      <c r="A3" s="2" t="s">
        <v>299</v>
      </c>
      <c r="F3" s="160"/>
    </row>
    <row r="4" spans="1:11">
      <c r="A4" s="50"/>
    </row>
    <row r="6" spans="1:11">
      <c r="B6" s="31" t="s">
        <v>89</v>
      </c>
      <c r="C6" s="161">
        <f>J592</f>
        <v>27.91981217929197</v>
      </c>
      <c r="D6" s="162" t="s">
        <v>28</v>
      </c>
    </row>
    <row r="8" spans="1:11" ht="37.5" customHeight="1">
      <c r="A8" s="72" t="s">
        <v>148</v>
      </c>
      <c r="B8" s="163" t="s">
        <v>150</v>
      </c>
      <c r="C8" s="164" t="s">
        <v>151</v>
      </c>
      <c r="D8" s="165" t="s">
        <v>152</v>
      </c>
      <c r="E8" s="165" t="s">
        <v>153</v>
      </c>
      <c r="F8" s="165" t="s">
        <v>96</v>
      </c>
      <c r="G8" s="165" t="s">
        <v>97</v>
      </c>
      <c r="H8" s="165" t="s">
        <v>98</v>
      </c>
      <c r="I8" s="165" t="s">
        <v>99</v>
      </c>
      <c r="J8" s="165" t="s">
        <v>141</v>
      </c>
      <c r="K8" s="166"/>
    </row>
    <row r="9" spans="1:11" ht="14.25" customHeight="1">
      <c r="A9" s="8" t="s">
        <v>35</v>
      </c>
      <c r="B9" s="8" t="s">
        <v>36</v>
      </c>
      <c r="C9" s="8" t="s">
        <v>37</v>
      </c>
      <c r="D9" s="8" t="s">
        <v>38</v>
      </c>
      <c r="E9" s="8" t="s">
        <v>70</v>
      </c>
      <c r="F9" s="8" t="s">
        <v>71</v>
      </c>
      <c r="G9" s="8" t="s">
        <v>72</v>
      </c>
      <c r="H9" s="8" t="s">
        <v>73</v>
      </c>
      <c r="I9" s="8" t="s">
        <v>101</v>
      </c>
      <c r="J9" s="8" t="s">
        <v>102</v>
      </c>
      <c r="K9" s="173" t="s">
        <v>300</v>
      </c>
    </row>
    <row r="10" spans="1:11">
      <c r="A10" s="33" t="s">
        <v>301</v>
      </c>
      <c r="B10" s="59">
        <v>44515</v>
      </c>
      <c r="C10" s="158">
        <v>1799322.19</v>
      </c>
      <c r="D10" s="13">
        <v>44470</v>
      </c>
      <c r="E10" s="13">
        <v>44500</v>
      </c>
      <c r="F10" s="167">
        <f t="shared" ref="F10:F24" si="0">(E10-D10+1)/2</f>
        <v>15.5</v>
      </c>
      <c r="G10" s="167">
        <f t="shared" ref="G10:G24" si="1">B10-E10</f>
        <v>15</v>
      </c>
      <c r="H10" s="168">
        <f>F10+G10</f>
        <v>30.5</v>
      </c>
      <c r="I10" s="169">
        <f t="shared" ref="I10:I73" si="2">C10/$C$592</f>
        <v>6.4109673238693142E-3</v>
      </c>
      <c r="J10" s="170">
        <f>H10*I10</f>
        <v>0.19553450337801409</v>
      </c>
      <c r="K10" s="171" t="s">
        <v>302</v>
      </c>
    </row>
    <row r="11" spans="1:11">
      <c r="A11" s="33" t="s">
        <v>301</v>
      </c>
      <c r="B11" s="59">
        <v>44515</v>
      </c>
      <c r="C11" s="42">
        <v>2410039.2799999998</v>
      </c>
      <c r="D11" s="13">
        <v>44470</v>
      </c>
      <c r="E11" s="13">
        <v>44500</v>
      </c>
      <c r="F11" s="167">
        <f t="shared" si="0"/>
        <v>15.5</v>
      </c>
      <c r="G11" s="167">
        <f t="shared" si="1"/>
        <v>15</v>
      </c>
      <c r="H11" s="168">
        <f t="shared" ref="H11:H74" si="3">F11+G11</f>
        <v>30.5</v>
      </c>
      <c r="I11" s="169">
        <f t="shared" si="2"/>
        <v>8.5869463285624947E-3</v>
      </c>
      <c r="J11" s="170">
        <f t="shared" ref="J11:J24" si="4">H11*I11</f>
        <v>0.26190186302115609</v>
      </c>
      <c r="K11" s="171" t="s">
        <v>302</v>
      </c>
    </row>
    <row r="12" spans="1:11">
      <c r="A12" s="33" t="s">
        <v>303</v>
      </c>
      <c r="B12" s="59">
        <v>44508</v>
      </c>
      <c r="C12" s="42">
        <v>2372238.19</v>
      </c>
      <c r="D12" s="13">
        <v>44470</v>
      </c>
      <c r="E12" s="13">
        <v>44500</v>
      </c>
      <c r="F12" s="167">
        <f t="shared" si="0"/>
        <v>15.5</v>
      </c>
      <c r="G12" s="167">
        <f t="shared" si="1"/>
        <v>8</v>
      </c>
      <c r="H12" s="168">
        <f t="shared" si="3"/>
        <v>23.5</v>
      </c>
      <c r="I12" s="169">
        <f t="shared" si="2"/>
        <v>8.4522614154638343E-3</v>
      </c>
      <c r="J12" s="170">
        <f t="shared" si="4"/>
        <v>0.19862814326340011</v>
      </c>
      <c r="K12" s="171" t="s">
        <v>304</v>
      </c>
    </row>
    <row r="13" spans="1:11">
      <c r="A13" s="33" t="s">
        <v>303</v>
      </c>
      <c r="B13" s="59">
        <v>44508</v>
      </c>
      <c r="C13" s="42">
        <v>4068788.19</v>
      </c>
      <c r="D13" s="13">
        <v>44470</v>
      </c>
      <c r="E13" s="13">
        <v>44500</v>
      </c>
      <c r="F13" s="167">
        <f t="shared" si="0"/>
        <v>15.5</v>
      </c>
      <c r="G13" s="167">
        <f t="shared" si="1"/>
        <v>8</v>
      </c>
      <c r="H13" s="168">
        <f t="shared" si="3"/>
        <v>23.5</v>
      </c>
      <c r="I13" s="169">
        <f t="shared" si="2"/>
        <v>1.4497052433858647E-2</v>
      </c>
      <c r="J13" s="170">
        <f t="shared" si="4"/>
        <v>0.34068073219567818</v>
      </c>
      <c r="K13" s="171" t="s">
        <v>304</v>
      </c>
    </row>
    <row r="14" spans="1:11">
      <c r="A14" s="33" t="s">
        <v>301</v>
      </c>
      <c r="B14" s="59">
        <v>44515</v>
      </c>
      <c r="C14" s="42">
        <v>210.58</v>
      </c>
      <c r="D14" s="13">
        <v>44470</v>
      </c>
      <c r="E14" s="13">
        <v>44500</v>
      </c>
      <c r="F14" s="167">
        <f t="shared" si="0"/>
        <v>15.5</v>
      </c>
      <c r="G14" s="167">
        <f t="shared" si="1"/>
        <v>15</v>
      </c>
      <c r="H14" s="168">
        <f t="shared" si="3"/>
        <v>30.5</v>
      </c>
      <c r="I14" s="169">
        <f t="shared" si="2"/>
        <v>7.5029447564385358E-7</v>
      </c>
      <c r="J14" s="170">
        <f t="shared" si="4"/>
        <v>2.2883981507137532E-5</v>
      </c>
      <c r="K14" s="171" t="s">
        <v>302</v>
      </c>
    </row>
    <row r="15" spans="1:11">
      <c r="A15" s="33" t="s">
        <v>301</v>
      </c>
      <c r="B15" s="59">
        <v>44515</v>
      </c>
      <c r="C15" s="42">
        <v>1725.21</v>
      </c>
      <c r="D15" s="13">
        <v>44470</v>
      </c>
      <c r="E15" s="13">
        <v>44500</v>
      </c>
      <c r="F15" s="167">
        <f t="shared" si="0"/>
        <v>15.5</v>
      </c>
      <c r="G15" s="167">
        <f t="shared" si="1"/>
        <v>15</v>
      </c>
      <c r="H15" s="168">
        <f t="shared" si="3"/>
        <v>30.5</v>
      </c>
      <c r="I15" s="169">
        <f t="shared" si="2"/>
        <v>6.1469063174353338E-6</v>
      </c>
      <c r="J15" s="170">
        <f t="shared" si="4"/>
        <v>1.8748064268177768E-4</v>
      </c>
      <c r="K15" s="171" t="s">
        <v>302</v>
      </c>
    </row>
    <row r="16" spans="1:11">
      <c r="A16" s="33" t="s">
        <v>303</v>
      </c>
      <c r="B16" s="59">
        <v>44508</v>
      </c>
      <c r="C16" s="42">
        <v>17905</v>
      </c>
      <c r="D16" s="13">
        <v>44470</v>
      </c>
      <c r="E16" s="13">
        <v>44500</v>
      </c>
      <c r="F16" s="167">
        <f t="shared" si="0"/>
        <v>15.5</v>
      </c>
      <c r="G16" s="167">
        <f t="shared" si="1"/>
        <v>8</v>
      </c>
      <c r="H16" s="168">
        <f t="shared" si="3"/>
        <v>23.5</v>
      </c>
      <c r="I16" s="169">
        <f t="shared" si="2"/>
        <v>6.3795339473849362E-5</v>
      </c>
      <c r="J16" s="170">
        <f t="shared" si="4"/>
        <v>1.4991904776354601E-3</v>
      </c>
      <c r="K16" s="171" t="s">
        <v>304</v>
      </c>
    </row>
    <row r="17" spans="1:11">
      <c r="A17" s="33" t="s">
        <v>303</v>
      </c>
      <c r="B17" s="59">
        <v>44508</v>
      </c>
      <c r="C17" s="42">
        <v>93946</v>
      </c>
      <c r="D17" s="13">
        <v>44470</v>
      </c>
      <c r="E17" s="13">
        <v>44500</v>
      </c>
      <c r="F17" s="167">
        <f t="shared" si="0"/>
        <v>15.5</v>
      </c>
      <c r="G17" s="167">
        <f t="shared" si="1"/>
        <v>8</v>
      </c>
      <c r="H17" s="168">
        <f t="shared" si="3"/>
        <v>23.5</v>
      </c>
      <c r="I17" s="169">
        <f t="shared" si="2"/>
        <v>3.3472867702933549E-4</v>
      </c>
      <c r="J17" s="170">
        <f t="shared" si="4"/>
        <v>7.8661239101893848E-3</v>
      </c>
      <c r="K17" s="171" t="s">
        <v>304</v>
      </c>
    </row>
    <row r="18" spans="1:11">
      <c r="A18" s="33" t="s">
        <v>303</v>
      </c>
      <c r="B18" s="59">
        <v>44508</v>
      </c>
      <c r="C18" s="42">
        <v>-159500</v>
      </c>
      <c r="D18" s="13">
        <v>44470</v>
      </c>
      <c r="E18" s="13">
        <v>44500</v>
      </c>
      <c r="F18" s="167">
        <f t="shared" si="0"/>
        <v>15.5</v>
      </c>
      <c r="G18" s="167">
        <f t="shared" si="1"/>
        <v>8</v>
      </c>
      <c r="H18" s="168">
        <f t="shared" si="3"/>
        <v>23.5</v>
      </c>
      <c r="I18" s="169">
        <f t="shared" si="2"/>
        <v>-5.6829693639089487E-4</v>
      </c>
      <c r="J18" s="170">
        <f t="shared" si="4"/>
        <v>-1.3354978005186029E-2</v>
      </c>
      <c r="K18" s="171" t="s">
        <v>304</v>
      </c>
    </row>
    <row r="19" spans="1:11">
      <c r="A19" s="33" t="s">
        <v>303</v>
      </c>
      <c r="B19" s="59">
        <v>44508</v>
      </c>
      <c r="C19" s="42">
        <v>-102602</v>
      </c>
      <c r="D19" s="13">
        <v>44470</v>
      </c>
      <c r="E19" s="13">
        <v>44500</v>
      </c>
      <c r="F19" s="167">
        <f t="shared" si="0"/>
        <v>15.5</v>
      </c>
      <c r="G19" s="167">
        <f t="shared" si="1"/>
        <v>8</v>
      </c>
      <c r="H19" s="168">
        <f t="shared" si="3"/>
        <v>23.5</v>
      </c>
      <c r="I19" s="169">
        <f t="shared" si="2"/>
        <v>-3.6556992017290656E-4</v>
      </c>
      <c r="J19" s="170">
        <f t="shared" si="4"/>
        <v>-8.5908931240633035E-3</v>
      </c>
      <c r="K19" s="171" t="s">
        <v>304</v>
      </c>
    </row>
    <row r="20" spans="1:11">
      <c r="A20" s="33" t="s">
        <v>301</v>
      </c>
      <c r="B20" s="59">
        <v>44515</v>
      </c>
      <c r="C20" s="42">
        <v>172438.64</v>
      </c>
      <c r="D20" s="13">
        <v>44470</v>
      </c>
      <c r="E20" s="13">
        <v>44500</v>
      </c>
      <c r="F20" s="167">
        <f t="shared" si="0"/>
        <v>15.5</v>
      </c>
      <c r="G20" s="167">
        <f t="shared" si="1"/>
        <v>15</v>
      </c>
      <c r="H20" s="168">
        <f t="shared" si="3"/>
        <v>30.5</v>
      </c>
      <c r="I20" s="169">
        <f t="shared" si="2"/>
        <v>6.1439718387092427E-4</v>
      </c>
      <c r="J20" s="170">
        <f t="shared" si="4"/>
        <v>1.8739114108063191E-2</v>
      </c>
      <c r="K20" s="171" t="s">
        <v>302</v>
      </c>
    </row>
    <row r="21" spans="1:11">
      <c r="A21" s="33" t="s">
        <v>301</v>
      </c>
      <c r="B21" s="59">
        <v>44515</v>
      </c>
      <c r="C21" s="42">
        <v>-115587.33</v>
      </c>
      <c r="D21" s="13">
        <v>44470</v>
      </c>
      <c r="E21" s="13">
        <v>44500</v>
      </c>
      <c r="F21" s="167">
        <f t="shared" si="0"/>
        <v>15.5</v>
      </c>
      <c r="G21" s="167">
        <f t="shared" si="1"/>
        <v>15</v>
      </c>
      <c r="H21" s="168">
        <f t="shared" si="3"/>
        <v>30.5</v>
      </c>
      <c r="I21" s="169">
        <f t="shared" si="2"/>
        <v>-4.118365236652249E-4</v>
      </c>
      <c r="J21" s="170">
        <f t="shared" si="4"/>
        <v>-1.256101397178936E-2</v>
      </c>
      <c r="K21" s="171" t="s">
        <v>302</v>
      </c>
    </row>
    <row r="22" spans="1:11">
      <c r="A22" s="33" t="s">
        <v>301</v>
      </c>
      <c r="B22" s="59">
        <v>44515</v>
      </c>
      <c r="C22" s="42">
        <v>70815.600000000006</v>
      </c>
      <c r="D22" s="13">
        <v>44470</v>
      </c>
      <c r="E22" s="13">
        <v>44500</v>
      </c>
      <c r="F22" s="167">
        <f t="shared" si="0"/>
        <v>15.5</v>
      </c>
      <c r="G22" s="167">
        <f t="shared" si="1"/>
        <v>15</v>
      </c>
      <c r="H22" s="168">
        <f t="shared" si="3"/>
        <v>30.5</v>
      </c>
      <c r="I22" s="169">
        <f t="shared" si="2"/>
        <v>2.52315288581085E-4</v>
      </c>
      <c r="J22" s="170">
        <f t="shared" si="4"/>
        <v>7.6956163017230924E-3</v>
      </c>
      <c r="K22" s="171" t="s">
        <v>302</v>
      </c>
    </row>
    <row r="23" spans="1:11">
      <c r="A23" s="33" t="s">
        <v>301</v>
      </c>
      <c r="B23" s="59">
        <v>44515</v>
      </c>
      <c r="C23" s="42">
        <v>-0.02</v>
      </c>
      <c r="D23" s="13">
        <v>44470</v>
      </c>
      <c r="E23" s="13">
        <v>44500</v>
      </c>
      <c r="F23" s="167">
        <f t="shared" si="0"/>
        <v>15.5</v>
      </c>
      <c r="G23" s="167">
        <f t="shared" si="1"/>
        <v>15</v>
      </c>
      <c r="H23" s="168">
        <f t="shared" si="3"/>
        <v>30.5</v>
      </c>
      <c r="I23" s="169">
        <f t="shared" si="2"/>
        <v>-7.125980393616236E-11</v>
      </c>
      <c r="J23" s="170">
        <f t="shared" si="4"/>
        <v>-2.1734240200529518E-9</v>
      </c>
      <c r="K23" s="171" t="s">
        <v>302</v>
      </c>
    </row>
    <row r="24" spans="1:11">
      <c r="A24" s="33" t="s">
        <v>301</v>
      </c>
      <c r="B24" s="59">
        <v>44515</v>
      </c>
      <c r="C24" s="42">
        <v>37175.230000000003</v>
      </c>
      <c r="D24" s="13">
        <v>44470</v>
      </c>
      <c r="E24" s="13">
        <v>44500</v>
      </c>
      <c r="F24" s="167">
        <f t="shared" si="0"/>
        <v>15.5</v>
      </c>
      <c r="G24" s="167">
        <f t="shared" si="1"/>
        <v>15</v>
      </c>
      <c r="H24" s="168">
        <f t="shared" si="3"/>
        <v>30.5</v>
      </c>
      <c r="I24" s="169">
        <f t="shared" si="2"/>
        <v>1.3245498005408707E-4</v>
      </c>
      <c r="J24" s="170">
        <f t="shared" si="4"/>
        <v>4.0398768916496556E-3</v>
      </c>
      <c r="K24" s="171" t="s">
        <v>302</v>
      </c>
    </row>
    <row r="25" spans="1:11">
      <c r="A25" s="33" t="s">
        <v>301</v>
      </c>
      <c r="B25" s="59">
        <v>44515</v>
      </c>
      <c r="C25" s="42">
        <v>95.12</v>
      </c>
      <c r="D25" s="13">
        <v>44470</v>
      </c>
      <c r="E25" s="13">
        <v>44500</v>
      </c>
      <c r="F25" s="167">
        <f t="shared" ref="F25:F44" si="5">(E25-D25+1)/2</f>
        <v>15.5</v>
      </c>
      <c r="G25" s="167">
        <f t="shared" ref="G25:G44" si="6">B25-E25</f>
        <v>15</v>
      </c>
      <c r="H25" s="168">
        <f t="shared" si="3"/>
        <v>30.5</v>
      </c>
      <c r="I25" s="169">
        <f t="shared" si="2"/>
        <v>3.3891162752038822E-7</v>
      </c>
      <c r="J25" s="170">
        <f t="shared" ref="J25:J44" si="7">H25*I25</f>
        <v>1.0336804639371841E-5</v>
      </c>
      <c r="K25" s="171" t="s">
        <v>302</v>
      </c>
    </row>
    <row r="26" spans="1:11">
      <c r="A26" s="33" t="s">
        <v>301</v>
      </c>
      <c r="B26" s="59">
        <v>44515</v>
      </c>
      <c r="C26" s="42">
        <v>-16859.37</v>
      </c>
      <c r="D26" s="13">
        <v>44470</v>
      </c>
      <c r="E26" s="13">
        <v>44500</v>
      </c>
      <c r="F26" s="167">
        <f t="shared" si="5"/>
        <v>15.5</v>
      </c>
      <c r="G26" s="167">
        <f t="shared" si="6"/>
        <v>15</v>
      </c>
      <c r="H26" s="168">
        <f t="shared" si="3"/>
        <v>30.5</v>
      </c>
      <c r="I26" s="169">
        <f t="shared" si="2"/>
        <v>-6.0069770034360877E-5</v>
      </c>
      <c r="J26" s="170">
        <f t="shared" si="7"/>
        <v>-1.8321279860480067E-3</v>
      </c>
      <c r="K26" s="171" t="s">
        <v>302</v>
      </c>
    </row>
    <row r="27" spans="1:11">
      <c r="A27" s="33" t="s">
        <v>301</v>
      </c>
      <c r="B27" s="59">
        <v>44515</v>
      </c>
      <c r="C27" s="42">
        <v>-168.46</v>
      </c>
      <c r="D27" s="13">
        <v>44470</v>
      </c>
      <c r="E27" s="13">
        <v>44500</v>
      </c>
      <c r="F27" s="167">
        <f t="shared" si="5"/>
        <v>15.5</v>
      </c>
      <c r="G27" s="167">
        <f t="shared" si="6"/>
        <v>15</v>
      </c>
      <c r="H27" s="168">
        <f t="shared" si="3"/>
        <v>30.5</v>
      </c>
      <c r="I27" s="169">
        <f t="shared" si="2"/>
        <v>-6.0022132855429567E-7</v>
      </c>
      <c r="J27" s="170">
        <f t="shared" si="7"/>
        <v>-1.8306750520906017E-5</v>
      </c>
      <c r="K27" s="171" t="s">
        <v>302</v>
      </c>
    </row>
    <row r="28" spans="1:11">
      <c r="A28" s="33" t="s">
        <v>301</v>
      </c>
      <c r="B28" s="59">
        <v>44515</v>
      </c>
      <c r="C28" s="42">
        <v>1522395.19</v>
      </c>
      <c r="D28" s="13">
        <v>44470</v>
      </c>
      <c r="E28" s="13">
        <v>44500</v>
      </c>
      <c r="F28" s="167">
        <f t="shared" si="5"/>
        <v>15.5</v>
      </c>
      <c r="G28" s="167">
        <f t="shared" si="6"/>
        <v>15</v>
      </c>
      <c r="H28" s="168">
        <f t="shared" si="3"/>
        <v>30.5</v>
      </c>
      <c r="I28" s="169">
        <f t="shared" si="2"/>
        <v>5.4242791376378323E-3</v>
      </c>
      <c r="J28" s="170">
        <f t="shared" si="7"/>
        <v>0.16544051369795387</v>
      </c>
      <c r="K28" s="171" t="s">
        <v>302</v>
      </c>
    </row>
    <row r="29" spans="1:11">
      <c r="A29" s="33" t="s">
        <v>301</v>
      </c>
      <c r="B29" s="59">
        <v>44515</v>
      </c>
      <c r="C29" s="42">
        <v>508322.66</v>
      </c>
      <c r="D29" s="13">
        <v>44470</v>
      </c>
      <c r="E29" s="13">
        <v>44500</v>
      </c>
      <c r="F29" s="167">
        <f t="shared" si="5"/>
        <v>15.5</v>
      </c>
      <c r="G29" s="167">
        <f t="shared" si="6"/>
        <v>15</v>
      </c>
      <c r="H29" s="168">
        <f t="shared" si="3"/>
        <v>30.5</v>
      </c>
      <c r="I29" s="169">
        <f t="shared" si="2"/>
        <v>1.8111486543954261E-3</v>
      </c>
      <c r="J29" s="170">
        <f t="shared" si="7"/>
        <v>5.5240033959060499E-2</v>
      </c>
      <c r="K29" s="171" t="s">
        <v>302</v>
      </c>
    </row>
    <row r="30" spans="1:11">
      <c r="A30" s="33" t="s">
        <v>301</v>
      </c>
      <c r="B30" s="59">
        <v>44515</v>
      </c>
      <c r="C30" s="42">
        <v>27120.23</v>
      </c>
      <c r="D30" s="13">
        <v>44470</v>
      </c>
      <c r="E30" s="13">
        <v>44500</v>
      </c>
      <c r="F30" s="167">
        <f t="shared" si="5"/>
        <v>15.5</v>
      </c>
      <c r="G30" s="167">
        <f t="shared" si="6"/>
        <v>15</v>
      </c>
      <c r="H30" s="168">
        <f t="shared" si="3"/>
        <v>30.5</v>
      </c>
      <c r="I30" s="169">
        <f t="shared" si="2"/>
        <v>9.6629113625181434E-5</v>
      </c>
      <c r="J30" s="170">
        <f t="shared" si="7"/>
        <v>2.9471879655680339E-3</v>
      </c>
      <c r="K30" s="171" t="s">
        <v>302</v>
      </c>
    </row>
    <row r="31" spans="1:11">
      <c r="A31" s="33" t="s">
        <v>301</v>
      </c>
      <c r="B31" s="59">
        <v>44515</v>
      </c>
      <c r="C31" s="42">
        <v>10148.469999999999</v>
      </c>
      <c r="D31" s="13">
        <v>44470</v>
      </c>
      <c r="E31" s="13">
        <v>44500</v>
      </c>
      <c r="F31" s="167">
        <f t="shared" si="5"/>
        <v>15.5</v>
      </c>
      <c r="G31" s="167">
        <f t="shared" si="6"/>
        <v>15</v>
      </c>
      <c r="H31" s="168">
        <f t="shared" si="3"/>
        <v>30.5</v>
      </c>
      <c r="I31" s="169">
        <f t="shared" si="2"/>
        <v>3.6158899122601278E-5</v>
      </c>
      <c r="J31" s="170">
        <f t="shared" si="7"/>
        <v>1.102846423239339E-3</v>
      </c>
      <c r="K31" s="171" t="s">
        <v>302</v>
      </c>
    </row>
    <row r="32" spans="1:11">
      <c r="A32" s="33" t="s">
        <v>301</v>
      </c>
      <c r="B32" s="59">
        <v>44515</v>
      </c>
      <c r="C32" s="42">
        <v>0.01</v>
      </c>
      <c r="D32" s="13">
        <v>44470</v>
      </c>
      <c r="E32" s="13">
        <v>44500</v>
      </c>
      <c r="F32" s="167">
        <f t="shared" si="5"/>
        <v>15.5</v>
      </c>
      <c r="G32" s="167">
        <f t="shared" si="6"/>
        <v>15</v>
      </c>
      <c r="H32" s="168">
        <f t="shared" si="3"/>
        <v>30.5</v>
      </c>
      <c r="I32" s="169">
        <f t="shared" si="2"/>
        <v>3.562990196808118E-11</v>
      </c>
      <c r="J32" s="170">
        <f t="shared" si="7"/>
        <v>1.0867120100264759E-9</v>
      </c>
      <c r="K32" s="171" t="s">
        <v>302</v>
      </c>
    </row>
    <row r="33" spans="1:11">
      <c r="A33" s="33" t="s">
        <v>301</v>
      </c>
      <c r="B33" s="59">
        <v>44515</v>
      </c>
      <c r="C33" s="42">
        <v>-2678.17</v>
      </c>
      <c r="D33" s="13">
        <v>44470</v>
      </c>
      <c r="E33" s="13">
        <v>44500</v>
      </c>
      <c r="F33" s="167">
        <f t="shared" si="5"/>
        <v>15.5</v>
      </c>
      <c r="G33" s="167">
        <f t="shared" si="6"/>
        <v>15</v>
      </c>
      <c r="H33" s="168">
        <f t="shared" si="3"/>
        <v>30.5</v>
      </c>
      <c r="I33" s="169">
        <f t="shared" si="2"/>
        <v>-9.542293455385598E-6</v>
      </c>
      <c r="J33" s="170">
        <f t="shared" si="7"/>
        <v>-2.9103995038926071E-4</v>
      </c>
      <c r="K33" s="171" t="s">
        <v>302</v>
      </c>
    </row>
    <row r="34" spans="1:11">
      <c r="A34" s="33" t="s">
        <v>301</v>
      </c>
      <c r="B34" s="59">
        <v>44515</v>
      </c>
      <c r="C34" s="42">
        <v>9770.0300000000007</v>
      </c>
      <c r="D34" s="13">
        <v>44470</v>
      </c>
      <c r="E34" s="13">
        <v>44500</v>
      </c>
      <c r="F34" s="167">
        <f t="shared" si="5"/>
        <v>15.5</v>
      </c>
      <c r="G34" s="167">
        <f t="shared" si="6"/>
        <v>15</v>
      </c>
      <c r="H34" s="168">
        <f t="shared" si="3"/>
        <v>30.5</v>
      </c>
      <c r="I34" s="169">
        <f t="shared" si="2"/>
        <v>3.4810521112521224E-5</v>
      </c>
      <c r="J34" s="170">
        <f t="shared" si="7"/>
        <v>1.0617208939318974E-3</v>
      </c>
      <c r="K34" s="171" t="s">
        <v>302</v>
      </c>
    </row>
    <row r="35" spans="1:11">
      <c r="A35" s="33" t="s">
        <v>301</v>
      </c>
      <c r="B35" s="59">
        <v>44515</v>
      </c>
      <c r="C35" s="42">
        <v>0.16</v>
      </c>
      <c r="D35" s="13">
        <v>44470</v>
      </c>
      <c r="E35" s="13">
        <v>44500</v>
      </c>
      <c r="F35" s="167">
        <f t="shared" si="5"/>
        <v>15.5</v>
      </c>
      <c r="G35" s="167">
        <f t="shared" si="6"/>
        <v>15</v>
      </c>
      <c r="H35" s="168">
        <f t="shared" si="3"/>
        <v>30.5</v>
      </c>
      <c r="I35" s="169">
        <f t="shared" si="2"/>
        <v>5.7007843148929888E-10</v>
      </c>
      <c r="J35" s="170">
        <f t="shared" si="7"/>
        <v>1.7387392160423614E-8</v>
      </c>
      <c r="K35" s="171" t="s">
        <v>302</v>
      </c>
    </row>
    <row r="36" spans="1:11">
      <c r="A36" s="33" t="s">
        <v>301</v>
      </c>
      <c r="B36" s="59">
        <v>44515</v>
      </c>
      <c r="C36" s="42">
        <v>1355.99</v>
      </c>
      <c r="D36" s="13">
        <v>44470</v>
      </c>
      <c r="E36" s="13">
        <v>44500</v>
      </c>
      <c r="F36" s="167">
        <f t="shared" si="5"/>
        <v>15.5</v>
      </c>
      <c r="G36" s="167">
        <f t="shared" si="6"/>
        <v>15</v>
      </c>
      <c r="H36" s="168">
        <f t="shared" si="3"/>
        <v>30.5</v>
      </c>
      <c r="I36" s="169">
        <f t="shared" si="2"/>
        <v>4.83137907696984E-6</v>
      </c>
      <c r="J36" s="170">
        <f t="shared" si="7"/>
        <v>1.4735706184758012E-4</v>
      </c>
      <c r="K36" s="171" t="s">
        <v>302</v>
      </c>
    </row>
    <row r="37" spans="1:11">
      <c r="A37" s="33" t="s">
        <v>301</v>
      </c>
      <c r="B37" s="59">
        <v>44515</v>
      </c>
      <c r="C37" s="42">
        <v>472.14</v>
      </c>
      <c r="D37" s="13">
        <v>44470</v>
      </c>
      <c r="E37" s="13">
        <v>44500</v>
      </c>
      <c r="F37" s="167">
        <f t="shared" si="5"/>
        <v>15.5</v>
      </c>
      <c r="G37" s="167">
        <f t="shared" si="6"/>
        <v>15</v>
      </c>
      <c r="H37" s="168">
        <f t="shared" si="3"/>
        <v>30.5</v>
      </c>
      <c r="I37" s="169">
        <f t="shared" si="2"/>
        <v>1.6822301915209849E-6</v>
      </c>
      <c r="J37" s="170">
        <f t="shared" si="7"/>
        <v>5.130802084139004E-5</v>
      </c>
      <c r="K37" s="171" t="s">
        <v>302</v>
      </c>
    </row>
    <row r="38" spans="1:11">
      <c r="A38" s="33" t="s">
        <v>301</v>
      </c>
      <c r="B38" s="59">
        <v>44515</v>
      </c>
      <c r="C38" s="42">
        <v>9375.17</v>
      </c>
      <c r="D38" s="13">
        <v>44470</v>
      </c>
      <c r="E38" s="13">
        <v>44500</v>
      </c>
      <c r="F38" s="167">
        <f t="shared" si="5"/>
        <v>15.5</v>
      </c>
      <c r="G38" s="167">
        <f t="shared" si="6"/>
        <v>15</v>
      </c>
      <c r="H38" s="168">
        <f t="shared" si="3"/>
        <v>30.5</v>
      </c>
      <c r="I38" s="169">
        <f t="shared" si="2"/>
        <v>3.3403638803409568E-5</v>
      </c>
      <c r="J38" s="170">
        <f t="shared" si="7"/>
        <v>1.0188109835039918E-3</v>
      </c>
      <c r="K38" s="171" t="s">
        <v>302</v>
      </c>
    </row>
    <row r="39" spans="1:11">
      <c r="A39" s="33" t="s">
        <v>301</v>
      </c>
      <c r="B39" s="59">
        <v>44515</v>
      </c>
      <c r="C39" s="42">
        <v>30006.55</v>
      </c>
      <c r="D39" s="13">
        <v>44470</v>
      </c>
      <c r="E39" s="13">
        <v>44500</v>
      </c>
      <c r="F39" s="167">
        <f t="shared" si="5"/>
        <v>15.5</v>
      </c>
      <c r="G39" s="167">
        <f t="shared" si="6"/>
        <v>15</v>
      </c>
      <c r="H39" s="168">
        <f t="shared" si="3"/>
        <v>30.5</v>
      </c>
      <c r="I39" s="169">
        <f t="shared" si="2"/>
        <v>1.0691304349003263E-4</v>
      </c>
      <c r="J39" s="170">
        <f t="shared" si="7"/>
        <v>3.2608478264459953E-3</v>
      </c>
      <c r="K39" s="171" t="s">
        <v>302</v>
      </c>
    </row>
    <row r="40" spans="1:11">
      <c r="A40" s="33" t="s">
        <v>301</v>
      </c>
      <c r="B40" s="59">
        <v>44515</v>
      </c>
      <c r="C40" s="42">
        <v>-68.03</v>
      </c>
      <c r="D40" s="13">
        <v>44470</v>
      </c>
      <c r="E40" s="13">
        <v>44500</v>
      </c>
      <c r="F40" s="167">
        <f t="shared" si="5"/>
        <v>15.5</v>
      </c>
      <c r="G40" s="167">
        <f t="shared" si="6"/>
        <v>15</v>
      </c>
      <c r="H40" s="168">
        <f t="shared" si="3"/>
        <v>30.5</v>
      </c>
      <c r="I40" s="169">
        <f t="shared" si="2"/>
        <v>-2.423902230888563E-7</v>
      </c>
      <c r="J40" s="170">
        <f t="shared" si="7"/>
        <v>-7.3929018042101169E-6</v>
      </c>
      <c r="K40" s="171" t="s">
        <v>302</v>
      </c>
    </row>
    <row r="41" spans="1:11">
      <c r="A41" s="33" t="s">
        <v>301</v>
      </c>
      <c r="B41" s="59">
        <v>44515</v>
      </c>
      <c r="C41" s="42">
        <v>-2.06</v>
      </c>
      <c r="D41" s="13">
        <v>44470</v>
      </c>
      <c r="E41" s="13">
        <v>44500</v>
      </c>
      <c r="F41" s="167">
        <f t="shared" si="5"/>
        <v>15.5</v>
      </c>
      <c r="G41" s="167">
        <f t="shared" si="6"/>
        <v>15</v>
      </c>
      <c r="H41" s="168">
        <f t="shared" si="3"/>
        <v>30.5</v>
      </c>
      <c r="I41" s="169">
        <f t="shared" si="2"/>
        <v>-7.3397598054247235E-9</v>
      </c>
      <c r="J41" s="170">
        <f t="shared" si="7"/>
        <v>-2.2386267406545405E-7</v>
      </c>
      <c r="K41" s="171" t="s">
        <v>302</v>
      </c>
    </row>
    <row r="42" spans="1:11">
      <c r="A42" s="33" t="s">
        <v>301</v>
      </c>
      <c r="B42" s="59">
        <v>44515</v>
      </c>
      <c r="C42" s="42">
        <v>233354.28</v>
      </c>
      <c r="D42" s="13">
        <v>44470</v>
      </c>
      <c r="E42" s="13">
        <v>44500</v>
      </c>
      <c r="F42" s="167">
        <f t="shared" si="5"/>
        <v>15.5</v>
      </c>
      <c r="G42" s="167">
        <f t="shared" si="6"/>
        <v>15</v>
      </c>
      <c r="H42" s="168">
        <f t="shared" si="3"/>
        <v>30.5</v>
      </c>
      <c r="I42" s="169">
        <f t="shared" si="2"/>
        <v>8.3143901202321674E-4</v>
      </c>
      <c r="J42" s="170">
        <f t="shared" si="7"/>
        <v>2.5358889866708111E-2</v>
      </c>
      <c r="K42" s="171" t="s">
        <v>302</v>
      </c>
    </row>
    <row r="43" spans="1:11">
      <c r="A43" s="33" t="s">
        <v>301</v>
      </c>
      <c r="B43" s="59">
        <v>44515</v>
      </c>
      <c r="C43" s="42">
        <v>15358.75</v>
      </c>
      <c r="D43" s="13">
        <v>44470</v>
      </c>
      <c r="E43" s="13">
        <v>44500</v>
      </c>
      <c r="F43" s="167">
        <f t="shared" si="5"/>
        <v>15.5</v>
      </c>
      <c r="G43" s="167">
        <f t="shared" si="6"/>
        <v>15</v>
      </c>
      <c r="H43" s="168">
        <f t="shared" si="3"/>
        <v>30.5</v>
      </c>
      <c r="I43" s="169">
        <f t="shared" si="2"/>
        <v>5.4723075685226686E-5</v>
      </c>
      <c r="J43" s="170">
        <f t="shared" si="7"/>
        <v>1.669053808399414E-3</v>
      </c>
      <c r="K43" s="171" t="s">
        <v>302</v>
      </c>
    </row>
    <row r="44" spans="1:11">
      <c r="A44" s="33" t="s">
        <v>301</v>
      </c>
      <c r="B44" s="59">
        <v>44515</v>
      </c>
      <c r="C44" s="42">
        <v>0.3</v>
      </c>
      <c r="D44" s="13">
        <v>44470</v>
      </c>
      <c r="E44" s="13">
        <v>44500</v>
      </c>
      <c r="F44" s="167">
        <f t="shared" si="5"/>
        <v>15.5</v>
      </c>
      <c r="G44" s="167">
        <f t="shared" si="6"/>
        <v>15</v>
      </c>
      <c r="H44" s="168">
        <f t="shared" si="3"/>
        <v>30.5</v>
      </c>
      <c r="I44" s="169">
        <f t="shared" si="2"/>
        <v>1.0688970590424355E-9</v>
      </c>
      <c r="J44" s="170">
        <f t="shared" si="7"/>
        <v>3.2601360300794281E-8</v>
      </c>
      <c r="K44" s="171" t="s">
        <v>302</v>
      </c>
    </row>
    <row r="45" spans="1:11">
      <c r="A45" s="33" t="s">
        <v>301</v>
      </c>
      <c r="B45" s="59">
        <v>44515</v>
      </c>
      <c r="C45" s="42">
        <v>45245.95</v>
      </c>
      <c r="D45" s="13">
        <v>44470</v>
      </c>
      <c r="E45" s="13">
        <v>44500</v>
      </c>
      <c r="F45" s="167">
        <f t="shared" ref="F45:F53" si="8">(E45-D45+1)/2</f>
        <v>15.5</v>
      </c>
      <c r="G45" s="167">
        <f t="shared" ref="G45:G53" si="9">B45-E45</f>
        <v>15</v>
      </c>
      <c r="H45" s="168">
        <f t="shared" si="3"/>
        <v>30.5</v>
      </c>
      <c r="I45" s="169">
        <f t="shared" si="2"/>
        <v>1.6121087629527027E-4</v>
      </c>
      <c r="J45" s="170">
        <f t="shared" ref="J45:J53" si="10">H45*I45</f>
        <v>4.9169317270057432E-3</v>
      </c>
      <c r="K45" s="171" t="s">
        <v>302</v>
      </c>
    </row>
    <row r="46" spans="1:11">
      <c r="A46" s="33" t="s">
        <v>301</v>
      </c>
      <c r="B46" s="59">
        <v>44515</v>
      </c>
      <c r="C46" s="42">
        <v>-446.39</v>
      </c>
      <c r="D46" s="13">
        <v>44470</v>
      </c>
      <c r="E46" s="13">
        <v>44500</v>
      </c>
      <c r="F46" s="167">
        <f t="shared" si="8"/>
        <v>15.5</v>
      </c>
      <c r="G46" s="167">
        <f t="shared" si="9"/>
        <v>15</v>
      </c>
      <c r="H46" s="168">
        <f t="shared" si="3"/>
        <v>30.5</v>
      </c>
      <c r="I46" s="169">
        <f t="shared" si="2"/>
        <v>-1.5904831939531759E-6</v>
      </c>
      <c r="J46" s="170">
        <f t="shared" si="10"/>
        <v>-4.8509737415571862E-5</v>
      </c>
      <c r="K46" s="171" t="s">
        <v>302</v>
      </c>
    </row>
    <row r="47" spans="1:11">
      <c r="A47" s="33" t="s">
        <v>301</v>
      </c>
      <c r="B47" s="59">
        <v>44515</v>
      </c>
      <c r="C47" s="42">
        <v>560238.30000000005</v>
      </c>
      <c r="D47" s="13">
        <v>44470</v>
      </c>
      <c r="E47" s="13">
        <v>44500</v>
      </c>
      <c r="F47" s="167">
        <f t="shared" si="8"/>
        <v>15.5</v>
      </c>
      <c r="G47" s="167">
        <f t="shared" si="9"/>
        <v>15</v>
      </c>
      <c r="H47" s="168">
        <f t="shared" si="3"/>
        <v>30.5</v>
      </c>
      <c r="I47" s="169">
        <f t="shared" si="2"/>
        <v>1.9961235707764459E-3</v>
      </c>
      <c r="J47" s="170">
        <f t="shared" si="10"/>
        <v>6.0881768908681598E-2</v>
      </c>
      <c r="K47" s="171" t="s">
        <v>302</v>
      </c>
    </row>
    <row r="48" spans="1:11">
      <c r="A48" s="33" t="s">
        <v>301</v>
      </c>
      <c r="B48" s="59">
        <v>44515</v>
      </c>
      <c r="C48" s="42">
        <v>-207221.69</v>
      </c>
      <c r="D48" s="13">
        <v>44470</v>
      </c>
      <c r="E48" s="13">
        <v>44500</v>
      </c>
      <c r="F48" s="167">
        <f t="shared" si="8"/>
        <v>15.5</v>
      </c>
      <c r="G48" s="167">
        <f t="shared" si="9"/>
        <v>15</v>
      </c>
      <c r="H48" s="168">
        <f t="shared" si="3"/>
        <v>30.5</v>
      </c>
      <c r="I48" s="169">
        <f t="shared" si="2"/>
        <v>-7.3832885003601088E-4</v>
      </c>
      <c r="J48" s="170">
        <f t="shared" si="10"/>
        <v>-2.2519029926098333E-2</v>
      </c>
      <c r="K48" s="171" t="s">
        <v>302</v>
      </c>
    </row>
    <row r="49" spans="1:11">
      <c r="A49" s="33" t="s">
        <v>301</v>
      </c>
      <c r="B49" s="59">
        <v>44515</v>
      </c>
      <c r="C49" s="42">
        <v>-560237.4</v>
      </c>
      <c r="D49" s="13">
        <v>44470</v>
      </c>
      <c r="E49" s="13">
        <v>44500</v>
      </c>
      <c r="F49" s="167">
        <f t="shared" si="8"/>
        <v>15.5</v>
      </c>
      <c r="G49" s="167">
        <f t="shared" si="9"/>
        <v>15</v>
      </c>
      <c r="H49" s="168">
        <f t="shared" si="3"/>
        <v>30.5</v>
      </c>
      <c r="I49" s="169">
        <f t="shared" si="2"/>
        <v>-1.9961203640852685E-3</v>
      </c>
      <c r="J49" s="170">
        <f t="shared" si="10"/>
        <v>-6.0881671104600688E-2</v>
      </c>
      <c r="K49" s="171" t="s">
        <v>302</v>
      </c>
    </row>
    <row r="50" spans="1:11">
      <c r="A50" s="33" t="s">
        <v>301</v>
      </c>
      <c r="B50" s="59">
        <v>44515</v>
      </c>
      <c r="C50" s="42">
        <v>-25281.79</v>
      </c>
      <c r="D50" s="13">
        <v>44470</v>
      </c>
      <c r="E50" s="13">
        <v>44500</v>
      </c>
      <c r="F50" s="167">
        <f t="shared" si="8"/>
        <v>15.5</v>
      </c>
      <c r="G50" s="167">
        <f t="shared" si="9"/>
        <v>15</v>
      </c>
      <c r="H50" s="168">
        <f t="shared" si="3"/>
        <v>30.5</v>
      </c>
      <c r="I50" s="169">
        <f t="shared" si="2"/>
        <v>-9.007876992776152E-5</v>
      </c>
      <c r="J50" s="170">
        <f t="shared" si="10"/>
        <v>-2.7474024827967266E-3</v>
      </c>
      <c r="K50" s="171" t="s">
        <v>302</v>
      </c>
    </row>
    <row r="51" spans="1:11">
      <c r="A51" s="33" t="s">
        <v>301</v>
      </c>
      <c r="B51" s="59">
        <v>44515</v>
      </c>
      <c r="C51" s="42">
        <v>-179.08</v>
      </c>
      <c r="D51" s="13">
        <v>44470</v>
      </c>
      <c r="E51" s="13">
        <v>44500</v>
      </c>
      <c r="F51" s="167">
        <f t="shared" si="8"/>
        <v>15.5</v>
      </c>
      <c r="G51" s="167">
        <f t="shared" si="9"/>
        <v>15</v>
      </c>
      <c r="H51" s="168">
        <f t="shared" si="3"/>
        <v>30.5</v>
      </c>
      <c r="I51" s="169">
        <f t="shared" si="2"/>
        <v>-6.3806028444439786E-7</v>
      </c>
      <c r="J51" s="170">
        <f t="shared" si="10"/>
        <v>-1.9460838675554135E-5</v>
      </c>
      <c r="K51" s="171" t="s">
        <v>302</v>
      </c>
    </row>
    <row r="52" spans="1:11">
      <c r="A52" s="33" t="s">
        <v>301</v>
      </c>
      <c r="B52" s="59">
        <v>44515</v>
      </c>
      <c r="C52" s="42">
        <v>-903.17</v>
      </c>
      <c r="D52" s="13">
        <v>44470</v>
      </c>
      <c r="E52" s="13">
        <v>44500</v>
      </c>
      <c r="F52" s="167">
        <f t="shared" si="8"/>
        <v>15.5</v>
      </c>
      <c r="G52" s="167">
        <f t="shared" si="9"/>
        <v>15</v>
      </c>
      <c r="H52" s="168">
        <f t="shared" si="3"/>
        <v>30.5</v>
      </c>
      <c r="I52" s="169">
        <f t="shared" si="2"/>
        <v>-3.2179858560511878E-6</v>
      </c>
      <c r="J52" s="170">
        <f t="shared" si="10"/>
        <v>-9.8148568609561233E-5</v>
      </c>
      <c r="K52" s="171" t="s">
        <v>302</v>
      </c>
    </row>
    <row r="53" spans="1:11">
      <c r="A53" s="33" t="s">
        <v>301</v>
      </c>
      <c r="B53" s="59">
        <v>44515</v>
      </c>
      <c r="C53" s="42">
        <v>795067.61</v>
      </c>
      <c r="D53" s="13">
        <v>44470</v>
      </c>
      <c r="E53" s="13">
        <v>44500</v>
      </c>
      <c r="F53" s="167">
        <f t="shared" si="8"/>
        <v>15.5</v>
      </c>
      <c r="G53" s="167">
        <f t="shared" si="9"/>
        <v>15</v>
      </c>
      <c r="H53" s="168">
        <f t="shared" si="3"/>
        <v>30.5</v>
      </c>
      <c r="I53" s="169">
        <f t="shared" si="2"/>
        <v>2.83281810022966E-3</v>
      </c>
      <c r="J53" s="170">
        <f t="shared" si="10"/>
        <v>8.6400952057004626E-2</v>
      </c>
      <c r="K53" s="171" t="s">
        <v>302</v>
      </c>
    </row>
    <row r="54" spans="1:11">
      <c r="A54" s="33" t="s">
        <v>301</v>
      </c>
      <c r="B54" s="59">
        <v>44515</v>
      </c>
      <c r="C54" s="42">
        <v>-43596.78</v>
      </c>
      <c r="D54" s="13">
        <v>44470</v>
      </c>
      <c r="E54" s="13">
        <v>44500</v>
      </c>
      <c r="F54" s="167">
        <f t="shared" ref="F54:F64" si="11">(E54-D54+1)/2</f>
        <v>15.5</v>
      </c>
      <c r="G54" s="167">
        <f t="shared" ref="G54:G64" si="12">B54-E54</f>
        <v>15</v>
      </c>
      <c r="H54" s="168">
        <f t="shared" si="3"/>
        <v>30.5</v>
      </c>
      <c r="I54" s="169">
        <f t="shared" si="2"/>
        <v>-1.5533489975240022E-4</v>
      </c>
      <c r="J54" s="170">
        <f t="shared" ref="J54:J64" si="13">H54*I54</f>
        <v>-4.7377144424482071E-3</v>
      </c>
      <c r="K54" s="171" t="s">
        <v>302</v>
      </c>
    </row>
    <row r="55" spans="1:11">
      <c r="A55" s="33" t="s">
        <v>301</v>
      </c>
      <c r="B55" s="59">
        <v>44515</v>
      </c>
      <c r="C55" s="42">
        <v>-0.53</v>
      </c>
      <c r="D55" s="13">
        <v>44470</v>
      </c>
      <c r="E55" s="13">
        <v>44500</v>
      </c>
      <c r="F55" s="167">
        <f t="shared" si="11"/>
        <v>15.5</v>
      </c>
      <c r="G55" s="167">
        <f t="shared" si="12"/>
        <v>15</v>
      </c>
      <c r="H55" s="168">
        <f t="shared" si="3"/>
        <v>30.5</v>
      </c>
      <c r="I55" s="169">
        <f t="shared" si="2"/>
        <v>-1.8883848043083027E-9</v>
      </c>
      <c r="J55" s="170">
        <f t="shared" si="13"/>
        <v>-5.7595736531403236E-8</v>
      </c>
      <c r="K55" s="171" t="s">
        <v>302</v>
      </c>
    </row>
    <row r="56" spans="1:11">
      <c r="A56" s="33" t="s">
        <v>301</v>
      </c>
      <c r="B56" s="59">
        <v>44515</v>
      </c>
      <c r="C56" s="42">
        <v>-177400.41</v>
      </c>
      <c r="D56" s="13">
        <v>44470</v>
      </c>
      <c r="E56" s="13">
        <v>44500</v>
      </c>
      <c r="F56" s="167">
        <f t="shared" si="11"/>
        <v>15.5</v>
      </c>
      <c r="G56" s="167">
        <f t="shared" si="12"/>
        <v>15</v>
      </c>
      <c r="H56" s="168">
        <f t="shared" si="3"/>
        <v>30.5</v>
      </c>
      <c r="I56" s="169">
        <f t="shared" si="2"/>
        <v>-6.3207592173974091E-4</v>
      </c>
      <c r="J56" s="170">
        <f t="shared" si="13"/>
        <v>-1.9278315613062098E-2</v>
      </c>
      <c r="K56" s="171" t="s">
        <v>302</v>
      </c>
    </row>
    <row r="57" spans="1:11">
      <c r="A57" s="33" t="s">
        <v>301</v>
      </c>
      <c r="B57" s="59">
        <v>44515</v>
      </c>
      <c r="C57" s="42">
        <v>-500.82</v>
      </c>
      <c r="D57" s="13">
        <v>44470</v>
      </c>
      <c r="E57" s="13">
        <v>44500</v>
      </c>
      <c r="F57" s="167">
        <f t="shared" si="11"/>
        <v>15.5</v>
      </c>
      <c r="G57" s="167">
        <f t="shared" si="12"/>
        <v>15</v>
      </c>
      <c r="H57" s="168">
        <f t="shared" si="3"/>
        <v>30.5</v>
      </c>
      <c r="I57" s="169">
        <f t="shared" si="2"/>
        <v>-1.7844167503654418E-6</v>
      </c>
      <c r="J57" s="170">
        <f t="shared" si="13"/>
        <v>-5.4424710886145976E-5</v>
      </c>
      <c r="K57" s="171" t="s">
        <v>302</v>
      </c>
    </row>
    <row r="58" spans="1:11">
      <c r="A58" s="33" t="s">
        <v>301</v>
      </c>
      <c r="B58" s="59">
        <v>44515</v>
      </c>
      <c r="C58" s="42">
        <v>-217.09</v>
      </c>
      <c r="D58" s="13">
        <v>44470</v>
      </c>
      <c r="E58" s="13">
        <v>44500</v>
      </c>
      <c r="F58" s="167">
        <f t="shared" si="11"/>
        <v>15.5</v>
      </c>
      <c r="G58" s="167">
        <f t="shared" si="12"/>
        <v>15</v>
      </c>
      <c r="H58" s="168">
        <f t="shared" si="3"/>
        <v>30.5</v>
      </c>
      <c r="I58" s="169">
        <f t="shared" si="2"/>
        <v>-7.7348954182507441E-7</v>
      </c>
      <c r="J58" s="170">
        <f t="shared" si="13"/>
        <v>-2.359143102566477E-5</v>
      </c>
      <c r="K58" s="171" t="s">
        <v>302</v>
      </c>
    </row>
    <row r="59" spans="1:11">
      <c r="A59" s="33" t="s">
        <v>301</v>
      </c>
      <c r="B59" s="59">
        <v>44515</v>
      </c>
      <c r="C59" s="42">
        <v>1109577.8</v>
      </c>
      <c r="D59" s="13">
        <v>44470</v>
      </c>
      <c r="E59" s="13">
        <v>44500</v>
      </c>
      <c r="F59" s="167">
        <f t="shared" si="11"/>
        <v>15.5</v>
      </c>
      <c r="G59" s="167">
        <f t="shared" si="12"/>
        <v>15</v>
      </c>
      <c r="H59" s="168">
        <f t="shared" si="3"/>
        <v>30.5</v>
      </c>
      <c r="I59" s="169">
        <f t="shared" si="2"/>
        <v>3.953414823995919E-3</v>
      </c>
      <c r="J59" s="170">
        <f t="shared" si="13"/>
        <v>0.12057915213187553</v>
      </c>
      <c r="K59" s="171" t="s">
        <v>302</v>
      </c>
    </row>
    <row r="60" spans="1:11">
      <c r="A60" s="33" t="s">
        <v>301</v>
      </c>
      <c r="B60" s="59">
        <v>44515</v>
      </c>
      <c r="C60" s="42">
        <v>11813951.77</v>
      </c>
      <c r="D60" s="13">
        <v>44470</v>
      </c>
      <c r="E60" s="13">
        <v>44500</v>
      </c>
      <c r="F60" s="167">
        <f t="shared" si="11"/>
        <v>15.5</v>
      </c>
      <c r="G60" s="167">
        <f t="shared" si="12"/>
        <v>15</v>
      </c>
      <c r="H60" s="168">
        <f t="shared" si="3"/>
        <v>30.5</v>
      </c>
      <c r="I60" s="169">
        <f t="shared" si="2"/>
        <v>4.2092994342073912E-2</v>
      </c>
      <c r="J60" s="170">
        <f t="shared" si="13"/>
        <v>1.2838363274332543</v>
      </c>
      <c r="K60" s="171" t="s">
        <v>302</v>
      </c>
    </row>
    <row r="61" spans="1:11">
      <c r="A61" s="33" t="s">
        <v>301</v>
      </c>
      <c r="B61" s="59">
        <v>44515</v>
      </c>
      <c r="C61" s="42">
        <v>495954.44</v>
      </c>
      <c r="D61" s="13">
        <v>44470</v>
      </c>
      <c r="E61" s="13">
        <v>44500</v>
      </c>
      <c r="F61" s="167">
        <f t="shared" si="11"/>
        <v>15.5</v>
      </c>
      <c r="G61" s="167">
        <f t="shared" si="12"/>
        <v>15</v>
      </c>
      <c r="H61" s="168">
        <f t="shared" si="3"/>
        <v>30.5</v>
      </c>
      <c r="I61" s="169">
        <f t="shared" si="2"/>
        <v>1.76708080778346E-3</v>
      </c>
      <c r="J61" s="170">
        <f t="shared" si="13"/>
        <v>5.389596463739553E-2</v>
      </c>
      <c r="K61" s="171" t="s">
        <v>302</v>
      </c>
    </row>
    <row r="62" spans="1:11">
      <c r="A62" s="33" t="s">
        <v>303</v>
      </c>
      <c r="B62" s="59">
        <v>44538</v>
      </c>
      <c r="C62" s="42">
        <v>1358631.05</v>
      </c>
      <c r="D62" s="13">
        <v>44501</v>
      </c>
      <c r="E62" s="13">
        <v>44530</v>
      </c>
      <c r="F62" s="167">
        <f t="shared" si="11"/>
        <v>15</v>
      </c>
      <c r="G62" s="167">
        <f t="shared" si="12"/>
        <v>8</v>
      </c>
      <c r="H62" s="168">
        <f t="shared" si="3"/>
        <v>23</v>
      </c>
      <c r="I62" s="169">
        <f t="shared" si="2"/>
        <v>4.8407891122291208E-3</v>
      </c>
      <c r="J62" s="170">
        <f t="shared" si="13"/>
        <v>0.11133814958126978</v>
      </c>
      <c r="K62" s="171" t="s">
        <v>304</v>
      </c>
    </row>
    <row r="63" spans="1:11">
      <c r="A63" s="33" t="s">
        <v>303</v>
      </c>
      <c r="B63" s="59">
        <v>44538</v>
      </c>
      <c r="C63" s="42">
        <v>3789987.05</v>
      </c>
      <c r="D63" s="13">
        <v>44501</v>
      </c>
      <c r="E63" s="13">
        <v>44530</v>
      </c>
      <c r="F63" s="167">
        <f t="shared" si="11"/>
        <v>15</v>
      </c>
      <c r="G63" s="167">
        <f t="shared" si="12"/>
        <v>8</v>
      </c>
      <c r="H63" s="168">
        <f t="shared" si="3"/>
        <v>23</v>
      </c>
      <c r="I63" s="169">
        <f t="shared" si="2"/>
        <v>1.3503686705179719E-2</v>
      </c>
      <c r="J63" s="170">
        <f t="shared" si="13"/>
        <v>0.31058479421913354</v>
      </c>
      <c r="K63" s="171" t="s">
        <v>304</v>
      </c>
    </row>
    <row r="64" spans="1:11">
      <c r="A64" s="33" t="s">
        <v>301</v>
      </c>
      <c r="B64" s="59">
        <v>44545</v>
      </c>
      <c r="C64" s="42">
        <v>-118.66</v>
      </c>
      <c r="D64" s="13">
        <v>44501</v>
      </c>
      <c r="E64" s="13">
        <v>44530</v>
      </c>
      <c r="F64" s="167">
        <f t="shared" si="11"/>
        <v>15</v>
      </c>
      <c r="G64" s="167">
        <f t="shared" si="12"/>
        <v>15</v>
      </c>
      <c r="H64" s="168">
        <f t="shared" si="3"/>
        <v>30</v>
      </c>
      <c r="I64" s="169">
        <f t="shared" si="2"/>
        <v>-4.2278441675325127E-7</v>
      </c>
      <c r="J64" s="170">
        <f t="shared" si="13"/>
        <v>-1.2683532502597539E-5</v>
      </c>
      <c r="K64" s="171" t="s">
        <v>302</v>
      </c>
    </row>
    <row r="65" spans="1:11">
      <c r="A65" s="33" t="s">
        <v>301</v>
      </c>
      <c r="B65" s="59">
        <v>44545</v>
      </c>
      <c r="C65" s="42">
        <v>-1893.9</v>
      </c>
      <c r="D65" s="13">
        <v>44501</v>
      </c>
      <c r="E65" s="13">
        <v>44530</v>
      </c>
      <c r="F65" s="167">
        <f t="shared" ref="F65:F82" si="14">(E65-D65+1)/2</f>
        <v>15</v>
      </c>
      <c r="G65" s="167">
        <f t="shared" ref="G65:G82" si="15">B65-E65</f>
        <v>15</v>
      </c>
      <c r="H65" s="168">
        <f t="shared" si="3"/>
        <v>30</v>
      </c>
      <c r="I65" s="169">
        <f t="shared" si="2"/>
        <v>-6.7479471337348951E-6</v>
      </c>
      <c r="J65" s="170">
        <f t="shared" ref="J65:J82" si="16">H65*I65</f>
        <v>-2.0243841401204686E-4</v>
      </c>
      <c r="K65" s="171" t="s">
        <v>302</v>
      </c>
    </row>
    <row r="66" spans="1:11">
      <c r="A66" s="33" t="s">
        <v>303</v>
      </c>
      <c r="B66" s="59">
        <v>44538</v>
      </c>
      <c r="C66" s="42">
        <v>33067</v>
      </c>
      <c r="D66" s="13">
        <v>44501</v>
      </c>
      <c r="E66" s="13">
        <v>44530</v>
      </c>
      <c r="F66" s="167">
        <f t="shared" si="14"/>
        <v>15</v>
      </c>
      <c r="G66" s="167">
        <f t="shared" si="15"/>
        <v>8</v>
      </c>
      <c r="H66" s="168">
        <f t="shared" si="3"/>
        <v>23</v>
      </c>
      <c r="I66" s="169">
        <f t="shared" si="2"/>
        <v>1.1781739683785404E-4</v>
      </c>
      <c r="J66" s="170">
        <f t="shared" si="16"/>
        <v>2.7098001272706429E-3</v>
      </c>
      <c r="K66" s="171" t="s">
        <v>304</v>
      </c>
    </row>
    <row r="67" spans="1:11">
      <c r="A67" s="33" t="s">
        <v>303</v>
      </c>
      <c r="B67" s="59">
        <v>44538</v>
      </c>
      <c r="C67" s="42">
        <v>44334</v>
      </c>
      <c r="D67" s="13">
        <v>44501</v>
      </c>
      <c r="E67" s="13">
        <v>44530</v>
      </c>
      <c r="F67" s="167">
        <f t="shared" si="14"/>
        <v>15</v>
      </c>
      <c r="G67" s="167">
        <f t="shared" si="15"/>
        <v>8</v>
      </c>
      <c r="H67" s="168">
        <f t="shared" si="3"/>
        <v>23</v>
      </c>
      <c r="I67" s="169">
        <f t="shared" si="2"/>
        <v>1.5796160738529112E-4</v>
      </c>
      <c r="J67" s="170">
        <f t="shared" si="16"/>
        <v>3.6331169698616958E-3</v>
      </c>
      <c r="K67" s="171" t="s">
        <v>304</v>
      </c>
    </row>
    <row r="68" spans="1:11">
      <c r="A68" s="33" t="s">
        <v>303</v>
      </c>
      <c r="B68" s="59">
        <v>44538</v>
      </c>
      <c r="C68" s="42">
        <v>11605</v>
      </c>
      <c r="D68" s="13">
        <v>44501</v>
      </c>
      <c r="E68" s="13">
        <v>44530</v>
      </c>
      <c r="F68" s="167">
        <f t="shared" si="14"/>
        <v>15</v>
      </c>
      <c r="G68" s="167">
        <f t="shared" si="15"/>
        <v>8</v>
      </c>
      <c r="H68" s="168">
        <f t="shared" si="3"/>
        <v>23</v>
      </c>
      <c r="I68" s="169">
        <f t="shared" si="2"/>
        <v>4.1348501233958213E-5</v>
      </c>
      <c r="J68" s="170">
        <f t="shared" si="16"/>
        <v>9.5101552838103894E-4</v>
      </c>
      <c r="K68" s="171" t="s">
        <v>304</v>
      </c>
    </row>
    <row r="69" spans="1:11">
      <c r="A69" s="33" t="s">
        <v>301</v>
      </c>
      <c r="B69" s="59">
        <v>44545</v>
      </c>
      <c r="C69" s="42">
        <v>178604.02</v>
      </c>
      <c r="D69" s="13">
        <v>44501</v>
      </c>
      <c r="E69" s="13">
        <v>44530</v>
      </c>
      <c r="F69" s="167">
        <f t="shared" si="14"/>
        <v>15</v>
      </c>
      <c r="G69" s="167">
        <f t="shared" si="15"/>
        <v>15</v>
      </c>
      <c r="H69" s="168">
        <f t="shared" si="3"/>
        <v>30</v>
      </c>
      <c r="I69" s="169">
        <f t="shared" si="2"/>
        <v>6.3636437237052108E-4</v>
      </c>
      <c r="J69" s="170">
        <f t="shared" si="16"/>
        <v>1.9090931171115634E-2</v>
      </c>
      <c r="K69" s="171" t="s">
        <v>302</v>
      </c>
    </row>
    <row r="70" spans="1:11">
      <c r="A70" s="33" t="s">
        <v>301</v>
      </c>
      <c r="B70" s="59">
        <v>44545</v>
      </c>
      <c r="C70" s="42">
        <v>-119572.89</v>
      </c>
      <c r="D70" s="13">
        <v>44501</v>
      </c>
      <c r="E70" s="13">
        <v>44530</v>
      </c>
      <c r="F70" s="167">
        <f t="shared" si="14"/>
        <v>15</v>
      </c>
      <c r="G70" s="167">
        <f t="shared" si="15"/>
        <v>15</v>
      </c>
      <c r="H70" s="168">
        <f t="shared" si="3"/>
        <v>30</v>
      </c>
      <c r="I70" s="169">
        <f t="shared" si="2"/>
        <v>-4.2603703487401545E-4</v>
      </c>
      <c r="J70" s="170">
        <f t="shared" si="16"/>
        <v>-1.2781111046220463E-2</v>
      </c>
      <c r="K70" s="171" t="s">
        <v>302</v>
      </c>
    </row>
    <row r="71" spans="1:11">
      <c r="A71" s="33" t="s">
        <v>301</v>
      </c>
      <c r="B71" s="59">
        <v>44545</v>
      </c>
      <c r="C71" s="42">
        <v>71915.039999999994</v>
      </c>
      <c r="D71" s="13">
        <v>44501</v>
      </c>
      <c r="E71" s="13">
        <v>44530</v>
      </c>
      <c r="F71" s="167">
        <f t="shared" si="14"/>
        <v>15</v>
      </c>
      <c r="G71" s="167">
        <f t="shared" si="15"/>
        <v>15</v>
      </c>
      <c r="H71" s="168">
        <f t="shared" si="3"/>
        <v>30</v>
      </c>
      <c r="I71" s="169">
        <f t="shared" si="2"/>
        <v>2.5623258252306365E-4</v>
      </c>
      <c r="J71" s="170">
        <f t="shared" si="16"/>
        <v>7.6869774756919097E-3</v>
      </c>
      <c r="K71" s="171" t="s">
        <v>302</v>
      </c>
    </row>
    <row r="72" spans="1:11">
      <c r="A72" s="33" t="s">
        <v>301</v>
      </c>
      <c r="B72" s="59">
        <v>44545</v>
      </c>
      <c r="C72" s="42">
        <v>106313.69</v>
      </c>
      <c r="D72" s="13">
        <v>44501</v>
      </c>
      <c r="E72" s="13">
        <v>44530</v>
      </c>
      <c r="F72" s="167">
        <f t="shared" si="14"/>
        <v>15</v>
      </c>
      <c r="G72" s="167">
        <f t="shared" si="15"/>
        <v>15</v>
      </c>
      <c r="H72" s="168">
        <f t="shared" si="3"/>
        <v>30</v>
      </c>
      <c r="I72" s="169">
        <f t="shared" si="2"/>
        <v>3.7879463525649726E-4</v>
      </c>
      <c r="J72" s="170">
        <f t="shared" si="16"/>
        <v>1.1363839057694917E-2</v>
      </c>
      <c r="K72" s="171" t="s">
        <v>302</v>
      </c>
    </row>
    <row r="73" spans="1:11">
      <c r="A73" s="33" t="s">
        <v>301</v>
      </c>
      <c r="B73" s="59">
        <v>44545</v>
      </c>
      <c r="C73" s="42">
        <v>30.62</v>
      </c>
      <c r="D73" s="13">
        <v>44501</v>
      </c>
      <c r="E73" s="13">
        <v>44530</v>
      </c>
      <c r="F73" s="167">
        <f t="shared" si="14"/>
        <v>15</v>
      </c>
      <c r="G73" s="167">
        <f t="shared" si="15"/>
        <v>15</v>
      </c>
      <c r="H73" s="168">
        <f t="shared" si="3"/>
        <v>30</v>
      </c>
      <c r="I73" s="169">
        <f t="shared" si="2"/>
        <v>1.0909875982626459E-7</v>
      </c>
      <c r="J73" s="170">
        <f t="shared" si="16"/>
        <v>3.2729627947879378E-6</v>
      </c>
      <c r="K73" s="171" t="s">
        <v>302</v>
      </c>
    </row>
    <row r="74" spans="1:11">
      <c r="A74" s="33" t="s">
        <v>301</v>
      </c>
      <c r="B74" s="59">
        <v>44545</v>
      </c>
      <c r="C74" s="42">
        <v>-13409.78</v>
      </c>
      <c r="D74" s="13">
        <v>44501</v>
      </c>
      <c r="E74" s="13">
        <v>44530</v>
      </c>
      <c r="F74" s="167">
        <f t="shared" si="14"/>
        <v>15</v>
      </c>
      <c r="G74" s="167">
        <f t="shared" si="15"/>
        <v>15</v>
      </c>
      <c r="H74" s="168">
        <f t="shared" si="3"/>
        <v>30</v>
      </c>
      <c r="I74" s="169">
        <f t="shared" ref="I74:I137" si="17">C74/$C$592</f>
        <v>-4.777891468135357E-5</v>
      </c>
      <c r="J74" s="170">
        <f t="shared" si="16"/>
        <v>-1.433367440440607E-3</v>
      </c>
      <c r="K74" s="171" t="s">
        <v>302</v>
      </c>
    </row>
    <row r="75" spans="1:11">
      <c r="A75" s="33" t="s">
        <v>301</v>
      </c>
      <c r="B75" s="59">
        <v>44545</v>
      </c>
      <c r="C75" s="42">
        <v>-24.41</v>
      </c>
      <c r="D75" s="13">
        <v>44501</v>
      </c>
      <c r="E75" s="13">
        <v>44530</v>
      </c>
      <c r="F75" s="167">
        <f t="shared" si="14"/>
        <v>15</v>
      </c>
      <c r="G75" s="167">
        <f t="shared" si="15"/>
        <v>15</v>
      </c>
      <c r="H75" s="168">
        <f t="shared" ref="H75:H138" si="18">F75+G75</f>
        <v>30</v>
      </c>
      <c r="I75" s="169">
        <f t="shared" si="17"/>
        <v>-8.6972590704086161E-8</v>
      </c>
      <c r="J75" s="170">
        <f t="shared" si="16"/>
        <v>-2.6091777211225846E-6</v>
      </c>
      <c r="K75" s="171" t="s">
        <v>302</v>
      </c>
    </row>
    <row r="76" spans="1:11">
      <c r="A76" s="33" t="s">
        <v>301</v>
      </c>
      <c r="B76" s="59">
        <v>44545</v>
      </c>
      <c r="C76" s="42">
        <v>283124.03000000003</v>
      </c>
      <c r="D76" s="13">
        <v>44501</v>
      </c>
      <c r="E76" s="13">
        <v>44530</v>
      </c>
      <c r="F76" s="167">
        <f t="shared" si="14"/>
        <v>15</v>
      </c>
      <c r="G76" s="167">
        <f t="shared" si="15"/>
        <v>15</v>
      </c>
      <c r="H76" s="168">
        <f t="shared" si="18"/>
        <v>30</v>
      </c>
      <c r="I76" s="169">
        <f t="shared" si="17"/>
        <v>1.0087681433708076E-3</v>
      </c>
      <c r="J76" s="170">
        <f t="shared" si="16"/>
        <v>3.0263044301124226E-2</v>
      </c>
      <c r="K76" s="171" t="s">
        <v>302</v>
      </c>
    </row>
    <row r="77" spans="1:11">
      <c r="A77" s="33" t="s">
        <v>301</v>
      </c>
      <c r="B77" s="59">
        <v>44545</v>
      </c>
      <c r="C77" s="42">
        <v>1018018.41</v>
      </c>
      <c r="D77" s="13">
        <v>44501</v>
      </c>
      <c r="E77" s="13">
        <v>44530</v>
      </c>
      <c r="F77" s="167">
        <f t="shared" si="14"/>
        <v>15</v>
      </c>
      <c r="G77" s="167">
        <f t="shared" si="15"/>
        <v>15</v>
      </c>
      <c r="H77" s="168">
        <f t="shared" si="18"/>
        <v>30</v>
      </c>
      <c r="I77" s="169">
        <f t="shared" si="17"/>
        <v>3.6271896150001878E-3</v>
      </c>
      <c r="J77" s="170">
        <f t="shared" si="16"/>
        <v>0.10881568845000564</v>
      </c>
      <c r="K77" s="171" t="s">
        <v>302</v>
      </c>
    </row>
    <row r="78" spans="1:11">
      <c r="A78" s="33" t="s">
        <v>301</v>
      </c>
      <c r="B78" s="59">
        <v>44545</v>
      </c>
      <c r="C78" s="42">
        <v>72729.53</v>
      </c>
      <c r="D78" s="13">
        <v>44501</v>
      </c>
      <c r="E78" s="13">
        <v>44530</v>
      </c>
      <c r="F78" s="167">
        <f t="shared" si="14"/>
        <v>15</v>
      </c>
      <c r="G78" s="167">
        <f t="shared" si="15"/>
        <v>15</v>
      </c>
      <c r="H78" s="168">
        <f t="shared" si="18"/>
        <v>30</v>
      </c>
      <c r="I78" s="169">
        <f t="shared" si="17"/>
        <v>2.5913460240846193E-4</v>
      </c>
      <c r="J78" s="170">
        <f t="shared" si="16"/>
        <v>7.7740380722538579E-3</v>
      </c>
      <c r="K78" s="171" t="s">
        <v>302</v>
      </c>
    </row>
    <row r="79" spans="1:11">
      <c r="A79" s="33" t="s">
        <v>301</v>
      </c>
      <c r="B79" s="59">
        <v>44545</v>
      </c>
      <c r="C79" s="42">
        <v>10882.71</v>
      </c>
      <c r="D79" s="13">
        <v>44501</v>
      </c>
      <c r="E79" s="13">
        <v>44530</v>
      </c>
      <c r="F79" s="167">
        <f t="shared" si="14"/>
        <v>15</v>
      </c>
      <c r="G79" s="167">
        <f t="shared" si="15"/>
        <v>15</v>
      </c>
      <c r="H79" s="168">
        <f t="shared" si="18"/>
        <v>30</v>
      </c>
      <c r="I79" s="169">
        <f t="shared" si="17"/>
        <v>3.8774989044705671E-5</v>
      </c>
      <c r="J79" s="170">
        <f t="shared" si="16"/>
        <v>1.16324967134117E-3</v>
      </c>
      <c r="K79" s="171" t="s">
        <v>302</v>
      </c>
    </row>
    <row r="80" spans="1:11">
      <c r="A80" s="33" t="s">
        <v>301</v>
      </c>
      <c r="B80" s="59">
        <v>44545</v>
      </c>
      <c r="C80" s="42">
        <v>-114.01</v>
      </c>
      <c r="D80" s="13">
        <v>44501</v>
      </c>
      <c r="E80" s="13">
        <v>44530</v>
      </c>
      <c r="F80" s="167">
        <f t="shared" si="14"/>
        <v>15</v>
      </c>
      <c r="G80" s="167">
        <f t="shared" si="15"/>
        <v>15</v>
      </c>
      <c r="H80" s="168">
        <f t="shared" si="18"/>
        <v>30</v>
      </c>
      <c r="I80" s="169">
        <f t="shared" si="17"/>
        <v>-4.0621651233809357E-7</v>
      </c>
      <c r="J80" s="170">
        <f t="shared" si="16"/>
        <v>-1.2186495370142807E-5</v>
      </c>
      <c r="K80" s="171" t="s">
        <v>302</v>
      </c>
    </row>
    <row r="81" spans="1:11">
      <c r="A81" s="33" t="s">
        <v>301</v>
      </c>
      <c r="B81" s="59">
        <v>44545</v>
      </c>
      <c r="C81" s="42">
        <v>-3370.37</v>
      </c>
      <c r="D81" s="13">
        <v>44501</v>
      </c>
      <c r="E81" s="13">
        <v>44530</v>
      </c>
      <c r="F81" s="167">
        <f t="shared" si="14"/>
        <v>15</v>
      </c>
      <c r="G81" s="167">
        <f t="shared" si="15"/>
        <v>15</v>
      </c>
      <c r="H81" s="168">
        <f t="shared" si="18"/>
        <v>30</v>
      </c>
      <c r="I81" s="169">
        <f t="shared" si="17"/>
        <v>-1.2008595269616178E-5</v>
      </c>
      <c r="J81" s="170">
        <f t="shared" si="16"/>
        <v>-3.6025785808848531E-4</v>
      </c>
      <c r="K81" s="171" t="s">
        <v>302</v>
      </c>
    </row>
    <row r="82" spans="1:11">
      <c r="A82" s="33" t="s">
        <v>301</v>
      </c>
      <c r="B82" s="59">
        <v>44545</v>
      </c>
      <c r="C82" s="42">
        <v>3183.14</v>
      </c>
      <c r="D82" s="13">
        <v>44501</v>
      </c>
      <c r="E82" s="13">
        <v>44530</v>
      </c>
      <c r="F82" s="167">
        <f t="shared" si="14"/>
        <v>15</v>
      </c>
      <c r="G82" s="167">
        <f t="shared" si="15"/>
        <v>15</v>
      </c>
      <c r="H82" s="168">
        <f t="shared" si="18"/>
        <v>30</v>
      </c>
      <c r="I82" s="169">
        <f t="shared" si="17"/>
        <v>1.1341496615067793E-5</v>
      </c>
      <c r="J82" s="170">
        <f t="shared" si="16"/>
        <v>3.4024489845203376E-4</v>
      </c>
      <c r="K82" s="171" t="s">
        <v>302</v>
      </c>
    </row>
    <row r="83" spans="1:11">
      <c r="A83" s="33" t="s">
        <v>301</v>
      </c>
      <c r="B83" s="59">
        <v>44545</v>
      </c>
      <c r="C83" s="42">
        <v>658.76</v>
      </c>
      <c r="D83" s="13">
        <v>44501</v>
      </c>
      <c r="E83" s="13">
        <v>44530</v>
      </c>
      <c r="F83" s="167">
        <f t="shared" ref="F83:F100" si="19">(E83-D83+1)/2</f>
        <v>15</v>
      </c>
      <c r="G83" s="167">
        <f t="shared" ref="G83:G100" si="20">B83-E83</f>
        <v>15</v>
      </c>
      <c r="H83" s="168">
        <f t="shared" si="18"/>
        <v>30</v>
      </c>
      <c r="I83" s="169">
        <f t="shared" si="17"/>
        <v>2.347155422049316E-6</v>
      </c>
      <c r="J83" s="170">
        <f t="shared" ref="J83:J100" si="21">H83*I83</f>
        <v>7.0414662661479475E-5</v>
      </c>
      <c r="K83" s="171" t="s">
        <v>302</v>
      </c>
    </row>
    <row r="84" spans="1:11">
      <c r="A84" s="33" t="s">
        <v>301</v>
      </c>
      <c r="B84" s="59">
        <v>44545</v>
      </c>
      <c r="C84" s="42">
        <v>405.25</v>
      </c>
      <c r="D84" s="13">
        <v>44501</v>
      </c>
      <c r="E84" s="13">
        <v>44530</v>
      </c>
      <c r="F84" s="167">
        <f t="shared" si="19"/>
        <v>15</v>
      </c>
      <c r="G84" s="167">
        <f t="shared" si="20"/>
        <v>15</v>
      </c>
      <c r="H84" s="168">
        <f t="shared" si="18"/>
        <v>30</v>
      </c>
      <c r="I84" s="169">
        <f t="shared" si="17"/>
        <v>1.4439017772564899E-6</v>
      </c>
      <c r="J84" s="170">
        <f t="shared" si="21"/>
        <v>4.3317053317694693E-5</v>
      </c>
      <c r="K84" s="171" t="s">
        <v>302</v>
      </c>
    </row>
    <row r="85" spans="1:11">
      <c r="A85" s="33" t="s">
        <v>301</v>
      </c>
      <c r="B85" s="59">
        <v>44545</v>
      </c>
      <c r="C85" s="42">
        <v>2423.92</v>
      </c>
      <c r="D85" s="13">
        <v>44501</v>
      </c>
      <c r="E85" s="13">
        <v>44530</v>
      </c>
      <c r="F85" s="167">
        <f t="shared" si="19"/>
        <v>15</v>
      </c>
      <c r="G85" s="167">
        <f t="shared" si="20"/>
        <v>15</v>
      </c>
      <c r="H85" s="168">
        <f t="shared" si="18"/>
        <v>30</v>
      </c>
      <c r="I85" s="169">
        <f t="shared" si="17"/>
        <v>8.6364031978471342E-6</v>
      </c>
      <c r="J85" s="170">
        <f t="shared" si="21"/>
        <v>2.5909209593541401E-4</v>
      </c>
      <c r="K85" s="171" t="s">
        <v>302</v>
      </c>
    </row>
    <row r="86" spans="1:11">
      <c r="A86" s="33" t="s">
        <v>301</v>
      </c>
      <c r="B86" s="59">
        <v>44545</v>
      </c>
      <c r="C86" s="42">
        <v>49071.85</v>
      </c>
      <c r="D86" s="13">
        <v>44501</v>
      </c>
      <c r="E86" s="13">
        <v>44530</v>
      </c>
      <c r="F86" s="167">
        <f t="shared" si="19"/>
        <v>15</v>
      </c>
      <c r="G86" s="167">
        <f t="shared" si="20"/>
        <v>15</v>
      </c>
      <c r="H86" s="168">
        <f t="shared" si="18"/>
        <v>30</v>
      </c>
      <c r="I86" s="169">
        <f t="shared" si="17"/>
        <v>1.7484252048923844E-4</v>
      </c>
      <c r="J86" s="170">
        <f t="shared" si="21"/>
        <v>5.2452756146771536E-3</v>
      </c>
      <c r="K86" s="171" t="s">
        <v>302</v>
      </c>
    </row>
    <row r="87" spans="1:11">
      <c r="A87" s="33" t="s">
        <v>301</v>
      </c>
      <c r="B87" s="59">
        <v>44545</v>
      </c>
      <c r="C87" s="42">
        <v>1254.45</v>
      </c>
      <c r="D87" s="13">
        <v>44501</v>
      </c>
      <c r="E87" s="13">
        <v>44530</v>
      </c>
      <c r="F87" s="167">
        <f t="shared" si="19"/>
        <v>15</v>
      </c>
      <c r="G87" s="167">
        <f t="shared" si="20"/>
        <v>15</v>
      </c>
      <c r="H87" s="168">
        <f t="shared" si="18"/>
        <v>30</v>
      </c>
      <c r="I87" s="169">
        <f t="shared" si="17"/>
        <v>4.4695930523859439E-6</v>
      </c>
      <c r="J87" s="170">
        <f t="shared" si="21"/>
        <v>1.3408779157157832E-4</v>
      </c>
      <c r="K87" s="171" t="s">
        <v>302</v>
      </c>
    </row>
    <row r="88" spans="1:11">
      <c r="A88" s="33" t="s">
        <v>301</v>
      </c>
      <c r="B88" s="59">
        <v>44545</v>
      </c>
      <c r="C88" s="42">
        <v>-1.1399999999999999</v>
      </c>
      <c r="D88" s="13">
        <v>44501</v>
      </c>
      <c r="E88" s="13">
        <v>44530</v>
      </c>
      <c r="F88" s="167">
        <f t="shared" si="19"/>
        <v>15</v>
      </c>
      <c r="G88" s="167">
        <f t="shared" si="20"/>
        <v>15</v>
      </c>
      <c r="H88" s="168">
        <f t="shared" si="18"/>
        <v>30</v>
      </c>
      <c r="I88" s="169">
        <f t="shared" si="17"/>
        <v>-4.0618088243612545E-9</v>
      </c>
      <c r="J88" s="170">
        <f t="shared" si="21"/>
        <v>-1.2185426473083763E-7</v>
      </c>
      <c r="K88" s="171" t="s">
        <v>302</v>
      </c>
    </row>
    <row r="89" spans="1:11">
      <c r="A89" s="33" t="s">
        <v>301</v>
      </c>
      <c r="B89" s="59">
        <v>44545</v>
      </c>
      <c r="C89" s="42">
        <v>148.16</v>
      </c>
      <c r="D89" s="13">
        <v>44501</v>
      </c>
      <c r="E89" s="13">
        <v>44530</v>
      </c>
      <c r="F89" s="167">
        <f t="shared" si="19"/>
        <v>15</v>
      </c>
      <c r="G89" s="167">
        <f t="shared" si="20"/>
        <v>15</v>
      </c>
      <c r="H89" s="168">
        <f t="shared" si="18"/>
        <v>30</v>
      </c>
      <c r="I89" s="169">
        <f t="shared" si="17"/>
        <v>5.2789262755909077E-7</v>
      </c>
      <c r="J89" s="170">
        <f t="shared" si="21"/>
        <v>1.5836778826772723E-5</v>
      </c>
      <c r="K89" s="171" t="s">
        <v>302</v>
      </c>
    </row>
    <row r="90" spans="1:11">
      <c r="A90" s="33" t="s">
        <v>301</v>
      </c>
      <c r="B90" s="59">
        <v>44545</v>
      </c>
      <c r="C90" s="42">
        <v>701264.09</v>
      </c>
      <c r="D90" s="13">
        <v>44501</v>
      </c>
      <c r="E90" s="13">
        <v>44530</v>
      </c>
      <c r="F90" s="167">
        <f t="shared" si="19"/>
        <v>15</v>
      </c>
      <c r="G90" s="167">
        <f t="shared" si="20"/>
        <v>15</v>
      </c>
      <c r="H90" s="168">
        <f t="shared" si="18"/>
        <v>30</v>
      </c>
      <c r="I90" s="169">
        <f t="shared" si="17"/>
        <v>2.4985970780435659E-3</v>
      </c>
      <c r="J90" s="170">
        <f t="shared" si="21"/>
        <v>7.4957912341306984E-2</v>
      </c>
      <c r="K90" s="171" t="s">
        <v>302</v>
      </c>
    </row>
    <row r="91" spans="1:11">
      <c r="A91" s="33" t="s">
        <v>301</v>
      </c>
      <c r="B91" s="59">
        <v>44545</v>
      </c>
      <c r="C91" s="42">
        <v>9071.07</v>
      </c>
      <c r="D91" s="13">
        <v>44501</v>
      </c>
      <c r="E91" s="13">
        <v>44530</v>
      </c>
      <c r="F91" s="167">
        <f t="shared" si="19"/>
        <v>15</v>
      </c>
      <c r="G91" s="167">
        <f t="shared" si="20"/>
        <v>15</v>
      </c>
      <c r="H91" s="168">
        <f t="shared" si="18"/>
        <v>30</v>
      </c>
      <c r="I91" s="169">
        <f t="shared" si="17"/>
        <v>3.2320133484560213E-5</v>
      </c>
      <c r="J91" s="170">
        <f t="shared" si="21"/>
        <v>9.6960400453680636E-4</v>
      </c>
      <c r="K91" s="171" t="s">
        <v>302</v>
      </c>
    </row>
    <row r="92" spans="1:11">
      <c r="A92" s="33" t="s">
        <v>301</v>
      </c>
      <c r="B92" s="59">
        <v>44545</v>
      </c>
      <c r="C92" s="42">
        <v>-0.88</v>
      </c>
      <c r="D92" s="13">
        <v>44501</v>
      </c>
      <c r="E92" s="13">
        <v>44530</v>
      </c>
      <c r="F92" s="167">
        <f t="shared" si="19"/>
        <v>15</v>
      </c>
      <c r="G92" s="167">
        <f t="shared" si="20"/>
        <v>15</v>
      </c>
      <c r="H92" s="168">
        <f t="shared" si="18"/>
        <v>30</v>
      </c>
      <c r="I92" s="169">
        <f t="shared" si="17"/>
        <v>-3.135431373191144E-9</v>
      </c>
      <c r="J92" s="170">
        <f t="shared" si="21"/>
        <v>-9.4062941195734317E-8</v>
      </c>
      <c r="K92" s="171" t="s">
        <v>302</v>
      </c>
    </row>
    <row r="93" spans="1:11">
      <c r="A93" s="33" t="s">
        <v>301</v>
      </c>
      <c r="B93" s="59">
        <v>44545</v>
      </c>
      <c r="C93" s="42">
        <v>90557.64</v>
      </c>
      <c r="D93" s="13">
        <v>44501</v>
      </c>
      <c r="E93" s="13">
        <v>44530</v>
      </c>
      <c r="F93" s="167">
        <f t="shared" si="19"/>
        <v>15</v>
      </c>
      <c r="G93" s="167">
        <f t="shared" si="20"/>
        <v>15</v>
      </c>
      <c r="H93" s="168">
        <f t="shared" si="18"/>
        <v>30</v>
      </c>
      <c r="I93" s="169">
        <f t="shared" si="17"/>
        <v>3.2265598356607871E-4</v>
      </c>
      <c r="J93" s="170">
        <f t="shared" si="21"/>
        <v>9.6796795069823607E-3</v>
      </c>
      <c r="K93" s="171" t="s">
        <v>302</v>
      </c>
    </row>
    <row r="94" spans="1:11">
      <c r="A94" s="33" t="s">
        <v>301</v>
      </c>
      <c r="B94" s="59">
        <v>44545</v>
      </c>
      <c r="C94" s="42">
        <v>-1625.55</v>
      </c>
      <c r="D94" s="13">
        <v>44501</v>
      </c>
      <c r="E94" s="13">
        <v>44530</v>
      </c>
      <c r="F94" s="167">
        <f t="shared" si="19"/>
        <v>15</v>
      </c>
      <c r="G94" s="167">
        <f t="shared" si="20"/>
        <v>15</v>
      </c>
      <c r="H94" s="168">
        <f t="shared" si="18"/>
        <v>30</v>
      </c>
      <c r="I94" s="169">
        <f t="shared" si="17"/>
        <v>-5.7918187144214363E-6</v>
      </c>
      <c r="J94" s="170">
        <f t="shared" si="21"/>
        <v>-1.7375456143264308E-4</v>
      </c>
      <c r="K94" s="171" t="s">
        <v>302</v>
      </c>
    </row>
    <row r="95" spans="1:11">
      <c r="A95" s="33" t="s">
        <v>301</v>
      </c>
      <c r="B95" s="59">
        <v>44545</v>
      </c>
      <c r="C95" s="42">
        <v>-43684.19</v>
      </c>
      <c r="D95" s="13">
        <v>44501</v>
      </c>
      <c r="E95" s="13">
        <v>44530</v>
      </c>
      <c r="F95" s="167">
        <f t="shared" si="19"/>
        <v>15</v>
      </c>
      <c r="G95" s="167">
        <f t="shared" si="20"/>
        <v>15</v>
      </c>
      <c r="H95" s="168">
        <f t="shared" si="18"/>
        <v>30</v>
      </c>
      <c r="I95" s="169">
        <f t="shared" si="17"/>
        <v>-1.5564634072550324E-4</v>
      </c>
      <c r="J95" s="170">
        <f t="shared" si="21"/>
        <v>-4.6693902217650974E-3</v>
      </c>
      <c r="K95" s="171" t="s">
        <v>302</v>
      </c>
    </row>
    <row r="96" spans="1:11">
      <c r="A96" s="33" t="s">
        <v>301</v>
      </c>
      <c r="B96" s="59">
        <v>44545</v>
      </c>
      <c r="C96" s="42">
        <v>578912.91</v>
      </c>
      <c r="D96" s="13">
        <v>44501</v>
      </c>
      <c r="E96" s="13">
        <v>44530</v>
      </c>
      <c r="F96" s="167">
        <f t="shared" si="19"/>
        <v>15</v>
      </c>
      <c r="G96" s="167">
        <f t="shared" si="20"/>
        <v>15</v>
      </c>
      <c r="H96" s="168">
        <f t="shared" si="18"/>
        <v>30</v>
      </c>
      <c r="I96" s="169">
        <f t="shared" si="17"/>
        <v>2.0626610231356604E-3</v>
      </c>
      <c r="J96" s="170">
        <f t="shared" si="21"/>
        <v>6.1879830694069812E-2</v>
      </c>
      <c r="K96" s="171" t="s">
        <v>302</v>
      </c>
    </row>
    <row r="97" spans="1:11">
      <c r="A97" s="33" t="s">
        <v>301</v>
      </c>
      <c r="B97" s="59">
        <v>44545</v>
      </c>
      <c r="C97" s="42">
        <v>-571532.34</v>
      </c>
      <c r="D97" s="13">
        <v>44501</v>
      </c>
      <c r="E97" s="13">
        <v>44530</v>
      </c>
      <c r="F97" s="167">
        <f t="shared" si="19"/>
        <v>15</v>
      </c>
      <c r="G97" s="167">
        <f t="shared" si="20"/>
        <v>15</v>
      </c>
      <c r="H97" s="168">
        <f t="shared" si="18"/>
        <v>30</v>
      </c>
      <c r="I97" s="169">
        <f t="shared" si="17"/>
        <v>-2.036364124578804E-3</v>
      </c>
      <c r="J97" s="170">
        <f t="shared" si="21"/>
        <v>-6.109092373736412E-2</v>
      </c>
      <c r="K97" s="171" t="s">
        <v>302</v>
      </c>
    </row>
    <row r="98" spans="1:11">
      <c r="A98" s="33" t="s">
        <v>301</v>
      </c>
      <c r="B98" s="59">
        <v>44545</v>
      </c>
      <c r="C98" s="42">
        <v>-578911.98</v>
      </c>
      <c r="D98" s="13">
        <v>44501</v>
      </c>
      <c r="E98" s="13">
        <v>44530</v>
      </c>
      <c r="F98" s="167">
        <f t="shared" si="19"/>
        <v>15</v>
      </c>
      <c r="G98" s="167">
        <f t="shared" si="20"/>
        <v>15</v>
      </c>
      <c r="H98" s="168">
        <f t="shared" si="18"/>
        <v>30</v>
      </c>
      <c r="I98" s="169">
        <f t="shared" si="17"/>
        <v>-2.0626577095547772E-3</v>
      </c>
      <c r="J98" s="170">
        <f t="shared" si="21"/>
        <v>-6.1879731286643314E-2</v>
      </c>
      <c r="K98" s="171" t="s">
        <v>302</v>
      </c>
    </row>
    <row r="99" spans="1:11">
      <c r="A99" s="33" t="s">
        <v>301</v>
      </c>
      <c r="B99" s="59">
        <v>44545</v>
      </c>
      <c r="C99" s="42">
        <v>-12.43</v>
      </c>
      <c r="D99" s="13">
        <v>44501</v>
      </c>
      <c r="E99" s="13">
        <v>44530</v>
      </c>
      <c r="F99" s="167">
        <f t="shared" si="19"/>
        <v>15</v>
      </c>
      <c r="G99" s="167">
        <f t="shared" si="20"/>
        <v>15</v>
      </c>
      <c r="H99" s="168">
        <f t="shared" si="18"/>
        <v>30</v>
      </c>
      <c r="I99" s="169">
        <f t="shared" si="17"/>
        <v>-4.4287968146324911E-8</v>
      </c>
      <c r="J99" s="170">
        <f t="shared" si="21"/>
        <v>-1.3286390443897474E-6</v>
      </c>
      <c r="K99" s="171" t="s">
        <v>302</v>
      </c>
    </row>
    <row r="100" spans="1:11">
      <c r="A100" s="33" t="s">
        <v>301</v>
      </c>
      <c r="B100" s="59">
        <v>44545</v>
      </c>
      <c r="C100" s="42">
        <v>-3095.72</v>
      </c>
      <c r="D100" s="13">
        <v>44501</v>
      </c>
      <c r="E100" s="13">
        <v>44530</v>
      </c>
      <c r="F100" s="167">
        <f t="shared" si="19"/>
        <v>15</v>
      </c>
      <c r="G100" s="167">
        <f t="shared" si="20"/>
        <v>15</v>
      </c>
      <c r="H100" s="168">
        <f t="shared" si="18"/>
        <v>30</v>
      </c>
      <c r="I100" s="169">
        <f t="shared" si="17"/>
        <v>-1.1030020012062827E-5</v>
      </c>
      <c r="J100" s="170">
        <f t="shared" si="21"/>
        <v>-3.3090060036188485E-4</v>
      </c>
      <c r="K100" s="171" t="s">
        <v>302</v>
      </c>
    </row>
    <row r="101" spans="1:11">
      <c r="A101" s="33" t="s">
        <v>301</v>
      </c>
      <c r="B101" s="59">
        <v>44545</v>
      </c>
      <c r="C101" s="42">
        <v>675843.68</v>
      </c>
      <c r="D101" s="13">
        <v>44501</v>
      </c>
      <c r="E101" s="13">
        <v>44530</v>
      </c>
      <c r="F101" s="167">
        <f t="shared" ref="F101:F105" si="22">(E101-D101+1)/2</f>
        <v>15</v>
      </c>
      <c r="G101" s="167">
        <f t="shared" ref="G101:G105" si="23">B101-E101</f>
        <v>15</v>
      </c>
      <c r="H101" s="168">
        <f t="shared" si="18"/>
        <v>30</v>
      </c>
      <c r="I101" s="169">
        <f t="shared" si="17"/>
        <v>2.408024406414723E-3</v>
      </c>
      <c r="J101" s="170">
        <f t="shared" ref="J101:J105" si="24">H101*I101</f>
        <v>7.224073219244169E-2</v>
      </c>
      <c r="K101" s="171" t="s">
        <v>302</v>
      </c>
    </row>
    <row r="102" spans="1:11">
      <c r="A102" s="33" t="s">
        <v>301</v>
      </c>
      <c r="B102" s="59">
        <v>44545</v>
      </c>
      <c r="C102" s="42">
        <v>-40603.81</v>
      </c>
      <c r="D102" s="13">
        <v>44501</v>
      </c>
      <c r="E102" s="13">
        <v>44530</v>
      </c>
      <c r="F102" s="167">
        <f t="shared" si="22"/>
        <v>15</v>
      </c>
      <c r="G102" s="167">
        <f t="shared" si="23"/>
        <v>15</v>
      </c>
      <c r="H102" s="168">
        <f t="shared" si="18"/>
        <v>30</v>
      </c>
      <c r="I102" s="169">
        <f t="shared" si="17"/>
        <v>-1.4467097698305943E-4</v>
      </c>
      <c r="J102" s="170">
        <f t="shared" si="24"/>
        <v>-4.3401293094917828E-3</v>
      </c>
      <c r="K102" s="171" t="s">
        <v>302</v>
      </c>
    </row>
    <row r="103" spans="1:11">
      <c r="A103" s="33" t="s">
        <v>301</v>
      </c>
      <c r="B103" s="59">
        <v>44545</v>
      </c>
      <c r="C103" s="42">
        <v>-0.81</v>
      </c>
      <c r="D103" s="13">
        <v>44501</v>
      </c>
      <c r="E103" s="13">
        <v>44530</v>
      </c>
      <c r="F103" s="167">
        <f t="shared" si="22"/>
        <v>15</v>
      </c>
      <c r="G103" s="167">
        <f t="shared" si="23"/>
        <v>15</v>
      </c>
      <c r="H103" s="168">
        <f t="shared" si="18"/>
        <v>30</v>
      </c>
      <c r="I103" s="169">
        <f t="shared" si="17"/>
        <v>-2.8860220594145757E-9</v>
      </c>
      <c r="J103" s="170">
        <f t="shared" si="24"/>
        <v>-8.6580661782437276E-8</v>
      </c>
      <c r="K103" s="171" t="s">
        <v>302</v>
      </c>
    </row>
    <row r="104" spans="1:11">
      <c r="A104" s="33" t="s">
        <v>301</v>
      </c>
      <c r="B104" s="59">
        <v>44545</v>
      </c>
      <c r="C104" s="42">
        <v>-210851.5</v>
      </c>
      <c r="D104" s="13">
        <v>44501</v>
      </c>
      <c r="E104" s="13">
        <v>44530</v>
      </c>
      <c r="F104" s="167">
        <f t="shared" si="22"/>
        <v>15</v>
      </c>
      <c r="G104" s="167">
        <f t="shared" si="23"/>
        <v>15</v>
      </c>
      <c r="H104" s="168">
        <f t="shared" si="18"/>
        <v>30</v>
      </c>
      <c r="I104" s="169">
        <f t="shared" si="17"/>
        <v>-7.5126182748228693E-4</v>
      </c>
      <c r="J104" s="170">
        <f t="shared" si="24"/>
        <v>-2.2537854824468607E-2</v>
      </c>
      <c r="K104" s="171" t="s">
        <v>302</v>
      </c>
    </row>
    <row r="105" spans="1:11">
      <c r="A105" s="33" t="s">
        <v>301</v>
      </c>
      <c r="B105" s="59">
        <v>44545</v>
      </c>
      <c r="C105" s="42">
        <v>-38.36</v>
      </c>
      <c r="D105" s="13">
        <v>44501</v>
      </c>
      <c r="E105" s="13">
        <v>44530</v>
      </c>
      <c r="F105" s="167">
        <f t="shared" si="22"/>
        <v>15</v>
      </c>
      <c r="G105" s="167">
        <f t="shared" si="23"/>
        <v>15</v>
      </c>
      <c r="H105" s="168">
        <f t="shared" si="18"/>
        <v>30</v>
      </c>
      <c r="I105" s="169">
        <f t="shared" si="17"/>
        <v>-1.3667630394955942E-7</v>
      </c>
      <c r="J105" s="170">
        <f t="shared" si="24"/>
        <v>-4.1002891184867823E-6</v>
      </c>
      <c r="K105" s="171" t="s">
        <v>302</v>
      </c>
    </row>
    <row r="106" spans="1:11">
      <c r="A106" s="33" t="s">
        <v>301</v>
      </c>
      <c r="B106" s="59">
        <v>44576</v>
      </c>
      <c r="C106" s="42">
        <v>2791744.66</v>
      </c>
      <c r="D106" s="13">
        <v>44531</v>
      </c>
      <c r="E106" s="13">
        <v>44561</v>
      </c>
      <c r="F106" s="167">
        <f t="shared" ref="F106:F113" si="25">(E106-D106+1)/2</f>
        <v>15.5</v>
      </c>
      <c r="G106" s="167">
        <f t="shared" ref="G106:G113" si="26">B106-E106</f>
        <v>15</v>
      </c>
      <c r="H106" s="168">
        <f t="shared" si="18"/>
        <v>30.5</v>
      </c>
      <c r="I106" s="169">
        <f t="shared" si="17"/>
        <v>9.9469588555714129E-3</v>
      </c>
      <c r="J106" s="170">
        <f t="shared" ref="J106:J113" si="27">H106*I106</f>
        <v>0.30338224509492812</v>
      </c>
      <c r="K106" s="171" t="s">
        <v>302</v>
      </c>
    </row>
    <row r="107" spans="1:11">
      <c r="A107" s="33" t="s">
        <v>301</v>
      </c>
      <c r="B107" s="59">
        <v>44576</v>
      </c>
      <c r="C107" s="42">
        <v>19886142.210000001</v>
      </c>
      <c r="D107" s="13">
        <v>44531</v>
      </c>
      <c r="E107" s="13">
        <v>44561</v>
      </c>
      <c r="F107" s="167">
        <f t="shared" si="25"/>
        <v>15.5</v>
      </c>
      <c r="G107" s="167">
        <f t="shared" si="26"/>
        <v>15</v>
      </c>
      <c r="H107" s="168">
        <f t="shared" si="18"/>
        <v>30.5</v>
      </c>
      <c r="I107" s="169">
        <f t="shared" si="17"/>
        <v>7.0854129746562133E-2</v>
      </c>
      <c r="J107" s="170">
        <f t="shared" si="27"/>
        <v>2.1610509572701453</v>
      </c>
      <c r="K107" s="171" t="s">
        <v>302</v>
      </c>
    </row>
    <row r="108" spans="1:11">
      <c r="A108" s="33" t="s">
        <v>301</v>
      </c>
      <c r="B108" s="59">
        <v>44576</v>
      </c>
      <c r="C108" s="42">
        <v>-495954.44</v>
      </c>
      <c r="D108" s="13">
        <v>44531</v>
      </c>
      <c r="E108" s="13">
        <v>44561</v>
      </c>
      <c r="F108" s="167">
        <f t="shared" si="25"/>
        <v>15.5</v>
      </c>
      <c r="G108" s="167">
        <f t="shared" si="26"/>
        <v>15</v>
      </c>
      <c r="H108" s="168">
        <f t="shared" si="18"/>
        <v>30.5</v>
      </c>
      <c r="I108" s="169">
        <f t="shared" si="17"/>
        <v>-1.76708080778346E-3</v>
      </c>
      <c r="J108" s="170">
        <f t="shared" si="27"/>
        <v>-5.389596463739553E-2</v>
      </c>
      <c r="K108" s="171" t="s">
        <v>302</v>
      </c>
    </row>
    <row r="109" spans="1:11">
      <c r="A109" s="33" t="s">
        <v>301</v>
      </c>
      <c r="B109" s="59">
        <v>44576</v>
      </c>
      <c r="C109" s="42">
        <v>-495954.44</v>
      </c>
      <c r="D109" s="13">
        <v>44531</v>
      </c>
      <c r="E109" s="13">
        <v>44561</v>
      </c>
      <c r="F109" s="167">
        <f t="shared" si="25"/>
        <v>15.5</v>
      </c>
      <c r="G109" s="167">
        <f t="shared" si="26"/>
        <v>15</v>
      </c>
      <c r="H109" s="168">
        <f t="shared" si="18"/>
        <v>30.5</v>
      </c>
      <c r="I109" s="169">
        <f t="shared" si="17"/>
        <v>-1.76708080778346E-3</v>
      </c>
      <c r="J109" s="170">
        <f t="shared" si="27"/>
        <v>-5.389596463739553E-2</v>
      </c>
      <c r="K109" s="171" t="s">
        <v>302</v>
      </c>
    </row>
    <row r="110" spans="1:11">
      <c r="A110" s="33" t="s">
        <v>303</v>
      </c>
      <c r="B110" s="59">
        <v>44571</v>
      </c>
      <c r="C110" s="42">
        <v>1252747.17</v>
      </c>
      <c r="D110" s="13">
        <v>44531</v>
      </c>
      <c r="E110" s="13">
        <v>44561</v>
      </c>
      <c r="F110" s="167">
        <f t="shared" si="25"/>
        <v>15.5</v>
      </c>
      <c r="G110" s="167">
        <f t="shared" si="26"/>
        <v>10</v>
      </c>
      <c r="H110" s="168">
        <f t="shared" si="18"/>
        <v>25.5</v>
      </c>
      <c r="I110" s="169">
        <f t="shared" si="17"/>
        <v>4.4635258857891125E-3</v>
      </c>
      <c r="J110" s="170">
        <f t="shared" si="27"/>
        <v>0.11381991008762236</v>
      </c>
      <c r="K110" s="171" t="s">
        <v>304</v>
      </c>
    </row>
    <row r="111" spans="1:11">
      <c r="A111" s="33" t="s">
        <v>303</v>
      </c>
      <c r="B111" s="59">
        <v>44571</v>
      </c>
      <c r="C111" s="42">
        <v>4090074.18</v>
      </c>
      <c r="D111" s="13">
        <v>44531</v>
      </c>
      <c r="E111" s="13">
        <v>44561</v>
      </c>
      <c r="F111" s="167">
        <f t="shared" si="25"/>
        <v>15.5</v>
      </c>
      <c r="G111" s="167">
        <f t="shared" si="26"/>
        <v>10</v>
      </c>
      <c r="H111" s="168">
        <f t="shared" si="18"/>
        <v>25.5</v>
      </c>
      <c r="I111" s="169">
        <f t="shared" si="17"/>
        <v>1.4572894207558003E-2</v>
      </c>
      <c r="J111" s="170">
        <f t="shared" si="27"/>
        <v>0.37160880229272908</v>
      </c>
      <c r="K111" s="171" t="s">
        <v>304</v>
      </c>
    </row>
    <row r="112" spans="1:11">
      <c r="A112" s="33" t="s">
        <v>301</v>
      </c>
      <c r="B112" s="59">
        <v>44576</v>
      </c>
      <c r="C112" s="42">
        <v>-118.18</v>
      </c>
      <c r="D112" s="13">
        <v>44531</v>
      </c>
      <c r="E112" s="13">
        <v>44561</v>
      </c>
      <c r="F112" s="167">
        <f t="shared" si="25"/>
        <v>15.5</v>
      </c>
      <c r="G112" s="167">
        <f t="shared" si="26"/>
        <v>15</v>
      </c>
      <c r="H112" s="168">
        <f t="shared" si="18"/>
        <v>30.5</v>
      </c>
      <c r="I112" s="169">
        <f t="shared" si="17"/>
        <v>-4.2107418145878346E-7</v>
      </c>
      <c r="J112" s="170">
        <f t="shared" si="27"/>
        <v>-1.2842762534492895E-5</v>
      </c>
      <c r="K112" s="171" t="s">
        <v>302</v>
      </c>
    </row>
    <row r="113" spans="1:11">
      <c r="A113" s="33" t="s">
        <v>301</v>
      </c>
      <c r="B113" s="59">
        <v>44576</v>
      </c>
      <c r="C113" s="42">
        <v>-1134.82</v>
      </c>
      <c r="D113" s="13">
        <v>44531</v>
      </c>
      <c r="E113" s="13">
        <v>44561</v>
      </c>
      <c r="F113" s="167">
        <f t="shared" si="25"/>
        <v>15.5</v>
      </c>
      <c r="G113" s="167">
        <f t="shared" si="26"/>
        <v>15</v>
      </c>
      <c r="H113" s="168">
        <f t="shared" si="18"/>
        <v>30.5</v>
      </c>
      <c r="I113" s="169">
        <f t="shared" si="17"/>
        <v>-4.0433525351417886E-6</v>
      </c>
      <c r="J113" s="170">
        <f t="shared" si="27"/>
        <v>-1.2332225232182455E-4</v>
      </c>
      <c r="K113" s="171" t="s">
        <v>302</v>
      </c>
    </row>
    <row r="114" spans="1:11">
      <c r="A114" s="33" t="s">
        <v>303</v>
      </c>
      <c r="B114" s="59">
        <v>44571</v>
      </c>
      <c r="C114" s="42">
        <v>30242</v>
      </c>
      <c r="D114" s="13">
        <v>44531</v>
      </c>
      <c r="E114" s="13">
        <v>44561</v>
      </c>
      <c r="F114" s="167">
        <f t="shared" ref="F114:F123" si="28">(E114-D114+1)/2</f>
        <v>15.5</v>
      </c>
      <c r="G114" s="167">
        <f t="shared" ref="G114:G123" si="29">B114-E114</f>
        <v>10</v>
      </c>
      <c r="H114" s="168">
        <f t="shared" si="18"/>
        <v>25.5</v>
      </c>
      <c r="I114" s="169">
        <f t="shared" si="17"/>
        <v>1.077519495318711E-4</v>
      </c>
      <c r="J114" s="170">
        <f t="shared" ref="J114:J123" si="30">H114*I114</f>
        <v>2.7476747130627133E-3</v>
      </c>
      <c r="K114" s="171" t="s">
        <v>304</v>
      </c>
    </row>
    <row r="115" spans="1:11">
      <c r="A115" s="33" t="s">
        <v>303</v>
      </c>
      <c r="B115" s="59">
        <v>44571</v>
      </c>
      <c r="C115" s="42">
        <v>210614</v>
      </c>
      <c r="D115" s="13">
        <v>44531</v>
      </c>
      <c r="E115" s="13">
        <v>44561</v>
      </c>
      <c r="F115" s="167">
        <f t="shared" si="28"/>
        <v>15.5</v>
      </c>
      <c r="G115" s="167">
        <f t="shared" si="29"/>
        <v>10</v>
      </c>
      <c r="H115" s="168">
        <f t="shared" si="18"/>
        <v>25.5</v>
      </c>
      <c r="I115" s="169">
        <f t="shared" si="17"/>
        <v>7.5041561731054496E-4</v>
      </c>
      <c r="J115" s="170">
        <f t="shared" si="30"/>
        <v>1.9135598241418895E-2</v>
      </c>
      <c r="K115" s="171" t="s">
        <v>304</v>
      </c>
    </row>
    <row r="116" spans="1:11">
      <c r="A116" s="33" t="s">
        <v>303</v>
      </c>
      <c r="B116" s="59">
        <v>44571</v>
      </c>
      <c r="C116" s="42">
        <v>55450</v>
      </c>
      <c r="D116" s="13">
        <v>44531</v>
      </c>
      <c r="E116" s="13">
        <v>44561</v>
      </c>
      <c r="F116" s="167">
        <f t="shared" si="28"/>
        <v>15.5</v>
      </c>
      <c r="G116" s="167">
        <f t="shared" si="29"/>
        <v>10</v>
      </c>
      <c r="H116" s="168">
        <f t="shared" si="18"/>
        <v>25.5</v>
      </c>
      <c r="I116" s="169">
        <f t="shared" si="17"/>
        <v>1.9756780641301015E-4</v>
      </c>
      <c r="J116" s="170">
        <f t="shared" si="30"/>
        <v>5.0379790635317586E-3</v>
      </c>
      <c r="K116" s="171" t="s">
        <v>304</v>
      </c>
    </row>
    <row r="117" spans="1:11">
      <c r="A117" s="33" t="s">
        <v>303</v>
      </c>
      <c r="B117" s="59">
        <v>44571</v>
      </c>
      <c r="C117" s="42">
        <v>2211361</v>
      </c>
      <c r="D117" s="13">
        <v>44531</v>
      </c>
      <c r="E117" s="13">
        <v>44561</v>
      </c>
      <c r="F117" s="167">
        <f t="shared" si="28"/>
        <v>15.5</v>
      </c>
      <c r="G117" s="167">
        <f t="shared" si="29"/>
        <v>10</v>
      </c>
      <c r="H117" s="168">
        <f t="shared" si="18"/>
        <v>25.5</v>
      </c>
      <c r="I117" s="169">
        <f t="shared" si="17"/>
        <v>7.8790575646037978E-3</v>
      </c>
      <c r="J117" s="170">
        <f t="shared" si="30"/>
        <v>0.20091596789739685</v>
      </c>
      <c r="K117" s="171" t="s">
        <v>304</v>
      </c>
    </row>
    <row r="118" spans="1:11">
      <c r="A118" s="33" t="s">
        <v>301</v>
      </c>
      <c r="B118" s="59">
        <v>44576</v>
      </c>
      <c r="C118" s="42">
        <v>180408.02</v>
      </c>
      <c r="D118" s="13">
        <v>44531</v>
      </c>
      <c r="E118" s="13">
        <v>44561</v>
      </c>
      <c r="F118" s="167">
        <f t="shared" si="28"/>
        <v>15.5</v>
      </c>
      <c r="G118" s="167">
        <f t="shared" si="29"/>
        <v>15</v>
      </c>
      <c r="H118" s="168">
        <f t="shared" si="18"/>
        <v>30.5</v>
      </c>
      <c r="I118" s="169">
        <f t="shared" si="17"/>
        <v>6.4279200668556291E-4</v>
      </c>
      <c r="J118" s="170">
        <f t="shared" si="30"/>
        <v>1.9605156203909669E-2</v>
      </c>
      <c r="K118" s="171" t="s">
        <v>302</v>
      </c>
    </row>
    <row r="119" spans="1:11">
      <c r="A119" s="33" t="s">
        <v>301</v>
      </c>
      <c r="B119" s="59">
        <v>44576</v>
      </c>
      <c r="C119" s="42">
        <v>631.98</v>
      </c>
      <c r="D119" s="13">
        <v>44531</v>
      </c>
      <c r="E119" s="13">
        <v>44561</v>
      </c>
      <c r="F119" s="167">
        <f t="shared" si="28"/>
        <v>15.5</v>
      </c>
      <c r="G119" s="167">
        <f t="shared" si="29"/>
        <v>15</v>
      </c>
      <c r="H119" s="168">
        <f t="shared" si="18"/>
        <v>30.5</v>
      </c>
      <c r="I119" s="169">
        <f t="shared" si="17"/>
        <v>2.2517385445787946E-6</v>
      </c>
      <c r="J119" s="170">
        <f t="shared" si="30"/>
        <v>6.8678025609653228E-5</v>
      </c>
      <c r="K119" s="171" t="s">
        <v>302</v>
      </c>
    </row>
    <row r="120" spans="1:11">
      <c r="A120" s="33" t="s">
        <v>301</v>
      </c>
      <c r="B120" s="59">
        <v>44576</v>
      </c>
      <c r="C120" s="42">
        <v>-119573.1</v>
      </c>
      <c r="D120" s="13">
        <v>44531</v>
      </c>
      <c r="E120" s="13">
        <v>44561</v>
      </c>
      <c r="F120" s="167">
        <f t="shared" si="28"/>
        <v>15.5</v>
      </c>
      <c r="G120" s="167">
        <f t="shared" si="29"/>
        <v>15</v>
      </c>
      <c r="H120" s="168">
        <f t="shared" si="18"/>
        <v>30.5</v>
      </c>
      <c r="I120" s="169">
        <f t="shared" si="17"/>
        <v>-4.260377831019568E-4</v>
      </c>
      <c r="J120" s="170">
        <f t="shared" si="30"/>
        <v>-1.2994152384609683E-2</v>
      </c>
      <c r="K120" s="171" t="s">
        <v>302</v>
      </c>
    </row>
    <row r="121" spans="1:11">
      <c r="A121" s="33" t="s">
        <v>301</v>
      </c>
      <c r="B121" s="59">
        <v>44576</v>
      </c>
      <c r="C121" s="42">
        <v>71367.89</v>
      </c>
      <c r="D121" s="13">
        <v>44531</v>
      </c>
      <c r="E121" s="13">
        <v>44561</v>
      </c>
      <c r="F121" s="167">
        <f t="shared" si="28"/>
        <v>15.5</v>
      </c>
      <c r="G121" s="167">
        <f t="shared" si="29"/>
        <v>15</v>
      </c>
      <c r="H121" s="168">
        <f t="shared" si="18"/>
        <v>30.5</v>
      </c>
      <c r="I121" s="169">
        <f t="shared" si="17"/>
        <v>2.5428309243688015E-4</v>
      </c>
      <c r="J121" s="170">
        <f t="shared" si="30"/>
        <v>7.7556343193248443E-3</v>
      </c>
      <c r="K121" s="171" t="s">
        <v>302</v>
      </c>
    </row>
    <row r="122" spans="1:11">
      <c r="A122" s="33" t="s">
        <v>301</v>
      </c>
      <c r="B122" s="59">
        <v>44576</v>
      </c>
      <c r="C122" s="42">
        <v>106369.94</v>
      </c>
      <c r="D122" s="13">
        <v>44531</v>
      </c>
      <c r="E122" s="13">
        <v>44561</v>
      </c>
      <c r="F122" s="167">
        <f t="shared" si="28"/>
        <v>15.5</v>
      </c>
      <c r="G122" s="167">
        <f t="shared" si="29"/>
        <v>15</v>
      </c>
      <c r="H122" s="168">
        <f t="shared" si="18"/>
        <v>30.5</v>
      </c>
      <c r="I122" s="169">
        <f t="shared" si="17"/>
        <v>3.7899505345506771E-4</v>
      </c>
      <c r="J122" s="170">
        <f t="shared" si="30"/>
        <v>1.1559349130379565E-2</v>
      </c>
      <c r="K122" s="171" t="s">
        <v>302</v>
      </c>
    </row>
    <row r="123" spans="1:11">
      <c r="A123" s="33" t="s">
        <v>301</v>
      </c>
      <c r="B123" s="59">
        <v>44576</v>
      </c>
      <c r="C123" s="42">
        <v>181.4</v>
      </c>
      <c r="D123" s="13">
        <v>44531</v>
      </c>
      <c r="E123" s="13">
        <v>44561</v>
      </c>
      <c r="F123" s="167">
        <f t="shared" si="28"/>
        <v>15.5</v>
      </c>
      <c r="G123" s="167">
        <f t="shared" si="29"/>
        <v>15</v>
      </c>
      <c r="H123" s="168">
        <f t="shared" si="18"/>
        <v>30.5</v>
      </c>
      <c r="I123" s="169">
        <f t="shared" si="17"/>
        <v>6.4632642170099269E-7</v>
      </c>
      <c r="J123" s="170">
        <f t="shared" si="30"/>
        <v>1.9712955861880279E-5</v>
      </c>
      <c r="K123" s="171" t="s">
        <v>302</v>
      </c>
    </row>
    <row r="124" spans="1:11">
      <c r="A124" s="33" t="s">
        <v>301</v>
      </c>
      <c r="B124" s="59">
        <v>44576</v>
      </c>
      <c r="C124" s="42">
        <v>-8973.9599999999991</v>
      </c>
      <c r="D124" s="13">
        <v>44531</v>
      </c>
      <c r="E124" s="13">
        <v>44561</v>
      </c>
      <c r="F124" s="167">
        <f t="shared" ref="F124:F145" si="31">(E124-D124+1)/2</f>
        <v>15.5</v>
      </c>
      <c r="G124" s="167">
        <f t="shared" ref="G124:G145" si="32">B124-E124</f>
        <v>15</v>
      </c>
      <c r="H124" s="168">
        <f t="shared" si="18"/>
        <v>30.5</v>
      </c>
      <c r="I124" s="169">
        <f t="shared" si="17"/>
        <v>-3.197413150654818E-5</v>
      </c>
      <c r="J124" s="170">
        <f t="shared" ref="J124:J145" si="33">H124*I124</f>
        <v>-9.7521101094971945E-4</v>
      </c>
      <c r="K124" s="171" t="s">
        <v>302</v>
      </c>
    </row>
    <row r="125" spans="1:11">
      <c r="A125" s="33" t="s">
        <v>301</v>
      </c>
      <c r="B125" s="59">
        <v>44576</v>
      </c>
      <c r="C125" s="42">
        <v>-28.91</v>
      </c>
      <c r="D125" s="13">
        <v>44531</v>
      </c>
      <c r="E125" s="13">
        <v>44561</v>
      </c>
      <c r="F125" s="167">
        <f t="shared" si="31"/>
        <v>15.5</v>
      </c>
      <c r="G125" s="167">
        <f t="shared" si="32"/>
        <v>15</v>
      </c>
      <c r="H125" s="168">
        <f t="shared" si="18"/>
        <v>30.5</v>
      </c>
      <c r="I125" s="169">
        <f t="shared" si="17"/>
        <v>-1.0300604658972269E-7</v>
      </c>
      <c r="J125" s="170">
        <f t="shared" si="33"/>
        <v>-3.141684420986542E-6</v>
      </c>
      <c r="K125" s="171" t="s">
        <v>302</v>
      </c>
    </row>
    <row r="126" spans="1:11">
      <c r="A126" s="33" t="s">
        <v>301</v>
      </c>
      <c r="B126" s="59">
        <v>44576</v>
      </c>
      <c r="C126" s="42">
        <v>671564.34</v>
      </c>
      <c r="D126" s="13">
        <v>44531</v>
      </c>
      <c r="E126" s="13">
        <v>44561</v>
      </c>
      <c r="F126" s="167">
        <f t="shared" si="31"/>
        <v>15.5</v>
      </c>
      <c r="G126" s="167">
        <f t="shared" si="32"/>
        <v>15</v>
      </c>
      <c r="H126" s="168">
        <f t="shared" si="18"/>
        <v>30.5</v>
      </c>
      <c r="I126" s="169">
        <f t="shared" si="17"/>
        <v>2.3927771599459137E-3</v>
      </c>
      <c r="J126" s="170">
        <f t="shared" si="33"/>
        <v>7.2979703378350372E-2</v>
      </c>
      <c r="K126" s="171" t="s">
        <v>302</v>
      </c>
    </row>
    <row r="127" spans="1:11">
      <c r="A127" s="33" t="s">
        <v>301</v>
      </c>
      <c r="B127" s="59">
        <v>44576</v>
      </c>
      <c r="C127" s="42">
        <v>82151.22</v>
      </c>
      <c r="D127" s="13">
        <v>44531</v>
      </c>
      <c r="E127" s="13">
        <v>44561</v>
      </c>
      <c r="F127" s="167">
        <f t="shared" si="31"/>
        <v>15.5</v>
      </c>
      <c r="G127" s="167">
        <f t="shared" si="32"/>
        <v>15</v>
      </c>
      <c r="H127" s="168">
        <f t="shared" si="18"/>
        <v>30.5</v>
      </c>
      <c r="I127" s="169">
        <f t="shared" si="17"/>
        <v>2.9270399151582702E-4</v>
      </c>
      <c r="J127" s="170">
        <f t="shared" si="33"/>
        <v>8.9274717412327238E-3</v>
      </c>
      <c r="K127" s="171" t="s">
        <v>302</v>
      </c>
    </row>
    <row r="128" spans="1:11">
      <c r="A128" s="33" t="s">
        <v>301</v>
      </c>
      <c r="B128" s="59">
        <v>44576</v>
      </c>
      <c r="C128" s="42">
        <v>24173.53</v>
      </c>
      <c r="D128" s="13">
        <v>44531</v>
      </c>
      <c r="E128" s="13">
        <v>44561</v>
      </c>
      <c r="F128" s="167">
        <f t="shared" si="31"/>
        <v>15.5</v>
      </c>
      <c r="G128" s="167">
        <f t="shared" si="32"/>
        <v>15</v>
      </c>
      <c r="H128" s="168">
        <f t="shared" si="18"/>
        <v>30.5</v>
      </c>
      <c r="I128" s="169">
        <f t="shared" si="17"/>
        <v>8.6130050412246945E-5</v>
      </c>
      <c r="J128" s="170">
        <f t="shared" si="33"/>
        <v>2.6269665375735318E-3</v>
      </c>
      <c r="K128" s="171" t="s">
        <v>302</v>
      </c>
    </row>
    <row r="129" spans="1:11">
      <c r="A129" s="33" t="s">
        <v>301</v>
      </c>
      <c r="B129" s="59">
        <v>44576</v>
      </c>
      <c r="C129" s="42">
        <v>-4.3499999999999996</v>
      </c>
      <c r="D129" s="13">
        <v>44531</v>
      </c>
      <c r="E129" s="13">
        <v>44561</v>
      </c>
      <c r="F129" s="167">
        <f t="shared" si="31"/>
        <v>15.5</v>
      </c>
      <c r="G129" s="167">
        <f t="shared" si="32"/>
        <v>15</v>
      </c>
      <c r="H129" s="168">
        <f t="shared" si="18"/>
        <v>30.5</v>
      </c>
      <c r="I129" s="169">
        <f t="shared" si="17"/>
        <v>-1.5499007356115313E-8</v>
      </c>
      <c r="J129" s="170">
        <f t="shared" si="33"/>
        <v>-4.7271972436151707E-7</v>
      </c>
      <c r="K129" s="171" t="s">
        <v>302</v>
      </c>
    </row>
    <row r="130" spans="1:11">
      <c r="A130" s="33" t="s">
        <v>301</v>
      </c>
      <c r="B130" s="59">
        <v>44576</v>
      </c>
      <c r="C130" s="42">
        <v>-886.03</v>
      </c>
      <c r="D130" s="13">
        <v>44531</v>
      </c>
      <c r="E130" s="13">
        <v>44561</v>
      </c>
      <c r="F130" s="167">
        <f t="shared" si="31"/>
        <v>15.5</v>
      </c>
      <c r="G130" s="167">
        <f t="shared" si="32"/>
        <v>15</v>
      </c>
      <c r="H130" s="168">
        <f t="shared" si="18"/>
        <v>30.5</v>
      </c>
      <c r="I130" s="169">
        <f t="shared" si="17"/>
        <v>-3.1569162040778967E-6</v>
      </c>
      <c r="J130" s="170">
        <f t="shared" si="33"/>
        <v>-9.6285944224375842E-5</v>
      </c>
      <c r="K130" s="171" t="s">
        <v>302</v>
      </c>
    </row>
    <row r="131" spans="1:11">
      <c r="A131" s="33" t="s">
        <v>301</v>
      </c>
      <c r="B131" s="59">
        <v>44576</v>
      </c>
      <c r="C131" s="42">
        <v>2192.75</v>
      </c>
      <c r="D131" s="13">
        <v>44531</v>
      </c>
      <c r="E131" s="13">
        <v>44561</v>
      </c>
      <c r="F131" s="167">
        <f t="shared" si="31"/>
        <v>15.5</v>
      </c>
      <c r="G131" s="167">
        <f t="shared" si="32"/>
        <v>15</v>
      </c>
      <c r="H131" s="168">
        <f t="shared" si="18"/>
        <v>30.5</v>
      </c>
      <c r="I131" s="169">
        <f t="shared" si="17"/>
        <v>7.8127467540510013E-6</v>
      </c>
      <c r="J131" s="170">
        <f t="shared" si="33"/>
        <v>2.3828877599855553E-4</v>
      </c>
      <c r="K131" s="171" t="s">
        <v>302</v>
      </c>
    </row>
    <row r="132" spans="1:11">
      <c r="A132" s="33" t="s">
        <v>301</v>
      </c>
      <c r="B132" s="59">
        <v>44576</v>
      </c>
      <c r="C132" s="42">
        <v>7.6</v>
      </c>
      <c r="D132" s="13">
        <v>44531</v>
      </c>
      <c r="E132" s="13">
        <v>44561</v>
      </c>
      <c r="F132" s="167">
        <f t="shared" si="31"/>
        <v>15.5</v>
      </c>
      <c r="G132" s="167">
        <f t="shared" si="32"/>
        <v>15</v>
      </c>
      <c r="H132" s="168">
        <f t="shared" si="18"/>
        <v>30.5</v>
      </c>
      <c r="I132" s="169">
        <f t="shared" si="17"/>
        <v>2.7078725495741698E-8</v>
      </c>
      <c r="J132" s="170">
        <f t="shared" si="33"/>
        <v>8.2590112762012178E-7</v>
      </c>
      <c r="K132" s="171" t="s">
        <v>302</v>
      </c>
    </row>
    <row r="133" spans="1:11">
      <c r="A133" s="33" t="s">
        <v>301</v>
      </c>
      <c r="B133" s="59">
        <v>44576</v>
      </c>
      <c r="C133" s="42">
        <v>457.57</v>
      </c>
      <c r="D133" s="13">
        <v>44531</v>
      </c>
      <c r="E133" s="13">
        <v>44561</v>
      </c>
      <c r="F133" s="167">
        <f t="shared" si="31"/>
        <v>15.5</v>
      </c>
      <c r="G133" s="167">
        <f t="shared" si="32"/>
        <v>15</v>
      </c>
      <c r="H133" s="168">
        <f t="shared" si="18"/>
        <v>30.5</v>
      </c>
      <c r="I133" s="169">
        <f t="shared" si="17"/>
        <v>1.6303174243534905E-6</v>
      </c>
      <c r="J133" s="170">
        <f t="shared" si="33"/>
        <v>4.9724681442781462E-5</v>
      </c>
      <c r="K133" s="171" t="s">
        <v>302</v>
      </c>
    </row>
    <row r="134" spans="1:11">
      <c r="A134" s="33" t="s">
        <v>301</v>
      </c>
      <c r="B134" s="59">
        <v>44576</v>
      </c>
      <c r="C134" s="42">
        <v>142.96</v>
      </c>
      <c r="D134" s="13">
        <v>44531</v>
      </c>
      <c r="E134" s="13">
        <v>44561</v>
      </c>
      <c r="F134" s="167">
        <f t="shared" si="31"/>
        <v>15.5</v>
      </c>
      <c r="G134" s="167">
        <f t="shared" si="32"/>
        <v>15</v>
      </c>
      <c r="H134" s="168">
        <f t="shared" si="18"/>
        <v>30.5</v>
      </c>
      <c r="I134" s="169">
        <f t="shared" si="17"/>
        <v>5.0936507853568862E-7</v>
      </c>
      <c r="J134" s="170">
        <f t="shared" si="33"/>
        <v>1.5535634895338501E-5</v>
      </c>
      <c r="K134" s="171" t="s">
        <v>302</v>
      </c>
    </row>
    <row r="135" spans="1:11">
      <c r="A135" s="33" t="s">
        <v>301</v>
      </c>
      <c r="B135" s="59">
        <v>44576</v>
      </c>
      <c r="C135" s="42">
        <v>5315.56</v>
      </c>
      <c r="D135" s="13">
        <v>44531</v>
      </c>
      <c r="E135" s="13">
        <v>44561</v>
      </c>
      <c r="F135" s="167">
        <f t="shared" si="31"/>
        <v>15.5</v>
      </c>
      <c r="G135" s="167">
        <f t="shared" si="32"/>
        <v>15</v>
      </c>
      <c r="H135" s="168">
        <f t="shared" si="18"/>
        <v>30.5</v>
      </c>
      <c r="I135" s="169">
        <f t="shared" si="17"/>
        <v>1.8939288170545361E-5</v>
      </c>
      <c r="J135" s="170">
        <f t="shared" si="33"/>
        <v>5.776482892016335E-4</v>
      </c>
      <c r="K135" s="171" t="s">
        <v>302</v>
      </c>
    </row>
    <row r="136" spans="1:11">
      <c r="A136" s="33" t="s">
        <v>301</v>
      </c>
      <c r="B136" s="59">
        <v>44576</v>
      </c>
      <c r="C136" s="42">
        <v>70075.009999999995</v>
      </c>
      <c r="D136" s="13">
        <v>44531</v>
      </c>
      <c r="E136" s="13">
        <v>44561</v>
      </c>
      <c r="F136" s="167">
        <f t="shared" si="31"/>
        <v>15.5</v>
      </c>
      <c r="G136" s="167">
        <f t="shared" si="32"/>
        <v>15</v>
      </c>
      <c r="H136" s="168">
        <f t="shared" si="18"/>
        <v>30.5</v>
      </c>
      <c r="I136" s="169">
        <f t="shared" si="17"/>
        <v>2.4967657367123085E-4</v>
      </c>
      <c r="J136" s="170">
        <f t="shared" si="33"/>
        <v>7.6151354969725407E-3</v>
      </c>
      <c r="K136" s="171" t="s">
        <v>302</v>
      </c>
    </row>
    <row r="137" spans="1:11">
      <c r="A137" s="33" t="s">
        <v>301</v>
      </c>
      <c r="B137" s="59">
        <v>44576</v>
      </c>
      <c r="C137" s="42">
        <v>157.46</v>
      </c>
      <c r="D137" s="13">
        <v>44531</v>
      </c>
      <c r="E137" s="13">
        <v>44561</v>
      </c>
      <c r="F137" s="167">
        <f t="shared" si="31"/>
        <v>15.5</v>
      </c>
      <c r="G137" s="167">
        <f t="shared" si="32"/>
        <v>15</v>
      </c>
      <c r="H137" s="168">
        <f t="shared" si="18"/>
        <v>30.5</v>
      </c>
      <c r="I137" s="169">
        <f t="shared" si="17"/>
        <v>5.6102843638940628E-7</v>
      </c>
      <c r="J137" s="170">
        <f t="shared" si="33"/>
        <v>1.711136730987689E-5</v>
      </c>
      <c r="K137" s="171" t="s">
        <v>302</v>
      </c>
    </row>
    <row r="138" spans="1:11">
      <c r="A138" s="33" t="s">
        <v>301</v>
      </c>
      <c r="B138" s="59">
        <v>44576</v>
      </c>
      <c r="C138" s="42">
        <v>-0.1</v>
      </c>
      <c r="D138" s="13">
        <v>44531</v>
      </c>
      <c r="E138" s="13">
        <v>44561</v>
      </c>
      <c r="F138" s="167">
        <f t="shared" si="31"/>
        <v>15.5</v>
      </c>
      <c r="G138" s="167">
        <f t="shared" si="32"/>
        <v>15</v>
      </c>
      <c r="H138" s="168">
        <f t="shared" si="18"/>
        <v>30.5</v>
      </c>
      <c r="I138" s="169">
        <f t="shared" ref="I138:I201" si="34">C138/$C$592</f>
        <v>-3.5629901968081187E-10</v>
      </c>
      <c r="J138" s="170">
        <f t="shared" si="33"/>
        <v>-1.0867120100264762E-8</v>
      </c>
      <c r="K138" s="171" t="s">
        <v>302</v>
      </c>
    </row>
    <row r="139" spans="1:11">
      <c r="A139" s="33" t="s">
        <v>301</v>
      </c>
      <c r="B139" s="59">
        <v>44576</v>
      </c>
      <c r="C139" s="42">
        <v>-0.34</v>
      </c>
      <c r="D139" s="13">
        <v>44531</v>
      </c>
      <c r="E139" s="13">
        <v>44561</v>
      </c>
      <c r="F139" s="167">
        <f t="shared" si="31"/>
        <v>15.5</v>
      </c>
      <c r="G139" s="167">
        <f t="shared" si="32"/>
        <v>15</v>
      </c>
      <c r="H139" s="168">
        <f t="shared" ref="H139:H202" si="35">F139+G139</f>
        <v>30.5</v>
      </c>
      <c r="I139" s="169">
        <f t="shared" si="34"/>
        <v>-1.2114166669147602E-9</v>
      </c>
      <c r="J139" s="170">
        <f t="shared" si="33"/>
        <v>-3.694820834090019E-8</v>
      </c>
      <c r="K139" s="171" t="s">
        <v>302</v>
      </c>
    </row>
    <row r="140" spans="1:11">
      <c r="A140" s="33" t="s">
        <v>301</v>
      </c>
      <c r="B140" s="59">
        <v>44576</v>
      </c>
      <c r="C140" s="42">
        <v>812.52</v>
      </c>
      <c r="D140" s="13">
        <v>44531</v>
      </c>
      <c r="E140" s="13">
        <v>44561</v>
      </c>
      <c r="F140" s="167">
        <f t="shared" si="31"/>
        <v>15.5</v>
      </c>
      <c r="G140" s="167">
        <f t="shared" si="32"/>
        <v>15</v>
      </c>
      <c r="H140" s="168">
        <f t="shared" si="35"/>
        <v>30.5</v>
      </c>
      <c r="I140" s="169">
        <f t="shared" si="34"/>
        <v>2.8950007947105323E-6</v>
      </c>
      <c r="J140" s="170">
        <f t="shared" si="33"/>
        <v>8.829752423867123E-5</v>
      </c>
      <c r="K140" s="171" t="s">
        <v>302</v>
      </c>
    </row>
    <row r="141" spans="1:11">
      <c r="A141" s="33" t="s">
        <v>301</v>
      </c>
      <c r="B141" s="59">
        <v>44576</v>
      </c>
      <c r="C141" s="42">
        <v>1704832.16</v>
      </c>
      <c r="D141" s="13">
        <v>44531</v>
      </c>
      <c r="E141" s="13">
        <v>44561</v>
      </c>
      <c r="F141" s="167">
        <f t="shared" si="31"/>
        <v>15.5</v>
      </c>
      <c r="G141" s="167">
        <f t="shared" si="32"/>
        <v>15</v>
      </c>
      <c r="H141" s="168">
        <f t="shared" si="35"/>
        <v>30.5</v>
      </c>
      <c r="I141" s="169">
        <f t="shared" si="34"/>
        <v>6.0743002732832089E-3</v>
      </c>
      <c r="J141" s="170">
        <f t="shared" si="33"/>
        <v>0.18526615833513788</v>
      </c>
      <c r="K141" s="171" t="s">
        <v>302</v>
      </c>
    </row>
    <row r="142" spans="1:11">
      <c r="A142" s="33" t="s">
        <v>301</v>
      </c>
      <c r="B142" s="59">
        <v>44576</v>
      </c>
      <c r="C142" s="42">
        <v>153817.60000000001</v>
      </c>
      <c r="D142" s="13">
        <v>44531</v>
      </c>
      <c r="E142" s="13">
        <v>44561</v>
      </c>
      <c r="F142" s="167">
        <f t="shared" si="31"/>
        <v>15.5</v>
      </c>
      <c r="G142" s="167">
        <f t="shared" si="32"/>
        <v>15</v>
      </c>
      <c r="H142" s="168">
        <f t="shared" si="35"/>
        <v>30.5</v>
      </c>
      <c r="I142" s="169">
        <f t="shared" si="34"/>
        <v>5.4805060089655247E-4</v>
      </c>
      <c r="J142" s="170">
        <f t="shared" si="33"/>
        <v>1.6715543327344852E-2</v>
      </c>
      <c r="K142" s="171" t="s">
        <v>302</v>
      </c>
    </row>
    <row r="143" spans="1:11">
      <c r="A143" s="33" t="s">
        <v>301</v>
      </c>
      <c r="B143" s="59">
        <v>44576</v>
      </c>
      <c r="C143" s="42">
        <v>-1.5</v>
      </c>
      <c r="D143" s="13">
        <v>44531</v>
      </c>
      <c r="E143" s="13">
        <v>44561</v>
      </c>
      <c r="F143" s="167">
        <f t="shared" si="31"/>
        <v>15.5</v>
      </c>
      <c r="G143" s="167">
        <f t="shared" si="32"/>
        <v>15</v>
      </c>
      <c r="H143" s="168">
        <f t="shared" si="35"/>
        <v>30.5</v>
      </c>
      <c r="I143" s="169">
        <f t="shared" si="34"/>
        <v>-5.3444852952121775E-9</v>
      </c>
      <c r="J143" s="170">
        <f t="shared" si="33"/>
        <v>-1.6300680150397141E-7</v>
      </c>
      <c r="K143" s="171" t="s">
        <v>302</v>
      </c>
    </row>
    <row r="144" spans="1:11">
      <c r="A144" s="33" t="s">
        <v>301</v>
      </c>
      <c r="B144" s="59">
        <v>44576</v>
      </c>
      <c r="C144" s="42">
        <v>234768.29</v>
      </c>
      <c r="D144" s="13">
        <v>44531</v>
      </c>
      <c r="E144" s="13">
        <v>44561</v>
      </c>
      <c r="F144" s="167">
        <f t="shared" si="31"/>
        <v>15.5</v>
      </c>
      <c r="G144" s="167">
        <f t="shared" si="32"/>
        <v>15</v>
      </c>
      <c r="H144" s="168">
        <f t="shared" si="35"/>
        <v>30.5</v>
      </c>
      <c r="I144" s="169">
        <f t="shared" si="34"/>
        <v>8.364771157914054E-4</v>
      </c>
      <c r="J144" s="170">
        <f t="shared" si="33"/>
        <v>2.5512552031637863E-2</v>
      </c>
      <c r="K144" s="171" t="s">
        <v>302</v>
      </c>
    </row>
    <row r="145" spans="1:11">
      <c r="A145" s="33" t="s">
        <v>301</v>
      </c>
      <c r="B145" s="59">
        <v>44576</v>
      </c>
      <c r="C145" s="42">
        <v>-1010.67</v>
      </c>
      <c r="D145" s="13">
        <v>44531</v>
      </c>
      <c r="E145" s="13">
        <v>44561</v>
      </c>
      <c r="F145" s="167">
        <f t="shared" si="31"/>
        <v>15.5</v>
      </c>
      <c r="G145" s="167">
        <f t="shared" si="32"/>
        <v>15</v>
      </c>
      <c r="H145" s="168">
        <f t="shared" si="35"/>
        <v>30.5</v>
      </c>
      <c r="I145" s="169">
        <f t="shared" si="34"/>
        <v>-3.6010073022080609E-6</v>
      </c>
      <c r="J145" s="170">
        <f t="shared" si="33"/>
        <v>-1.0983072271734586E-4</v>
      </c>
      <c r="K145" s="171" t="s">
        <v>302</v>
      </c>
    </row>
    <row r="146" spans="1:11">
      <c r="A146" s="33" t="s">
        <v>301</v>
      </c>
      <c r="B146" s="59">
        <v>44576</v>
      </c>
      <c r="C146" s="42">
        <v>560238.30000000005</v>
      </c>
      <c r="D146" s="13">
        <v>44531</v>
      </c>
      <c r="E146" s="13">
        <v>44561</v>
      </c>
      <c r="F146" s="167">
        <f t="shared" ref="F146:F151" si="36">(E146-D146+1)/2</f>
        <v>15.5</v>
      </c>
      <c r="G146" s="167">
        <f t="shared" ref="G146:G151" si="37">B146-E146</f>
        <v>15</v>
      </c>
      <c r="H146" s="168">
        <f t="shared" si="35"/>
        <v>30.5</v>
      </c>
      <c r="I146" s="169">
        <f t="shared" si="34"/>
        <v>1.9961235707764459E-3</v>
      </c>
      <c r="J146" s="170">
        <f t="shared" ref="J146:J151" si="38">H146*I146</f>
        <v>6.0881768908681598E-2</v>
      </c>
      <c r="K146" s="171" t="s">
        <v>302</v>
      </c>
    </row>
    <row r="147" spans="1:11">
      <c r="A147" s="33" t="s">
        <v>301</v>
      </c>
      <c r="B147" s="59">
        <v>44576</v>
      </c>
      <c r="C147" s="42">
        <v>-1970966.26</v>
      </c>
      <c r="D147" s="13">
        <v>44531</v>
      </c>
      <c r="E147" s="13">
        <v>44561</v>
      </c>
      <c r="F147" s="167">
        <f t="shared" si="36"/>
        <v>15.5</v>
      </c>
      <c r="G147" s="167">
        <f t="shared" si="37"/>
        <v>15</v>
      </c>
      <c r="H147" s="168">
        <f t="shared" si="35"/>
        <v>30.5</v>
      </c>
      <c r="I147" s="169">
        <f t="shared" si="34"/>
        <v>-7.0225334626195608E-3</v>
      </c>
      <c r="J147" s="170">
        <f t="shared" si="38"/>
        <v>-0.21418727060989659</v>
      </c>
      <c r="K147" s="171" t="s">
        <v>302</v>
      </c>
    </row>
    <row r="148" spans="1:11">
      <c r="A148" s="33" t="s">
        <v>301</v>
      </c>
      <c r="B148" s="59">
        <v>44576</v>
      </c>
      <c r="C148" s="42">
        <v>-560237.4</v>
      </c>
      <c r="D148" s="13">
        <v>44531</v>
      </c>
      <c r="E148" s="13">
        <v>44561</v>
      </c>
      <c r="F148" s="167">
        <f t="shared" si="36"/>
        <v>15.5</v>
      </c>
      <c r="G148" s="167">
        <f t="shared" si="37"/>
        <v>15</v>
      </c>
      <c r="H148" s="168">
        <f t="shared" si="35"/>
        <v>30.5</v>
      </c>
      <c r="I148" s="169">
        <f t="shared" si="34"/>
        <v>-1.9961203640852685E-3</v>
      </c>
      <c r="J148" s="170">
        <f t="shared" si="38"/>
        <v>-6.0881671104600688E-2</v>
      </c>
      <c r="K148" s="171" t="s">
        <v>302</v>
      </c>
    </row>
    <row r="149" spans="1:11">
      <c r="A149" s="33" t="s">
        <v>301</v>
      </c>
      <c r="B149" s="59">
        <v>44576</v>
      </c>
      <c r="C149" s="42">
        <v>-89038.79</v>
      </c>
      <c r="D149" s="13">
        <v>44531</v>
      </c>
      <c r="E149" s="13">
        <v>44561</v>
      </c>
      <c r="F149" s="167">
        <f t="shared" si="36"/>
        <v>15.5</v>
      </c>
      <c r="G149" s="167">
        <f t="shared" si="37"/>
        <v>15</v>
      </c>
      <c r="H149" s="168">
        <f t="shared" si="35"/>
        <v>30.5</v>
      </c>
      <c r="I149" s="169">
        <f t="shared" si="34"/>
        <v>-3.172443359056567E-4</v>
      </c>
      <c r="J149" s="170">
        <f t="shared" si="38"/>
        <v>-9.6759522451225297E-3</v>
      </c>
      <c r="K149" s="171" t="s">
        <v>302</v>
      </c>
    </row>
    <row r="150" spans="1:11">
      <c r="A150" s="33" t="s">
        <v>301</v>
      </c>
      <c r="B150" s="59">
        <v>44576</v>
      </c>
      <c r="C150" s="42">
        <v>-116.06</v>
      </c>
      <c r="D150" s="13">
        <v>44531</v>
      </c>
      <c r="E150" s="13">
        <v>44561</v>
      </c>
      <c r="F150" s="167">
        <f t="shared" si="36"/>
        <v>15.5</v>
      </c>
      <c r="G150" s="167">
        <f t="shared" si="37"/>
        <v>15</v>
      </c>
      <c r="H150" s="168">
        <f t="shared" si="35"/>
        <v>30.5</v>
      </c>
      <c r="I150" s="169">
        <f t="shared" si="34"/>
        <v>-4.135206422415502E-7</v>
      </c>
      <c r="J150" s="170">
        <f t="shared" si="38"/>
        <v>-1.2612379588367282E-5</v>
      </c>
      <c r="K150" s="171" t="s">
        <v>302</v>
      </c>
    </row>
    <row r="151" spans="1:11">
      <c r="A151" s="33" t="s">
        <v>301</v>
      </c>
      <c r="B151" s="59">
        <v>44576</v>
      </c>
      <c r="C151" s="42">
        <v>-15.49</v>
      </c>
      <c r="D151" s="13">
        <v>44531</v>
      </c>
      <c r="E151" s="13">
        <v>44561</v>
      </c>
      <c r="F151" s="167">
        <f t="shared" si="36"/>
        <v>15.5</v>
      </c>
      <c r="G151" s="167">
        <f t="shared" si="37"/>
        <v>15</v>
      </c>
      <c r="H151" s="168">
        <f t="shared" si="35"/>
        <v>30.5</v>
      </c>
      <c r="I151" s="169">
        <f t="shared" si="34"/>
        <v>-5.5190718148557751E-8</v>
      </c>
      <c r="J151" s="170">
        <f t="shared" si="38"/>
        <v>-1.6833169035310114E-6</v>
      </c>
      <c r="K151" s="171" t="s">
        <v>302</v>
      </c>
    </row>
    <row r="152" spans="1:11">
      <c r="A152" s="33" t="s">
        <v>301</v>
      </c>
      <c r="B152" s="59">
        <v>44576</v>
      </c>
      <c r="C152" s="42">
        <v>1124681.1100000001</v>
      </c>
      <c r="D152" s="13">
        <v>44531</v>
      </c>
      <c r="E152" s="13">
        <v>44561</v>
      </c>
      <c r="F152" s="167">
        <f t="shared" ref="F152:F157" si="39">(E152-D152+1)/2</f>
        <v>15.5</v>
      </c>
      <c r="G152" s="167">
        <f t="shared" ref="G152:G157" si="40">B152-E152</f>
        <v>15</v>
      </c>
      <c r="H152" s="168">
        <f t="shared" si="35"/>
        <v>30.5</v>
      </c>
      <c r="I152" s="169">
        <f t="shared" si="34"/>
        <v>4.0072277694652731E-3</v>
      </c>
      <c r="J152" s="170">
        <f t="shared" ref="J152:J157" si="41">H152*I152</f>
        <v>0.12222044696869083</v>
      </c>
      <c r="K152" s="171" t="s">
        <v>302</v>
      </c>
    </row>
    <row r="153" spans="1:11">
      <c r="A153" s="33" t="s">
        <v>301</v>
      </c>
      <c r="B153" s="59">
        <v>44576</v>
      </c>
      <c r="C153" s="42">
        <v>-45800.68</v>
      </c>
      <c r="D153" s="13">
        <v>44531</v>
      </c>
      <c r="E153" s="13">
        <v>44561</v>
      </c>
      <c r="F153" s="167">
        <f t="shared" si="39"/>
        <v>15.5</v>
      </c>
      <c r="G153" s="167">
        <f t="shared" si="40"/>
        <v>15</v>
      </c>
      <c r="H153" s="168">
        <f t="shared" si="35"/>
        <v>30.5</v>
      </c>
      <c r="I153" s="169">
        <f t="shared" si="34"/>
        <v>-1.6318737384714565E-4</v>
      </c>
      <c r="J153" s="170">
        <f t="shared" si="41"/>
        <v>-4.977214902337942E-3</v>
      </c>
      <c r="K153" s="171" t="s">
        <v>302</v>
      </c>
    </row>
    <row r="154" spans="1:11">
      <c r="A154" s="33" t="s">
        <v>301</v>
      </c>
      <c r="B154" s="59">
        <v>44576</v>
      </c>
      <c r="C154" s="42">
        <v>-142.13999999999999</v>
      </c>
      <c r="D154" s="13">
        <v>44531</v>
      </c>
      <c r="E154" s="13">
        <v>44561</v>
      </c>
      <c r="F154" s="167">
        <f t="shared" si="39"/>
        <v>15.5</v>
      </c>
      <c r="G154" s="167">
        <f t="shared" si="40"/>
        <v>15</v>
      </c>
      <c r="H154" s="168">
        <f t="shared" si="35"/>
        <v>30.5</v>
      </c>
      <c r="I154" s="169">
        <f t="shared" si="34"/>
        <v>-5.0644342657430582E-7</v>
      </c>
      <c r="J154" s="170">
        <f t="shared" si="41"/>
        <v>-1.5446524510516326E-5</v>
      </c>
      <c r="K154" s="171" t="s">
        <v>302</v>
      </c>
    </row>
    <row r="155" spans="1:11">
      <c r="A155" s="33" t="s">
        <v>301</v>
      </c>
      <c r="B155" s="59">
        <v>44576</v>
      </c>
      <c r="C155" s="42">
        <v>-0.34</v>
      </c>
      <c r="D155" s="13">
        <v>44531</v>
      </c>
      <c r="E155" s="13">
        <v>44561</v>
      </c>
      <c r="F155" s="167">
        <f t="shared" si="39"/>
        <v>15.5</v>
      </c>
      <c r="G155" s="167">
        <f t="shared" si="40"/>
        <v>15</v>
      </c>
      <c r="H155" s="168">
        <f t="shared" si="35"/>
        <v>30.5</v>
      </c>
      <c r="I155" s="169">
        <f t="shared" si="34"/>
        <v>-1.2114166669147602E-9</v>
      </c>
      <c r="J155" s="170">
        <f t="shared" si="41"/>
        <v>-3.694820834090019E-8</v>
      </c>
      <c r="K155" s="171" t="s">
        <v>302</v>
      </c>
    </row>
    <row r="156" spans="1:11">
      <c r="A156" s="33" t="s">
        <v>301</v>
      </c>
      <c r="B156" s="59">
        <v>44576</v>
      </c>
      <c r="C156" s="42">
        <v>-263342.26</v>
      </c>
      <c r="D156" s="13">
        <v>44531</v>
      </c>
      <c r="E156" s="13">
        <v>44561</v>
      </c>
      <c r="F156" s="167">
        <f t="shared" si="39"/>
        <v>15.5</v>
      </c>
      <c r="G156" s="167">
        <f t="shared" si="40"/>
        <v>15</v>
      </c>
      <c r="H156" s="168">
        <f t="shared" si="35"/>
        <v>30.5</v>
      </c>
      <c r="I156" s="169">
        <f t="shared" si="34"/>
        <v>-9.3828589078529467E-4</v>
      </c>
      <c r="J156" s="170">
        <f t="shared" si="41"/>
        <v>-2.8617719668951488E-2</v>
      </c>
      <c r="K156" s="171" t="s">
        <v>302</v>
      </c>
    </row>
    <row r="157" spans="1:11">
      <c r="A157" s="33" t="s">
        <v>301</v>
      </c>
      <c r="B157" s="59">
        <v>44576</v>
      </c>
      <c r="C157" s="42">
        <v>-328.83</v>
      </c>
      <c r="D157" s="13">
        <v>44531</v>
      </c>
      <c r="E157" s="13">
        <v>44561</v>
      </c>
      <c r="F157" s="167">
        <f t="shared" si="39"/>
        <v>15.5</v>
      </c>
      <c r="G157" s="167">
        <f t="shared" si="40"/>
        <v>15</v>
      </c>
      <c r="H157" s="168">
        <f t="shared" si="35"/>
        <v>30.5</v>
      </c>
      <c r="I157" s="169">
        <f t="shared" si="34"/>
        <v>-1.1716180664164135E-6</v>
      </c>
      <c r="J157" s="170">
        <f t="shared" si="41"/>
        <v>-3.5734351025700613E-5</v>
      </c>
      <c r="K157" s="171" t="s">
        <v>302</v>
      </c>
    </row>
    <row r="158" spans="1:11">
      <c r="A158" s="33" t="s">
        <v>301</v>
      </c>
      <c r="B158" s="59">
        <v>44576</v>
      </c>
      <c r="C158" s="42">
        <v>5830639.9000000004</v>
      </c>
      <c r="D158" s="13">
        <v>44531</v>
      </c>
      <c r="E158" s="13">
        <v>44561</v>
      </c>
      <c r="F158" s="167">
        <f t="shared" ref="F158:F194" si="42">(E158-D158+1)/2</f>
        <v>15.5</v>
      </c>
      <c r="G158" s="167">
        <f t="shared" ref="G158:G194" si="43">B158-E158</f>
        <v>15</v>
      </c>
      <c r="H158" s="168">
        <f t="shared" si="35"/>
        <v>30.5</v>
      </c>
      <c r="I158" s="169">
        <f t="shared" si="34"/>
        <v>2.077451280481827E-2</v>
      </c>
      <c r="J158" s="170">
        <f t="shared" ref="J158:J194" si="44">H158*I158</f>
        <v>0.63362264054695727</v>
      </c>
      <c r="K158" s="171" t="s">
        <v>302</v>
      </c>
    </row>
    <row r="159" spans="1:11">
      <c r="A159" s="33" t="s">
        <v>301</v>
      </c>
      <c r="B159" s="59">
        <v>44576</v>
      </c>
      <c r="C159" s="42">
        <v>2468987.65</v>
      </c>
      <c r="D159" s="13">
        <v>44531</v>
      </c>
      <c r="E159" s="13">
        <v>44561</v>
      </c>
      <c r="F159" s="167">
        <f t="shared" si="42"/>
        <v>15.5</v>
      </c>
      <c r="G159" s="167">
        <f t="shared" si="43"/>
        <v>15</v>
      </c>
      <c r="H159" s="168">
        <f t="shared" si="35"/>
        <v>30.5</v>
      </c>
      <c r="I159" s="169">
        <f t="shared" si="34"/>
        <v>8.7969787929903127E-3</v>
      </c>
      <c r="J159" s="170">
        <f t="shared" si="44"/>
        <v>0.26830785318620454</v>
      </c>
      <c r="K159" s="171" t="s">
        <v>302</v>
      </c>
    </row>
    <row r="160" spans="1:11">
      <c r="A160" s="33" t="s">
        <v>301</v>
      </c>
      <c r="B160" s="59">
        <v>44576</v>
      </c>
      <c r="C160" s="42">
        <v>-49.67</v>
      </c>
      <c r="D160" s="13">
        <v>44531</v>
      </c>
      <c r="E160" s="13">
        <v>44561</v>
      </c>
      <c r="F160" s="167">
        <f t="shared" si="42"/>
        <v>15.5</v>
      </c>
      <c r="G160" s="167">
        <f t="shared" si="43"/>
        <v>15</v>
      </c>
      <c r="H160" s="168">
        <f t="shared" si="35"/>
        <v>30.5</v>
      </c>
      <c r="I160" s="169">
        <f t="shared" si="34"/>
        <v>-1.7697372307545924E-7</v>
      </c>
      <c r="J160" s="170">
        <f t="shared" si="44"/>
        <v>-5.3976985538015068E-6</v>
      </c>
      <c r="K160" s="171" t="s">
        <v>302</v>
      </c>
    </row>
    <row r="161" spans="1:11">
      <c r="A161" s="33" t="s">
        <v>303</v>
      </c>
      <c r="B161" s="59">
        <v>44600</v>
      </c>
      <c r="C161" s="42">
        <v>1469960.91</v>
      </c>
      <c r="D161" s="13">
        <v>44562</v>
      </c>
      <c r="E161" s="13">
        <v>44592</v>
      </c>
      <c r="F161" s="167">
        <f t="shared" si="42"/>
        <v>15.5</v>
      </c>
      <c r="G161" s="167">
        <f t="shared" si="43"/>
        <v>8</v>
      </c>
      <c r="H161" s="168">
        <f t="shared" si="35"/>
        <v>23.5</v>
      </c>
      <c r="I161" s="169">
        <f t="shared" si="34"/>
        <v>5.2374563120211404E-3</v>
      </c>
      <c r="J161" s="170">
        <f t="shared" si="44"/>
        <v>0.1230802233324968</v>
      </c>
      <c r="K161" s="171" t="s">
        <v>304</v>
      </c>
    </row>
    <row r="162" spans="1:11">
      <c r="A162" s="33" t="s">
        <v>303</v>
      </c>
      <c r="B162" s="59">
        <v>44600</v>
      </c>
      <c r="C162" s="42">
        <v>4385067.8899999997</v>
      </c>
      <c r="D162" s="13">
        <v>44562</v>
      </c>
      <c r="E162" s="13">
        <v>44592</v>
      </c>
      <c r="F162" s="167">
        <f t="shared" si="42"/>
        <v>15.5</v>
      </c>
      <c r="G162" s="167">
        <f t="shared" si="43"/>
        <v>8</v>
      </c>
      <c r="H162" s="168">
        <f t="shared" si="35"/>
        <v>23.5</v>
      </c>
      <c r="I162" s="169">
        <f t="shared" si="34"/>
        <v>1.5623953904408058E-2</v>
      </c>
      <c r="J162" s="170">
        <f t="shared" si="44"/>
        <v>0.36716291675358936</v>
      </c>
      <c r="K162" s="171" t="s">
        <v>304</v>
      </c>
    </row>
    <row r="163" spans="1:11">
      <c r="A163" s="33" t="s">
        <v>301</v>
      </c>
      <c r="B163" s="59">
        <v>44576</v>
      </c>
      <c r="C163" s="42">
        <v>-64.91</v>
      </c>
      <c r="D163" s="13">
        <v>44531</v>
      </c>
      <c r="E163" s="13">
        <v>44561</v>
      </c>
      <c r="F163" s="167">
        <f t="shared" si="42"/>
        <v>15.5</v>
      </c>
      <c r="G163" s="167">
        <f t="shared" si="43"/>
        <v>15</v>
      </c>
      <c r="H163" s="168">
        <f t="shared" si="35"/>
        <v>30.5</v>
      </c>
      <c r="I163" s="169">
        <f t="shared" si="34"/>
        <v>-2.3127369367481493E-7</v>
      </c>
      <c r="J163" s="170">
        <f t="shared" si="44"/>
        <v>-7.0538476570818552E-6</v>
      </c>
      <c r="K163" s="171" t="s">
        <v>302</v>
      </c>
    </row>
    <row r="164" spans="1:11">
      <c r="A164" s="33" t="s">
        <v>301</v>
      </c>
      <c r="B164" s="59">
        <v>44576</v>
      </c>
      <c r="C164" s="42">
        <v>-2128.6799999999998</v>
      </c>
      <c r="D164" s="13">
        <v>44531</v>
      </c>
      <c r="E164" s="13">
        <v>44561</v>
      </c>
      <c r="F164" s="167">
        <f t="shared" si="42"/>
        <v>15.5</v>
      </c>
      <c r="G164" s="167">
        <f t="shared" si="43"/>
        <v>15</v>
      </c>
      <c r="H164" s="168">
        <f t="shared" si="35"/>
        <v>30.5</v>
      </c>
      <c r="I164" s="169">
        <f t="shared" si="34"/>
        <v>-7.5844659721415043E-6</v>
      </c>
      <c r="J164" s="170">
        <f t="shared" si="44"/>
        <v>-2.3132621215031588E-4</v>
      </c>
      <c r="K164" s="171" t="s">
        <v>302</v>
      </c>
    </row>
    <row r="165" spans="1:11">
      <c r="A165" s="33" t="s">
        <v>303</v>
      </c>
      <c r="B165" s="59">
        <v>44600</v>
      </c>
      <c r="C165" s="42">
        <v>60061</v>
      </c>
      <c r="D165" s="13">
        <v>44562</v>
      </c>
      <c r="E165" s="13">
        <v>44592</v>
      </c>
      <c r="F165" s="167">
        <f t="shared" si="42"/>
        <v>15.5</v>
      </c>
      <c r="G165" s="167">
        <f t="shared" si="43"/>
        <v>8</v>
      </c>
      <c r="H165" s="168">
        <f t="shared" si="35"/>
        <v>23.5</v>
      </c>
      <c r="I165" s="169">
        <f t="shared" si="34"/>
        <v>2.1399675421049239E-4</v>
      </c>
      <c r="J165" s="170">
        <f t="shared" si="44"/>
        <v>5.0289237239465713E-3</v>
      </c>
      <c r="K165" s="171" t="s">
        <v>304</v>
      </c>
    </row>
    <row r="166" spans="1:11">
      <c r="A166" s="33" t="s">
        <v>303</v>
      </c>
      <c r="B166" s="59">
        <v>44600</v>
      </c>
      <c r="C166" s="42">
        <v>294370</v>
      </c>
      <c r="D166" s="13">
        <v>44562</v>
      </c>
      <c r="E166" s="13">
        <v>44592</v>
      </c>
      <c r="F166" s="167">
        <f t="shared" si="42"/>
        <v>15.5</v>
      </c>
      <c r="G166" s="167">
        <f t="shared" si="43"/>
        <v>8</v>
      </c>
      <c r="H166" s="168">
        <f t="shared" si="35"/>
        <v>23.5</v>
      </c>
      <c r="I166" s="169">
        <f t="shared" si="34"/>
        <v>1.0488374242344058E-3</v>
      </c>
      <c r="J166" s="170">
        <f t="shared" si="44"/>
        <v>2.4647679469508535E-2</v>
      </c>
      <c r="K166" s="171" t="s">
        <v>304</v>
      </c>
    </row>
    <row r="167" spans="1:11">
      <c r="A167" s="33" t="s">
        <v>303</v>
      </c>
      <c r="B167" s="59">
        <v>44600</v>
      </c>
      <c r="C167" s="42">
        <v>387264</v>
      </c>
      <c r="D167" s="13">
        <v>44562</v>
      </c>
      <c r="E167" s="13">
        <v>44592</v>
      </c>
      <c r="F167" s="167">
        <f t="shared" si="42"/>
        <v>15.5</v>
      </c>
      <c r="G167" s="167">
        <f t="shared" si="43"/>
        <v>8</v>
      </c>
      <c r="H167" s="168">
        <f t="shared" si="35"/>
        <v>23.5</v>
      </c>
      <c r="I167" s="169">
        <f t="shared" si="34"/>
        <v>1.3798178355766992E-3</v>
      </c>
      <c r="J167" s="170">
        <f t="shared" si="44"/>
        <v>3.2425719136052432E-2</v>
      </c>
      <c r="K167" s="171" t="s">
        <v>304</v>
      </c>
    </row>
    <row r="168" spans="1:11">
      <c r="A168" s="33" t="s">
        <v>303</v>
      </c>
      <c r="B168" s="59">
        <v>44600</v>
      </c>
      <c r="C168" s="42">
        <v>2554068</v>
      </c>
      <c r="D168" s="13">
        <v>44562</v>
      </c>
      <c r="E168" s="13">
        <v>44592</v>
      </c>
      <c r="F168" s="167">
        <f t="shared" si="42"/>
        <v>15.5</v>
      </c>
      <c r="G168" s="167">
        <f t="shared" si="43"/>
        <v>8</v>
      </c>
      <c r="H168" s="168">
        <f t="shared" si="35"/>
        <v>23.5</v>
      </c>
      <c r="I168" s="169">
        <f t="shared" si="34"/>
        <v>9.1001192459813172E-3</v>
      </c>
      <c r="J168" s="170">
        <f t="shared" si="44"/>
        <v>0.21385280228056094</v>
      </c>
      <c r="K168" s="171" t="s">
        <v>304</v>
      </c>
    </row>
    <row r="169" spans="1:11">
      <c r="A169" s="33" t="s">
        <v>301</v>
      </c>
      <c r="B169" s="59">
        <v>44576</v>
      </c>
      <c r="C169" s="42">
        <v>176046.21</v>
      </c>
      <c r="D169" s="13">
        <v>44531</v>
      </c>
      <c r="E169" s="13">
        <v>44561</v>
      </c>
      <c r="F169" s="167">
        <f t="shared" si="42"/>
        <v>15.5</v>
      </c>
      <c r="G169" s="167">
        <f t="shared" si="43"/>
        <v>15</v>
      </c>
      <c r="H169" s="168">
        <f t="shared" si="35"/>
        <v>30.5</v>
      </c>
      <c r="I169" s="169">
        <f t="shared" si="34"/>
        <v>6.272509204152233E-4</v>
      </c>
      <c r="J169" s="170">
        <f t="shared" si="44"/>
        <v>1.913115307266431E-2</v>
      </c>
      <c r="K169" s="171" t="s">
        <v>302</v>
      </c>
    </row>
    <row r="170" spans="1:11">
      <c r="A170" s="33" t="s">
        <v>301</v>
      </c>
      <c r="B170" s="59">
        <v>44607</v>
      </c>
      <c r="C170" s="42">
        <v>-119572.89</v>
      </c>
      <c r="D170" s="13">
        <v>44562</v>
      </c>
      <c r="E170" s="13">
        <v>44592</v>
      </c>
      <c r="F170" s="167">
        <f t="shared" si="42"/>
        <v>15.5</v>
      </c>
      <c r="G170" s="167">
        <f t="shared" si="43"/>
        <v>15</v>
      </c>
      <c r="H170" s="168">
        <f t="shared" si="35"/>
        <v>30.5</v>
      </c>
      <c r="I170" s="169">
        <f t="shared" si="34"/>
        <v>-4.2603703487401545E-4</v>
      </c>
      <c r="J170" s="170">
        <f t="shared" si="44"/>
        <v>-1.2994129563657471E-2</v>
      </c>
      <c r="K170" s="171" t="s">
        <v>302</v>
      </c>
    </row>
    <row r="171" spans="1:11">
      <c r="A171" s="33" t="s">
        <v>301</v>
      </c>
      <c r="B171" s="59">
        <v>44607</v>
      </c>
      <c r="C171" s="42">
        <v>69637.16</v>
      </c>
      <c r="D171" s="13">
        <v>44562</v>
      </c>
      <c r="E171" s="13">
        <v>44592</v>
      </c>
      <c r="F171" s="167">
        <f t="shared" si="42"/>
        <v>15.5</v>
      </c>
      <c r="G171" s="167">
        <f t="shared" si="43"/>
        <v>15</v>
      </c>
      <c r="H171" s="168">
        <f t="shared" si="35"/>
        <v>30.5</v>
      </c>
      <c r="I171" s="169">
        <f t="shared" si="34"/>
        <v>2.4811651841355844E-4</v>
      </c>
      <c r="J171" s="170">
        <f t="shared" si="44"/>
        <v>7.5675538116135328E-3</v>
      </c>
      <c r="K171" s="171" t="s">
        <v>302</v>
      </c>
    </row>
    <row r="172" spans="1:11">
      <c r="A172" s="33" t="s">
        <v>301</v>
      </c>
      <c r="B172" s="59">
        <v>44607</v>
      </c>
      <c r="C172" s="42">
        <v>70077.31</v>
      </c>
      <c r="D172" s="13">
        <v>44562</v>
      </c>
      <c r="E172" s="13">
        <v>44592</v>
      </c>
      <c r="F172" s="167">
        <f t="shared" si="42"/>
        <v>15.5</v>
      </c>
      <c r="G172" s="167">
        <f t="shared" si="43"/>
        <v>15</v>
      </c>
      <c r="H172" s="168">
        <f t="shared" si="35"/>
        <v>30.5</v>
      </c>
      <c r="I172" s="169">
        <f t="shared" si="34"/>
        <v>2.4968476854868348E-4</v>
      </c>
      <c r="J172" s="170">
        <f t="shared" si="44"/>
        <v>7.6153854407348459E-3</v>
      </c>
      <c r="K172" s="171" t="s">
        <v>302</v>
      </c>
    </row>
    <row r="173" spans="1:11">
      <c r="A173" s="33" t="s">
        <v>301</v>
      </c>
      <c r="B173" s="59">
        <v>44607</v>
      </c>
      <c r="C173" s="42">
        <v>38.86</v>
      </c>
      <c r="D173" s="13">
        <v>44562</v>
      </c>
      <c r="E173" s="13">
        <v>44592</v>
      </c>
      <c r="F173" s="167">
        <f t="shared" si="42"/>
        <v>15.5</v>
      </c>
      <c r="G173" s="167">
        <f t="shared" si="43"/>
        <v>15</v>
      </c>
      <c r="H173" s="168">
        <f t="shared" si="35"/>
        <v>30.5</v>
      </c>
      <c r="I173" s="169">
        <f t="shared" si="34"/>
        <v>1.3845779904796347E-7</v>
      </c>
      <c r="J173" s="170">
        <f t="shared" si="44"/>
        <v>4.2229628709628861E-6</v>
      </c>
      <c r="K173" s="171" t="s">
        <v>302</v>
      </c>
    </row>
    <row r="174" spans="1:11">
      <c r="A174" s="33" t="s">
        <v>301</v>
      </c>
      <c r="B174" s="59">
        <v>44607</v>
      </c>
      <c r="C174" s="42">
        <v>-0.31</v>
      </c>
      <c r="D174" s="13">
        <v>44562</v>
      </c>
      <c r="E174" s="13">
        <v>44592</v>
      </c>
      <c r="F174" s="167">
        <f t="shared" si="42"/>
        <v>15.5</v>
      </c>
      <c r="G174" s="167">
        <f t="shared" si="43"/>
        <v>15</v>
      </c>
      <c r="H174" s="168">
        <f t="shared" si="35"/>
        <v>30.5</v>
      </c>
      <c r="I174" s="169">
        <f t="shared" si="34"/>
        <v>-1.1045269610105167E-9</v>
      </c>
      <c r="J174" s="170">
        <f t="shared" si="44"/>
        <v>-3.3688072310820758E-8</v>
      </c>
      <c r="K174" s="171" t="s">
        <v>302</v>
      </c>
    </row>
    <row r="175" spans="1:11">
      <c r="A175" s="33" t="s">
        <v>301</v>
      </c>
      <c r="B175" s="59">
        <v>44607</v>
      </c>
      <c r="C175" s="42">
        <v>-38992.68</v>
      </c>
      <c r="D175" s="13">
        <v>44562</v>
      </c>
      <c r="E175" s="13">
        <v>44592</v>
      </c>
      <c r="F175" s="167">
        <f t="shared" si="42"/>
        <v>15.5</v>
      </c>
      <c r="G175" s="167">
        <f t="shared" si="43"/>
        <v>15</v>
      </c>
      <c r="H175" s="168">
        <f t="shared" si="35"/>
        <v>30.5</v>
      </c>
      <c r="I175" s="169">
        <f t="shared" si="34"/>
        <v>-1.3893053658727597E-4</v>
      </c>
      <c r="J175" s="170">
        <f t="shared" si="44"/>
        <v>-4.2373813659119172E-3</v>
      </c>
      <c r="K175" s="171" t="s">
        <v>302</v>
      </c>
    </row>
    <row r="176" spans="1:11">
      <c r="A176" s="33" t="s">
        <v>301</v>
      </c>
      <c r="B176" s="59">
        <v>44607</v>
      </c>
      <c r="C176" s="42">
        <v>-12.31</v>
      </c>
      <c r="D176" s="13">
        <v>44562</v>
      </c>
      <c r="E176" s="13">
        <v>44592</v>
      </c>
      <c r="F176" s="167">
        <f t="shared" si="42"/>
        <v>15.5</v>
      </c>
      <c r="G176" s="167">
        <f t="shared" si="43"/>
        <v>15</v>
      </c>
      <c r="H176" s="168">
        <f t="shared" si="35"/>
        <v>30.5</v>
      </c>
      <c r="I176" s="169">
        <f t="shared" si="34"/>
        <v>-4.3860409322707938E-8</v>
      </c>
      <c r="J176" s="170">
        <f t="shared" si="44"/>
        <v>-1.3377424843425921E-6</v>
      </c>
      <c r="K176" s="171" t="s">
        <v>302</v>
      </c>
    </row>
    <row r="177" spans="1:11">
      <c r="A177" s="33" t="s">
        <v>301</v>
      </c>
      <c r="B177" s="59">
        <v>44607</v>
      </c>
      <c r="C177" s="42">
        <v>186024.56</v>
      </c>
      <c r="D177" s="13">
        <v>44562</v>
      </c>
      <c r="E177" s="13">
        <v>44592</v>
      </c>
      <c r="F177" s="167">
        <f t="shared" si="42"/>
        <v>15.5</v>
      </c>
      <c r="G177" s="167">
        <f t="shared" si="43"/>
        <v>15</v>
      </c>
      <c r="H177" s="168">
        <f t="shared" si="35"/>
        <v>30.5</v>
      </c>
      <c r="I177" s="169">
        <f t="shared" si="34"/>
        <v>6.6280368364554361E-4</v>
      </c>
      <c r="J177" s="170">
        <f t="shared" si="44"/>
        <v>2.0215512351189079E-2</v>
      </c>
      <c r="K177" s="171" t="s">
        <v>302</v>
      </c>
    </row>
    <row r="178" spans="1:11">
      <c r="A178" s="33" t="s">
        <v>301</v>
      </c>
      <c r="B178" s="59">
        <v>44607</v>
      </c>
      <c r="C178" s="42">
        <v>578033.09</v>
      </c>
      <c r="D178" s="13">
        <v>44562</v>
      </c>
      <c r="E178" s="13">
        <v>44592</v>
      </c>
      <c r="F178" s="167">
        <f t="shared" si="42"/>
        <v>15.5</v>
      </c>
      <c r="G178" s="167">
        <f t="shared" si="43"/>
        <v>15</v>
      </c>
      <c r="H178" s="168">
        <f t="shared" si="35"/>
        <v>30.5</v>
      </c>
      <c r="I178" s="169">
        <f t="shared" si="34"/>
        <v>2.0595262331007044E-3</v>
      </c>
      <c r="J178" s="170">
        <f t="shared" si="44"/>
        <v>6.2815550109571489E-2</v>
      </c>
      <c r="K178" s="171" t="s">
        <v>302</v>
      </c>
    </row>
    <row r="179" spans="1:11">
      <c r="A179" s="33" t="s">
        <v>301</v>
      </c>
      <c r="B179" s="59">
        <v>44607</v>
      </c>
      <c r="C179" s="42">
        <v>24387.3</v>
      </c>
      <c r="D179" s="13">
        <v>44562</v>
      </c>
      <c r="E179" s="13">
        <v>44592</v>
      </c>
      <c r="F179" s="167">
        <f t="shared" si="42"/>
        <v>15.5</v>
      </c>
      <c r="G179" s="167">
        <f t="shared" si="43"/>
        <v>15</v>
      </c>
      <c r="H179" s="168">
        <f t="shared" si="35"/>
        <v>30.5</v>
      </c>
      <c r="I179" s="169">
        <f t="shared" si="34"/>
        <v>8.6891710826618614E-5</v>
      </c>
      <c r="J179" s="170">
        <f t="shared" si="44"/>
        <v>2.6501971802118675E-3</v>
      </c>
      <c r="K179" s="171" t="s">
        <v>302</v>
      </c>
    </row>
    <row r="180" spans="1:11">
      <c r="A180" s="33" t="s">
        <v>301</v>
      </c>
      <c r="B180" s="59">
        <v>44607</v>
      </c>
      <c r="C180" s="42">
        <v>14716.82</v>
      </c>
      <c r="D180" s="13">
        <v>44562</v>
      </c>
      <c r="E180" s="13">
        <v>44592</v>
      </c>
      <c r="F180" s="167">
        <f t="shared" si="42"/>
        <v>15.5</v>
      </c>
      <c r="G180" s="167">
        <f t="shared" si="43"/>
        <v>15</v>
      </c>
      <c r="H180" s="168">
        <f t="shared" si="35"/>
        <v>30.5</v>
      </c>
      <c r="I180" s="169">
        <f t="shared" si="34"/>
        <v>5.2435885388189646E-5</v>
      </c>
      <c r="J180" s="170">
        <f t="shared" si="44"/>
        <v>1.5992945043397841E-3</v>
      </c>
      <c r="K180" s="171" t="s">
        <v>302</v>
      </c>
    </row>
    <row r="181" spans="1:11">
      <c r="A181" s="33" t="s">
        <v>301</v>
      </c>
      <c r="B181" s="59">
        <v>44607</v>
      </c>
      <c r="C181" s="42">
        <v>-383.96</v>
      </c>
      <c r="D181" s="13">
        <v>44562</v>
      </c>
      <c r="E181" s="13">
        <v>44592</v>
      </c>
      <c r="F181" s="167">
        <f t="shared" si="42"/>
        <v>15.5</v>
      </c>
      <c r="G181" s="167">
        <f t="shared" si="43"/>
        <v>15</v>
      </c>
      <c r="H181" s="168">
        <f t="shared" si="35"/>
        <v>30.5</v>
      </c>
      <c r="I181" s="169">
        <f t="shared" si="34"/>
        <v>-1.3680457159664449E-6</v>
      </c>
      <c r="J181" s="170">
        <f t="shared" si="44"/>
        <v>-4.172539433697657E-5</v>
      </c>
      <c r="K181" s="171" t="s">
        <v>302</v>
      </c>
    </row>
    <row r="182" spans="1:11">
      <c r="A182" s="33" t="s">
        <v>301</v>
      </c>
      <c r="B182" s="59">
        <v>44607</v>
      </c>
      <c r="C182" s="42">
        <v>-1325.25</v>
      </c>
      <c r="D182" s="13">
        <v>44562</v>
      </c>
      <c r="E182" s="13">
        <v>44592</v>
      </c>
      <c r="F182" s="167">
        <f t="shared" si="42"/>
        <v>15.5</v>
      </c>
      <c r="G182" s="167">
        <f t="shared" si="43"/>
        <v>15</v>
      </c>
      <c r="H182" s="168">
        <f t="shared" si="35"/>
        <v>30.5</v>
      </c>
      <c r="I182" s="169">
        <f t="shared" si="34"/>
        <v>-4.7218527583199586E-6</v>
      </c>
      <c r="J182" s="170">
        <f t="shared" si="44"/>
        <v>-1.4401650912875875E-4</v>
      </c>
      <c r="K182" s="171" t="s">
        <v>302</v>
      </c>
    </row>
    <row r="183" spans="1:11">
      <c r="A183" s="33" t="s">
        <v>301</v>
      </c>
      <c r="B183" s="59">
        <v>44607</v>
      </c>
      <c r="C183" s="42">
        <v>284.68</v>
      </c>
      <c r="D183" s="13">
        <v>44562</v>
      </c>
      <c r="E183" s="13">
        <v>44592</v>
      </c>
      <c r="F183" s="167">
        <f t="shared" si="42"/>
        <v>15.5</v>
      </c>
      <c r="G183" s="167">
        <f t="shared" si="43"/>
        <v>15</v>
      </c>
      <c r="H183" s="168">
        <f t="shared" si="35"/>
        <v>30.5</v>
      </c>
      <c r="I183" s="169">
        <f t="shared" si="34"/>
        <v>1.0143120492273351E-6</v>
      </c>
      <c r="J183" s="170">
        <f t="shared" si="44"/>
        <v>3.0936517501433724E-5</v>
      </c>
      <c r="K183" s="171" t="s">
        <v>302</v>
      </c>
    </row>
    <row r="184" spans="1:11">
      <c r="A184" s="33" t="s">
        <v>301</v>
      </c>
      <c r="B184" s="59">
        <v>44607</v>
      </c>
      <c r="C184" s="42">
        <v>68.72</v>
      </c>
      <c r="D184" s="13">
        <v>44562</v>
      </c>
      <c r="E184" s="13">
        <v>44592</v>
      </c>
      <c r="F184" s="167">
        <f t="shared" si="42"/>
        <v>15.5</v>
      </c>
      <c r="G184" s="167">
        <f t="shared" si="43"/>
        <v>15</v>
      </c>
      <c r="H184" s="168">
        <f t="shared" si="35"/>
        <v>30.5</v>
      </c>
      <c r="I184" s="169">
        <f t="shared" si="34"/>
        <v>2.4484868632465388E-7</v>
      </c>
      <c r="J184" s="170">
        <f t="shared" si="44"/>
        <v>7.4678849329019436E-6</v>
      </c>
      <c r="K184" s="171" t="s">
        <v>302</v>
      </c>
    </row>
    <row r="185" spans="1:11">
      <c r="A185" s="33" t="s">
        <v>301</v>
      </c>
      <c r="B185" s="59">
        <v>44607</v>
      </c>
      <c r="C185" s="42">
        <v>883.63</v>
      </c>
      <c r="D185" s="13">
        <v>44562</v>
      </c>
      <c r="E185" s="13">
        <v>44592</v>
      </c>
      <c r="F185" s="167">
        <f t="shared" si="42"/>
        <v>15.5</v>
      </c>
      <c r="G185" s="167">
        <f t="shared" si="43"/>
        <v>15</v>
      </c>
      <c r="H185" s="168">
        <f t="shared" si="35"/>
        <v>30.5</v>
      </c>
      <c r="I185" s="169">
        <f t="shared" si="34"/>
        <v>3.1483650276055575E-6</v>
      </c>
      <c r="J185" s="170">
        <f t="shared" si="44"/>
        <v>9.6025133341969508E-5</v>
      </c>
      <c r="K185" s="171" t="s">
        <v>302</v>
      </c>
    </row>
    <row r="186" spans="1:11">
      <c r="A186" s="33" t="s">
        <v>301</v>
      </c>
      <c r="B186" s="59">
        <v>44607</v>
      </c>
      <c r="C186" s="42">
        <v>54.95</v>
      </c>
      <c r="D186" s="13">
        <v>44562</v>
      </c>
      <c r="E186" s="13">
        <v>44592</v>
      </c>
      <c r="F186" s="167">
        <f t="shared" si="42"/>
        <v>15.5</v>
      </c>
      <c r="G186" s="167">
        <f t="shared" si="43"/>
        <v>15</v>
      </c>
      <c r="H186" s="168">
        <f t="shared" si="35"/>
        <v>30.5</v>
      </c>
      <c r="I186" s="169">
        <f t="shared" si="34"/>
        <v>1.9578631131460611E-7</v>
      </c>
      <c r="J186" s="170">
        <f t="shared" si="44"/>
        <v>5.9714824950954861E-6</v>
      </c>
      <c r="K186" s="171" t="s">
        <v>302</v>
      </c>
    </row>
    <row r="187" spans="1:11">
      <c r="A187" s="33" t="s">
        <v>301</v>
      </c>
      <c r="B187" s="59">
        <v>44607</v>
      </c>
      <c r="C187" s="42">
        <v>10814.34</v>
      </c>
      <c r="D187" s="13">
        <v>44562</v>
      </c>
      <c r="E187" s="13">
        <v>44592</v>
      </c>
      <c r="F187" s="167">
        <f t="shared" si="42"/>
        <v>15.5</v>
      </c>
      <c r="G187" s="167">
        <f t="shared" si="43"/>
        <v>15</v>
      </c>
      <c r="H187" s="168">
        <f t="shared" si="35"/>
        <v>30.5</v>
      </c>
      <c r="I187" s="169">
        <f t="shared" si="34"/>
        <v>3.8531387404949904E-5</v>
      </c>
      <c r="J187" s="170">
        <f t="shared" si="44"/>
        <v>1.1752073158509721E-3</v>
      </c>
      <c r="K187" s="171" t="s">
        <v>302</v>
      </c>
    </row>
    <row r="188" spans="1:11">
      <c r="A188" s="33" t="s">
        <v>301</v>
      </c>
      <c r="B188" s="59">
        <v>44607</v>
      </c>
      <c r="C188" s="42">
        <v>34092.61</v>
      </c>
      <c r="D188" s="13">
        <v>44562</v>
      </c>
      <c r="E188" s="13">
        <v>44592</v>
      </c>
      <c r="F188" s="167">
        <f t="shared" si="42"/>
        <v>15.5</v>
      </c>
      <c r="G188" s="167">
        <f t="shared" si="43"/>
        <v>15</v>
      </c>
      <c r="H188" s="168">
        <f t="shared" si="35"/>
        <v>30.5</v>
      </c>
      <c r="I188" s="169">
        <f t="shared" si="34"/>
        <v>1.2147163521360242E-4</v>
      </c>
      <c r="J188" s="170">
        <f t="shared" si="44"/>
        <v>3.7048848740148738E-3</v>
      </c>
      <c r="K188" s="171" t="s">
        <v>302</v>
      </c>
    </row>
    <row r="189" spans="1:11">
      <c r="A189" s="33" t="s">
        <v>301</v>
      </c>
      <c r="B189" s="59">
        <v>44607</v>
      </c>
      <c r="C189" s="42">
        <v>-86.46</v>
      </c>
      <c r="D189" s="13">
        <v>44562</v>
      </c>
      <c r="E189" s="13">
        <v>44592</v>
      </c>
      <c r="F189" s="167">
        <f t="shared" si="42"/>
        <v>15.5</v>
      </c>
      <c r="G189" s="167">
        <f t="shared" si="43"/>
        <v>15</v>
      </c>
      <c r="H189" s="168">
        <f t="shared" si="35"/>
        <v>30.5</v>
      </c>
      <c r="I189" s="169">
        <f t="shared" si="34"/>
        <v>-3.0805613241602989E-7</v>
      </c>
      <c r="J189" s="170">
        <f t="shared" si="44"/>
        <v>-9.3957120386889109E-6</v>
      </c>
      <c r="K189" s="171" t="s">
        <v>302</v>
      </c>
    </row>
    <row r="190" spans="1:11">
      <c r="A190" s="33" t="s">
        <v>301</v>
      </c>
      <c r="B190" s="59">
        <v>44607</v>
      </c>
      <c r="C190" s="42">
        <v>-0.17</v>
      </c>
      <c r="D190" s="13">
        <v>44562</v>
      </c>
      <c r="E190" s="13">
        <v>44592</v>
      </c>
      <c r="F190" s="167">
        <f t="shared" si="42"/>
        <v>15.5</v>
      </c>
      <c r="G190" s="167">
        <f t="shared" si="43"/>
        <v>15</v>
      </c>
      <c r="H190" s="168">
        <f t="shared" si="35"/>
        <v>30.5</v>
      </c>
      <c r="I190" s="169">
        <f t="shared" si="34"/>
        <v>-6.0570833345738012E-10</v>
      </c>
      <c r="J190" s="170">
        <f t="shared" si="44"/>
        <v>-1.8474104170450095E-8</v>
      </c>
      <c r="K190" s="171" t="s">
        <v>302</v>
      </c>
    </row>
    <row r="191" spans="1:11">
      <c r="A191" s="33" t="s">
        <v>301</v>
      </c>
      <c r="B191" s="59">
        <v>44607</v>
      </c>
      <c r="C191" s="42">
        <v>315078.82</v>
      </c>
      <c r="D191" s="13">
        <v>44562</v>
      </c>
      <c r="E191" s="13">
        <v>44592</v>
      </c>
      <c r="F191" s="167">
        <f t="shared" si="42"/>
        <v>15.5</v>
      </c>
      <c r="G191" s="167">
        <f t="shared" si="43"/>
        <v>15</v>
      </c>
      <c r="H191" s="168">
        <f t="shared" si="35"/>
        <v>30.5</v>
      </c>
      <c r="I191" s="169">
        <f t="shared" si="34"/>
        <v>1.1226227468818697E-3</v>
      </c>
      <c r="J191" s="170">
        <f t="shared" si="44"/>
        <v>3.4239993779897025E-2</v>
      </c>
      <c r="K191" s="171" t="s">
        <v>302</v>
      </c>
    </row>
    <row r="192" spans="1:11">
      <c r="A192" s="33" t="s">
        <v>301</v>
      </c>
      <c r="B192" s="59">
        <v>44607</v>
      </c>
      <c r="C192" s="42">
        <v>19879.669999999998</v>
      </c>
      <c r="D192" s="13">
        <v>44562</v>
      </c>
      <c r="E192" s="13">
        <v>44592</v>
      </c>
      <c r="F192" s="167">
        <f t="shared" si="42"/>
        <v>15.5</v>
      </c>
      <c r="G192" s="167">
        <f t="shared" si="43"/>
        <v>15</v>
      </c>
      <c r="H192" s="168">
        <f t="shared" si="35"/>
        <v>30.5</v>
      </c>
      <c r="I192" s="169">
        <f t="shared" si="34"/>
        <v>7.0831069325780441E-5</v>
      </c>
      <c r="J192" s="170">
        <f t="shared" si="44"/>
        <v>2.1603476144363034E-3</v>
      </c>
      <c r="K192" s="171" t="s">
        <v>302</v>
      </c>
    </row>
    <row r="193" spans="1:11">
      <c r="A193" s="33" t="s">
        <v>301</v>
      </c>
      <c r="B193" s="59">
        <v>44607</v>
      </c>
      <c r="C193" s="42">
        <v>-1.75</v>
      </c>
      <c r="D193" s="13">
        <v>44562</v>
      </c>
      <c r="E193" s="13">
        <v>44592</v>
      </c>
      <c r="F193" s="167">
        <f t="shared" si="42"/>
        <v>15.5</v>
      </c>
      <c r="G193" s="167">
        <f t="shared" si="43"/>
        <v>15</v>
      </c>
      <c r="H193" s="168">
        <f t="shared" si="35"/>
        <v>30.5</v>
      </c>
      <c r="I193" s="169">
        <f t="shared" si="34"/>
        <v>-6.2352328444142072E-9</v>
      </c>
      <c r="J193" s="170">
        <f t="shared" si="44"/>
        <v>-1.9017460175463333E-7</v>
      </c>
      <c r="K193" s="171" t="s">
        <v>302</v>
      </c>
    </row>
    <row r="194" spans="1:11">
      <c r="A194" s="33" t="s">
        <v>301</v>
      </c>
      <c r="B194" s="59">
        <v>44607</v>
      </c>
      <c r="C194" s="42">
        <v>72443.350000000006</v>
      </c>
      <c r="D194" s="13">
        <v>44562</v>
      </c>
      <c r="E194" s="13">
        <v>44592</v>
      </c>
      <c r="F194" s="167">
        <f t="shared" si="42"/>
        <v>15.5</v>
      </c>
      <c r="G194" s="167">
        <f t="shared" si="43"/>
        <v>15</v>
      </c>
      <c r="H194" s="168">
        <f t="shared" si="35"/>
        <v>30.5</v>
      </c>
      <c r="I194" s="169">
        <f t="shared" si="34"/>
        <v>2.5811494587393944E-4</v>
      </c>
      <c r="J194" s="170">
        <f t="shared" si="44"/>
        <v>7.8725058491551526E-3</v>
      </c>
      <c r="K194" s="171" t="s">
        <v>302</v>
      </c>
    </row>
    <row r="195" spans="1:11">
      <c r="A195" s="33" t="s">
        <v>301</v>
      </c>
      <c r="B195" s="59">
        <v>44607</v>
      </c>
      <c r="C195" s="42">
        <v>578912.22</v>
      </c>
      <c r="D195" s="13">
        <v>44562</v>
      </c>
      <c r="E195" s="13">
        <v>44592</v>
      </c>
      <c r="F195" s="167">
        <f t="shared" ref="F195:F211" si="45">(E195-D195+1)/2</f>
        <v>15.5</v>
      </c>
      <c r="G195" s="167">
        <f t="shared" ref="G195:G211" si="46">B195-E195</f>
        <v>15</v>
      </c>
      <c r="H195" s="168">
        <f t="shared" si="35"/>
        <v>30.5</v>
      </c>
      <c r="I195" s="169">
        <f t="shared" si="34"/>
        <v>2.0626585646724245E-3</v>
      </c>
      <c r="J195" s="170">
        <f t="shared" ref="J195:J211" si="47">H195*I195</f>
        <v>6.2911086222508947E-2</v>
      </c>
      <c r="K195" s="171" t="s">
        <v>302</v>
      </c>
    </row>
    <row r="196" spans="1:11">
      <c r="A196" s="33" t="s">
        <v>301</v>
      </c>
      <c r="B196" s="59">
        <v>44607</v>
      </c>
      <c r="C196" s="42">
        <v>-508507</v>
      </c>
      <c r="D196" s="13">
        <v>44562</v>
      </c>
      <c r="E196" s="13">
        <v>44592</v>
      </c>
      <c r="F196" s="167">
        <f t="shared" si="45"/>
        <v>15.5</v>
      </c>
      <c r="G196" s="167">
        <f t="shared" si="46"/>
        <v>15</v>
      </c>
      <c r="H196" s="168">
        <f t="shared" si="35"/>
        <v>30.5</v>
      </c>
      <c r="I196" s="169">
        <f t="shared" si="34"/>
        <v>-1.8118054560083059E-3</v>
      </c>
      <c r="J196" s="170">
        <f t="shared" si="47"/>
        <v>-5.526006640825333E-2</v>
      </c>
      <c r="K196" s="171" t="s">
        <v>302</v>
      </c>
    </row>
    <row r="197" spans="1:11">
      <c r="A197" s="33" t="s">
        <v>301</v>
      </c>
      <c r="B197" s="59">
        <v>44607</v>
      </c>
      <c r="C197" s="42">
        <v>-578911.98</v>
      </c>
      <c r="D197" s="13">
        <v>44562</v>
      </c>
      <c r="E197" s="13">
        <v>44592</v>
      </c>
      <c r="F197" s="167">
        <f t="shared" si="45"/>
        <v>15.5</v>
      </c>
      <c r="G197" s="167">
        <f t="shared" si="46"/>
        <v>15</v>
      </c>
      <c r="H197" s="168">
        <f t="shared" si="35"/>
        <v>30.5</v>
      </c>
      <c r="I197" s="169">
        <f t="shared" si="34"/>
        <v>-2.0626577095547772E-3</v>
      </c>
      <c r="J197" s="170">
        <f t="shared" si="47"/>
        <v>-6.2911060141420699E-2</v>
      </c>
      <c r="K197" s="171" t="s">
        <v>302</v>
      </c>
    </row>
    <row r="198" spans="1:11">
      <c r="A198" s="33" t="s">
        <v>301</v>
      </c>
      <c r="B198" s="59">
        <v>44607</v>
      </c>
      <c r="C198" s="42">
        <v>-40247.85</v>
      </c>
      <c r="D198" s="13">
        <v>44562</v>
      </c>
      <c r="E198" s="13">
        <v>44592</v>
      </c>
      <c r="F198" s="167">
        <f t="shared" si="45"/>
        <v>15.5</v>
      </c>
      <c r="G198" s="167">
        <f t="shared" si="46"/>
        <v>15</v>
      </c>
      <c r="H198" s="168">
        <f t="shared" si="35"/>
        <v>30.5</v>
      </c>
      <c r="I198" s="169">
        <f t="shared" si="34"/>
        <v>-1.4340269499260361E-4</v>
      </c>
      <c r="J198" s="170">
        <f t="shared" si="47"/>
        <v>-4.37378219727441E-3</v>
      </c>
      <c r="K198" s="171" t="s">
        <v>302</v>
      </c>
    </row>
    <row r="199" spans="1:11">
      <c r="A199" s="33" t="s">
        <v>301</v>
      </c>
      <c r="B199" s="59">
        <v>44607</v>
      </c>
      <c r="C199" s="42">
        <v>-254.68</v>
      </c>
      <c r="D199" s="13">
        <v>44562</v>
      </c>
      <c r="E199" s="13">
        <v>44592</v>
      </c>
      <c r="F199" s="167">
        <f t="shared" si="45"/>
        <v>15.5</v>
      </c>
      <c r="G199" s="167">
        <f t="shared" si="46"/>
        <v>15</v>
      </c>
      <c r="H199" s="168">
        <f t="shared" si="35"/>
        <v>30.5</v>
      </c>
      <c r="I199" s="169">
        <f t="shared" si="34"/>
        <v>-9.0742234332309154E-7</v>
      </c>
      <c r="J199" s="170">
        <f t="shared" si="47"/>
        <v>-2.7676381471354292E-5</v>
      </c>
      <c r="K199" s="171" t="s">
        <v>302</v>
      </c>
    </row>
    <row r="200" spans="1:11">
      <c r="A200" s="33" t="s">
        <v>301</v>
      </c>
      <c r="B200" s="59">
        <v>44607</v>
      </c>
      <c r="C200" s="42">
        <v>-5416.98</v>
      </c>
      <c r="D200" s="13">
        <v>44562</v>
      </c>
      <c r="E200" s="13">
        <v>44592</v>
      </c>
      <c r="F200" s="167">
        <f t="shared" si="45"/>
        <v>15.5</v>
      </c>
      <c r="G200" s="167">
        <f t="shared" si="46"/>
        <v>15</v>
      </c>
      <c r="H200" s="168">
        <f t="shared" si="35"/>
        <v>30.5</v>
      </c>
      <c r="I200" s="169">
        <f t="shared" si="34"/>
        <v>-1.930064663630564E-5</v>
      </c>
      <c r="J200" s="170">
        <f t="shared" si="47"/>
        <v>-5.88669722407322E-4</v>
      </c>
      <c r="K200" s="171" t="s">
        <v>302</v>
      </c>
    </row>
    <row r="201" spans="1:11">
      <c r="A201" s="33" t="s">
        <v>301</v>
      </c>
      <c r="B201" s="59">
        <v>44607</v>
      </c>
      <c r="C201" s="42">
        <v>-0.21</v>
      </c>
      <c r="D201" s="13">
        <v>44562</v>
      </c>
      <c r="E201" s="13">
        <v>44592</v>
      </c>
      <c r="F201" s="167">
        <f t="shared" si="45"/>
        <v>15.5</v>
      </c>
      <c r="G201" s="167">
        <f t="shared" si="46"/>
        <v>15</v>
      </c>
      <c r="H201" s="168">
        <f t="shared" si="35"/>
        <v>30.5</v>
      </c>
      <c r="I201" s="169">
        <f t="shared" si="34"/>
        <v>-7.4822794132970476E-10</v>
      </c>
      <c r="J201" s="170">
        <f t="shared" si="47"/>
        <v>-2.2820952210555994E-8</v>
      </c>
      <c r="K201" s="171" t="s">
        <v>302</v>
      </c>
    </row>
    <row r="202" spans="1:11">
      <c r="A202" s="33" t="s">
        <v>301</v>
      </c>
      <c r="B202" s="59">
        <v>44607</v>
      </c>
      <c r="C202" s="42">
        <v>-0.05</v>
      </c>
      <c r="D202" s="13">
        <v>44562</v>
      </c>
      <c r="E202" s="13">
        <v>44592</v>
      </c>
      <c r="F202" s="167">
        <f t="shared" si="45"/>
        <v>15.5</v>
      </c>
      <c r="G202" s="167">
        <f t="shared" si="46"/>
        <v>15</v>
      </c>
      <c r="H202" s="168">
        <f t="shared" si="35"/>
        <v>30.5</v>
      </c>
      <c r="I202" s="169">
        <f t="shared" ref="I202:I265" si="48">C202/$C$592</f>
        <v>-1.7814950984040593E-10</v>
      </c>
      <c r="J202" s="170">
        <f t="shared" si="47"/>
        <v>-5.4335600501323808E-9</v>
      </c>
      <c r="K202" s="171" t="s">
        <v>302</v>
      </c>
    </row>
    <row r="203" spans="1:11">
      <c r="A203" s="33" t="s">
        <v>301</v>
      </c>
      <c r="B203" s="59">
        <v>44607</v>
      </c>
      <c r="C203" s="42">
        <v>774795.8</v>
      </c>
      <c r="D203" s="13">
        <v>44562</v>
      </c>
      <c r="E203" s="13">
        <v>44592</v>
      </c>
      <c r="F203" s="167">
        <f t="shared" si="45"/>
        <v>15.5</v>
      </c>
      <c r="G203" s="167">
        <f t="shared" si="46"/>
        <v>15</v>
      </c>
      <c r="H203" s="168">
        <f t="shared" ref="H203:H266" si="49">F203+G203</f>
        <v>30.5</v>
      </c>
      <c r="I203" s="169">
        <f t="shared" si="48"/>
        <v>2.7605898399281036E-3</v>
      </c>
      <c r="J203" s="170">
        <f t="shared" si="47"/>
        <v>8.4197990117807153E-2</v>
      </c>
      <c r="K203" s="171" t="s">
        <v>302</v>
      </c>
    </row>
    <row r="204" spans="1:11">
      <c r="A204" s="33" t="s">
        <v>301</v>
      </c>
      <c r="B204" s="59">
        <v>44607</v>
      </c>
      <c r="C204" s="42">
        <v>-3573.93</v>
      </c>
      <c r="D204" s="13">
        <v>44562</v>
      </c>
      <c r="E204" s="13">
        <v>44592</v>
      </c>
      <c r="F204" s="167">
        <f t="shared" si="45"/>
        <v>15.5</v>
      </c>
      <c r="G204" s="167">
        <f t="shared" si="46"/>
        <v>15</v>
      </c>
      <c r="H204" s="168">
        <f t="shared" si="49"/>
        <v>30.5</v>
      </c>
      <c r="I204" s="169">
        <f t="shared" si="48"/>
        <v>-1.2733877554078438E-5</v>
      </c>
      <c r="J204" s="170">
        <f t="shared" si="47"/>
        <v>-3.8838326539939236E-4</v>
      </c>
      <c r="K204" s="171" t="s">
        <v>302</v>
      </c>
    </row>
    <row r="205" spans="1:11">
      <c r="A205" s="33" t="s">
        <v>301</v>
      </c>
      <c r="B205" s="59">
        <v>44607</v>
      </c>
      <c r="C205" s="42">
        <v>-0.92</v>
      </c>
      <c r="D205" s="13">
        <v>44562</v>
      </c>
      <c r="E205" s="13">
        <v>44592</v>
      </c>
      <c r="F205" s="167">
        <f t="shared" si="45"/>
        <v>15.5</v>
      </c>
      <c r="G205" s="167">
        <f t="shared" si="46"/>
        <v>15</v>
      </c>
      <c r="H205" s="168">
        <f t="shared" si="49"/>
        <v>30.5</v>
      </c>
      <c r="I205" s="169">
        <f t="shared" si="48"/>
        <v>-3.277950981063469E-9</v>
      </c>
      <c r="J205" s="170">
        <f t="shared" si="47"/>
        <v>-9.9977504922435805E-8</v>
      </c>
      <c r="K205" s="171" t="s">
        <v>302</v>
      </c>
    </row>
    <row r="206" spans="1:11">
      <c r="A206" s="33" t="s">
        <v>301</v>
      </c>
      <c r="B206" s="59">
        <v>44607</v>
      </c>
      <c r="C206" s="42">
        <v>-183515.87</v>
      </c>
      <c r="D206" s="13">
        <v>44562</v>
      </c>
      <c r="E206" s="13">
        <v>44592</v>
      </c>
      <c r="F206" s="167">
        <f t="shared" si="45"/>
        <v>15.5</v>
      </c>
      <c r="G206" s="167">
        <f t="shared" si="46"/>
        <v>15</v>
      </c>
      <c r="H206" s="168">
        <f t="shared" si="49"/>
        <v>30.5</v>
      </c>
      <c r="I206" s="169">
        <f t="shared" si="48"/>
        <v>-6.53865245768713E-4</v>
      </c>
      <c r="J206" s="170">
        <f t="shared" si="47"/>
        <v>-1.9942889995945748E-2</v>
      </c>
      <c r="K206" s="171" t="s">
        <v>302</v>
      </c>
    </row>
    <row r="207" spans="1:11">
      <c r="A207" s="33" t="s">
        <v>301</v>
      </c>
      <c r="B207" s="59">
        <v>44607</v>
      </c>
      <c r="C207" s="42">
        <v>0.62</v>
      </c>
      <c r="D207" s="13">
        <v>44562</v>
      </c>
      <c r="E207" s="13">
        <v>44592</v>
      </c>
      <c r="F207" s="167">
        <f t="shared" si="45"/>
        <v>15.5</v>
      </c>
      <c r="G207" s="167">
        <f t="shared" si="46"/>
        <v>15</v>
      </c>
      <c r="H207" s="168">
        <f t="shared" si="49"/>
        <v>30.5</v>
      </c>
      <c r="I207" s="169">
        <f t="shared" si="48"/>
        <v>2.2090539220210335E-9</v>
      </c>
      <c r="J207" s="170">
        <f t="shared" si="47"/>
        <v>6.7376144621641517E-8</v>
      </c>
      <c r="K207" s="171" t="s">
        <v>302</v>
      </c>
    </row>
    <row r="208" spans="1:11">
      <c r="A208" s="33" t="s">
        <v>301</v>
      </c>
      <c r="B208" s="59">
        <v>44607</v>
      </c>
      <c r="C208" s="42">
        <v>-44.28</v>
      </c>
      <c r="D208" s="13">
        <v>44562</v>
      </c>
      <c r="E208" s="13">
        <v>44592</v>
      </c>
      <c r="F208" s="167">
        <f t="shared" si="45"/>
        <v>15.5</v>
      </c>
      <c r="G208" s="167">
        <f t="shared" si="46"/>
        <v>15</v>
      </c>
      <c r="H208" s="168">
        <f t="shared" si="49"/>
        <v>30.5</v>
      </c>
      <c r="I208" s="169">
        <f t="shared" si="48"/>
        <v>-1.5776920591466349E-7</v>
      </c>
      <c r="J208" s="170">
        <f t="shared" si="47"/>
        <v>-4.8119607803972367E-6</v>
      </c>
      <c r="K208" s="171" t="s">
        <v>302</v>
      </c>
    </row>
    <row r="209" spans="1:11">
      <c r="A209" s="33" t="s">
        <v>301</v>
      </c>
      <c r="B209" s="59">
        <v>44635</v>
      </c>
      <c r="C209" s="42">
        <v>4015700.66</v>
      </c>
      <c r="D209" s="13">
        <v>44593</v>
      </c>
      <c r="E209" s="13">
        <v>44620</v>
      </c>
      <c r="F209" s="167">
        <f t="shared" si="45"/>
        <v>14</v>
      </c>
      <c r="G209" s="167">
        <f t="shared" si="46"/>
        <v>15</v>
      </c>
      <c r="H209" s="168">
        <f t="shared" si="49"/>
        <v>29</v>
      </c>
      <c r="I209" s="169">
        <f t="shared" si="48"/>
        <v>1.4307902084895891E-2</v>
      </c>
      <c r="J209" s="170">
        <f t="shared" si="47"/>
        <v>0.41492916046198086</v>
      </c>
      <c r="K209" s="171" t="s">
        <v>302</v>
      </c>
    </row>
    <row r="210" spans="1:11">
      <c r="A210" s="33" t="s">
        <v>301</v>
      </c>
      <c r="B210" s="59">
        <v>44635</v>
      </c>
      <c r="C210" s="42">
        <v>1284331.57</v>
      </c>
      <c r="D210" s="13">
        <v>44593</v>
      </c>
      <c r="E210" s="13">
        <v>44620</v>
      </c>
      <c r="F210" s="167">
        <f t="shared" si="45"/>
        <v>14</v>
      </c>
      <c r="G210" s="167">
        <f t="shared" si="46"/>
        <v>15</v>
      </c>
      <c r="H210" s="168">
        <f t="shared" si="49"/>
        <v>29</v>
      </c>
      <c r="I210" s="169">
        <f t="shared" si="48"/>
        <v>4.5760607933611796E-3</v>
      </c>
      <c r="J210" s="170">
        <f t="shared" si="47"/>
        <v>0.13270576300747422</v>
      </c>
      <c r="K210" s="171" t="s">
        <v>302</v>
      </c>
    </row>
    <row r="211" spans="1:11">
      <c r="A211" s="33" t="s">
        <v>303</v>
      </c>
      <c r="B211" s="59">
        <v>44628</v>
      </c>
      <c r="C211" s="42">
        <v>1456188.63</v>
      </c>
      <c r="D211" s="13">
        <v>44593</v>
      </c>
      <c r="E211" s="13">
        <v>44620</v>
      </c>
      <c r="F211" s="167">
        <f t="shared" si="45"/>
        <v>14</v>
      </c>
      <c r="G211" s="167">
        <f t="shared" si="46"/>
        <v>8</v>
      </c>
      <c r="H211" s="168">
        <f t="shared" si="49"/>
        <v>22</v>
      </c>
      <c r="I211" s="169">
        <f t="shared" si="48"/>
        <v>5.188385813393444E-3</v>
      </c>
      <c r="J211" s="170">
        <f t="shared" si="47"/>
        <v>0.11414448789465577</v>
      </c>
      <c r="K211" s="171" t="s">
        <v>304</v>
      </c>
    </row>
    <row r="212" spans="1:11">
      <c r="A212" s="33" t="s">
        <v>303</v>
      </c>
      <c r="B212" s="59">
        <v>44628</v>
      </c>
      <c r="C212" s="42">
        <v>4337089.6399999997</v>
      </c>
      <c r="D212" s="13">
        <v>44593</v>
      </c>
      <c r="E212" s="13">
        <v>44620</v>
      </c>
      <c r="F212" s="167">
        <f t="shared" ref="F212:F247" si="50">(E212-D212+1)/2</f>
        <v>14</v>
      </c>
      <c r="G212" s="167">
        <f t="shared" ref="G212:G247" si="51">B212-E212</f>
        <v>8</v>
      </c>
      <c r="H212" s="168">
        <f t="shared" si="49"/>
        <v>22</v>
      </c>
      <c r="I212" s="169">
        <f t="shared" si="48"/>
        <v>1.5453007869998049E-2</v>
      </c>
      <c r="J212" s="170">
        <f t="shared" ref="J212:J247" si="52">H212*I212</f>
        <v>0.33996617313995708</v>
      </c>
      <c r="K212" s="171" t="s">
        <v>304</v>
      </c>
    </row>
    <row r="213" spans="1:11">
      <c r="A213" s="33" t="s">
        <v>301</v>
      </c>
      <c r="B213" s="59">
        <v>44635</v>
      </c>
      <c r="C213" s="42">
        <v>426.84</v>
      </c>
      <c r="D213" s="13">
        <v>44593</v>
      </c>
      <c r="E213" s="13">
        <v>44620</v>
      </c>
      <c r="F213" s="167">
        <f t="shared" si="50"/>
        <v>14</v>
      </c>
      <c r="G213" s="167">
        <f t="shared" si="51"/>
        <v>15</v>
      </c>
      <c r="H213" s="168">
        <f t="shared" si="49"/>
        <v>29</v>
      </c>
      <c r="I213" s="169">
        <f t="shared" si="48"/>
        <v>1.5208267356055771E-6</v>
      </c>
      <c r="J213" s="170">
        <f t="shared" si="52"/>
        <v>4.4103975332561738E-5</v>
      </c>
      <c r="K213" s="171" t="s">
        <v>302</v>
      </c>
    </row>
    <row r="214" spans="1:11">
      <c r="A214" s="33" t="s">
        <v>301</v>
      </c>
      <c r="B214" s="59">
        <v>44635</v>
      </c>
      <c r="C214" s="42">
        <v>-969.54</v>
      </c>
      <c r="D214" s="13">
        <v>44593</v>
      </c>
      <c r="E214" s="13">
        <v>44620</v>
      </c>
      <c r="F214" s="167">
        <f t="shared" si="50"/>
        <v>14</v>
      </c>
      <c r="G214" s="167">
        <f t="shared" si="51"/>
        <v>15</v>
      </c>
      <c r="H214" s="168">
        <f t="shared" si="49"/>
        <v>29</v>
      </c>
      <c r="I214" s="169">
        <f t="shared" si="48"/>
        <v>-3.4544615154133427E-6</v>
      </c>
      <c r="J214" s="170">
        <f t="shared" si="52"/>
        <v>-1.0017938394698693E-4</v>
      </c>
      <c r="K214" s="171" t="s">
        <v>302</v>
      </c>
    </row>
    <row r="215" spans="1:11">
      <c r="A215" s="33" t="s">
        <v>303</v>
      </c>
      <c r="B215" s="59">
        <v>44628</v>
      </c>
      <c r="C215" s="42">
        <v>222081</v>
      </c>
      <c r="D215" s="13">
        <v>44593</v>
      </c>
      <c r="E215" s="13">
        <v>44620</v>
      </c>
      <c r="F215" s="167">
        <f t="shared" si="50"/>
        <v>14</v>
      </c>
      <c r="G215" s="167">
        <f t="shared" si="51"/>
        <v>8</v>
      </c>
      <c r="H215" s="168">
        <f t="shared" si="49"/>
        <v>22</v>
      </c>
      <c r="I215" s="169">
        <f t="shared" si="48"/>
        <v>7.9127242589734374E-4</v>
      </c>
      <c r="J215" s="170">
        <f t="shared" si="52"/>
        <v>1.7407993369741564E-2</v>
      </c>
      <c r="K215" s="171" t="s">
        <v>304</v>
      </c>
    </row>
    <row r="216" spans="1:11">
      <c r="A216" s="33" t="s">
        <v>303</v>
      </c>
      <c r="B216" s="59">
        <v>44628</v>
      </c>
      <c r="C216" s="42">
        <v>136288</v>
      </c>
      <c r="D216" s="13">
        <v>44593</v>
      </c>
      <c r="E216" s="13">
        <v>44620</v>
      </c>
      <c r="F216" s="167">
        <f t="shared" si="50"/>
        <v>14</v>
      </c>
      <c r="G216" s="167">
        <f t="shared" si="51"/>
        <v>8</v>
      </c>
      <c r="H216" s="168">
        <f t="shared" si="49"/>
        <v>22</v>
      </c>
      <c r="I216" s="169">
        <f t="shared" si="48"/>
        <v>4.8559280794258482E-4</v>
      </c>
      <c r="J216" s="170">
        <f t="shared" si="52"/>
        <v>1.0683041774736866E-2</v>
      </c>
      <c r="K216" s="171" t="s">
        <v>304</v>
      </c>
    </row>
    <row r="217" spans="1:11">
      <c r="A217" s="33" t="s">
        <v>303</v>
      </c>
      <c r="B217" s="59">
        <v>44628</v>
      </c>
      <c r="C217" s="42">
        <v>1633724</v>
      </c>
      <c r="D217" s="13">
        <v>44593</v>
      </c>
      <c r="E217" s="13">
        <v>44620</v>
      </c>
      <c r="F217" s="167">
        <f t="shared" si="50"/>
        <v>14</v>
      </c>
      <c r="G217" s="167">
        <f t="shared" si="51"/>
        <v>8</v>
      </c>
      <c r="H217" s="168">
        <f t="shared" si="49"/>
        <v>22</v>
      </c>
      <c r="I217" s="169">
        <f t="shared" si="48"/>
        <v>5.8209425962901457E-3</v>
      </c>
      <c r="J217" s="170">
        <f t="shared" si="52"/>
        <v>0.1280607371183832</v>
      </c>
      <c r="K217" s="171" t="s">
        <v>304</v>
      </c>
    </row>
    <row r="218" spans="1:11">
      <c r="A218" s="33" t="s">
        <v>303</v>
      </c>
      <c r="B218" s="59">
        <v>44628</v>
      </c>
      <c r="C218" s="42">
        <v>756465</v>
      </c>
      <c r="D218" s="13">
        <v>44593</v>
      </c>
      <c r="E218" s="13">
        <v>44620</v>
      </c>
      <c r="F218" s="167">
        <f t="shared" si="50"/>
        <v>14</v>
      </c>
      <c r="G218" s="167">
        <f t="shared" si="51"/>
        <v>8</v>
      </c>
      <c r="H218" s="168">
        <f t="shared" si="49"/>
        <v>22</v>
      </c>
      <c r="I218" s="169">
        <f t="shared" si="48"/>
        <v>2.6952773792284532E-3</v>
      </c>
      <c r="J218" s="170">
        <f t="shared" si="52"/>
        <v>5.9296102343025972E-2</v>
      </c>
      <c r="K218" s="171" t="s">
        <v>304</v>
      </c>
    </row>
    <row r="219" spans="1:11">
      <c r="A219" s="33" t="s">
        <v>301</v>
      </c>
      <c r="B219" s="59">
        <v>44635</v>
      </c>
      <c r="C219" s="42">
        <v>176394.34</v>
      </c>
      <c r="D219" s="13">
        <v>44593</v>
      </c>
      <c r="E219" s="13">
        <v>44620</v>
      </c>
      <c r="F219" s="167">
        <f t="shared" si="50"/>
        <v>14</v>
      </c>
      <c r="G219" s="167">
        <f t="shared" si="51"/>
        <v>15</v>
      </c>
      <c r="H219" s="168">
        <f t="shared" si="49"/>
        <v>29</v>
      </c>
      <c r="I219" s="169">
        <f t="shared" si="48"/>
        <v>6.2849130419243807E-4</v>
      </c>
      <c r="J219" s="170">
        <f t="shared" si="52"/>
        <v>1.8226247821580704E-2</v>
      </c>
      <c r="K219" s="171" t="s">
        <v>302</v>
      </c>
    </row>
    <row r="220" spans="1:11">
      <c r="A220" s="33" t="s">
        <v>301</v>
      </c>
      <c r="B220" s="59">
        <v>44635</v>
      </c>
      <c r="C220" s="42">
        <v>-119572.89</v>
      </c>
      <c r="D220" s="13">
        <v>44593</v>
      </c>
      <c r="E220" s="13">
        <v>44620</v>
      </c>
      <c r="F220" s="167">
        <f t="shared" si="50"/>
        <v>14</v>
      </c>
      <c r="G220" s="167">
        <f t="shared" si="51"/>
        <v>15</v>
      </c>
      <c r="H220" s="168">
        <f t="shared" si="49"/>
        <v>29</v>
      </c>
      <c r="I220" s="169">
        <f t="shared" si="48"/>
        <v>-4.2603703487401545E-4</v>
      </c>
      <c r="J220" s="170">
        <f t="shared" si="52"/>
        <v>-1.2355074011346449E-2</v>
      </c>
      <c r="K220" s="171" t="s">
        <v>302</v>
      </c>
    </row>
    <row r="221" spans="1:11">
      <c r="A221" s="33" t="s">
        <v>301</v>
      </c>
      <c r="B221" s="59">
        <v>44635</v>
      </c>
      <c r="C221" s="42">
        <v>69780.38</v>
      </c>
      <c r="D221" s="13">
        <v>44593</v>
      </c>
      <c r="E221" s="13">
        <v>44620</v>
      </c>
      <c r="F221" s="167">
        <f t="shared" si="50"/>
        <v>14</v>
      </c>
      <c r="G221" s="167">
        <f t="shared" si="51"/>
        <v>15</v>
      </c>
      <c r="H221" s="168">
        <f t="shared" si="49"/>
        <v>29</v>
      </c>
      <c r="I221" s="169">
        <f t="shared" si="48"/>
        <v>2.4862680986954529E-4</v>
      </c>
      <c r="J221" s="170">
        <f t="shared" si="52"/>
        <v>7.2101774862168132E-3</v>
      </c>
      <c r="K221" s="171" t="s">
        <v>302</v>
      </c>
    </row>
    <row r="222" spans="1:11">
      <c r="A222" s="33" t="s">
        <v>301</v>
      </c>
      <c r="B222" s="59">
        <v>44635</v>
      </c>
      <c r="C222" s="42">
        <v>4708.2</v>
      </c>
      <c r="D222" s="13">
        <v>44593</v>
      </c>
      <c r="E222" s="13">
        <v>44620</v>
      </c>
      <c r="F222" s="167">
        <f t="shared" si="50"/>
        <v>14</v>
      </c>
      <c r="G222" s="167">
        <f t="shared" si="51"/>
        <v>15</v>
      </c>
      <c r="H222" s="168">
        <f t="shared" si="49"/>
        <v>29</v>
      </c>
      <c r="I222" s="169">
        <f t="shared" si="48"/>
        <v>1.6775270444611981E-5</v>
      </c>
      <c r="J222" s="170">
        <f t="shared" si="52"/>
        <v>4.8648284289374747E-4</v>
      </c>
      <c r="K222" s="171" t="s">
        <v>302</v>
      </c>
    </row>
    <row r="223" spans="1:11">
      <c r="A223" s="33" t="s">
        <v>301</v>
      </c>
      <c r="B223" s="59">
        <v>44635</v>
      </c>
      <c r="C223" s="42">
        <v>-3865.67</v>
      </c>
      <c r="D223" s="13">
        <v>44593</v>
      </c>
      <c r="E223" s="13">
        <v>44620</v>
      </c>
      <c r="F223" s="167">
        <f t="shared" si="50"/>
        <v>14</v>
      </c>
      <c r="G223" s="167">
        <f t="shared" si="51"/>
        <v>15</v>
      </c>
      <c r="H223" s="168">
        <f t="shared" si="49"/>
        <v>29</v>
      </c>
      <c r="I223" s="169">
        <f t="shared" si="48"/>
        <v>-1.3773344314095239E-5</v>
      </c>
      <c r="J223" s="170">
        <f t="shared" si="52"/>
        <v>-3.9942698510876196E-4</v>
      </c>
      <c r="K223" s="171" t="s">
        <v>302</v>
      </c>
    </row>
    <row r="224" spans="1:11">
      <c r="A224" s="33" t="s">
        <v>301</v>
      </c>
      <c r="B224" s="59">
        <v>44635</v>
      </c>
      <c r="C224" s="42">
        <v>4760112.29</v>
      </c>
      <c r="D224" s="13">
        <v>44593</v>
      </c>
      <c r="E224" s="13">
        <v>44620</v>
      </c>
      <c r="F224" s="167">
        <f t="shared" si="50"/>
        <v>14</v>
      </c>
      <c r="G224" s="167">
        <f t="shared" si="51"/>
        <v>15</v>
      </c>
      <c r="H224" s="168">
        <f t="shared" si="49"/>
        <v>29</v>
      </c>
      <c r="I224" s="169">
        <f t="shared" si="48"/>
        <v>1.6960233424975841E-2</v>
      </c>
      <c r="J224" s="170">
        <f t="shared" si="52"/>
        <v>0.49184676932429938</v>
      </c>
      <c r="K224" s="171" t="s">
        <v>302</v>
      </c>
    </row>
    <row r="225" spans="1:11">
      <c r="A225" s="33" t="s">
        <v>301</v>
      </c>
      <c r="B225" s="59">
        <v>44635</v>
      </c>
      <c r="C225" s="42">
        <v>274499.65000000002</v>
      </c>
      <c r="D225" s="13">
        <v>44593</v>
      </c>
      <c r="E225" s="13">
        <v>44620</v>
      </c>
      <c r="F225" s="167">
        <f t="shared" si="50"/>
        <v>14</v>
      </c>
      <c r="G225" s="167">
        <f t="shared" si="51"/>
        <v>15</v>
      </c>
      <c r="H225" s="168">
        <f t="shared" si="49"/>
        <v>29</v>
      </c>
      <c r="I225" s="169">
        <f t="shared" si="48"/>
        <v>9.7803956197725964E-4</v>
      </c>
      <c r="J225" s="170">
        <f t="shared" si="52"/>
        <v>2.8363147297340529E-2</v>
      </c>
      <c r="K225" s="171" t="s">
        <v>302</v>
      </c>
    </row>
    <row r="226" spans="1:11">
      <c r="A226" s="33" t="s">
        <v>301</v>
      </c>
      <c r="B226" s="59">
        <v>44635</v>
      </c>
      <c r="C226" s="42">
        <v>26428.6</v>
      </c>
      <c r="D226" s="13">
        <v>44593</v>
      </c>
      <c r="E226" s="13">
        <v>44620</v>
      </c>
      <c r="F226" s="167">
        <f t="shared" si="50"/>
        <v>14</v>
      </c>
      <c r="G226" s="167">
        <f t="shared" si="51"/>
        <v>15</v>
      </c>
      <c r="H226" s="168">
        <f t="shared" si="49"/>
        <v>29</v>
      </c>
      <c r="I226" s="169">
        <f t="shared" si="48"/>
        <v>9.4164842715363029E-5</v>
      </c>
      <c r="J226" s="170">
        <f t="shared" si="52"/>
        <v>2.7307804387455277E-3</v>
      </c>
      <c r="K226" s="171" t="s">
        <v>302</v>
      </c>
    </row>
    <row r="227" spans="1:11">
      <c r="A227" s="33" t="s">
        <v>301</v>
      </c>
      <c r="B227" s="59">
        <v>44635</v>
      </c>
      <c r="C227" s="42">
        <v>69801.039999999994</v>
      </c>
      <c r="D227" s="13">
        <v>44593</v>
      </c>
      <c r="E227" s="13">
        <v>44620</v>
      </c>
      <c r="F227" s="167">
        <f t="shared" si="50"/>
        <v>14</v>
      </c>
      <c r="G227" s="167">
        <f t="shared" si="51"/>
        <v>15</v>
      </c>
      <c r="H227" s="168">
        <f t="shared" si="49"/>
        <v>29</v>
      </c>
      <c r="I227" s="169">
        <f t="shared" si="48"/>
        <v>2.4870042124701131E-4</v>
      </c>
      <c r="J227" s="170">
        <f t="shared" si="52"/>
        <v>7.2123122161633279E-3</v>
      </c>
      <c r="K227" s="171" t="s">
        <v>302</v>
      </c>
    </row>
    <row r="228" spans="1:11">
      <c r="A228" s="33" t="s">
        <v>301</v>
      </c>
      <c r="B228" s="59">
        <v>44635</v>
      </c>
      <c r="C228" s="42">
        <v>-5568.07</v>
      </c>
      <c r="D228" s="13">
        <v>44593</v>
      </c>
      <c r="E228" s="13">
        <v>44620</v>
      </c>
      <c r="F228" s="167">
        <f t="shared" si="50"/>
        <v>14</v>
      </c>
      <c r="G228" s="167">
        <f t="shared" si="51"/>
        <v>15</v>
      </c>
      <c r="H228" s="168">
        <f t="shared" si="49"/>
        <v>29</v>
      </c>
      <c r="I228" s="169">
        <f t="shared" si="48"/>
        <v>-1.9838978825141378E-5</v>
      </c>
      <c r="J228" s="170">
        <f t="shared" si="52"/>
        <v>-5.7533038592909997E-4</v>
      </c>
      <c r="K228" s="171" t="s">
        <v>302</v>
      </c>
    </row>
    <row r="229" spans="1:11">
      <c r="A229" s="33" t="s">
        <v>301</v>
      </c>
      <c r="B229" s="59">
        <v>44635</v>
      </c>
      <c r="C229" s="42">
        <v>618.29</v>
      </c>
      <c r="D229" s="13">
        <v>44593</v>
      </c>
      <c r="E229" s="13">
        <v>44620</v>
      </c>
      <c r="F229" s="167">
        <f t="shared" si="50"/>
        <v>14</v>
      </c>
      <c r="G229" s="167">
        <f t="shared" si="51"/>
        <v>15</v>
      </c>
      <c r="H229" s="168">
        <f t="shared" si="49"/>
        <v>29</v>
      </c>
      <c r="I229" s="169">
        <f t="shared" si="48"/>
        <v>2.2029612087844912E-6</v>
      </c>
      <c r="J229" s="170">
        <f t="shared" si="52"/>
        <v>6.3885875054750247E-5</v>
      </c>
      <c r="K229" s="171" t="s">
        <v>302</v>
      </c>
    </row>
    <row r="230" spans="1:11">
      <c r="A230" s="33" t="s">
        <v>301</v>
      </c>
      <c r="B230" s="59">
        <v>44635</v>
      </c>
      <c r="C230" s="42">
        <v>243.31</v>
      </c>
      <c r="D230" s="13">
        <v>44593</v>
      </c>
      <c r="E230" s="13">
        <v>44620</v>
      </c>
      <c r="F230" s="167">
        <f t="shared" si="50"/>
        <v>14</v>
      </c>
      <c r="G230" s="167">
        <f t="shared" si="51"/>
        <v>15</v>
      </c>
      <c r="H230" s="168">
        <f t="shared" si="49"/>
        <v>29</v>
      </c>
      <c r="I230" s="169">
        <f t="shared" si="48"/>
        <v>8.6691114478538323E-7</v>
      </c>
      <c r="J230" s="170">
        <f t="shared" si="52"/>
        <v>2.5140423198776112E-5</v>
      </c>
      <c r="K230" s="171" t="s">
        <v>302</v>
      </c>
    </row>
    <row r="231" spans="1:11">
      <c r="A231" s="33" t="s">
        <v>301</v>
      </c>
      <c r="B231" s="59">
        <v>44635</v>
      </c>
      <c r="C231" s="42">
        <v>-130.66</v>
      </c>
      <c r="D231" s="13">
        <v>44593</v>
      </c>
      <c r="E231" s="13">
        <v>44620</v>
      </c>
      <c r="F231" s="167">
        <f t="shared" si="50"/>
        <v>14</v>
      </c>
      <c r="G231" s="167">
        <f t="shared" si="51"/>
        <v>15</v>
      </c>
      <c r="H231" s="168">
        <f t="shared" si="49"/>
        <v>29</v>
      </c>
      <c r="I231" s="169">
        <f t="shared" si="48"/>
        <v>-4.6554029911494872E-7</v>
      </c>
      <c r="J231" s="170">
        <f t="shared" si="52"/>
        <v>-1.3500668674333512E-5</v>
      </c>
      <c r="K231" s="171" t="s">
        <v>302</v>
      </c>
    </row>
    <row r="232" spans="1:11">
      <c r="A232" s="33" t="s">
        <v>301</v>
      </c>
      <c r="B232" s="59">
        <v>44635</v>
      </c>
      <c r="C232" s="42">
        <v>4420.7299999999996</v>
      </c>
      <c r="D232" s="13">
        <v>44593</v>
      </c>
      <c r="E232" s="13">
        <v>44620</v>
      </c>
      <c r="F232" s="167">
        <f t="shared" si="50"/>
        <v>14</v>
      </c>
      <c r="G232" s="167">
        <f t="shared" si="51"/>
        <v>15</v>
      </c>
      <c r="H232" s="168">
        <f t="shared" si="49"/>
        <v>29</v>
      </c>
      <c r="I232" s="169">
        <f t="shared" si="48"/>
        <v>1.5751017652735551E-5</v>
      </c>
      <c r="J232" s="170">
        <f t="shared" si="52"/>
        <v>4.56779511929331E-4</v>
      </c>
      <c r="K232" s="171" t="s">
        <v>302</v>
      </c>
    </row>
    <row r="233" spans="1:11">
      <c r="A233" s="33" t="s">
        <v>301</v>
      </c>
      <c r="B233" s="59">
        <v>44635</v>
      </c>
      <c r="C233" s="42">
        <v>62901.5</v>
      </c>
      <c r="D233" s="13">
        <v>44593</v>
      </c>
      <c r="E233" s="13">
        <v>44620</v>
      </c>
      <c r="F233" s="167">
        <f t="shared" si="50"/>
        <v>14</v>
      </c>
      <c r="G233" s="167">
        <f t="shared" si="51"/>
        <v>15</v>
      </c>
      <c r="H233" s="168">
        <f t="shared" si="49"/>
        <v>29</v>
      </c>
      <c r="I233" s="169">
        <f t="shared" si="48"/>
        <v>2.2411742786452584E-4</v>
      </c>
      <c r="J233" s="170">
        <f t="shared" si="52"/>
        <v>6.4994054080712493E-3</v>
      </c>
      <c r="K233" s="171" t="s">
        <v>302</v>
      </c>
    </row>
    <row r="234" spans="1:11">
      <c r="A234" s="33" t="s">
        <v>301</v>
      </c>
      <c r="B234" s="59">
        <v>44635</v>
      </c>
      <c r="C234" s="42">
        <v>109.49</v>
      </c>
      <c r="D234" s="13">
        <v>44593</v>
      </c>
      <c r="E234" s="13">
        <v>44620</v>
      </c>
      <c r="F234" s="167">
        <f t="shared" si="50"/>
        <v>14</v>
      </c>
      <c r="G234" s="167">
        <f t="shared" si="51"/>
        <v>15</v>
      </c>
      <c r="H234" s="168">
        <f t="shared" si="49"/>
        <v>29</v>
      </c>
      <c r="I234" s="169">
        <f t="shared" si="48"/>
        <v>3.9011179664852087E-7</v>
      </c>
      <c r="J234" s="170">
        <f t="shared" si="52"/>
        <v>1.1313242102807105E-5</v>
      </c>
      <c r="K234" s="171" t="s">
        <v>302</v>
      </c>
    </row>
    <row r="235" spans="1:11">
      <c r="A235" s="33" t="s">
        <v>301</v>
      </c>
      <c r="B235" s="59">
        <v>44635</v>
      </c>
      <c r="C235" s="42">
        <v>-0.22</v>
      </c>
      <c r="D235" s="13">
        <v>44593</v>
      </c>
      <c r="E235" s="13">
        <v>44620</v>
      </c>
      <c r="F235" s="167">
        <f t="shared" si="50"/>
        <v>14</v>
      </c>
      <c r="G235" s="167">
        <f t="shared" si="51"/>
        <v>15</v>
      </c>
      <c r="H235" s="168">
        <f t="shared" si="49"/>
        <v>29</v>
      </c>
      <c r="I235" s="169">
        <f t="shared" si="48"/>
        <v>-7.83857843297786E-10</v>
      </c>
      <c r="J235" s="170">
        <f t="shared" si="52"/>
        <v>-2.2731877455635793E-8</v>
      </c>
      <c r="K235" s="171" t="s">
        <v>302</v>
      </c>
    </row>
    <row r="236" spans="1:11">
      <c r="A236" s="33" t="s">
        <v>301</v>
      </c>
      <c r="B236" s="59">
        <v>44635</v>
      </c>
      <c r="C236" s="42">
        <v>2685059.73</v>
      </c>
      <c r="D236" s="13">
        <v>44593</v>
      </c>
      <c r="E236" s="13">
        <v>44620</v>
      </c>
      <c r="F236" s="167">
        <f t="shared" si="50"/>
        <v>14</v>
      </c>
      <c r="G236" s="167">
        <f t="shared" si="51"/>
        <v>15</v>
      </c>
      <c r="H236" s="168">
        <f t="shared" si="49"/>
        <v>29</v>
      </c>
      <c r="I236" s="169">
        <f t="shared" si="48"/>
        <v>9.5668414958342534E-3</v>
      </c>
      <c r="J236" s="170">
        <f t="shared" si="52"/>
        <v>0.27743840337919334</v>
      </c>
      <c r="K236" s="171" t="s">
        <v>302</v>
      </c>
    </row>
    <row r="237" spans="1:11">
      <c r="A237" s="33" t="s">
        <v>301</v>
      </c>
      <c r="B237" s="59">
        <v>44635</v>
      </c>
      <c r="C237" s="42">
        <v>-2386353.27</v>
      </c>
      <c r="D237" s="13">
        <v>44593</v>
      </c>
      <c r="E237" s="13">
        <v>44620</v>
      </c>
      <c r="F237" s="167">
        <f t="shared" si="50"/>
        <v>14</v>
      </c>
      <c r="G237" s="167">
        <f t="shared" si="51"/>
        <v>15</v>
      </c>
      <c r="H237" s="168">
        <f t="shared" si="49"/>
        <v>29</v>
      </c>
      <c r="I237" s="169">
        <f t="shared" si="48"/>
        <v>-8.5025533071309972E-3</v>
      </c>
      <c r="J237" s="170">
        <f t="shared" si="52"/>
        <v>-0.24657404590679893</v>
      </c>
      <c r="K237" s="171" t="s">
        <v>302</v>
      </c>
    </row>
    <row r="238" spans="1:11">
      <c r="A238" s="33" t="s">
        <v>301</v>
      </c>
      <c r="B238" s="59">
        <v>44635</v>
      </c>
      <c r="C238" s="42">
        <v>3.51</v>
      </c>
      <c r="D238" s="13">
        <v>44593</v>
      </c>
      <c r="E238" s="13">
        <v>44620</v>
      </c>
      <c r="F238" s="167">
        <f t="shared" si="50"/>
        <v>14</v>
      </c>
      <c r="G238" s="167">
        <f t="shared" si="51"/>
        <v>15</v>
      </c>
      <c r="H238" s="168">
        <f t="shared" si="49"/>
        <v>29</v>
      </c>
      <c r="I238" s="169">
        <f t="shared" si="48"/>
        <v>1.2506095590796494E-8</v>
      </c>
      <c r="J238" s="170">
        <f t="shared" si="52"/>
        <v>3.6267677213309832E-7</v>
      </c>
      <c r="K238" s="171" t="s">
        <v>302</v>
      </c>
    </row>
    <row r="239" spans="1:11">
      <c r="A239" s="33" t="s">
        <v>301</v>
      </c>
      <c r="B239" s="59">
        <v>44635</v>
      </c>
      <c r="C239" s="42">
        <v>940331.49</v>
      </c>
      <c r="D239" s="13">
        <v>44593</v>
      </c>
      <c r="E239" s="13">
        <v>44620</v>
      </c>
      <c r="F239" s="167">
        <f t="shared" si="50"/>
        <v>14</v>
      </c>
      <c r="G239" s="167">
        <f t="shared" si="51"/>
        <v>15</v>
      </c>
      <c r="H239" s="168">
        <f t="shared" si="49"/>
        <v>29</v>
      </c>
      <c r="I239" s="169">
        <f t="shared" si="48"/>
        <v>3.3503918806199709E-3</v>
      </c>
      <c r="J239" s="170">
        <f t="shared" si="52"/>
        <v>9.7161364537979161E-2</v>
      </c>
      <c r="K239" s="171" t="s">
        <v>302</v>
      </c>
    </row>
    <row r="240" spans="1:11">
      <c r="A240" s="33" t="s">
        <v>301</v>
      </c>
      <c r="B240" s="59">
        <v>44635</v>
      </c>
      <c r="C240" s="42">
        <v>141.43</v>
      </c>
      <c r="D240" s="13">
        <v>44593</v>
      </c>
      <c r="E240" s="13">
        <v>44620</v>
      </c>
      <c r="F240" s="167">
        <f t="shared" si="50"/>
        <v>14</v>
      </c>
      <c r="G240" s="167">
        <f t="shared" si="51"/>
        <v>15</v>
      </c>
      <c r="H240" s="168">
        <f t="shared" si="49"/>
        <v>29</v>
      </c>
      <c r="I240" s="169">
        <f t="shared" si="48"/>
        <v>5.0391370353457213E-7</v>
      </c>
      <c r="J240" s="170">
        <f t="shared" si="52"/>
        <v>1.4613497402502593E-5</v>
      </c>
      <c r="K240" s="171" t="s">
        <v>302</v>
      </c>
    </row>
    <row r="241" spans="1:11">
      <c r="A241" s="33" t="s">
        <v>301</v>
      </c>
      <c r="B241" s="59">
        <v>44635</v>
      </c>
      <c r="C241" s="42">
        <v>-319595.27</v>
      </c>
      <c r="D241" s="13">
        <v>44593</v>
      </c>
      <c r="E241" s="13">
        <v>44620</v>
      </c>
      <c r="F241" s="167">
        <f t="shared" si="50"/>
        <v>14</v>
      </c>
      <c r="G241" s="167">
        <f t="shared" si="51"/>
        <v>15</v>
      </c>
      <c r="H241" s="168">
        <f t="shared" si="49"/>
        <v>29</v>
      </c>
      <c r="I241" s="169">
        <f t="shared" si="48"/>
        <v>-1.1387148139562436E-3</v>
      </c>
      <c r="J241" s="170">
        <f t="shared" si="52"/>
        <v>-3.3022729604731065E-2</v>
      </c>
      <c r="K241" s="171" t="s">
        <v>302</v>
      </c>
    </row>
    <row r="242" spans="1:11">
      <c r="A242" s="33" t="s">
        <v>301</v>
      </c>
      <c r="B242" s="59">
        <v>44635</v>
      </c>
      <c r="C242" s="42">
        <v>578912.91</v>
      </c>
      <c r="D242" s="13">
        <v>44593</v>
      </c>
      <c r="E242" s="13">
        <v>44620</v>
      </c>
      <c r="F242" s="167">
        <f t="shared" si="50"/>
        <v>14</v>
      </c>
      <c r="G242" s="167">
        <f t="shared" si="51"/>
        <v>15</v>
      </c>
      <c r="H242" s="168">
        <f t="shared" si="49"/>
        <v>29</v>
      </c>
      <c r="I242" s="169">
        <f t="shared" si="48"/>
        <v>2.0626610231356604E-3</v>
      </c>
      <c r="J242" s="170">
        <f t="shared" si="52"/>
        <v>5.9817169670934152E-2</v>
      </c>
      <c r="K242" s="171" t="s">
        <v>302</v>
      </c>
    </row>
    <row r="243" spans="1:11">
      <c r="A243" s="33" t="s">
        <v>301</v>
      </c>
      <c r="B243" s="59">
        <v>44635</v>
      </c>
      <c r="C243" s="42">
        <v>-2340649.2799999998</v>
      </c>
      <c r="D243" s="13">
        <v>44593</v>
      </c>
      <c r="E243" s="13">
        <v>44620</v>
      </c>
      <c r="F243" s="167">
        <f t="shared" si="50"/>
        <v>14</v>
      </c>
      <c r="G243" s="167">
        <f t="shared" si="51"/>
        <v>15</v>
      </c>
      <c r="H243" s="168">
        <f t="shared" si="49"/>
        <v>29</v>
      </c>
      <c r="I243" s="169">
        <f t="shared" si="48"/>
        <v>-8.3397104388059796E-3</v>
      </c>
      <c r="J243" s="170">
        <f t="shared" si="52"/>
        <v>-0.2418516027253734</v>
      </c>
      <c r="K243" s="171" t="s">
        <v>302</v>
      </c>
    </row>
    <row r="244" spans="1:11">
      <c r="A244" s="33" t="s">
        <v>301</v>
      </c>
      <c r="B244" s="59">
        <v>44635</v>
      </c>
      <c r="C244" s="42">
        <v>-578911.98</v>
      </c>
      <c r="D244" s="13">
        <v>44593</v>
      </c>
      <c r="E244" s="13">
        <v>44620</v>
      </c>
      <c r="F244" s="167">
        <f t="shared" si="50"/>
        <v>14</v>
      </c>
      <c r="G244" s="167">
        <f t="shared" si="51"/>
        <v>15</v>
      </c>
      <c r="H244" s="168">
        <f t="shared" si="49"/>
        <v>29</v>
      </c>
      <c r="I244" s="169">
        <f t="shared" si="48"/>
        <v>-2.0626577095547772E-3</v>
      </c>
      <c r="J244" s="170">
        <f t="shared" si="52"/>
        <v>-5.9817073577088542E-2</v>
      </c>
      <c r="K244" s="171" t="s">
        <v>302</v>
      </c>
    </row>
    <row r="245" spans="1:11">
      <c r="A245" s="33" t="s">
        <v>301</v>
      </c>
      <c r="B245" s="59">
        <v>44635</v>
      </c>
      <c r="C245" s="42">
        <v>-79.89</v>
      </c>
      <c r="D245" s="13">
        <v>44593</v>
      </c>
      <c r="E245" s="13">
        <v>44620</v>
      </c>
      <c r="F245" s="167">
        <f t="shared" si="50"/>
        <v>14</v>
      </c>
      <c r="G245" s="167">
        <f t="shared" si="51"/>
        <v>15</v>
      </c>
      <c r="H245" s="168">
        <f t="shared" si="49"/>
        <v>29</v>
      </c>
      <c r="I245" s="169">
        <f t="shared" si="48"/>
        <v>-2.8464728682300056E-7</v>
      </c>
      <c r="J245" s="170">
        <f t="shared" si="52"/>
        <v>-8.2547713178670163E-6</v>
      </c>
      <c r="K245" s="171" t="s">
        <v>302</v>
      </c>
    </row>
    <row r="246" spans="1:11">
      <c r="A246" s="33" t="s">
        <v>301</v>
      </c>
      <c r="B246" s="59">
        <v>44635</v>
      </c>
      <c r="C246" s="42">
        <v>-6505.94</v>
      </c>
      <c r="D246" s="13">
        <v>44593</v>
      </c>
      <c r="E246" s="13">
        <v>44620</v>
      </c>
      <c r="F246" s="167">
        <f t="shared" si="50"/>
        <v>14</v>
      </c>
      <c r="G246" s="167">
        <f t="shared" si="51"/>
        <v>15</v>
      </c>
      <c r="H246" s="168">
        <f t="shared" si="49"/>
        <v>29</v>
      </c>
      <c r="I246" s="169">
        <f t="shared" si="48"/>
        <v>-2.3180600441021808E-5</v>
      </c>
      <c r="J246" s="170">
        <f t="shared" si="52"/>
        <v>-6.7223741278963245E-4</v>
      </c>
      <c r="K246" s="171" t="s">
        <v>302</v>
      </c>
    </row>
    <row r="247" spans="1:11">
      <c r="A247" s="33" t="s">
        <v>301</v>
      </c>
      <c r="B247" s="59">
        <v>44635</v>
      </c>
      <c r="C247" s="42">
        <v>1845826.64</v>
      </c>
      <c r="D247" s="13">
        <v>44593</v>
      </c>
      <c r="E247" s="13">
        <v>44620</v>
      </c>
      <c r="F247" s="167">
        <f t="shared" si="50"/>
        <v>14</v>
      </c>
      <c r="G247" s="167">
        <f t="shared" si="51"/>
        <v>15</v>
      </c>
      <c r="H247" s="168">
        <f t="shared" si="49"/>
        <v>29</v>
      </c>
      <c r="I247" s="169">
        <f t="shared" si="48"/>
        <v>6.5766622233272669E-3</v>
      </c>
      <c r="J247" s="170">
        <f t="shared" si="52"/>
        <v>0.19072320447649074</v>
      </c>
      <c r="K247" s="171" t="s">
        <v>302</v>
      </c>
    </row>
    <row r="248" spans="1:11">
      <c r="A248" s="33" t="s">
        <v>301</v>
      </c>
      <c r="B248" s="59">
        <v>44635</v>
      </c>
      <c r="C248" s="42">
        <v>-452266.65</v>
      </c>
      <c r="D248" s="13">
        <v>44593</v>
      </c>
      <c r="E248" s="13">
        <v>44620</v>
      </c>
      <c r="F248" s="167">
        <f t="shared" ref="F248:F267" si="53">(E248-D248+1)/2</f>
        <v>14</v>
      </c>
      <c r="G248" s="167">
        <f t="shared" ref="G248:G267" si="54">B248-E248</f>
        <v>15</v>
      </c>
      <c r="H248" s="168">
        <f t="shared" si="49"/>
        <v>29</v>
      </c>
      <c r="I248" s="169">
        <f t="shared" si="48"/>
        <v>-1.6114216402932484E-3</v>
      </c>
      <c r="J248" s="170">
        <f t="shared" ref="J248:J267" si="55">H248*I248</f>
        <v>-4.6731227568504202E-2</v>
      </c>
      <c r="K248" s="171" t="s">
        <v>302</v>
      </c>
    </row>
    <row r="249" spans="1:11">
      <c r="A249" s="33" t="s">
        <v>301</v>
      </c>
      <c r="B249" s="59">
        <v>44635</v>
      </c>
      <c r="C249" s="42">
        <v>-0.43</v>
      </c>
      <c r="D249" s="13">
        <v>44593</v>
      </c>
      <c r="E249" s="13">
        <v>44620</v>
      </c>
      <c r="F249" s="167">
        <f t="shared" si="53"/>
        <v>14</v>
      </c>
      <c r="G249" s="167">
        <f t="shared" si="54"/>
        <v>15</v>
      </c>
      <c r="H249" s="168">
        <f t="shared" si="49"/>
        <v>29</v>
      </c>
      <c r="I249" s="169">
        <f t="shared" si="48"/>
        <v>-1.5320857846274908E-9</v>
      </c>
      <c r="J249" s="170">
        <f t="shared" si="55"/>
        <v>-4.4430487754197231E-8</v>
      </c>
      <c r="K249" s="171" t="s">
        <v>302</v>
      </c>
    </row>
    <row r="250" spans="1:11">
      <c r="A250" s="33" t="s">
        <v>301</v>
      </c>
      <c r="B250" s="59">
        <v>44635</v>
      </c>
      <c r="C250" s="42">
        <v>-536845.56999999995</v>
      </c>
      <c r="D250" s="13">
        <v>44593</v>
      </c>
      <c r="E250" s="13">
        <v>44620</v>
      </c>
      <c r="F250" s="167">
        <f t="shared" si="53"/>
        <v>14</v>
      </c>
      <c r="G250" s="167">
        <f t="shared" si="54"/>
        <v>15</v>
      </c>
      <c r="H250" s="168">
        <f t="shared" si="49"/>
        <v>29</v>
      </c>
      <c r="I250" s="169">
        <f t="shared" si="48"/>
        <v>-1.9127755031098663E-3</v>
      </c>
      <c r="J250" s="170">
        <f t="shared" si="55"/>
        <v>-5.547048959018612E-2</v>
      </c>
      <c r="K250" s="171" t="s">
        <v>302</v>
      </c>
    </row>
    <row r="251" spans="1:11">
      <c r="A251" s="33" t="s">
        <v>301</v>
      </c>
      <c r="B251" s="59">
        <v>44635</v>
      </c>
      <c r="C251" s="42">
        <v>-573.20000000000005</v>
      </c>
      <c r="D251" s="13">
        <v>44593</v>
      </c>
      <c r="E251" s="13">
        <v>44620</v>
      </c>
      <c r="F251" s="167">
        <f t="shared" si="53"/>
        <v>14</v>
      </c>
      <c r="G251" s="167">
        <f t="shared" si="54"/>
        <v>15</v>
      </c>
      <c r="H251" s="168">
        <f t="shared" si="49"/>
        <v>29</v>
      </c>
      <c r="I251" s="169">
        <f t="shared" si="48"/>
        <v>-2.0423059808104136E-6</v>
      </c>
      <c r="J251" s="170">
        <f t="shared" si="55"/>
        <v>-5.9226873443501992E-5</v>
      </c>
      <c r="K251" s="171" t="s">
        <v>302</v>
      </c>
    </row>
    <row r="252" spans="1:11">
      <c r="A252" s="33" t="s">
        <v>301</v>
      </c>
      <c r="B252" s="59">
        <v>44635</v>
      </c>
      <c r="C252" s="42">
        <v>2289260.73</v>
      </c>
      <c r="D252" s="13">
        <v>44593</v>
      </c>
      <c r="E252" s="13">
        <v>44620</v>
      </c>
      <c r="F252" s="167">
        <f t="shared" si="53"/>
        <v>14</v>
      </c>
      <c r="G252" s="167">
        <f t="shared" si="54"/>
        <v>15</v>
      </c>
      <c r="H252" s="168">
        <f t="shared" si="49"/>
        <v>29</v>
      </c>
      <c r="I252" s="169">
        <f t="shared" si="48"/>
        <v>8.1566135389277965E-3</v>
      </c>
      <c r="J252" s="170">
        <f t="shared" si="55"/>
        <v>0.23654179262890609</v>
      </c>
      <c r="K252" s="171" t="s">
        <v>302</v>
      </c>
    </row>
    <row r="253" spans="1:11">
      <c r="A253" s="33" t="s">
        <v>301</v>
      </c>
      <c r="B253" s="59">
        <v>44635</v>
      </c>
      <c r="C253" s="42">
        <v>11487772.880000001</v>
      </c>
      <c r="D253" s="13">
        <v>44593</v>
      </c>
      <c r="E253" s="13">
        <v>44620</v>
      </c>
      <c r="F253" s="167">
        <f t="shared" si="53"/>
        <v>14</v>
      </c>
      <c r="G253" s="167">
        <f t="shared" si="54"/>
        <v>15</v>
      </c>
      <c r="H253" s="168">
        <f t="shared" si="49"/>
        <v>29</v>
      </c>
      <c r="I253" s="169">
        <f t="shared" si="48"/>
        <v>4.0930822154598166E-2</v>
      </c>
      <c r="J253" s="170">
        <f t="shared" si="55"/>
        <v>1.1869938424833468</v>
      </c>
      <c r="K253" s="171" t="s">
        <v>302</v>
      </c>
    </row>
    <row r="254" spans="1:11">
      <c r="A254" s="33" t="s">
        <v>303</v>
      </c>
      <c r="B254" s="59">
        <v>44658</v>
      </c>
      <c r="C254" s="42">
        <v>2046448.16</v>
      </c>
      <c r="D254" s="13">
        <v>44621</v>
      </c>
      <c r="E254" s="13">
        <v>44651</v>
      </c>
      <c r="F254" s="167">
        <f t="shared" si="53"/>
        <v>15.5</v>
      </c>
      <c r="G254" s="167">
        <f t="shared" si="54"/>
        <v>7</v>
      </c>
      <c r="H254" s="168">
        <f t="shared" si="49"/>
        <v>22.5</v>
      </c>
      <c r="I254" s="169">
        <f t="shared" si="48"/>
        <v>7.291474732356011E-3</v>
      </c>
      <c r="J254" s="170">
        <f t="shared" si="55"/>
        <v>0.16405818147801024</v>
      </c>
      <c r="K254" s="171" t="s">
        <v>304</v>
      </c>
    </row>
    <row r="255" spans="1:11">
      <c r="A255" s="33" t="s">
        <v>303</v>
      </c>
      <c r="B255" s="59">
        <v>44658</v>
      </c>
      <c r="C255" s="42">
        <v>4585084.16</v>
      </c>
      <c r="D255" s="13">
        <v>44621</v>
      </c>
      <c r="E255" s="13">
        <v>44651</v>
      </c>
      <c r="F255" s="167">
        <f t="shared" si="53"/>
        <v>15.5</v>
      </c>
      <c r="G255" s="167">
        <f t="shared" si="54"/>
        <v>7</v>
      </c>
      <c r="H255" s="168">
        <f t="shared" si="49"/>
        <v>22.5</v>
      </c>
      <c r="I255" s="169">
        <f t="shared" si="48"/>
        <v>1.6336609913620185E-2</v>
      </c>
      <c r="J255" s="170">
        <f t="shared" si="55"/>
        <v>0.36757372305645414</v>
      </c>
      <c r="K255" s="171" t="s">
        <v>304</v>
      </c>
    </row>
    <row r="256" spans="1:11">
      <c r="A256" s="33" t="s">
        <v>301</v>
      </c>
      <c r="B256" s="59">
        <v>44635</v>
      </c>
      <c r="C256" s="42">
        <v>-164.34</v>
      </c>
      <c r="D256" s="13">
        <v>44593</v>
      </c>
      <c r="E256" s="13">
        <v>44620</v>
      </c>
      <c r="F256" s="167">
        <f t="shared" si="53"/>
        <v>14</v>
      </c>
      <c r="G256" s="167">
        <f t="shared" si="54"/>
        <v>15</v>
      </c>
      <c r="H256" s="168">
        <f t="shared" si="49"/>
        <v>29</v>
      </c>
      <c r="I256" s="169">
        <f t="shared" si="48"/>
        <v>-5.8554180894344614E-7</v>
      </c>
      <c r="J256" s="170">
        <f t="shared" si="55"/>
        <v>-1.6980712459359938E-5</v>
      </c>
      <c r="K256" s="171" t="s">
        <v>302</v>
      </c>
    </row>
    <row r="257" spans="1:11">
      <c r="A257" s="33" t="s">
        <v>301</v>
      </c>
      <c r="B257" s="59">
        <v>44635</v>
      </c>
      <c r="C257" s="42">
        <v>-326.14999999999998</v>
      </c>
      <c r="D257" s="13">
        <v>44593</v>
      </c>
      <c r="E257" s="13">
        <v>44620</v>
      </c>
      <c r="F257" s="167">
        <f t="shared" si="53"/>
        <v>14</v>
      </c>
      <c r="G257" s="167">
        <f t="shared" si="54"/>
        <v>15</v>
      </c>
      <c r="H257" s="168">
        <f t="shared" si="49"/>
        <v>29</v>
      </c>
      <c r="I257" s="169">
        <f t="shared" si="48"/>
        <v>-1.1620692526889676E-6</v>
      </c>
      <c r="J257" s="170">
        <f t="shared" si="55"/>
        <v>-3.3700008327980062E-5</v>
      </c>
      <c r="K257" s="171" t="s">
        <v>302</v>
      </c>
    </row>
    <row r="258" spans="1:11">
      <c r="A258" s="33" t="s">
        <v>303</v>
      </c>
      <c r="B258" s="59">
        <v>44658</v>
      </c>
      <c r="C258" s="42">
        <v>106025</v>
      </c>
      <c r="D258" s="13">
        <v>44621</v>
      </c>
      <c r="E258" s="13">
        <v>44651</v>
      </c>
      <c r="F258" s="167">
        <f t="shared" si="53"/>
        <v>15.5</v>
      </c>
      <c r="G258" s="167">
        <f t="shared" si="54"/>
        <v>7</v>
      </c>
      <c r="H258" s="168">
        <f t="shared" si="49"/>
        <v>22.5</v>
      </c>
      <c r="I258" s="169">
        <f t="shared" si="48"/>
        <v>3.7776603561658073E-4</v>
      </c>
      <c r="J258" s="170">
        <f t="shared" si="55"/>
        <v>8.4997358013730664E-3</v>
      </c>
      <c r="K258" s="171" t="s">
        <v>304</v>
      </c>
    </row>
    <row r="259" spans="1:11">
      <c r="A259" s="33" t="s">
        <v>303</v>
      </c>
      <c r="B259" s="59">
        <v>44658</v>
      </c>
      <c r="C259" s="42">
        <v>89413</v>
      </c>
      <c r="D259" s="13">
        <v>44621</v>
      </c>
      <c r="E259" s="13">
        <v>44651</v>
      </c>
      <c r="F259" s="167">
        <f t="shared" si="53"/>
        <v>15.5</v>
      </c>
      <c r="G259" s="167">
        <f t="shared" si="54"/>
        <v>7</v>
      </c>
      <c r="H259" s="168">
        <f t="shared" si="49"/>
        <v>22.5</v>
      </c>
      <c r="I259" s="169">
        <f t="shared" si="48"/>
        <v>3.1857764246720428E-4</v>
      </c>
      <c r="J259" s="170">
        <f t="shared" si="55"/>
        <v>7.1679969555120968E-3</v>
      </c>
      <c r="K259" s="171" t="s">
        <v>304</v>
      </c>
    </row>
    <row r="260" spans="1:11">
      <c r="A260" s="33" t="s">
        <v>303</v>
      </c>
      <c r="B260" s="59">
        <v>44658</v>
      </c>
      <c r="C260" s="42">
        <v>110323</v>
      </c>
      <c r="D260" s="13">
        <v>44621</v>
      </c>
      <c r="E260" s="13">
        <v>44651</v>
      </c>
      <c r="F260" s="167">
        <f t="shared" si="53"/>
        <v>15.5</v>
      </c>
      <c r="G260" s="167">
        <f t="shared" si="54"/>
        <v>7</v>
      </c>
      <c r="H260" s="168">
        <f t="shared" si="49"/>
        <v>22.5</v>
      </c>
      <c r="I260" s="169">
        <f t="shared" si="48"/>
        <v>3.9307976748246203E-4</v>
      </c>
      <c r="J260" s="170">
        <f t="shared" si="55"/>
        <v>8.8442947683553957E-3</v>
      </c>
      <c r="K260" s="171" t="s">
        <v>304</v>
      </c>
    </row>
    <row r="261" spans="1:11">
      <c r="A261" s="33" t="s">
        <v>303</v>
      </c>
      <c r="B261" s="59">
        <v>44658</v>
      </c>
      <c r="C261" s="42">
        <v>-179892</v>
      </c>
      <c r="D261" s="13">
        <v>44621</v>
      </c>
      <c r="E261" s="13">
        <v>44651</v>
      </c>
      <c r="F261" s="167">
        <f t="shared" si="53"/>
        <v>15.5</v>
      </c>
      <c r="G261" s="167">
        <f t="shared" si="54"/>
        <v>7</v>
      </c>
      <c r="H261" s="168">
        <f t="shared" si="49"/>
        <v>22.5</v>
      </c>
      <c r="I261" s="169">
        <f t="shared" si="48"/>
        <v>-6.4095343248420599E-4</v>
      </c>
      <c r="J261" s="170">
        <f t="shared" si="55"/>
        <v>-1.4421452230894635E-2</v>
      </c>
      <c r="K261" s="171" t="s">
        <v>304</v>
      </c>
    </row>
    <row r="262" spans="1:11">
      <c r="A262" s="33" t="s">
        <v>301</v>
      </c>
      <c r="B262" s="59">
        <v>44635</v>
      </c>
      <c r="C262" s="42">
        <v>177003.96</v>
      </c>
      <c r="D262" s="13">
        <v>44593</v>
      </c>
      <c r="E262" s="13">
        <v>44620</v>
      </c>
      <c r="F262" s="167">
        <f t="shared" si="53"/>
        <v>14</v>
      </c>
      <c r="G262" s="167">
        <f t="shared" si="54"/>
        <v>15</v>
      </c>
      <c r="H262" s="168">
        <f t="shared" si="49"/>
        <v>29</v>
      </c>
      <c r="I262" s="169">
        <f t="shared" si="48"/>
        <v>6.306633742762163E-4</v>
      </c>
      <c r="J262" s="170">
        <f t="shared" si="55"/>
        <v>1.8289237854010272E-2</v>
      </c>
      <c r="K262" s="171" t="s">
        <v>302</v>
      </c>
    </row>
    <row r="263" spans="1:11">
      <c r="A263" s="33" t="s">
        <v>301</v>
      </c>
      <c r="B263" s="59">
        <v>44635</v>
      </c>
      <c r="C263" s="42">
        <v>-2.5499999999999998</v>
      </c>
      <c r="D263" s="13">
        <v>44593</v>
      </c>
      <c r="E263" s="13">
        <v>44620</v>
      </c>
      <c r="F263" s="167">
        <f t="shared" si="53"/>
        <v>14</v>
      </c>
      <c r="G263" s="167">
        <f t="shared" si="54"/>
        <v>15</v>
      </c>
      <c r="H263" s="168">
        <f t="shared" si="49"/>
        <v>29</v>
      </c>
      <c r="I263" s="169">
        <f t="shared" si="48"/>
        <v>-9.0856250018607004E-9</v>
      </c>
      <c r="J263" s="170">
        <f t="shared" si="55"/>
        <v>-2.6348312505396032E-7</v>
      </c>
      <c r="K263" s="171" t="s">
        <v>302</v>
      </c>
    </row>
    <row r="264" spans="1:11">
      <c r="A264" s="33" t="s">
        <v>301</v>
      </c>
      <c r="B264" s="59">
        <v>44635</v>
      </c>
      <c r="C264" s="42">
        <v>-119572.88</v>
      </c>
      <c r="D264" s="13">
        <v>44593</v>
      </c>
      <c r="E264" s="13">
        <v>44620</v>
      </c>
      <c r="F264" s="167">
        <f t="shared" si="53"/>
        <v>14</v>
      </c>
      <c r="G264" s="167">
        <f t="shared" si="54"/>
        <v>15</v>
      </c>
      <c r="H264" s="168">
        <f t="shared" si="49"/>
        <v>29</v>
      </c>
      <c r="I264" s="169">
        <f t="shared" si="48"/>
        <v>-4.2603699924411353E-4</v>
      </c>
      <c r="J264" s="170">
        <f t="shared" si="55"/>
        <v>-1.2355072978079293E-2</v>
      </c>
      <c r="K264" s="171" t="s">
        <v>302</v>
      </c>
    </row>
    <row r="265" spans="1:11">
      <c r="A265" s="33" t="s">
        <v>301</v>
      </c>
      <c r="B265" s="59">
        <v>44635</v>
      </c>
      <c r="C265" s="42">
        <v>70022.399999999994</v>
      </c>
      <c r="D265" s="13">
        <v>44593</v>
      </c>
      <c r="E265" s="13">
        <v>44620</v>
      </c>
      <c r="F265" s="167">
        <f t="shared" si="53"/>
        <v>14</v>
      </c>
      <c r="G265" s="167">
        <f t="shared" si="54"/>
        <v>15</v>
      </c>
      <c r="H265" s="168">
        <f t="shared" si="49"/>
        <v>29</v>
      </c>
      <c r="I265" s="169">
        <f t="shared" si="48"/>
        <v>2.4948912475697676E-4</v>
      </c>
      <c r="J265" s="170">
        <f t="shared" si="55"/>
        <v>7.235184617952326E-3</v>
      </c>
      <c r="K265" s="171" t="s">
        <v>302</v>
      </c>
    </row>
    <row r="266" spans="1:11">
      <c r="A266" s="33" t="s">
        <v>301</v>
      </c>
      <c r="B266" s="59">
        <v>44635</v>
      </c>
      <c r="C266" s="42">
        <v>65521.91</v>
      </c>
      <c r="D266" s="13">
        <v>44593</v>
      </c>
      <c r="E266" s="13">
        <v>44620</v>
      </c>
      <c r="F266" s="167">
        <f t="shared" si="53"/>
        <v>14</v>
      </c>
      <c r="G266" s="167">
        <f t="shared" si="54"/>
        <v>15</v>
      </c>
      <c r="H266" s="168">
        <f t="shared" si="49"/>
        <v>29</v>
      </c>
      <c r="I266" s="169">
        <f t="shared" ref="I266:I329" si="56">C266/$C$592</f>
        <v>2.3345392300614382E-4</v>
      </c>
      <c r="J266" s="170">
        <f t="shared" si="55"/>
        <v>6.7701637671781709E-3</v>
      </c>
      <c r="K266" s="171" t="s">
        <v>302</v>
      </c>
    </row>
    <row r="267" spans="1:11">
      <c r="A267" s="33" t="s">
        <v>301</v>
      </c>
      <c r="B267" s="59">
        <v>44635</v>
      </c>
      <c r="C267" s="42">
        <v>-20883.13</v>
      </c>
      <c r="D267" s="13">
        <v>44593</v>
      </c>
      <c r="E267" s="13">
        <v>44620</v>
      </c>
      <c r="F267" s="167">
        <f t="shared" si="53"/>
        <v>14</v>
      </c>
      <c r="G267" s="167">
        <f t="shared" si="54"/>
        <v>15</v>
      </c>
      <c r="H267" s="168">
        <f t="shared" ref="H267:H330" si="57">F267+G267</f>
        <v>29</v>
      </c>
      <c r="I267" s="169">
        <f t="shared" si="56"/>
        <v>-7.4406387468669527E-5</v>
      </c>
      <c r="J267" s="170">
        <f t="shared" si="55"/>
        <v>-2.1577852365914163E-3</v>
      </c>
      <c r="K267" s="171" t="s">
        <v>302</v>
      </c>
    </row>
    <row r="268" spans="1:11">
      <c r="A268" s="33" t="s">
        <v>301</v>
      </c>
      <c r="B268" s="59">
        <v>44635</v>
      </c>
      <c r="C268" s="42">
        <v>1040739.14</v>
      </c>
      <c r="D268" s="13">
        <v>44593</v>
      </c>
      <c r="E268" s="13">
        <v>44620</v>
      </c>
      <c r="F268" s="167">
        <f t="shared" ref="F268:F297" si="58">(E268-D268+1)/2</f>
        <v>14</v>
      </c>
      <c r="G268" s="167">
        <f t="shared" ref="G268:G297" si="59">B268-E268</f>
        <v>15</v>
      </c>
      <c r="H268" s="168">
        <f t="shared" si="57"/>
        <v>29</v>
      </c>
      <c r="I268" s="169">
        <f t="shared" si="56"/>
        <v>3.7081433532545117E-3</v>
      </c>
      <c r="J268" s="170">
        <f t="shared" ref="J268:J297" si="60">H268*I268</f>
        <v>0.10753615724438084</v>
      </c>
      <c r="K268" s="171" t="s">
        <v>302</v>
      </c>
    </row>
    <row r="269" spans="1:11">
      <c r="A269" s="33" t="s">
        <v>301</v>
      </c>
      <c r="B269" s="59">
        <v>44666</v>
      </c>
      <c r="C269" s="42">
        <v>21662.240000000002</v>
      </c>
      <c r="D269" s="13">
        <v>44621</v>
      </c>
      <c r="E269" s="13">
        <v>44651</v>
      </c>
      <c r="F269" s="167">
        <f t="shared" si="58"/>
        <v>15.5</v>
      </c>
      <c r="G269" s="167">
        <f t="shared" si="59"/>
        <v>15</v>
      </c>
      <c r="H269" s="168">
        <f t="shared" si="57"/>
        <v>30.5</v>
      </c>
      <c r="I269" s="169">
        <f t="shared" si="56"/>
        <v>7.7182348760904698E-5</v>
      </c>
      <c r="J269" s="170">
        <f t="shared" si="60"/>
        <v>2.3540616372075933E-3</v>
      </c>
      <c r="K269" s="171" t="s">
        <v>302</v>
      </c>
    </row>
    <row r="270" spans="1:11">
      <c r="A270" s="33" t="s">
        <v>301</v>
      </c>
      <c r="B270" s="59">
        <v>44666</v>
      </c>
      <c r="C270" s="42">
        <v>2706.94</v>
      </c>
      <c r="D270" s="13">
        <v>44621</v>
      </c>
      <c r="E270" s="13">
        <v>44651</v>
      </c>
      <c r="F270" s="167">
        <f t="shared" si="58"/>
        <v>15.5</v>
      </c>
      <c r="G270" s="167">
        <f t="shared" si="59"/>
        <v>15</v>
      </c>
      <c r="H270" s="168">
        <f t="shared" si="57"/>
        <v>30.5</v>
      </c>
      <c r="I270" s="169">
        <f t="shared" si="56"/>
        <v>9.6448006833477684E-6</v>
      </c>
      <c r="J270" s="170">
        <f t="shared" si="60"/>
        <v>2.9416642084210693E-4</v>
      </c>
      <c r="K270" s="171" t="s">
        <v>302</v>
      </c>
    </row>
    <row r="271" spans="1:11">
      <c r="A271" s="33" t="s">
        <v>301</v>
      </c>
      <c r="B271" s="59">
        <v>44666</v>
      </c>
      <c r="C271" s="42">
        <v>-86.44</v>
      </c>
      <c r="D271" s="13">
        <v>44621</v>
      </c>
      <c r="E271" s="13">
        <v>44651</v>
      </c>
      <c r="F271" s="167">
        <f t="shared" si="58"/>
        <v>15.5</v>
      </c>
      <c r="G271" s="167">
        <f t="shared" si="59"/>
        <v>15</v>
      </c>
      <c r="H271" s="168">
        <f t="shared" si="57"/>
        <v>30.5</v>
      </c>
      <c r="I271" s="169">
        <f t="shared" si="56"/>
        <v>-3.0798487261209372E-7</v>
      </c>
      <c r="J271" s="170">
        <f t="shared" si="60"/>
        <v>-9.3935386146688583E-6</v>
      </c>
      <c r="K271" s="171" t="s">
        <v>302</v>
      </c>
    </row>
    <row r="272" spans="1:11">
      <c r="A272" s="33" t="s">
        <v>301</v>
      </c>
      <c r="B272" s="59">
        <v>44666</v>
      </c>
      <c r="C272" s="42">
        <v>-504.4</v>
      </c>
      <c r="D272" s="13">
        <v>44621</v>
      </c>
      <c r="E272" s="13">
        <v>44651</v>
      </c>
      <c r="F272" s="167">
        <f t="shared" si="58"/>
        <v>15.5</v>
      </c>
      <c r="G272" s="167">
        <f t="shared" si="59"/>
        <v>15</v>
      </c>
      <c r="H272" s="168">
        <f t="shared" si="57"/>
        <v>30.5</v>
      </c>
      <c r="I272" s="169">
        <f t="shared" si="56"/>
        <v>-1.7971722552700148E-6</v>
      </c>
      <c r="J272" s="170">
        <f t="shared" si="60"/>
        <v>-5.4813753785735455E-5</v>
      </c>
      <c r="K272" s="171" t="s">
        <v>302</v>
      </c>
    </row>
    <row r="273" spans="1:11">
      <c r="A273" s="33" t="s">
        <v>301</v>
      </c>
      <c r="B273" s="59">
        <v>44666</v>
      </c>
      <c r="C273" s="42">
        <v>155.69</v>
      </c>
      <c r="D273" s="13">
        <v>44621</v>
      </c>
      <c r="E273" s="13">
        <v>44651</v>
      </c>
      <c r="F273" s="167">
        <f t="shared" si="58"/>
        <v>15.5</v>
      </c>
      <c r="G273" s="167">
        <f t="shared" si="59"/>
        <v>15</v>
      </c>
      <c r="H273" s="168">
        <f t="shared" si="57"/>
        <v>30.5</v>
      </c>
      <c r="I273" s="169">
        <f t="shared" si="56"/>
        <v>5.5472194374105593E-7</v>
      </c>
      <c r="J273" s="170">
        <f t="shared" si="60"/>
        <v>1.6919019284102207E-5</v>
      </c>
      <c r="K273" s="171" t="s">
        <v>302</v>
      </c>
    </row>
    <row r="274" spans="1:11">
      <c r="A274" s="33" t="s">
        <v>301</v>
      </c>
      <c r="B274" s="59">
        <v>44666</v>
      </c>
      <c r="C274" s="42">
        <v>252.22</v>
      </c>
      <c r="D274" s="13">
        <v>44621</v>
      </c>
      <c r="E274" s="13">
        <v>44651</v>
      </c>
      <c r="F274" s="167">
        <f t="shared" si="58"/>
        <v>15.5</v>
      </c>
      <c r="G274" s="167">
        <f t="shared" si="59"/>
        <v>15</v>
      </c>
      <c r="H274" s="168">
        <f t="shared" si="57"/>
        <v>30.5</v>
      </c>
      <c r="I274" s="169">
        <f t="shared" si="56"/>
        <v>8.9865738743894356E-7</v>
      </c>
      <c r="J274" s="170">
        <f t="shared" si="60"/>
        <v>2.740905031688778E-5</v>
      </c>
      <c r="K274" s="171" t="s">
        <v>302</v>
      </c>
    </row>
    <row r="275" spans="1:11">
      <c r="A275" s="33" t="s">
        <v>301</v>
      </c>
      <c r="B275" s="59">
        <v>44666</v>
      </c>
      <c r="C275" s="42">
        <v>-22.27</v>
      </c>
      <c r="D275" s="13">
        <v>44621</v>
      </c>
      <c r="E275" s="13">
        <v>44651</v>
      </c>
      <c r="F275" s="167">
        <f t="shared" si="58"/>
        <v>15.5</v>
      </c>
      <c r="G275" s="167">
        <f t="shared" si="59"/>
        <v>15</v>
      </c>
      <c r="H275" s="168">
        <f t="shared" si="57"/>
        <v>30.5</v>
      </c>
      <c r="I275" s="169">
        <f t="shared" si="56"/>
        <v>-7.9347791682916793E-8</v>
      </c>
      <c r="J275" s="170">
        <f t="shared" si="60"/>
        <v>-2.4201076463289621E-6</v>
      </c>
      <c r="K275" s="171" t="s">
        <v>302</v>
      </c>
    </row>
    <row r="276" spans="1:11">
      <c r="A276" s="33" t="s">
        <v>301</v>
      </c>
      <c r="B276" s="59">
        <v>44666</v>
      </c>
      <c r="C276" s="42">
        <v>2903.83</v>
      </c>
      <c r="D276" s="13">
        <v>44621</v>
      </c>
      <c r="E276" s="13">
        <v>44651</v>
      </c>
      <c r="F276" s="167">
        <f t="shared" si="58"/>
        <v>15.5</v>
      </c>
      <c r="G276" s="167">
        <f t="shared" si="59"/>
        <v>15</v>
      </c>
      <c r="H276" s="168">
        <f t="shared" si="57"/>
        <v>30.5</v>
      </c>
      <c r="I276" s="169">
        <f t="shared" si="56"/>
        <v>1.0346317823197317E-5</v>
      </c>
      <c r="J276" s="170">
        <f t="shared" si="60"/>
        <v>3.1556269360751818E-4</v>
      </c>
      <c r="K276" s="171" t="s">
        <v>302</v>
      </c>
    </row>
    <row r="277" spans="1:11">
      <c r="A277" s="33" t="s">
        <v>301</v>
      </c>
      <c r="B277" s="59">
        <v>44666</v>
      </c>
      <c r="C277" s="42">
        <v>19869.099999999999</v>
      </c>
      <c r="D277" s="13">
        <v>44621</v>
      </c>
      <c r="E277" s="13">
        <v>44651</v>
      </c>
      <c r="F277" s="167">
        <f t="shared" si="58"/>
        <v>15.5</v>
      </c>
      <c r="G277" s="167">
        <f t="shared" si="59"/>
        <v>15</v>
      </c>
      <c r="H277" s="168">
        <f t="shared" si="57"/>
        <v>30.5</v>
      </c>
      <c r="I277" s="169">
        <f t="shared" si="56"/>
        <v>7.0793408519400177E-5</v>
      </c>
      <c r="J277" s="170">
        <f t="shared" si="60"/>
        <v>2.1591989598417054E-3</v>
      </c>
      <c r="K277" s="171" t="s">
        <v>302</v>
      </c>
    </row>
    <row r="278" spans="1:11">
      <c r="A278" s="33" t="s">
        <v>301</v>
      </c>
      <c r="B278" s="59">
        <v>44666</v>
      </c>
      <c r="C278" s="42">
        <v>204.37</v>
      </c>
      <c r="D278" s="13">
        <v>44621</v>
      </c>
      <c r="E278" s="13">
        <v>44651</v>
      </c>
      <c r="F278" s="167">
        <f t="shared" si="58"/>
        <v>15.5</v>
      </c>
      <c r="G278" s="167">
        <f t="shared" si="59"/>
        <v>15</v>
      </c>
      <c r="H278" s="168">
        <f t="shared" si="57"/>
        <v>30.5</v>
      </c>
      <c r="I278" s="169">
        <f t="shared" si="56"/>
        <v>7.2816830652167508E-7</v>
      </c>
      <c r="J278" s="170">
        <f t="shared" si="60"/>
        <v>2.220913334891109E-5</v>
      </c>
      <c r="K278" s="171" t="s">
        <v>302</v>
      </c>
    </row>
    <row r="279" spans="1:11">
      <c r="A279" s="33" t="s">
        <v>301</v>
      </c>
      <c r="B279" s="59">
        <v>44666</v>
      </c>
      <c r="C279" s="42">
        <v>-0.1</v>
      </c>
      <c r="D279" s="13">
        <v>44621</v>
      </c>
      <c r="E279" s="13">
        <v>44651</v>
      </c>
      <c r="F279" s="167">
        <f t="shared" si="58"/>
        <v>15.5</v>
      </c>
      <c r="G279" s="167">
        <f t="shared" si="59"/>
        <v>15</v>
      </c>
      <c r="H279" s="168">
        <f t="shared" si="57"/>
        <v>30.5</v>
      </c>
      <c r="I279" s="169">
        <f t="shared" si="56"/>
        <v>-3.5629901968081187E-10</v>
      </c>
      <c r="J279" s="170">
        <f t="shared" si="60"/>
        <v>-1.0867120100264762E-8</v>
      </c>
      <c r="K279" s="171" t="s">
        <v>302</v>
      </c>
    </row>
    <row r="280" spans="1:11">
      <c r="A280" s="33" t="s">
        <v>301</v>
      </c>
      <c r="B280" s="59">
        <v>44666</v>
      </c>
      <c r="C280" s="42">
        <v>549479.11</v>
      </c>
      <c r="D280" s="13">
        <v>44621</v>
      </c>
      <c r="E280" s="13">
        <v>44651</v>
      </c>
      <c r="F280" s="167">
        <f t="shared" si="58"/>
        <v>15.5</v>
      </c>
      <c r="G280" s="167">
        <f t="shared" si="59"/>
        <v>15</v>
      </c>
      <c r="H280" s="168">
        <f t="shared" si="57"/>
        <v>30.5</v>
      </c>
      <c r="I280" s="169">
        <f t="shared" si="56"/>
        <v>1.9577886822808497E-3</v>
      </c>
      <c r="J280" s="170">
        <f t="shared" si="60"/>
        <v>5.9712554809565915E-2</v>
      </c>
      <c r="K280" s="171" t="s">
        <v>302</v>
      </c>
    </row>
    <row r="281" spans="1:11">
      <c r="A281" s="33" t="s">
        <v>301</v>
      </c>
      <c r="B281" s="59">
        <v>44666</v>
      </c>
      <c r="C281" s="42">
        <v>-64787.44</v>
      </c>
      <c r="D281" s="13">
        <v>44621</v>
      </c>
      <c r="E281" s="13">
        <v>44651</v>
      </c>
      <c r="F281" s="167">
        <f t="shared" si="58"/>
        <v>15.5</v>
      </c>
      <c r="G281" s="167">
        <f t="shared" si="59"/>
        <v>15</v>
      </c>
      <c r="H281" s="168">
        <f t="shared" si="57"/>
        <v>30.5</v>
      </c>
      <c r="I281" s="169">
        <f t="shared" si="56"/>
        <v>-2.3083701359629416E-4</v>
      </c>
      <c r="J281" s="170">
        <f t="shared" si="60"/>
        <v>-7.0405289146869719E-3</v>
      </c>
      <c r="K281" s="171" t="s">
        <v>302</v>
      </c>
    </row>
    <row r="282" spans="1:11">
      <c r="A282" s="33" t="s">
        <v>301</v>
      </c>
      <c r="B282" s="59">
        <v>44666</v>
      </c>
      <c r="C282" s="42">
        <v>1.1200000000000001</v>
      </c>
      <c r="D282" s="13">
        <v>44621</v>
      </c>
      <c r="E282" s="13">
        <v>44651</v>
      </c>
      <c r="F282" s="167">
        <f t="shared" si="58"/>
        <v>15.5</v>
      </c>
      <c r="G282" s="167">
        <f t="shared" si="59"/>
        <v>15</v>
      </c>
      <c r="H282" s="168">
        <f t="shared" si="57"/>
        <v>30.5</v>
      </c>
      <c r="I282" s="169">
        <f t="shared" si="56"/>
        <v>3.9905490204250929E-9</v>
      </c>
      <c r="J282" s="170">
        <f t="shared" si="60"/>
        <v>1.2171174512296533E-7</v>
      </c>
      <c r="K282" s="171" t="s">
        <v>302</v>
      </c>
    </row>
    <row r="283" spans="1:11">
      <c r="A283" s="33" t="s">
        <v>301</v>
      </c>
      <c r="B283" s="59">
        <v>44666</v>
      </c>
      <c r="C283" s="42">
        <v>366413.13</v>
      </c>
      <c r="D283" s="13">
        <v>44621</v>
      </c>
      <c r="E283" s="13">
        <v>44651</v>
      </c>
      <c r="F283" s="167">
        <f t="shared" si="58"/>
        <v>15.5</v>
      </c>
      <c r="G283" s="167">
        <f t="shared" si="59"/>
        <v>15</v>
      </c>
      <c r="H283" s="168">
        <f t="shared" si="57"/>
        <v>30.5</v>
      </c>
      <c r="I283" s="169">
        <f t="shared" si="56"/>
        <v>1.3055263901717786E-3</v>
      </c>
      <c r="J283" s="170">
        <f t="shared" si="60"/>
        <v>3.9818554900239243E-2</v>
      </c>
      <c r="K283" s="171" t="s">
        <v>302</v>
      </c>
    </row>
    <row r="284" spans="1:11">
      <c r="A284" s="33" t="s">
        <v>301</v>
      </c>
      <c r="B284" s="59">
        <v>44666</v>
      </c>
      <c r="C284" s="42">
        <v>-121.02</v>
      </c>
      <c r="D284" s="13">
        <v>44621</v>
      </c>
      <c r="E284" s="13">
        <v>44651</v>
      </c>
      <c r="F284" s="167">
        <f t="shared" si="58"/>
        <v>15.5</v>
      </c>
      <c r="G284" s="167">
        <f t="shared" si="59"/>
        <v>15</v>
      </c>
      <c r="H284" s="168">
        <f t="shared" si="57"/>
        <v>30.5</v>
      </c>
      <c r="I284" s="169">
        <f t="shared" si="56"/>
        <v>-4.3119307361771843E-7</v>
      </c>
      <c r="J284" s="170">
        <f t="shared" si="60"/>
        <v>-1.3151388745340413E-5</v>
      </c>
      <c r="K284" s="171" t="s">
        <v>302</v>
      </c>
    </row>
    <row r="285" spans="1:11">
      <c r="A285" s="33" t="s">
        <v>301</v>
      </c>
      <c r="B285" s="59">
        <v>44666</v>
      </c>
      <c r="C285" s="42">
        <v>-53051.72</v>
      </c>
      <c r="D285" s="13">
        <v>44621</v>
      </c>
      <c r="E285" s="13">
        <v>44651</v>
      </c>
      <c r="F285" s="167">
        <f t="shared" si="58"/>
        <v>15.5</v>
      </c>
      <c r="G285" s="167">
        <f t="shared" si="59"/>
        <v>15</v>
      </c>
      <c r="H285" s="168">
        <f t="shared" si="57"/>
        <v>30.5</v>
      </c>
      <c r="I285" s="169">
        <f t="shared" si="56"/>
        <v>-1.8902275828380918E-4</v>
      </c>
      <c r="J285" s="170">
        <f t="shared" si="60"/>
        <v>-5.7651941276561803E-3</v>
      </c>
      <c r="K285" s="171" t="s">
        <v>302</v>
      </c>
    </row>
    <row r="286" spans="1:11">
      <c r="A286" s="33" t="s">
        <v>301</v>
      </c>
      <c r="B286" s="59">
        <v>44666</v>
      </c>
      <c r="C286" s="42">
        <v>522889.08</v>
      </c>
      <c r="D286" s="13">
        <v>44621</v>
      </c>
      <c r="E286" s="13">
        <v>44651</v>
      </c>
      <c r="F286" s="167">
        <f t="shared" si="58"/>
        <v>15.5</v>
      </c>
      <c r="G286" s="167">
        <f t="shared" si="59"/>
        <v>15</v>
      </c>
      <c r="H286" s="168">
        <f t="shared" si="57"/>
        <v>30.5</v>
      </c>
      <c r="I286" s="169">
        <f t="shared" si="56"/>
        <v>1.863048666058016E-3</v>
      </c>
      <c r="J286" s="170">
        <f t="shared" si="60"/>
        <v>5.6822984314769488E-2</v>
      </c>
      <c r="K286" s="171" t="s">
        <v>302</v>
      </c>
    </row>
    <row r="287" spans="1:11">
      <c r="A287" s="33" t="s">
        <v>301</v>
      </c>
      <c r="B287" s="59">
        <v>44666</v>
      </c>
      <c r="C287" s="42">
        <v>-767574.47</v>
      </c>
      <c r="D287" s="13">
        <v>44621</v>
      </c>
      <c r="E287" s="13">
        <v>44651</v>
      </c>
      <c r="F287" s="167">
        <f t="shared" si="58"/>
        <v>15.5</v>
      </c>
      <c r="G287" s="167">
        <f t="shared" si="59"/>
        <v>15</v>
      </c>
      <c r="H287" s="168">
        <f t="shared" si="57"/>
        <v>30.5</v>
      </c>
      <c r="I287" s="169">
        <f t="shared" si="56"/>
        <v>-2.734860311930187E-3</v>
      </c>
      <c r="J287" s="170">
        <f t="shared" si="60"/>
        <v>-8.3413239513870696E-2</v>
      </c>
      <c r="K287" s="171" t="s">
        <v>302</v>
      </c>
    </row>
    <row r="288" spans="1:11">
      <c r="A288" s="33" t="s">
        <v>301</v>
      </c>
      <c r="B288" s="59">
        <v>44666</v>
      </c>
      <c r="C288" s="42">
        <v>102.9</v>
      </c>
      <c r="D288" s="13">
        <v>44621</v>
      </c>
      <c r="E288" s="13">
        <v>44651</v>
      </c>
      <c r="F288" s="167">
        <f t="shared" si="58"/>
        <v>15.5</v>
      </c>
      <c r="G288" s="167">
        <f t="shared" si="59"/>
        <v>15</v>
      </c>
      <c r="H288" s="168">
        <f t="shared" si="57"/>
        <v>30.5</v>
      </c>
      <c r="I288" s="169">
        <f t="shared" si="56"/>
        <v>3.6663169125155538E-7</v>
      </c>
      <c r="J288" s="170">
        <f t="shared" si="60"/>
        <v>1.118226658317244E-5</v>
      </c>
      <c r="K288" s="171" t="s">
        <v>302</v>
      </c>
    </row>
    <row r="289" spans="1:11">
      <c r="A289" s="33" t="s">
        <v>301</v>
      </c>
      <c r="B289" s="59">
        <v>44666</v>
      </c>
      <c r="C289" s="42">
        <v>-522888.24</v>
      </c>
      <c r="D289" s="13">
        <v>44621</v>
      </c>
      <c r="E289" s="13">
        <v>44651</v>
      </c>
      <c r="F289" s="167">
        <f t="shared" si="58"/>
        <v>15.5</v>
      </c>
      <c r="G289" s="167">
        <f t="shared" si="59"/>
        <v>15</v>
      </c>
      <c r="H289" s="168">
        <f t="shared" si="57"/>
        <v>30.5</v>
      </c>
      <c r="I289" s="169">
        <f t="shared" si="56"/>
        <v>-1.8630456731462506E-3</v>
      </c>
      <c r="J289" s="170">
        <f t="shared" si="60"/>
        <v>-5.6822893030960643E-2</v>
      </c>
      <c r="K289" s="171" t="s">
        <v>302</v>
      </c>
    </row>
    <row r="290" spans="1:11">
      <c r="A290" s="33" t="s">
        <v>301</v>
      </c>
      <c r="B290" s="59">
        <v>44666</v>
      </c>
      <c r="C290" s="42">
        <v>-0.67</v>
      </c>
      <c r="D290" s="13">
        <v>44621</v>
      </c>
      <c r="E290" s="13">
        <v>44651</v>
      </c>
      <c r="F290" s="167">
        <f t="shared" si="58"/>
        <v>15.5</v>
      </c>
      <c r="G290" s="167">
        <f t="shared" si="59"/>
        <v>15</v>
      </c>
      <c r="H290" s="168">
        <f t="shared" si="57"/>
        <v>30.5</v>
      </c>
      <c r="I290" s="169">
        <f t="shared" si="56"/>
        <v>-2.3872034318614392E-9</v>
      </c>
      <c r="J290" s="170">
        <f t="shared" si="60"/>
        <v>-7.2809704671773903E-8</v>
      </c>
      <c r="K290" s="171" t="s">
        <v>302</v>
      </c>
    </row>
    <row r="291" spans="1:11">
      <c r="A291" s="33" t="s">
        <v>301</v>
      </c>
      <c r="B291" s="59">
        <v>44666</v>
      </c>
      <c r="C291" s="42">
        <v>-10836.87</v>
      </c>
      <c r="D291" s="13">
        <v>44621</v>
      </c>
      <c r="E291" s="13">
        <v>44651</v>
      </c>
      <c r="F291" s="167">
        <f t="shared" si="58"/>
        <v>15.5</v>
      </c>
      <c r="G291" s="167">
        <f t="shared" si="59"/>
        <v>15</v>
      </c>
      <c r="H291" s="168">
        <f t="shared" si="57"/>
        <v>30.5</v>
      </c>
      <c r="I291" s="169">
        <f t="shared" si="56"/>
        <v>-3.8611661574083995E-5</v>
      </c>
      <c r="J291" s="170">
        <f t="shared" si="60"/>
        <v>-1.1776556780095618E-3</v>
      </c>
      <c r="K291" s="171" t="s">
        <v>302</v>
      </c>
    </row>
    <row r="292" spans="1:11">
      <c r="A292" s="33" t="s">
        <v>301</v>
      </c>
      <c r="B292" s="59">
        <v>44666</v>
      </c>
      <c r="C292" s="42">
        <v>-1086.08</v>
      </c>
      <c r="D292" s="13">
        <v>44621</v>
      </c>
      <c r="E292" s="13">
        <v>44651</v>
      </c>
      <c r="F292" s="167">
        <f t="shared" si="58"/>
        <v>15.5</v>
      </c>
      <c r="G292" s="167">
        <f t="shared" si="59"/>
        <v>15</v>
      </c>
      <c r="H292" s="168">
        <f t="shared" si="57"/>
        <v>30.5</v>
      </c>
      <c r="I292" s="169">
        <f t="shared" si="56"/>
        <v>-3.8696923929493604E-6</v>
      </c>
      <c r="J292" s="170">
        <f t="shared" si="60"/>
        <v>-1.180256179849555E-4</v>
      </c>
      <c r="K292" s="171" t="s">
        <v>302</v>
      </c>
    </row>
    <row r="293" spans="1:11">
      <c r="A293" s="33" t="s">
        <v>301</v>
      </c>
      <c r="B293" s="59">
        <v>44666</v>
      </c>
      <c r="C293" s="42">
        <v>264880.63</v>
      </c>
      <c r="D293" s="13">
        <v>44621</v>
      </c>
      <c r="E293" s="13">
        <v>44651</v>
      </c>
      <c r="F293" s="167">
        <f t="shared" si="58"/>
        <v>15.5</v>
      </c>
      <c r="G293" s="167">
        <f t="shared" si="59"/>
        <v>15</v>
      </c>
      <c r="H293" s="168">
        <f t="shared" si="57"/>
        <v>30.5</v>
      </c>
      <c r="I293" s="169">
        <f t="shared" si="56"/>
        <v>9.4376708801435837E-4</v>
      </c>
      <c r="J293" s="170">
        <f t="shared" si="60"/>
        <v>2.8784896184437931E-2</v>
      </c>
      <c r="K293" s="171" t="s">
        <v>302</v>
      </c>
    </row>
    <row r="294" spans="1:11">
      <c r="A294" s="33" t="s">
        <v>301</v>
      </c>
      <c r="B294" s="59">
        <v>44666</v>
      </c>
      <c r="C294" s="42">
        <v>-24283.919999999998</v>
      </c>
      <c r="D294" s="13">
        <v>44621</v>
      </c>
      <c r="E294" s="13">
        <v>44651</v>
      </c>
      <c r="F294" s="167">
        <f t="shared" si="58"/>
        <v>15.5</v>
      </c>
      <c r="G294" s="167">
        <f t="shared" si="59"/>
        <v>15</v>
      </c>
      <c r="H294" s="168">
        <f t="shared" si="57"/>
        <v>30.5</v>
      </c>
      <c r="I294" s="169">
        <f t="shared" si="56"/>
        <v>-8.6523368900072597E-5</v>
      </c>
      <c r="J294" s="170">
        <f t="shared" si="60"/>
        <v>-2.6389627514522142E-3</v>
      </c>
      <c r="K294" s="171" t="s">
        <v>302</v>
      </c>
    </row>
    <row r="295" spans="1:11">
      <c r="A295" s="33" t="s">
        <v>301</v>
      </c>
      <c r="B295" s="59">
        <v>44666</v>
      </c>
      <c r="C295" s="42">
        <v>0.8</v>
      </c>
      <c r="D295" s="13">
        <v>44621</v>
      </c>
      <c r="E295" s="13">
        <v>44651</v>
      </c>
      <c r="F295" s="167">
        <f t="shared" si="58"/>
        <v>15.5</v>
      </c>
      <c r="G295" s="167">
        <f t="shared" si="59"/>
        <v>15</v>
      </c>
      <c r="H295" s="168">
        <f t="shared" si="57"/>
        <v>30.5</v>
      </c>
      <c r="I295" s="169">
        <f t="shared" si="56"/>
        <v>2.8503921574464949E-9</v>
      </c>
      <c r="J295" s="170">
        <f t="shared" si="60"/>
        <v>8.6936960802118092E-8</v>
      </c>
      <c r="K295" s="171" t="s">
        <v>302</v>
      </c>
    </row>
    <row r="296" spans="1:11">
      <c r="A296" s="33" t="s">
        <v>301</v>
      </c>
      <c r="B296" s="59">
        <v>44666</v>
      </c>
      <c r="C296" s="42">
        <v>-295870.93</v>
      </c>
      <c r="D296" s="13">
        <v>44621</v>
      </c>
      <c r="E296" s="13">
        <v>44651</v>
      </c>
      <c r="F296" s="167">
        <f t="shared" si="58"/>
        <v>15.5</v>
      </c>
      <c r="G296" s="167">
        <f t="shared" si="59"/>
        <v>15</v>
      </c>
      <c r="H296" s="168">
        <f t="shared" si="57"/>
        <v>30.5</v>
      </c>
      <c r="I296" s="169">
        <f t="shared" si="56"/>
        <v>-1.054185223110501E-3</v>
      </c>
      <c r="J296" s="170">
        <f t="shared" si="60"/>
        <v>-3.215264930487028E-2</v>
      </c>
      <c r="K296" s="171" t="s">
        <v>302</v>
      </c>
    </row>
    <row r="297" spans="1:11">
      <c r="A297" s="33" t="s">
        <v>301</v>
      </c>
      <c r="B297" s="59">
        <v>44666</v>
      </c>
      <c r="C297" s="42">
        <v>-156.87</v>
      </c>
      <c r="D297" s="13">
        <v>44621</v>
      </c>
      <c r="E297" s="13">
        <v>44651</v>
      </c>
      <c r="F297" s="167">
        <f t="shared" si="58"/>
        <v>15.5</v>
      </c>
      <c r="G297" s="167">
        <f t="shared" si="59"/>
        <v>15</v>
      </c>
      <c r="H297" s="168">
        <f t="shared" si="57"/>
        <v>30.5</v>
      </c>
      <c r="I297" s="169">
        <f t="shared" si="56"/>
        <v>-5.5892627217328957E-7</v>
      </c>
      <c r="J297" s="170">
        <f t="shared" si="60"/>
        <v>-1.7047251301285331E-5</v>
      </c>
      <c r="K297" s="171" t="s">
        <v>302</v>
      </c>
    </row>
    <row r="298" spans="1:11">
      <c r="A298" s="33" t="s">
        <v>301</v>
      </c>
      <c r="B298" s="59">
        <v>44666</v>
      </c>
      <c r="C298" s="42">
        <v>1341965.27</v>
      </c>
      <c r="D298" s="13">
        <v>44621</v>
      </c>
      <c r="E298" s="13">
        <v>44651</v>
      </c>
      <c r="F298" s="167">
        <f t="shared" ref="F298:F325" si="61">(E298-D298+1)/2</f>
        <v>15.5</v>
      </c>
      <c r="G298" s="167">
        <f t="shared" ref="G298:G325" si="62">B298-E298</f>
        <v>15</v>
      </c>
      <c r="H298" s="168">
        <f t="shared" si="57"/>
        <v>30.5</v>
      </c>
      <c r="I298" s="169">
        <f t="shared" si="56"/>
        <v>4.7814091014669593E-3</v>
      </c>
      <c r="J298" s="170">
        <f t="shared" ref="J298:J325" si="63">H298*I298</f>
        <v>0.14583297759474226</v>
      </c>
      <c r="K298" s="171" t="s">
        <v>302</v>
      </c>
    </row>
    <row r="299" spans="1:11">
      <c r="A299" s="33" t="s">
        <v>301</v>
      </c>
      <c r="B299" s="59">
        <v>44666</v>
      </c>
      <c r="C299" s="42">
        <v>18467206.690000001</v>
      </c>
      <c r="D299" s="13">
        <v>44621</v>
      </c>
      <c r="E299" s="13">
        <v>44651</v>
      </c>
      <c r="F299" s="167">
        <f t="shared" si="61"/>
        <v>15.5</v>
      </c>
      <c r="G299" s="167">
        <f t="shared" si="62"/>
        <v>15</v>
      </c>
      <c r="H299" s="168">
        <f t="shared" si="57"/>
        <v>30.5</v>
      </c>
      <c r="I299" s="169">
        <f t="shared" si="56"/>
        <v>6.5798476398899297E-2</v>
      </c>
      <c r="J299" s="170">
        <f t="shared" si="63"/>
        <v>2.0068535301664285</v>
      </c>
      <c r="K299" s="171" t="s">
        <v>302</v>
      </c>
    </row>
    <row r="300" spans="1:11">
      <c r="A300" s="33" t="s">
        <v>303</v>
      </c>
      <c r="B300" s="59">
        <v>44690</v>
      </c>
      <c r="C300" s="42">
        <v>1433416.64</v>
      </c>
      <c r="D300" s="13">
        <v>44652</v>
      </c>
      <c r="E300" s="13">
        <v>44681</v>
      </c>
      <c r="F300" s="167">
        <f t="shared" si="61"/>
        <v>15</v>
      </c>
      <c r="G300" s="167">
        <f t="shared" si="62"/>
        <v>9</v>
      </c>
      <c r="H300" s="168">
        <f t="shared" si="57"/>
        <v>24</v>
      </c>
      <c r="I300" s="169">
        <f t="shared" si="56"/>
        <v>5.1072494362616313E-3</v>
      </c>
      <c r="J300" s="170">
        <f t="shared" si="63"/>
        <v>0.12257398647027914</v>
      </c>
      <c r="K300" s="171" t="s">
        <v>304</v>
      </c>
    </row>
    <row r="301" spans="1:11">
      <c r="A301" s="33" t="s">
        <v>303</v>
      </c>
      <c r="B301" s="59">
        <v>44690</v>
      </c>
      <c r="C301" s="42">
        <v>4231337.6399999997</v>
      </c>
      <c r="D301" s="13">
        <v>44652</v>
      </c>
      <c r="E301" s="13">
        <v>44681</v>
      </c>
      <c r="F301" s="167">
        <f t="shared" si="61"/>
        <v>15</v>
      </c>
      <c r="G301" s="167">
        <f t="shared" si="62"/>
        <v>9</v>
      </c>
      <c r="H301" s="168">
        <f t="shared" si="57"/>
        <v>24</v>
      </c>
      <c r="I301" s="169">
        <f t="shared" si="56"/>
        <v>1.5076214530705198E-2</v>
      </c>
      <c r="J301" s="170">
        <f t="shared" si="63"/>
        <v>0.36182914873692473</v>
      </c>
      <c r="K301" s="171" t="s">
        <v>304</v>
      </c>
    </row>
    <row r="302" spans="1:11">
      <c r="A302" s="33" t="s">
        <v>301</v>
      </c>
      <c r="B302" s="59">
        <v>44666</v>
      </c>
      <c r="C302" s="42">
        <v>-86</v>
      </c>
      <c r="D302" s="13">
        <v>44621</v>
      </c>
      <c r="E302" s="13">
        <v>44651</v>
      </c>
      <c r="F302" s="167">
        <f t="shared" si="61"/>
        <v>15.5</v>
      </c>
      <c r="G302" s="167">
        <f t="shared" si="62"/>
        <v>15</v>
      </c>
      <c r="H302" s="168">
        <f t="shared" si="57"/>
        <v>30.5</v>
      </c>
      <c r="I302" s="169">
        <f t="shared" si="56"/>
        <v>-3.0641715692549818E-7</v>
      </c>
      <c r="J302" s="170">
        <f t="shared" si="63"/>
        <v>-9.3457232862276953E-6</v>
      </c>
      <c r="K302" s="171" t="s">
        <v>302</v>
      </c>
    </row>
    <row r="303" spans="1:11">
      <c r="A303" s="33" t="s">
        <v>301</v>
      </c>
      <c r="B303" s="59">
        <v>44666</v>
      </c>
      <c r="C303" s="42">
        <v>-2117.4499999999998</v>
      </c>
      <c r="D303" s="13">
        <v>44621</v>
      </c>
      <c r="E303" s="13">
        <v>44651</v>
      </c>
      <c r="F303" s="167">
        <f t="shared" si="61"/>
        <v>15.5</v>
      </c>
      <c r="G303" s="167">
        <f t="shared" si="62"/>
        <v>15</v>
      </c>
      <c r="H303" s="168">
        <f t="shared" si="57"/>
        <v>30.5</v>
      </c>
      <c r="I303" s="169">
        <f t="shared" si="56"/>
        <v>-7.544453592231349E-6</v>
      </c>
      <c r="J303" s="170">
        <f t="shared" si="63"/>
        <v>-2.3010583456305615E-4</v>
      </c>
      <c r="K303" s="171" t="s">
        <v>302</v>
      </c>
    </row>
    <row r="304" spans="1:11">
      <c r="A304" s="33" t="s">
        <v>303</v>
      </c>
      <c r="B304" s="59">
        <v>44690</v>
      </c>
      <c r="C304" s="42">
        <v>58421</v>
      </c>
      <c r="D304" s="13">
        <v>44652</v>
      </c>
      <c r="E304" s="13">
        <v>44681</v>
      </c>
      <c r="F304" s="167">
        <f t="shared" si="61"/>
        <v>15</v>
      </c>
      <c r="G304" s="167">
        <f t="shared" si="62"/>
        <v>9</v>
      </c>
      <c r="H304" s="168">
        <f t="shared" si="57"/>
        <v>24</v>
      </c>
      <c r="I304" s="169">
        <f t="shared" si="56"/>
        <v>2.0815345028772707E-4</v>
      </c>
      <c r="J304" s="170">
        <f t="shared" si="63"/>
        <v>4.99568280690545E-3</v>
      </c>
      <c r="K304" s="171" t="s">
        <v>304</v>
      </c>
    </row>
    <row r="305" spans="1:11">
      <c r="A305" s="33" t="s">
        <v>303</v>
      </c>
      <c r="B305" s="59">
        <v>44690</v>
      </c>
      <c r="C305" s="42">
        <v>268473</v>
      </c>
      <c r="D305" s="13">
        <v>44652</v>
      </c>
      <c r="E305" s="13">
        <v>44681</v>
      </c>
      <c r="F305" s="167">
        <f t="shared" si="61"/>
        <v>15</v>
      </c>
      <c r="G305" s="167">
        <f t="shared" si="62"/>
        <v>9</v>
      </c>
      <c r="H305" s="168">
        <f t="shared" si="57"/>
        <v>24</v>
      </c>
      <c r="I305" s="169">
        <f t="shared" si="56"/>
        <v>9.5656666710766593E-4</v>
      </c>
      <c r="J305" s="170">
        <f t="shared" si="63"/>
        <v>2.2957600010583983E-2</v>
      </c>
      <c r="K305" s="171" t="s">
        <v>304</v>
      </c>
    </row>
    <row r="306" spans="1:11">
      <c r="A306" s="33" t="s">
        <v>303</v>
      </c>
      <c r="B306" s="59">
        <v>44690</v>
      </c>
      <c r="C306" s="42">
        <v>244624</v>
      </c>
      <c r="D306" s="13">
        <v>44652</v>
      </c>
      <c r="E306" s="13">
        <v>44681</v>
      </c>
      <c r="F306" s="167">
        <f t="shared" si="61"/>
        <v>15</v>
      </c>
      <c r="G306" s="167">
        <f t="shared" si="62"/>
        <v>9</v>
      </c>
      <c r="H306" s="168">
        <f t="shared" si="57"/>
        <v>24</v>
      </c>
      <c r="I306" s="169">
        <f t="shared" si="56"/>
        <v>8.7159291390398908E-4</v>
      </c>
      <c r="J306" s="170">
        <f t="shared" si="63"/>
        <v>2.0918229933695739E-2</v>
      </c>
      <c r="K306" s="171" t="s">
        <v>304</v>
      </c>
    </row>
    <row r="307" spans="1:11">
      <c r="A307" s="33" t="s">
        <v>303</v>
      </c>
      <c r="B307" s="59">
        <v>44690</v>
      </c>
      <c r="C307" s="42">
        <v>2271385</v>
      </c>
      <c r="D307" s="13">
        <v>44652</v>
      </c>
      <c r="E307" s="13">
        <v>44681</v>
      </c>
      <c r="F307" s="167">
        <f t="shared" si="61"/>
        <v>15</v>
      </c>
      <c r="G307" s="167">
        <f t="shared" si="62"/>
        <v>9</v>
      </c>
      <c r="H307" s="168">
        <f t="shared" si="57"/>
        <v>24</v>
      </c>
      <c r="I307" s="169">
        <f t="shared" si="56"/>
        <v>8.0929224881770082E-3</v>
      </c>
      <c r="J307" s="170">
        <f t="shared" si="63"/>
        <v>0.1942301397162482</v>
      </c>
      <c r="K307" s="171" t="s">
        <v>304</v>
      </c>
    </row>
    <row r="308" spans="1:11">
      <c r="A308" s="33" t="s">
        <v>301</v>
      </c>
      <c r="B308" s="59">
        <v>44666</v>
      </c>
      <c r="C308" s="42">
        <v>178920.28</v>
      </c>
      <c r="D308" s="13">
        <v>44621</v>
      </c>
      <c r="E308" s="13">
        <v>44651</v>
      </c>
      <c r="F308" s="167">
        <f t="shared" si="61"/>
        <v>15.5</v>
      </c>
      <c r="G308" s="167">
        <f t="shared" si="62"/>
        <v>15</v>
      </c>
      <c r="H308" s="168">
        <f t="shared" si="57"/>
        <v>30.5</v>
      </c>
      <c r="I308" s="169">
        <f t="shared" si="56"/>
        <v>6.3749120365016359E-4</v>
      </c>
      <c r="J308" s="170">
        <f t="shared" si="63"/>
        <v>1.944348171132999E-2</v>
      </c>
      <c r="K308" s="171" t="s">
        <v>302</v>
      </c>
    </row>
    <row r="309" spans="1:11">
      <c r="A309" s="33" t="s">
        <v>301</v>
      </c>
      <c r="B309" s="59">
        <v>44666</v>
      </c>
      <c r="C309" s="42">
        <v>-119572.89</v>
      </c>
      <c r="D309" s="13">
        <v>44621</v>
      </c>
      <c r="E309" s="13">
        <v>44651</v>
      </c>
      <c r="F309" s="167">
        <f t="shared" si="61"/>
        <v>15.5</v>
      </c>
      <c r="G309" s="167">
        <f t="shared" si="62"/>
        <v>15</v>
      </c>
      <c r="H309" s="168">
        <f t="shared" si="57"/>
        <v>30.5</v>
      </c>
      <c r="I309" s="169">
        <f t="shared" si="56"/>
        <v>-4.2603703487401545E-4</v>
      </c>
      <c r="J309" s="170">
        <f t="shared" si="63"/>
        <v>-1.2994129563657471E-2</v>
      </c>
      <c r="K309" s="171" t="s">
        <v>302</v>
      </c>
    </row>
    <row r="310" spans="1:11">
      <c r="A310" s="33" t="s">
        <v>301</v>
      </c>
      <c r="B310" s="59">
        <v>44666</v>
      </c>
      <c r="C310" s="42">
        <v>70782.820000000007</v>
      </c>
      <c r="D310" s="13">
        <v>44621</v>
      </c>
      <c r="E310" s="13">
        <v>44651</v>
      </c>
      <c r="F310" s="167">
        <f t="shared" si="61"/>
        <v>15.5</v>
      </c>
      <c r="G310" s="167">
        <f t="shared" si="62"/>
        <v>15</v>
      </c>
      <c r="H310" s="168">
        <f t="shared" si="57"/>
        <v>30.5</v>
      </c>
      <c r="I310" s="169">
        <f t="shared" si="56"/>
        <v>2.5219849376243364E-4</v>
      </c>
      <c r="J310" s="170">
        <f t="shared" si="63"/>
        <v>7.6920540597542261E-3</v>
      </c>
      <c r="K310" s="171" t="s">
        <v>302</v>
      </c>
    </row>
    <row r="311" spans="1:11">
      <c r="A311" s="33" t="s">
        <v>301</v>
      </c>
      <c r="B311" s="59">
        <v>44666</v>
      </c>
      <c r="C311" s="42">
        <v>75441.11</v>
      </c>
      <c r="D311" s="13">
        <v>44621</v>
      </c>
      <c r="E311" s="13">
        <v>44651</v>
      </c>
      <c r="F311" s="167">
        <f t="shared" si="61"/>
        <v>15.5</v>
      </c>
      <c r="G311" s="167">
        <f t="shared" si="62"/>
        <v>15</v>
      </c>
      <c r="H311" s="168">
        <f t="shared" si="57"/>
        <v>30.5</v>
      </c>
      <c r="I311" s="169">
        <f t="shared" si="56"/>
        <v>2.6879593536632292E-4</v>
      </c>
      <c r="J311" s="170">
        <f t="shared" si="63"/>
        <v>8.1982760286728497E-3</v>
      </c>
      <c r="K311" s="171" t="s">
        <v>302</v>
      </c>
    </row>
    <row r="312" spans="1:11">
      <c r="A312" s="33" t="s">
        <v>301</v>
      </c>
      <c r="B312" s="59">
        <v>44666</v>
      </c>
      <c r="C312" s="42">
        <v>11.91</v>
      </c>
      <c r="D312" s="13">
        <v>44621</v>
      </c>
      <c r="E312" s="13">
        <v>44651</v>
      </c>
      <c r="F312" s="167">
        <f t="shared" si="61"/>
        <v>15.5</v>
      </c>
      <c r="G312" s="167">
        <f t="shared" si="62"/>
        <v>15</v>
      </c>
      <c r="H312" s="168">
        <f t="shared" si="57"/>
        <v>30.5</v>
      </c>
      <c r="I312" s="169">
        <f t="shared" si="56"/>
        <v>4.2435213243984691E-8</v>
      </c>
      <c r="J312" s="170">
        <f t="shared" si="63"/>
        <v>1.2942740039415331E-6</v>
      </c>
      <c r="K312" s="171" t="s">
        <v>302</v>
      </c>
    </row>
    <row r="313" spans="1:11">
      <c r="A313" s="33" t="s">
        <v>301</v>
      </c>
      <c r="B313" s="59">
        <v>44666</v>
      </c>
      <c r="C313" s="42">
        <v>-8102.13</v>
      </c>
      <c r="D313" s="13">
        <v>44621</v>
      </c>
      <c r="E313" s="13">
        <v>44651</v>
      </c>
      <c r="F313" s="167">
        <f t="shared" si="61"/>
        <v>15.5</v>
      </c>
      <c r="G313" s="167">
        <f t="shared" si="62"/>
        <v>15</v>
      </c>
      <c r="H313" s="168">
        <f t="shared" si="57"/>
        <v>30.5</v>
      </c>
      <c r="I313" s="169">
        <f t="shared" si="56"/>
        <v>-2.8867809763264959E-5</v>
      </c>
      <c r="J313" s="170">
        <f t="shared" si="63"/>
        <v>-8.8046819777958126E-4</v>
      </c>
      <c r="K313" s="171" t="s">
        <v>302</v>
      </c>
    </row>
    <row r="314" spans="1:11">
      <c r="A314" s="33" t="s">
        <v>301</v>
      </c>
      <c r="B314" s="59">
        <v>44666</v>
      </c>
      <c r="C314" s="42">
        <v>-72.209999999999994</v>
      </c>
      <c r="D314" s="13">
        <v>44621</v>
      </c>
      <c r="E314" s="13">
        <v>44651</v>
      </c>
      <c r="F314" s="167">
        <f t="shared" si="61"/>
        <v>15.5</v>
      </c>
      <c r="G314" s="167">
        <f t="shared" si="62"/>
        <v>15</v>
      </c>
      <c r="H314" s="168">
        <f t="shared" si="57"/>
        <v>30.5</v>
      </c>
      <c r="I314" s="169">
        <f t="shared" si="56"/>
        <v>-2.5728352211151422E-7</v>
      </c>
      <c r="J314" s="170">
        <f t="shared" si="63"/>
        <v>-7.8471474244011843E-6</v>
      </c>
      <c r="K314" s="171" t="s">
        <v>302</v>
      </c>
    </row>
    <row r="315" spans="1:11">
      <c r="A315" s="33" t="s">
        <v>301</v>
      </c>
      <c r="B315" s="59">
        <v>44666</v>
      </c>
      <c r="C315" s="42">
        <v>513146.59</v>
      </c>
      <c r="D315" s="13">
        <v>44621</v>
      </c>
      <c r="E315" s="13">
        <v>44651</v>
      </c>
      <c r="F315" s="167">
        <f t="shared" si="61"/>
        <v>15.5</v>
      </c>
      <c r="G315" s="167">
        <f t="shared" si="62"/>
        <v>15</v>
      </c>
      <c r="H315" s="168">
        <f t="shared" si="57"/>
        <v>30.5</v>
      </c>
      <c r="I315" s="169">
        <f t="shared" si="56"/>
        <v>1.8283362696955149E-3</v>
      </c>
      <c r="J315" s="170">
        <f t="shared" si="63"/>
        <v>5.5764256225713203E-2</v>
      </c>
      <c r="K315" s="171" t="s">
        <v>302</v>
      </c>
    </row>
    <row r="316" spans="1:11">
      <c r="A316" s="33" t="s">
        <v>301</v>
      </c>
      <c r="B316" s="59">
        <v>44666</v>
      </c>
      <c r="C316" s="42">
        <v>49882.19</v>
      </c>
      <c r="D316" s="13">
        <v>44621</v>
      </c>
      <c r="E316" s="13">
        <v>44651</v>
      </c>
      <c r="F316" s="167">
        <f t="shared" si="61"/>
        <v>15.5</v>
      </c>
      <c r="G316" s="167">
        <f t="shared" si="62"/>
        <v>15</v>
      </c>
      <c r="H316" s="168">
        <f t="shared" si="57"/>
        <v>30.5</v>
      </c>
      <c r="I316" s="169">
        <f t="shared" si="56"/>
        <v>1.7772975396531995E-4</v>
      </c>
      <c r="J316" s="170">
        <f t="shared" si="63"/>
        <v>5.4207574959422586E-3</v>
      </c>
      <c r="K316" s="171" t="s">
        <v>302</v>
      </c>
    </row>
    <row r="317" spans="1:11">
      <c r="A317" s="33" t="s">
        <v>301</v>
      </c>
      <c r="B317" s="59">
        <v>44696</v>
      </c>
      <c r="C317" s="42">
        <v>3662.4</v>
      </c>
      <c r="D317" s="13">
        <v>44652</v>
      </c>
      <c r="E317" s="13">
        <v>44681</v>
      </c>
      <c r="F317" s="167">
        <f t="shared" si="61"/>
        <v>15</v>
      </c>
      <c r="G317" s="167">
        <f t="shared" si="62"/>
        <v>15</v>
      </c>
      <c r="H317" s="168">
        <f t="shared" si="57"/>
        <v>30</v>
      </c>
      <c r="I317" s="169">
        <f t="shared" si="56"/>
        <v>1.3049095296790053E-5</v>
      </c>
      <c r="J317" s="170">
        <f t="shared" si="63"/>
        <v>3.914728589037016E-4</v>
      </c>
      <c r="K317" s="171" t="s">
        <v>302</v>
      </c>
    </row>
    <row r="318" spans="1:11">
      <c r="A318" s="33" t="s">
        <v>301</v>
      </c>
      <c r="B318" s="59">
        <v>44696</v>
      </c>
      <c r="C318" s="42">
        <v>-1903.21</v>
      </c>
      <c r="D318" s="13">
        <v>44652</v>
      </c>
      <c r="E318" s="13">
        <v>44681</v>
      </c>
      <c r="F318" s="167">
        <f t="shared" si="61"/>
        <v>15</v>
      </c>
      <c r="G318" s="167">
        <f t="shared" si="62"/>
        <v>15</v>
      </c>
      <c r="H318" s="168">
        <f t="shared" si="57"/>
        <v>30</v>
      </c>
      <c r="I318" s="169">
        <f t="shared" si="56"/>
        <v>-6.7811185724671787E-6</v>
      </c>
      <c r="J318" s="170">
        <f t="shared" si="63"/>
        <v>-2.0343355717401536E-4</v>
      </c>
      <c r="K318" s="171" t="s">
        <v>302</v>
      </c>
    </row>
    <row r="319" spans="1:11">
      <c r="A319" s="33" t="s">
        <v>301</v>
      </c>
      <c r="B319" s="59">
        <v>44696</v>
      </c>
      <c r="C319" s="42">
        <v>720.72</v>
      </c>
      <c r="D319" s="13">
        <v>44652</v>
      </c>
      <c r="E319" s="13">
        <v>44681</v>
      </c>
      <c r="F319" s="167">
        <f t="shared" si="61"/>
        <v>15</v>
      </c>
      <c r="G319" s="167">
        <f t="shared" si="62"/>
        <v>15</v>
      </c>
      <c r="H319" s="168">
        <f t="shared" si="57"/>
        <v>30</v>
      </c>
      <c r="I319" s="169">
        <f t="shared" si="56"/>
        <v>2.5679182946435469E-6</v>
      </c>
      <c r="J319" s="170">
        <f t="shared" si="63"/>
        <v>7.7037548839306401E-5</v>
      </c>
      <c r="K319" s="171" t="s">
        <v>302</v>
      </c>
    </row>
    <row r="320" spans="1:11">
      <c r="A320" s="33" t="s">
        <v>301</v>
      </c>
      <c r="B320" s="59">
        <v>44696</v>
      </c>
      <c r="C320" s="42">
        <v>1963.67</v>
      </c>
      <c r="D320" s="13">
        <v>44652</v>
      </c>
      <c r="E320" s="13">
        <v>44681</v>
      </c>
      <c r="F320" s="167">
        <f t="shared" si="61"/>
        <v>15</v>
      </c>
      <c r="G320" s="167">
        <f t="shared" si="62"/>
        <v>15</v>
      </c>
      <c r="H320" s="168">
        <f t="shared" si="57"/>
        <v>30</v>
      </c>
      <c r="I320" s="169">
        <f t="shared" si="56"/>
        <v>6.9965369597661978E-6</v>
      </c>
      <c r="J320" s="170">
        <f t="shared" si="63"/>
        <v>2.0989610879298593E-4</v>
      </c>
      <c r="K320" s="171" t="s">
        <v>302</v>
      </c>
    </row>
    <row r="321" spans="1:11">
      <c r="A321" s="33" t="s">
        <v>301</v>
      </c>
      <c r="B321" s="59">
        <v>44696</v>
      </c>
      <c r="C321" s="42">
        <v>-220.83</v>
      </c>
      <c r="D321" s="13">
        <v>44652</v>
      </c>
      <c r="E321" s="13">
        <v>44681</v>
      </c>
      <c r="F321" s="167">
        <f t="shared" si="61"/>
        <v>15</v>
      </c>
      <c r="G321" s="167">
        <f t="shared" si="62"/>
        <v>15</v>
      </c>
      <c r="H321" s="168">
        <f t="shared" si="57"/>
        <v>30</v>
      </c>
      <c r="I321" s="169">
        <f t="shared" si="56"/>
        <v>-7.8681512516113674E-7</v>
      </c>
      <c r="J321" s="170">
        <f t="shared" si="63"/>
        <v>-2.3604453754834101E-5</v>
      </c>
      <c r="K321" s="171" t="s">
        <v>302</v>
      </c>
    </row>
    <row r="322" spans="1:11">
      <c r="A322" s="33" t="s">
        <v>301</v>
      </c>
      <c r="B322" s="59">
        <v>44696</v>
      </c>
      <c r="C322" s="42">
        <v>2797.55</v>
      </c>
      <c r="D322" s="13">
        <v>44652</v>
      </c>
      <c r="E322" s="13">
        <v>44681</v>
      </c>
      <c r="F322" s="167">
        <f t="shared" si="61"/>
        <v>15</v>
      </c>
      <c r="G322" s="167">
        <f t="shared" si="62"/>
        <v>15</v>
      </c>
      <c r="H322" s="168">
        <f t="shared" si="57"/>
        <v>30</v>
      </c>
      <c r="I322" s="169">
        <f t="shared" si="56"/>
        <v>9.9676432250805525E-6</v>
      </c>
      <c r="J322" s="170">
        <f t="shared" si="63"/>
        <v>2.9902929675241656E-4</v>
      </c>
      <c r="K322" s="171" t="s">
        <v>302</v>
      </c>
    </row>
    <row r="323" spans="1:11">
      <c r="A323" s="33" t="s">
        <v>301</v>
      </c>
      <c r="B323" s="59">
        <v>44696</v>
      </c>
      <c r="C323" s="42">
        <v>24371.98</v>
      </c>
      <c r="D323" s="13">
        <v>44652</v>
      </c>
      <c r="E323" s="13">
        <v>44681</v>
      </c>
      <c r="F323" s="167">
        <f t="shared" si="61"/>
        <v>15</v>
      </c>
      <c r="G323" s="167">
        <f t="shared" si="62"/>
        <v>15</v>
      </c>
      <c r="H323" s="168">
        <f t="shared" si="57"/>
        <v>30</v>
      </c>
      <c r="I323" s="169">
        <f t="shared" si="56"/>
        <v>8.6837125816803518E-5</v>
      </c>
      <c r="J323" s="170">
        <f t="shared" si="63"/>
        <v>2.6051137745041054E-3</v>
      </c>
      <c r="K323" s="171" t="s">
        <v>302</v>
      </c>
    </row>
    <row r="324" spans="1:11">
      <c r="A324" s="33" t="s">
        <v>301</v>
      </c>
      <c r="B324" s="59">
        <v>44696</v>
      </c>
      <c r="C324" s="42">
        <v>-109.4</v>
      </c>
      <c r="D324" s="13">
        <v>44652</v>
      </c>
      <c r="E324" s="13">
        <v>44681</v>
      </c>
      <c r="F324" s="167">
        <f t="shared" si="61"/>
        <v>15</v>
      </c>
      <c r="G324" s="167">
        <f t="shared" si="62"/>
        <v>15</v>
      </c>
      <c r="H324" s="168">
        <f t="shared" si="57"/>
        <v>30</v>
      </c>
      <c r="I324" s="169">
        <f t="shared" si="56"/>
        <v>-3.8979112753080814E-7</v>
      </c>
      <c r="J324" s="170">
        <f t="shared" si="63"/>
        <v>-1.1693733825924244E-5</v>
      </c>
      <c r="K324" s="171" t="s">
        <v>302</v>
      </c>
    </row>
    <row r="325" spans="1:11">
      <c r="A325" s="33" t="s">
        <v>301</v>
      </c>
      <c r="B325" s="59">
        <v>44696</v>
      </c>
      <c r="C325" s="42">
        <v>-0.24</v>
      </c>
      <c r="D325" s="13">
        <v>44652</v>
      </c>
      <c r="E325" s="13">
        <v>44681</v>
      </c>
      <c r="F325" s="167">
        <f t="shared" si="61"/>
        <v>15</v>
      </c>
      <c r="G325" s="167">
        <f t="shared" si="62"/>
        <v>15</v>
      </c>
      <c r="H325" s="168">
        <f t="shared" si="57"/>
        <v>30</v>
      </c>
      <c r="I325" s="169">
        <f t="shared" si="56"/>
        <v>-8.5511764723394837E-10</v>
      </c>
      <c r="J325" s="170">
        <f t="shared" si="63"/>
        <v>-2.5653529417018452E-8</v>
      </c>
      <c r="K325" s="171" t="s">
        <v>302</v>
      </c>
    </row>
    <row r="326" spans="1:11">
      <c r="A326" s="33" t="s">
        <v>301</v>
      </c>
      <c r="B326" s="59">
        <v>44696</v>
      </c>
      <c r="C326" s="42">
        <v>759249.97</v>
      </c>
      <c r="D326" s="13">
        <v>44652</v>
      </c>
      <c r="E326" s="13">
        <v>44681</v>
      </c>
      <c r="F326" s="167">
        <f t="shared" ref="F326:F341" si="64">(E326-D326+1)/2</f>
        <v>15</v>
      </c>
      <c r="G326" s="167">
        <f t="shared" ref="G326:G341" si="65">B326-E326</f>
        <v>15</v>
      </c>
      <c r="H326" s="168">
        <f t="shared" si="57"/>
        <v>30</v>
      </c>
      <c r="I326" s="169">
        <f t="shared" si="56"/>
        <v>2.7052002000368578E-3</v>
      </c>
      <c r="J326" s="170">
        <f t="shared" ref="J326:J341" si="66">H326*I326</f>
        <v>8.1156006001105729E-2</v>
      </c>
      <c r="K326" s="171" t="s">
        <v>302</v>
      </c>
    </row>
    <row r="327" spans="1:11">
      <c r="A327" s="33" t="s">
        <v>301</v>
      </c>
      <c r="B327" s="59">
        <v>44696</v>
      </c>
      <c r="C327" s="42">
        <v>45654.87</v>
      </c>
      <c r="D327" s="13">
        <v>44652</v>
      </c>
      <c r="E327" s="13">
        <v>44681</v>
      </c>
      <c r="F327" s="167">
        <f t="shared" si="64"/>
        <v>15</v>
      </c>
      <c r="G327" s="167">
        <f t="shared" si="65"/>
        <v>15</v>
      </c>
      <c r="H327" s="168">
        <f t="shared" si="57"/>
        <v>30</v>
      </c>
      <c r="I327" s="169">
        <f t="shared" si="56"/>
        <v>1.6266785424654906E-4</v>
      </c>
      <c r="J327" s="170">
        <f t="shared" si="66"/>
        <v>4.880035627396472E-3</v>
      </c>
      <c r="K327" s="171" t="s">
        <v>302</v>
      </c>
    </row>
    <row r="328" spans="1:11">
      <c r="A328" s="33" t="s">
        <v>301</v>
      </c>
      <c r="B328" s="59">
        <v>44696</v>
      </c>
      <c r="C328" s="42">
        <v>295121.8</v>
      </c>
      <c r="D328" s="13">
        <v>44652</v>
      </c>
      <c r="E328" s="13">
        <v>44681</v>
      </c>
      <c r="F328" s="167">
        <f t="shared" si="64"/>
        <v>15</v>
      </c>
      <c r="G328" s="167">
        <f t="shared" si="65"/>
        <v>15</v>
      </c>
      <c r="H328" s="168">
        <f t="shared" si="57"/>
        <v>30</v>
      </c>
      <c r="I328" s="169">
        <f t="shared" si="56"/>
        <v>1.0515160802643661E-3</v>
      </c>
      <c r="J328" s="170">
        <f t="shared" si="66"/>
        <v>3.154548240793098E-2</v>
      </c>
      <c r="K328" s="171" t="s">
        <v>302</v>
      </c>
    </row>
    <row r="329" spans="1:11">
      <c r="A329" s="33" t="s">
        <v>301</v>
      </c>
      <c r="B329" s="59">
        <v>44696</v>
      </c>
      <c r="C329" s="42">
        <v>578912.91</v>
      </c>
      <c r="D329" s="13">
        <v>44652</v>
      </c>
      <c r="E329" s="13">
        <v>44681</v>
      </c>
      <c r="F329" s="167">
        <f t="shared" si="64"/>
        <v>15</v>
      </c>
      <c r="G329" s="167">
        <f t="shared" si="65"/>
        <v>15</v>
      </c>
      <c r="H329" s="168">
        <f t="shared" si="57"/>
        <v>30</v>
      </c>
      <c r="I329" s="169">
        <f t="shared" si="56"/>
        <v>2.0626610231356604E-3</v>
      </c>
      <c r="J329" s="170">
        <f t="shared" si="66"/>
        <v>6.1879830694069812E-2</v>
      </c>
      <c r="K329" s="171" t="s">
        <v>302</v>
      </c>
    </row>
    <row r="330" spans="1:11">
      <c r="A330" s="33" t="s">
        <v>301</v>
      </c>
      <c r="B330" s="59">
        <v>44696</v>
      </c>
      <c r="C330" s="42">
        <v>-609869.79</v>
      </c>
      <c r="D330" s="13">
        <v>44652</v>
      </c>
      <c r="E330" s="13">
        <v>44681</v>
      </c>
      <c r="F330" s="167">
        <f t="shared" si="64"/>
        <v>15</v>
      </c>
      <c r="G330" s="167">
        <f t="shared" si="65"/>
        <v>15</v>
      </c>
      <c r="H330" s="168">
        <f t="shared" si="57"/>
        <v>30</v>
      </c>
      <c r="I330" s="169">
        <f t="shared" ref="I330:I393" si="67">C330/$C$592</f>
        <v>-2.172960083099426E-3</v>
      </c>
      <c r="J330" s="170">
        <f t="shared" si="66"/>
        <v>-6.5188802492982784E-2</v>
      </c>
      <c r="K330" s="171" t="s">
        <v>302</v>
      </c>
    </row>
    <row r="331" spans="1:11">
      <c r="A331" s="33" t="s">
        <v>301</v>
      </c>
      <c r="B331" s="59">
        <v>44696</v>
      </c>
      <c r="C331" s="42">
        <v>-578911.98</v>
      </c>
      <c r="D331" s="13">
        <v>44652</v>
      </c>
      <c r="E331" s="13">
        <v>44681</v>
      </c>
      <c r="F331" s="167">
        <f t="shared" si="64"/>
        <v>15</v>
      </c>
      <c r="G331" s="167">
        <f t="shared" si="65"/>
        <v>15</v>
      </c>
      <c r="H331" s="168">
        <f t="shared" ref="H331:H394" si="68">F331+G331</f>
        <v>30</v>
      </c>
      <c r="I331" s="169">
        <f t="shared" si="67"/>
        <v>-2.0626577095547772E-3</v>
      </c>
      <c r="J331" s="170">
        <f t="shared" si="66"/>
        <v>-6.1879731286643314E-2</v>
      </c>
      <c r="K331" s="171" t="s">
        <v>302</v>
      </c>
    </row>
    <row r="332" spans="1:11">
      <c r="A332" s="33" t="s">
        <v>301</v>
      </c>
      <c r="B332" s="59">
        <v>44696</v>
      </c>
      <c r="C332" s="42">
        <v>-74379.42</v>
      </c>
      <c r="D332" s="13">
        <v>44652</v>
      </c>
      <c r="E332" s="13">
        <v>44681</v>
      </c>
      <c r="F332" s="167">
        <f t="shared" si="64"/>
        <v>15</v>
      </c>
      <c r="G332" s="167">
        <f t="shared" si="65"/>
        <v>15</v>
      </c>
      <c r="H332" s="168">
        <f t="shared" si="68"/>
        <v>30</v>
      </c>
      <c r="I332" s="169">
        <f t="shared" si="67"/>
        <v>-2.650131443042737E-4</v>
      </c>
      <c r="J332" s="170">
        <f t="shared" si="66"/>
        <v>-7.9503943291282103E-3</v>
      </c>
      <c r="K332" s="171" t="s">
        <v>302</v>
      </c>
    </row>
    <row r="333" spans="1:11">
      <c r="A333" s="33" t="s">
        <v>301</v>
      </c>
      <c r="B333" s="59">
        <v>44696</v>
      </c>
      <c r="C333" s="42">
        <v>-5.64</v>
      </c>
      <c r="D333" s="13">
        <v>44652</v>
      </c>
      <c r="E333" s="13">
        <v>44681</v>
      </c>
      <c r="F333" s="167">
        <f t="shared" si="64"/>
        <v>15</v>
      </c>
      <c r="G333" s="167">
        <f t="shared" si="65"/>
        <v>15</v>
      </c>
      <c r="H333" s="168">
        <f t="shared" si="68"/>
        <v>30</v>
      </c>
      <c r="I333" s="169">
        <f t="shared" si="67"/>
        <v>-2.0095264709997787E-8</v>
      </c>
      <c r="J333" s="170">
        <f t="shared" si="66"/>
        <v>-6.0285794129993361E-7</v>
      </c>
      <c r="K333" s="171" t="s">
        <v>302</v>
      </c>
    </row>
    <row r="334" spans="1:11">
      <c r="A334" s="33" t="s">
        <v>301</v>
      </c>
      <c r="B334" s="59">
        <v>44696</v>
      </c>
      <c r="C334" s="42">
        <v>406782.18</v>
      </c>
      <c r="D334" s="13">
        <v>44652</v>
      </c>
      <c r="E334" s="13">
        <v>44681</v>
      </c>
      <c r="F334" s="167">
        <f t="shared" si="64"/>
        <v>15</v>
      </c>
      <c r="G334" s="167">
        <f t="shared" si="65"/>
        <v>15</v>
      </c>
      <c r="H334" s="168">
        <f t="shared" si="68"/>
        <v>30</v>
      </c>
      <c r="I334" s="169">
        <f t="shared" si="67"/>
        <v>1.4493609195762353E-3</v>
      </c>
      <c r="J334" s="170">
        <f t="shared" si="66"/>
        <v>4.3480827587287059E-2</v>
      </c>
      <c r="K334" s="171" t="s">
        <v>302</v>
      </c>
    </row>
    <row r="335" spans="1:11">
      <c r="A335" s="33" t="s">
        <v>301</v>
      </c>
      <c r="B335" s="59">
        <v>44696</v>
      </c>
      <c r="C335" s="42">
        <v>-12689.33</v>
      </c>
      <c r="D335" s="13">
        <v>44652</v>
      </c>
      <c r="E335" s="13">
        <v>44681</v>
      </c>
      <c r="F335" s="167">
        <f t="shared" si="64"/>
        <v>15</v>
      </c>
      <c r="G335" s="167">
        <f t="shared" si="65"/>
        <v>15</v>
      </c>
      <c r="H335" s="168">
        <f t="shared" si="68"/>
        <v>30</v>
      </c>
      <c r="I335" s="169">
        <f t="shared" si="67"/>
        <v>-4.5211958394063158E-5</v>
      </c>
      <c r="J335" s="170">
        <f t="shared" si="66"/>
        <v>-1.3563587518218947E-3</v>
      </c>
      <c r="K335" s="171" t="s">
        <v>302</v>
      </c>
    </row>
    <row r="336" spans="1:11">
      <c r="A336" s="33" t="s">
        <v>301</v>
      </c>
      <c r="B336" s="59">
        <v>44696</v>
      </c>
      <c r="C336" s="42">
        <v>-194681.83</v>
      </c>
      <c r="D336" s="13">
        <v>44652</v>
      </c>
      <c r="E336" s="13">
        <v>44681</v>
      </c>
      <c r="F336" s="167">
        <f t="shared" si="64"/>
        <v>15</v>
      </c>
      <c r="G336" s="167">
        <f t="shared" si="65"/>
        <v>15</v>
      </c>
      <c r="H336" s="168">
        <f t="shared" si="68"/>
        <v>30</v>
      </c>
      <c r="I336" s="169">
        <f t="shared" si="67"/>
        <v>-6.9364945178666457E-4</v>
      </c>
      <c r="J336" s="170">
        <f t="shared" si="66"/>
        <v>-2.0809483553599937E-2</v>
      </c>
      <c r="K336" s="171" t="s">
        <v>302</v>
      </c>
    </row>
    <row r="337" spans="1:11">
      <c r="A337" s="33" t="s">
        <v>301</v>
      </c>
      <c r="B337" s="59">
        <v>44696</v>
      </c>
      <c r="C337" s="42">
        <v>-357.83</v>
      </c>
      <c r="D337" s="13">
        <v>44652</v>
      </c>
      <c r="E337" s="13">
        <v>44681</v>
      </c>
      <c r="F337" s="167">
        <f t="shared" si="64"/>
        <v>15</v>
      </c>
      <c r="G337" s="167">
        <f t="shared" si="65"/>
        <v>15</v>
      </c>
      <c r="H337" s="168">
        <f t="shared" si="68"/>
        <v>30</v>
      </c>
      <c r="I337" s="169">
        <f t="shared" si="67"/>
        <v>-1.2749447821238488E-6</v>
      </c>
      <c r="J337" s="170">
        <f t="shared" si="66"/>
        <v>-3.8248343463715467E-5</v>
      </c>
      <c r="K337" s="171" t="s">
        <v>302</v>
      </c>
    </row>
    <row r="338" spans="1:11">
      <c r="A338" s="33" t="s">
        <v>301</v>
      </c>
      <c r="B338" s="59">
        <v>44696</v>
      </c>
      <c r="C338" s="42">
        <v>2420480.62</v>
      </c>
      <c r="D338" s="13">
        <v>44652</v>
      </c>
      <c r="E338" s="13">
        <v>44681</v>
      </c>
      <c r="F338" s="167">
        <f t="shared" si="64"/>
        <v>15</v>
      </c>
      <c r="G338" s="167">
        <f t="shared" si="65"/>
        <v>15</v>
      </c>
      <c r="H338" s="168">
        <f t="shared" si="68"/>
        <v>30</v>
      </c>
      <c r="I338" s="169">
        <f t="shared" si="67"/>
        <v>8.624148720624036E-3</v>
      </c>
      <c r="J338" s="170">
        <f t="shared" si="66"/>
        <v>0.25872446161872109</v>
      </c>
      <c r="K338" s="171" t="s">
        <v>302</v>
      </c>
    </row>
    <row r="339" spans="1:11">
      <c r="A339" s="33" t="s">
        <v>301</v>
      </c>
      <c r="B339" s="59">
        <v>44696</v>
      </c>
      <c r="C339" s="42">
        <v>7876732.7699999996</v>
      </c>
      <c r="D339" s="13">
        <v>44652</v>
      </c>
      <c r="E339" s="13">
        <v>44681</v>
      </c>
      <c r="F339" s="167">
        <f t="shared" si="64"/>
        <v>15</v>
      </c>
      <c r="G339" s="167">
        <f t="shared" si="65"/>
        <v>15</v>
      </c>
      <c r="H339" s="168">
        <f t="shared" si="68"/>
        <v>30</v>
      </c>
      <c r="I339" s="169">
        <f t="shared" si="67"/>
        <v>2.8064721642387252E-2</v>
      </c>
      <c r="J339" s="170">
        <f t="shared" si="66"/>
        <v>0.84194164927161752</v>
      </c>
      <c r="K339" s="171" t="s">
        <v>302</v>
      </c>
    </row>
    <row r="340" spans="1:11">
      <c r="A340" s="33" t="s">
        <v>303</v>
      </c>
      <c r="B340" s="59">
        <v>44720</v>
      </c>
      <c r="C340" s="42">
        <v>1367603.71</v>
      </c>
      <c r="D340" s="13">
        <v>44682</v>
      </c>
      <c r="E340" s="13">
        <v>44712</v>
      </c>
      <c r="F340" s="167">
        <f t="shared" si="64"/>
        <v>15.5</v>
      </c>
      <c r="G340" s="167">
        <f t="shared" si="65"/>
        <v>8</v>
      </c>
      <c r="H340" s="168">
        <f t="shared" si="68"/>
        <v>23.5</v>
      </c>
      <c r="I340" s="169">
        <f t="shared" si="67"/>
        <v>4.8727586118484127E-3</v>
      </c>
      <c r="J340" s="170">
        <f t="shared" si="66"/>
        <v>0.11450982737843769</v>
      </c>
      <c r="K340" s="171" t="s">
        <v>304</v>
      </c>
    </row>
    <row r="341" spans="1:11">
      <c r="A341" s="33" t="s">
        <v>303</v>
      </c>
      <c r="B341" s="59">
        <v>44720</v>
      </c>
      <c r="C341" s="42">
        <v>4762786.71</v>
      </c>
      <c r="D341" s="13">
        <v>44682</v>
      </c>
      <c r="E341" s="13">
        <v>44712</v>
      </c>
      <c r="F341" s="167">
        <f t="shared" si="64"/>
        <v>15.5</v>
      </c>
      <c r="G341" s="167">
        <f t="shared" si="65"/>
        <v>8</v>
      </c>
      <c r="H341" s="168">
        <f t="shared" si="68"/>
        <v>23.5</v>
      </c>
      <c r="I341" s="169">
        <f t="shared" si="67"/>
        <v>1.6969762357217991E-2</v>
      </c>
      <c r="J341" s="170">
        <f t="shared" si="66"/>
        <v>0.39878941539462276</v>
      </c>
      <c r="K341" s="171" t="s">
        <v>304</v>
      </c>
    </row>
    <row r="342" spans="1:11">
      <c r="A342" s="33" t="s">
        <v>301</v>
      </c>
      <c r="B342" s="59">
        <v>44696</v>
      </c>
      <c r="C342" s="42">
        <v>-1074.6600000000001</v>
      </c>
      <c r="D342" s="13">
        <v>44652</v>
      </c>
      <c r="E342" s="13">
        <v>44681</v>
      </c>
      <c r="F342" s="167">
        <f t="shared" ref="F342:F379" si="69">(E342-D342+1)/2</f>
        <v>15</v>
      </c>
      <c r="G342" s="167">
        <f t="shared" ref="G342:G379" si="70">B342-E342</f>
        <v>15</v>
      </c>
      <c r="H342" s="168">
        <f t="shared" si="68"/>
        <v>30</v>
      </c>
      <c r="I342" s="169">
        <f t="shared" si="67"/>
        <v>-3.8290030449018128E-6</v>
      </c>
      <c r="J342" s="170">
        <f t="shared" ref="J342:J379" si="71">H342*I342</f>
        <v>-1.1487009134705438E-4</v>
      </c>
      <c r="K342" s="171" t="s">
        <v>302</v>
      </c>
    </row>
    <row r="343" spans="1:11">
      <c r="A343" s="33" t="s">
        <v>301</v>
      </c>
      <c r="B343" s="59">
        <v>44696</v>
      </c>
      <c r="C343" s="42">
        <v>-6994.86</v>
      </c>
      <c r="D343" s="13">
        <v>44652</v>
      </c>
      <c r="E343" s="13">
        <v>44681</v>
      </c>
      <c r="F343" s="167">
        <f t="shared" si="69"/>
        <v>15</v>
      </c>
      <c r="G343" s="167">
        <f t="shared" si="70"/>
        <v>15</v>
      </c>
      <c r="H343" s="168">
        <f t="shared" si="68"/>
        <v>30</v>
      </c>
      <c r="I343" s="169">
        <f t="shared" si="67"/>
        <v>-2.4922617608045231E-5</v>
      </c>
      <c r="J343" s="170">
        <f t="shared" si="71"/>
        <v>-7.476785282413569E-4</v>
      </c>
      <c r="K343" s="171" t="s">
        <v>302</v>
      </c>
    </row>
    <row r="344" spans="1:11">
      <c r="A344" s="33" t="s">
        <v>303</v>
      </c>
      <c r="B344" s="59">
        <v>44720</v>
      </c>
      <c r="C344" s="42">
        <v>80638</v>
      </c>
      <c r="D344" s="13">
        <v>44682</v>
      </c>
      <c r="E344" s="13">
        <v>44712</v>
      </c>
      <c r="F344" s="167">
        <f t="shared" si="69"/>
        <v>15.5</v>
      </c>
      <c r="G344" s="167">
        <f t="shared" si="70"/>
        <v>8</v>
      </c>
      <c r="H344" s="168">
        <f t="shared" si="68"/>
        <v>23.5</v>
      </c>
      <c r="I344" s="169">
        <f t="shared" si="67"/>
        <v>2.8731240349021305E-4</v>
      </c>
      <c r="J344" s="170">
        <f t="shared" si="71"/>
        <v>6.751841482020007E-3</v>
      </c>
      <c r="K344" s="171" t="s">
        <v>304</v>
      </c>
    </row>
    <row r="345" spans="1:11">
      <c r="A345" s="33" t="s">
        <v>303</v>
      </c>
      <c r="B345" s="59">
        <v>44720</v>
      </c>
      <c r="C345" s="42">
        <v>280502</v>
      </c>
      <c r="D345" s="13">
        <v>44682</v>
      </c>
      <c r="E345" s="13">
        <v>44712</v>
      </c>
      <c r="F345" s="167">
        <f t="shared" si="69"/>
        <v>15.5</v>
      </c>
      <c r="G345" s="167">
        <f t="shared" si="70"/>
        <v>8</v>
      </c>
      <c r="H345" s="168">
        <f t="shared" si="68"/>
        <v>23.5</v>
      </c>
      <c r="I345" s="169">
        <f t="shared" si="67"/>
        <v>9.9942587618507086E-4</v>
      </c>
      <c r="J345" s="170">
        <f t="shared" si="71"/>
        <v>2.3486508090349165E-2</v>
      </c>
      <c r="K345" s="171" t="s">
        <v>304</v>
      </c>
    </row>
    <row r="346" spans="1:11">
      <c r="A346" s="33" t="s">
        <v>303</v>
      </c>
      <c r="B346" s="59">
        <v>44720</v>
      </c>
      <c r="C346" s="42">
        <v>-24143</v>
      </c>
      <c r="D346" s="13">
        <v>44682</v>
      </c>
      <c r="E346" s="13">
        <v>44712</v>
      </c>
      <c r="F346" s="167">
        <f t="shared" si="69"/>
        <v>15.5</v>
      </c>
      <c r="G346" s="167">
        <f t="shared" si="70"/>
        <v>8</v>
      </c>
      <c r="H346" s="168">
        <f t="shared" si="68"/>
        <v>23.5</v>
      </c>
      <c r="I346" s="169">
        <f t="shared" si="67"/>
        <v>-8.6021272321538402E-5</v>
      </c>
      <c r="J346" s="170">
        <f t="shared" si="71"/>
        <v>-2.0214998995561526E-3</v>
      </c>
      <c r="K346" s="171" t="s">
        <v>304</v>
      </c>
    </row>
    <row r="347" spans="1:11">
      <c r="A347" s="33" t="s">
        <v>303</v>
      </c>
      <c r="B347" s="59">
        <v>44720</v>
      </c>
      <c r="C347" s="42">
        <v>2190859</v>
      </c>
      <c r="D347" s="13">
        <v>44682</v>
      </c>
      <c r="E347" s="13">
        <v>44712</v>
      </c>
      <c r="F347" s="167">
        <f t="shared" si="69"/>
        <v>15.5</v>
      </c>
      <c r="G347" s="167">
        <f t="shared" si="70"/>
        <v>8</v>
      </c>
      <c r="H347" s="168">
        <f t="shared" si="68"/>
        <v>23.5</v>
      </c>
      <c r="I347" s="169">
        <f t="shared" si="67"/>
        <v>7.8060091395888371E-3</v>
      </c>
      <c r="J347" s="170">
        <f t="shared" si="71"/>
        <v>0.18344121478033767</v>
      </c>
      <c r="K347" s="171" t="s">
        <v>304</v>
      </c>
    </row>
    <row r="348" spans="1:11">
      <c r="A348" s="33" t="s">
        <v>301</v>
      </c>
      <c r="B348" s="59">
        <v>44696</v>
      </c>
      <c r="C348" s="42">
        <v>173051.99</v>
      </c>
      <c r="D348" s="13">
        <v>44652</v>
      </c>
      <c r="E348" s="13">
        <v>44681</v>
      </c>
      <c r="F348" s="167">
        <f t="shared" si="69"/>
        <v>15</v>
      </c>
      <c r="G348" s="167">
        <f t="shared" si="70"/>
        <v>15</v>
      </c>
      <c r="H348" s="168">
        <f t="shared" si="68"/>
        <v>30</v>
      </c>
      <c r="I348" s="169">
        <f t="shared" si="67"/>
        <v>6.1658254390813648E-4</v>
      </c>
      <c r="J348" s="170">
        <f t="shared" si="71"/>
        <v>1.8497476317244094E-2</v>
      </c>
      <c r="K348" s="171" t="s">
        <v>302</v>
      </c>
    </row>
    <row r="349" spans="1:11">
      <c r="A349" s="33" t="s">
        <v>301</v>
      </c>
      <c r="B349" s="59">
        <v>44696</v>
      </c>
      <c r="C349" s="42">
        <v>-115587.33</v>
      </c>
      <c r="D349" s="13">
        <v>44652</v>
      </c>
      <c r="E349" s="13">
        <v>44681</v>
      </c>
      <c r="F349" s="167">
        <f t="shared" si="69"/>
        <v>15</v>
      </c>
      <c r="G349" s="167">
        <f t="shared" si="70"/>
        <v>15</v>
      </c>
      <c r="H349" s="168">
        <f t="shared" si="68"/>
        <v>30</v>
      </c>
      <c r="I349" s="169">
        <f t="shared" si="67"/>
        <v>-4.118365236652249E-4</v>
      </c>
      <c r="J349" s="170">
        <f t="shared" si="71"/>
        <v>-1.2355095709956748E-2</v>
      </c>
      <c r="K349" s="171" t="s">
        <v>302</v>
      </c>
    </row>
    <row r="350" spans="1:11">
      <c r="A350" s="33" t="s">
        <v>301</v>
      </c>
      <c r="B350" s="59">
        <v>44696</v>
      </c>
      <c r="C350" s="42">
        <v>72662.399999999994</v>
      </c>
      <c r="D350" s="13">
        <v>44652</v>
      </c>
      <c r="E350" s="13">
        <v>44681</v>
      </c>
      <c r="F350" s="167">
        <f t="shared" si="69"/>
        <v>15</v>
      </c>
      <c r="G350" s="167">
        <f t="shared" si="70"/>
        <v>15</v>
      </c>
      <c r="H350" s="168">
        <f t="shared" si="68"/>
        <v>30</v>
      </c>
      <c r="I350" s="169">
        <f t="shared" si="67"/>
        <v>2.5889541887655018E-4</v>
      </c>
      <c r="J350" s="170">
        <f t="shared" si="71"/>
        <v>7.7668625662965056E-3</v>
      </c>
      <c r="K350" s="171" t="s">
        <v>302</v>
      </c>
    </row>
    <row r="351" spans="1:11">
      <c r="A351" s="33" t="s">
        <v>301</v>
      </c>
      <c r="B351" s="59">
        <v>44696</v>
      </c>
      <c r="C351" s="42">
        <v>39907.9</v>
      </c>
      <c r="D351" s="13">
        <v>44652</v>
      </c>
      <c r="E351" s="13">
        <v>44681</v>
      </c>
      <c r="F351" s="167">
        <f t="shared" si="69"/>
        <v>15</v>
      </c>
      <c r="G351" s="167">
        <f t="shared" si="70"/>
        <v>15</v>
      </c>
      <c r="H351" s="168">
        <f t="shared" si="68"/>
        <v>30</v>
      </c>
      <c r="I351" s="169">
        <f t="shared" si="67"/>
        <v>1.4219145647519871E-4</v>
      </c>
      <c r="J351" s="170">
        <f t="shared" si="71"/>
        <v>4.2657436942559615E-3</v>
      </c>
      <c r="K351" s="171" t="s">
        <v>302</v>
      </c>
    </row>
    <row r="352" spans="1:11">
      <c r="A352" s="33" t="s">
        <v>301</v>
      </c>
      <c r="B352" s="59">
        <v>44696</v>
      </c>
      <c r="C352" s="42">
        <v>1101.8599999999999</v>
      </c>
      <c r="D352" s="13">
        <v>44652</v>
      </c>
      <c r="E352" s="13">
        <v>44681</v>
      </c>
      <c r="F352" s="167">
        <f t="shared" si="69"/>
        <v>15</v>
      </c>
      <c r="G352" s="167">
        <f t="shared" si="70"/>
        <v>15</v>
      </c>
      <c r="H352" s="168">
        <f t="shared" si="68"/>
        <v>30</v>
      </c>
      <c r="I352" s="169">
        <f t="shared" si="67"/>
        <v>3.9259163782549924E-6</v>
      </c>
      <c r="J352" s="170">
        <f t="shared" si="71"/>
        <v>1.1777749134764978E-4</v>
      </c>
      <c r="K352" s="171" t="s">
        <v>302</v>
      </c>
    </row>
    <row r="353" spans="1:11">
      <c r="A353" s="33" t="s">
        <v>301</v>
      </c>
      <c r="B353" s="59">
        <v>44696</v>
      </c>
      <c r="C353" s="42">
        <v>-12462.62</v>
      </c>
      <c r="D353" s="13">
        <v>44652</v>
      </c>
      <c r="E353" s="13">
        <v>44681</v>
      </c>
      <c r="F353" s="167">
        <f t="shared" si="69"/>
        <v>15</v>
      </c>
      <c r="G353" s="167">
        <f t="shared" si="70"/>
        <v>15</v>
      </c>
      <c r="H353" s="168">
        <f t="shared" si="68"/>
        <v>30</v>
      </c>
      <c r="I353" s="169">
        <f t="shared" si="67"/>
        <v>-4.4404192886544794E-5</v>
      </c>
      <c r="J353" s="170">
        <f t="shared" si="71"/>
        <v>-1.3321257865963438E-3</v>
      </c>
      <c r="K353" s="171" t="s">
        <v>302</v>
      </c>
    </row>
    <row r="354" spans="1:11">
      <c r="A354" s="33" t="s">
        <v>301</v>
      </c>
      <c r="B354" s="59">
        <v>44696</v>
      </c>
      <c r="C354" s="42">
        <v>-872.65</v>
      </c>
      <c r="D354" s="13">
        <v>44652</v>
      </c>
      <c r="E354" s="13">
        <v>44681</v>
      </c>
      <c r="F354" s="167">
        <f t="shared" si="69"/>
        <v>15</v>
      </c>
      <c r="G354" s="167">
        <f t="shared" si="70"/>
        <v>15</v>
      </c>
      <c r="H354" s="168">
        <f t="shared" si="68"/>
        <v>30</v>
      </c>
      <c r="I354" s="169">
        <f t="shared" si="67"/>
        <v>-3.1092433952446043E-6</v>
      </c>
      <c r="J354" s="170">
        <f t="shared" si="71"/>
        <v>-9.3277301857338125E-5</v>
      </c>
      <c r="K354" s="171" t="s">
        <v>302</v>
      </c>
    </row>
    <row r="355" spans="1:11">
      <c r="A355" s="33" t="s">
        <v>301</v>
      </c>
      <c r="B355" s="59">
        <v>44696</v>
      </c>
      <c r="C355" s="42">
        <v>1855331.19</v>
      </c>
      <c r="D355" s="13">
        <v>44652</v>
      </c>
      <c r="E355" s="13">
        <v>44681</v>
      </c>
      <c r="F355" s="167">
        <f t="shared" si="69"/>
        <v>15</v>
      </c>
      <c r="G355" s="167">
        <f t="shared" si="70"/>
        <v>15</v>
      </c>
      <c r="H355" s="168">
        <f t="shared" si="68"/>
        <v>30</v>
      </c>
      <c r="I355" s="169">
        <f t="shared" si="67"/>
        <v>6.6105268418023399E-3</v>
      </c>
      <c r="J355" s="170">
        <f t="shared" si="71"/>
        <v>0.19831580525407019</v>
      </c>
      <c r="K355" s="171" t="s">
        <v>302</v>
      </c>
    </row>
    <row r="356" spans="1:11">
      <c r="A356" s="33" t="s">
        <v>301</v>
      </c>
      <c r="B356" s="59">
        <v>44696</v>
      </c>
      <c r="C356" s="42">
        <v>654690.06999999995</v>
      </c>
      <c r="D356" s="13">
        <v>44652</v>
      </c>
      <c r="E356" s="13">
        <v>44681</v>
      </c>
      <c r="F356" s="167">
        <f t="shared" si="69"/>
        <v>15</v>
      </c>
      <c r="G356" s="167">
        <f t="shared" si="70"/>
        <v>15</v>
      </c>
      <c r="H356" s="168">
        <f t="shared" si="68"/>
        <v>30</v>
      </c>
      <c r="I356" s="169">
        <f t="shared" si="67"/>
        <v>2.3326543013576207E-3</v>
      </c>
      <c r="J356" s="170">
        <f t="shared" si="71"/>
        <v>6.9979629040728616E-2</v>
      </c>
      <c r="K356" s="171" t="s">
        <v>302</v>
      </c>
    </row>
    <row r="357" spans="1:11">
      <c r="A357" s="33" t="s">
        <v>301</v>
      </c>
      <c r="B357" s="59">
        <v>44696</v>
      </c>
      <c r="C357" s="42">
        <v>35637.68</v>
      </c>
      <c r="D357" s="13">
        <v>44652</v>
      </c>
      <c r="E357" s="13">
        <v>44681</v>
      </c>
      <c r="F357" s="167">
        <f t="shared" si="69"/>
        <v>15</v>
      </c>
      <c r="G357" s="167">
        <f t="shared" si="70"/>
        <v>15</v>
      </c>
      <c r="H357" s="168">
        <f t="shared" si="68"/>
        <v>30</v>
      </c>
      <c r="I357" s="169">
        <f t="shared" si="67"/>
        <v>1.2697670447698475E-4</v>
      </c>
      <c r="J357" s="170">
        <f t="shared" si="71"/>
        <v>3.8093011343095424E-3</v>
      </c>
      <c r="K357" s="171" t="s">
        <v>302</v>
      </c>
    </row>
    <row r="358" spans="1:11">
      <c r="A358" s="33" t="s">
        <v>301</v>
      </c>
      <c r="B358" s="59">
        <v>44696</v>
      </c>
      <c r="C358" s="42">
        <v>4864.45</v>
      </c>
      <c r="D358" s="13">
        <v>44652</v>
      </c>
      <c r="E358" s="13">
        <v>44681</v>
      </c>
      <c r="F358" s="167">
        <f t="shared" si="69"/>
        <v>15</v>
      </c>
      <c r="G358" s="167">
        <f t="shared" si="70"/>
        <v>15</v>
      </c>
      <c r="H358" s="168">
        <f t="shared" si="68"/>
        <v>30</v>
      </c>
      <c r="I358" s="169">
        <f t="shared" si="67"/>
        <v>1.7331987662863248E-5</v>
      </c>
      <c r="J358" s="170">
        <f t="shared" si="71"/>
        <v>5.1995962988589741E-4</v>
      </c>
      <c r="K358" s="171" t="s">
        <v>302</v>
      </c>
    </row>
    <row r="359" spans="1:11">
      <c r="A359" s="33" t="s">
        <v>301</v>
      </c>
      <c r="B359" s="59">
        <v>44696</v>
      </c>
      <c r="C359" s="42">
        <v>-58.41</v>
      </c>
      <c r="D359" s="13">
        <v>44652</v>
      </c>
      <c r="E359" s="13">
        <v>44681</v>
      </c>
      <c r="F359" s="167">
        <f t="shared" si="69"/>
        <v>15</v>
      </c>
      <c r="G359" s="167">
        <f t="shared" si="70"/>
        <v>15</v>
      </c>
      <c r="H359" s="168">
        <f t="shared" si="68"/>
        <v>30</v>
      </c>
      <c r="I359" s="169">
        <f t="shared" si="67"/>
        <v>-2.0811425739556218E-7</v>
      </c>
      <c r="J359" s="170">
        <f t="shared" si="71"/>
        <v>-6.2434277218668657E-6</v>
      </c>
      <c r="K359" s="171" t="s">
        <v>302</v>
      </c>
    </row>
    <row r="360" spans="1:11">
      <c r="A360" s="33" t="s">
        <v>301</v>
      </c>
      <c r="B360" s="59">
        <v>44696</v>
      </c>
      <c r="C360" s="42">
        <v>-2968.97</v>
      </c>
      <c r="D360" s="13">
        <v>44652</v>
      </c>
      <c r="E360" s="13">
        <v>44681</v>
      </c>
      <c r="F360" s="167">
        <f t="shared" si="69"/>
        <v>15</v>
      </c>
      <c r="G360" s="167">
        <f t="shared" si="70"/>
        <v>15</v>
      </c>
      <c r="H360" s="168">
        <f t="shared" si="68"/>
        <v>30</v>
      </c>
      <c r="I360" s="169">
        <f t="shared" si="67"/>
        <v>-1.0578411004617399E-5</v>
      </c>
      <c r="J360" s="170">
        <f t="shared" si="71"/>
        <v>-3.1735233013852195E-4</v>
      </c>
      <c r="K360" s="171" t="s">
        <v>302</v>
      </c>
    </row>
    <row r="361" spans="1:11">
      <c r="A361" s="33" t="s">
        <v>301</v>
      </c>
      <c r="B361" s="59">
        <v>44727</v>
      </c>
      <c r="C361" s="42">
        <v>53.48</v>
      </c>
      <c r="D361" s="13">
        <v>44682</v>
      </c>
      <c r="E361" s="13">
        <v>44712</v>
      </c>
      <c r="F361" s="167">
        <f t="shared" si="69"/>
        <v>15.5</v>
      </c>
      <c r="G361" s="167">
        <f t="shared" si="70"/>
        <v>15</v>
      </c>
      <c r="H361" s="168">
        <f t="shared" si="68"/>
        <v>30.5</v>
      </c>
      <c r="I361" s="169">
        <f t="shared" si="67"/>
        <v>1.9054871572529816E-7</v>
      </c>
      <c r="J361" s="170">
        <f t="shared" si="71"/>
        <v>5.8117358296215935E-6</v>
      </c>
      <c r="K361" s="171" t="s">
        <v>302</v>
      </c>
    </row>
    <row r="362" spans="1:11">
      <c r="A362" s="33" t="s">
        <v>301</v>
      </c>
      <c r="B362" s="59">
        <v>44727</v>
      </c>
      <c r="C362" s="42">
        <v>-0.09</v>
      </c>
      <c r="D362" s="13">
        <v>44682</v>
      </c>
      <c r="E362" s="13">
        <v>44712</v>
      </c>
      <c r="F362" s="167">
        <f t="shared" si="69"/>
        <v>15.5</v>
      </c>
      <c r="G362" s="167">
        <f t="shared" si="70"/>
        <v>15</v>
      </c>
      <c r="H362" s="168">
        <f t="shared" si="68"/>
        <v>30.5</v>
      </c>
      <c r="I362" s="169">
        <f t="shared" si="67"/>
        <v>-3.2066911771273063E-10</v>
      </c>
      <c r="J362" s="170">
        <f t="shared" si="71"/>
        <v>-9.7804080902382844E-9</v>
      </c>
      <c r="K362" s="171" t="s">
        <v>302</v>
      </c>
    </row>
    <row r="363" spans="1:11">
      <c r="A363" s="33" t="s">
        <v>301</v>
      </c>
      <c r="B363" s="59">
        <v>44727</v>
      </c>
      <c r="C363" s="42">
        <v>321.8</v>
      </c>
      <c r="D363" s="13">
        <v>44682</v>
      </c>
      <c r="E363" s="13">
        <v>44712</v>
      </c>
      <c r="F363" s="167">
        <f t="shared" si="69"/>
        <v>15.5</v>
      </c>
      <c r="G363" s="167">
        <f t="shared" si="70"/>
        <v>15</v>
      </c>
      <c r="H363" s="168">
        <f t="shared" si="68"/>
        <v>30.5</v>
      </c>
      <c r="I363" s="169">
        <f t="shared" si="67"/>
        <v>1.1465702453328525E-6</v>
      </c>
      <c r="J363" s="170">
        <f t="shared" si="71"/>
        <v>3.4970392482652002E-5</v>
      </c>
      <c r="K363" s="171" t="s">
        <v>302</v>
      </c>
    </row>
    <row r="364" spans="1:11">
      <c r="A364" s="33" t="s">
        <v>301</v>
      </c>
      <c r="B364" s="59">
        <v>44727</v>
      </c>
      <c r="C364" s="42">
        <v>493</v>
      </c>
      <c r="D364" s="13">
        <v>44682</v>
      </c>
      <c r="E364" s="13">
        <v>44712</v>
      </c>
      <c r="F364" s="167">
        <f t="shared" si="69"/>
        <v>15.5</v>
      </c>
      <c r="G364" s="167">
        <f t="shared" si="70"/>
        <v>15</v>
      </c>
      <c r="H364" s="168">
        <f t="shared" si="68"/>
        <v>30.5</v>
      </c>
      <c r="I364" s="169">
        <f t="shared" si="67"/>
        <v>1.7565541670264024E-6</v>
      </c>
      <c r="J364" s="170">
        <f t="shared" si="71"/>
        <v>5.3574902094305274E-5</v>
      </c>
      <c r="K364" s="171" t="s">
        <v>302</v>
      </c>
    </row>
    <row r="365" spans="1:11">
      <c r="A365" s="33" t="s">
        <v>301</v>
      </c>
      <c r="B365" s="59">
        <v>44727</v>
      </c>
      <c r="C365" s="42">
        <v>2396.81</v>
      </c>
      <c r="D365" s="13">
        <v>44682</v>
      </c>
      <c r="E365" s="13">
        <v>44712</v>
      </c>
      <c r="F365" s="167">
        <f t="shared" si="69"/>
        <v>15.5</v>
      </c>
      <c r="G365" s="167">
        <f t="shared" si="70"/>
        <v>15</v>
      </c>
      <c r="H365" s="168">
        <f t="shared" si="68"/>
        <v>30.5</v>
      </c>
      <c r="I365" s="169">
        <f t="shared" si="67"/>
        <v>8.5398105336116662E-6</v>
      </c>
      <c r="J365" s="170">
        <f t="shared" si="71"/>
        <v>2.6046422127515582E-4</v>
      </c>
      <c r="K365" s="171" t="s">
        <v>302</v>
      </c>
    </row>
    <row r="366" spans="1:11">
      <c r="A366" s="33" t="s">
        <v>301</v>
      </c>
      <c r="B366" s="59">
        <v>44727</v>
      </c>
      <c r="C366" s="42">
        <v>33261.97</v>
      </c>
      <c r="D366" s="13">
        <v>44682</v>
      </c>
      <c r="E366" s="13">
        <v>44712</v>
      </c>
      <c r="F366" s="167">
        <f t="shared" si="69"/>
        <v>15.5</v>
      </c>
      <c r="G366" s="167">
        <f t="shared" si="70"/>
        <v>15</v>
      </c>
      <c r="H366" s="168">
        <f t="shared" si="68"/>
        <v>30.5</v>
      </c>
      <c r="I366" s="169">
        <f t="shared" si="67"/>
        <v>1.1851207303652573E-4</v>
      </c>
      <c r="J366" s="170">
        <f t="shared" si="71"/>
        <v>3.6146182276140348E-3</v>
      </c>
      <c r="K366" s="171" t="s">
        <v>302</v>
      </c>
    </row>
    <row r="367" spans="1:11">
      <c r="A367" s="33" t="s">
        <v>301</v>
      </c>
      <c r="B367" s="59">
        <v>44727</v>
      </c>
      <c r="C367" s="42">
        <v>-83.68</v>
      </c>
      <c r="D367" s="13">
        <v>44682</v>
      </c>
      <c r="E367" s="13">
        <v>44712</v>
      </c>
      <c r="F367" s="167">
        <f t="shared" si="69"/>
        <v>15.5</v>
      </c>
      <c r="G367" s="167">
        <f t="shared" si="70"/>
        <v>15</v>
      </c>
      <c r="H367" s="168">
        <f t="shared" si="68"/>
        <v>30.5</v>
      </c>
      <c r="I367" s="169">
        <f t="shared" si="67"/>
        <v>-2.9815101966890334E-7</v>
      </c>
      <c r="J367" s="170">
        <f t="shared" si="71"/>
        <v>-9.0936060999015512E-6</v>
      </c>
      <c r="K367" s="171" t="s">
        <v>302</v>
      </c>
    </row>
    <row r="368" spans="1:11">
      <c r="A368" s="33" t="s">
        <v>301</v>
      </c>
      <c r="B368" s="59">
        <v>44727</v>
      </c>
      <c r="C368" s="42">
        <v>-0.08</v>
      </c>
      <c r="D368" s="13">
        <v>44682</v>
      </c>
      <c r="E368" s="13">
        <v>44712</v>
      </c>
      <c r="F368" s="167">
        <f t="shared" si="69"/>
        <v>15.5</v>
      </c>
      <c r="G368" s="167">
        <f t="shared" si="70"/>
        <v>15</v>
      </c>
      <c r="H368" s="168">
        <f t="shared" si="68"/>
        <v>30.5</v>
      </c>
      <c r="I368" s="169">
        <f t="shared" si="67"/>
        <v>-2.8503921574464944E-10</v>
      </c>
      <c r="J368" s="170">
        <f t="shared" si="71"/>
        <v>-8.6936960802118072E-9</v>
      </c>
      <c r="K368" s="171" t="s">
        <v>302</v>
      </c>
    </row>
    <row r="369" spans="1:11">
      <c r="A369" s="33" t="s">
        <v>301</v>
      </c>
      <c r="B369" s="59">
        <v>44727</v>
      </c>
      <c r="C369" s="42">
        <v>186316.93</v>
      </c>
      <c r="D369" s="13">
        <v>44682</v>
      </c>
      <c r="E369" s="13">
        <v>44712</v>
      </c>
      <c r="F369" s="167">
        <f t="shared" si="69"/>
        <v>15.5</v>
      </c>
      <c r="G369" s="167">
        <f t="shared" si="70"/>
        <v>15</v>
      </c>
      <c r="H369" s="168">
        <f t="shared" si="68"/>
        <v>30.5</v>
      </c>
      <c r="I369" s="169">
        <f t="shared" si="67"/>
        <v>6.6384539508938432E-4</v>
      </c>
      <c r="J369" s="170">
        <f t="shared" si="71"/>
        <v>2.0247284550226223E-2</v>
      </c>
      <c r="K369" s="171" t="s">
        <v>302</v>
      </c>
    </row>
    <row r="370" spans="1:11">
      <c r="A370" s="33" t="s">
        <v>301</v>
      </c>
      <c r="B370" s="59">
        <v>44727</v>
      </c>
      <c r="C370" s="42">
        <v>134213.66</v>
      </c>
      <c r="D370" s="13">
        <v>44682</v>
      </c>
      <c r="E370" s="13">
        <v>44712</v>
      </c>
      <c r="F370" s="167">
        <f t="shared" si="69"/>
        <v>15.5</v>
      </c>
      <c r="G370" s="167">
        <f t="shared" si="70"/>
        <v>15</v>
      </c>
      <c r="H370" s="168">
        <f t="shared" si="68"/>
        <v>30.5</v>
      </c>
      <c r="I370" s="169">
        <f t="shared" si="67"/>
        <v>4.7820195485773789E-4</v>
      </c>
      <c r="J370" s="170">
        <f t="shared" si="71"/>
        <v>1.4585159623161006E-2</v>
      </c>
      <c r="K370" s="171" t="s">
        <v>302</v>
      </c>
    </row>
    <row r="371" spans="1:11">
      <c r="A371" s="33" t="s">
        <v>301</v>
      </c>
      <c r="B371" s="59">
        <v>44727</v>
      </c>
      <c r="C371" s="42">
        <v>0.44</v>
      </c>
      <c r="D371" s="13">
        <v>44682</v>
      </c>
      <c r="E371" s="13">
        <v>44712</v>
      </c>
      <c r="F371" s="167">
        <f t="shared" si="69"/>
        <v>15.5</v>
      </c>
      <c r="G371" s="167">
        <f t="shared" si="70"/>
        <v>15</v>
      </c>
      <c r="H371" s="168">
        <f t="shared" si="68"/>
        <v>30.5</v>
      </c>
      <c r="I371" s="169">
        <f t="shared" si="67"/>
        <v>1.567715686595572E-9</v>
      </c>
      <c r="J371" s="170">
        <f t="shared" si="71"/>
        <v>4.7815328441164948E-8</v>
      </c>
      <c r="K371" s="171" t="s">
        <v>302</v>
      </c>
    </row>
    <row r="372" spans="1:11">
      <c r="A372" s="33" t="s">
        <v>301</v>
      </c>
      <c r="B372" s="59">
        <v>44727</v>
      </c>
      <c r="C372" s="42">
        <v>342874.87</v>
      </c>
      <c r="D372" s="13">
        <v>44682</v>
      </c>
      <c r="E372" s="13">
        <v>44712</v>
      </c>
      <c r="F372" s="167">
        <f t="shared" si="69"/>
        <v>15.5</v>
      </c>
      <c r="G372" s="167">
        <f t="shared" si="70"/>
        <v>15</v>
      </c>
      <c r="H372" s="168">
        <f t="shared" si="68"/>
        <v>30.5</v>
      </c>
      <c r="I372" s="169">
        <f t="shared" si="67"/>
        <v>1.221659800541858E-3</v>
      </c>
      <c r="J372" s="170">
        <f t="shared" si="71"/>
        <v>3.7260623916526667E-2</v>
      </c>
      <c r="K372" s="171" t="s">
        <v>302</v>
      </c>
    </row>
    <row r="373" spans="1:11">
      <c r="A373" s="33" t="s">
        <v>301</v>
      </c>
      <c r="B373" s="59">
        <v>44727</v>
      </c>
      <c r="C373" s="42">
        <v>-0.6</v>
      </c>
      <c r="D373" s="13">
        <v>44682</v>
      </c>
      <c r="E373" s="13">
        <v>44712</v>
      </c>
      <c r="F373" s="167">
        <f t="shared" si="69"/>
        <v>15.5</v>
      </c>
      <c r="G373" s="167">
        <f t="shared" si="70"/>
        <v>15</v>
      </c>
      <c r="H373" s="168">
        <f t="shared" si="68"/>
        <v>30.5</v>
      </c>
      <c r="I373" s="169">
        <f t="shared" si="67"/>
        <v>-2.137794118084871E-9</v>
      </c>
      <c r="J373" s="170">
        <f t="shared" si="71"/>
        <v>-6.5202720601588563E-8</v>
      </c>
      <c r="K373" s="171" t="s">
        <v>302</v>
      </c>
    </row>
    <row r="374" spans="1:11">
      <c r="A374" s="33" t="s">
        <v>301</v>
      </c>
      <c r="B374" s="59">
        <v>44727</v>
      </c>
      <c r="C374" s="42">
        <v>560238.30000000005</v>
      </c>
      <c r="D374" s="13">
        <v>44682</v>
      </c>
      <c r="E374" s="13">
        <v>44712</v>
      </c>
      <c r="F374" s="167">
        <f t="shared" si="69"/>
        <v>15.5</v>
      </c>
      <c r="G374" s="167">
        <f t="shared" si="70"/>
        <v>15</v>
      </c>
      <c r="H374" s="168">
        <f t="shared" si="68"/>
        <v>30.5</v>
      </c>
      <c r="I374" s="169">
        <f t="shared" si="67"/>
        <v>1.9961235707764459E-3</v>
      </c>
      <c r="J374" s="170">
        <f t="shared" si="71"/>
        <v>6.0881768908681598E-2</v>
      </c>
      <c r="K374" s="171" t="s">
        <v>302</v>
      </c>
    </row>
    <row r="375" spans="1:11">
      <c r="A375" s="33" t="s">
        <v>301</v>
      </c>
      <c r="B375" s="59">
        <v>44727</v>
      </c>
      <c r="C375" s="42">
        <v>-461192.99</v>
      </c>
      <c r="D375" s="13">
        <v>44682</v>
      </c>
      <c r="E375" s="13">
        <v>44712</v>
      </c>
      <c r="F375" s="167">
        <f t="shared" si="69"/>
        <v>15.5</v>
      </c>
      <c r="G375" s="167">
        <f t="shared" si="70"/>
        <v>15</v>
      </c>
      <c r="H375" s="168">
        <f t="shared" si="68"/>
        <v>30.5</v>
      </c>
      <c r="I375" s="169">
        <f t="shared" si="67"/>
        <v>-1.6432261022066245E-3</v>
      </c>
      <c r="J375" s="170">
        <f t="shared" si="71"/>
        <v>-5.0118396117302046E-2</v>
      </c>
      <c r="K375" s="171" t="s">
        <v>302</v>
      </c>
    </row>
    <row r="376" spans="1:11">
      <c r="A376" s="33" t="s">
        <v>301</v>
      </c>
      <c r="B376" s="59">
        <v>44727</v>
      </c>
      <c r="C376" s="42">
        <v>-1199.75</v>
      </c>
      <c r="D376" s="13">
        <v>44682</v>
      </c>
      <c r="E376" s="13">
        <v>44712</v>
      </c>
      <c r="F376" s="167">
        <f t="shared" si="69"/>
        <v>15.5</v>
      </c>
      <c r="G376" s="167">
        <f t="shared" si="70"/>
        <v>15</v>
      </c>
      <c r="H376" s="168">
        <f t="shared" si="68"/>
        <v>30.5</v>
      </c>
      <c r="I376" s="169">
        <f t="shared" si="67"/>
        <v>-4.2746974886205398E-6</v>
      </c>
      <c r="J376" s="170">
        <f t="shared" si="71"/>
        <v>-1.3037827340292647E-4</v>
      </c>
      <c r="K376" s="171" t="s">
        <v>302</v>
      </c>
    </row>
    <row r="377" spans="1:11">
      <c r="A377" s="33" t="s">
        <v>301</v>
      </c>
      <c r="B377" s="59">
        <v>44727</v>
      </c>
      <c r="C377" s="42">
        <v>-560237.4</v>
      </c>
      <c r="D377" s="13">
        <v>44682</v>
      </c>
      <c r="E377" s="13">
        <v>44712</v>
      </c>
      <c r="F377" s="167">
        <f t="shared" si="69"/>
        <v>15.5</v>
      </c>
      <c r="G377" s="167">
        <f t="shared" si="70"/>
        <v>15</v>
      </c>
      <c r="H377" s="168">
        <f t="shared" si="68"/>
        <v>30.5</v>
      </c>
      <c r="I377" s="169">
        <f t="shared" si="67"/>
        <v>-1.9961203640852685E-3</v>
      </c>
      <c r="J377" s="170">
        <f t="shared" si="71"/>
        <v>-6.0881671104600688E-2</v>
      </c>
      <c r="K377" s="171" t="s">
        <v>302</v>
      </c>
    </row>
    <row r="378" spans="1:11">
      <c r="A378" s="33" t="s">
        <v>301</v>
      </c>
      <c r="B378" s="59">
        <v>44727</v>
      </c>
      <c r="C378" s="42">
        <v>-4.22</v>
      </c>
      <c r="D378" s="13">
        <v>44682</v>
      </c>
      <c r="E378" s="13">
        <v>44712</v>
      </c>
      <c r="F378" s="167">
        <f t="shared" si="69"/>
        <v>15.5</v>
      </c>
      <c r="G378" s="167">
        <f t="shared" si="70"/>
        <v>15</v>
      </c>
      <c r="H378" s="168">
        <f t="shared" si="68"/>
        <v>30.5</v>
      </c>
      <c r="I378" s="169">
        <f t="shared" si="67"/>
        <v>-1.5035818630530259E-8</v>
      </c>
      <c r="J378" s="170">
        <f t="shared" si="71"/>
        <v>-4.5859246823117291E-7</v>
      </c>
      <c r="K378" s="171" t="s">
        <v>302</v>
      </c>
    </row>
    <row r="379" spans="1:11">
      <c r="A379" s="33" t="s">
        <v>301</v>
      </c>
      <c r="B379" s="59">
        <v>44727</v>
      </c>
      <c r="C379" s="42">
        <v>-13547.17</v>
      </c>
      <c r="D379" s="13">
        <v>44682</v>
      </c>
      <c r="E379" s="13">
        <v>44712</v>
      </c>
      <c r="F379" s="167">
        <f t="shared" si="69"/>
        <v>15.5</v>
      </c>
      <c r="G379" s="167">
        <f t="shared" si="70"/>
        <v>15</v>
      </c>
      <c r="H379" s="168">
        <f t="shared" si="68"/>
        <v>30.5</v>
      </c>
      <c r="I379" s="169">
        <f t="shared" si="67"/>
        <v>-4.8268433904493037E-5</v>
      </c>
      <c r="J379" s="170">
        <f t="shared" si="71"/>
        <v>-1.4721872340870375E-3</v>
      </c>
      <c r="K379" s="171" t="s">
        <v>302</v>
      </c>
    </row>
    <row r="380" spans="1:11">
      <c r="A380" s="33" t="s">
        <v>301</v>
      </c>
      <c r="B380" s="59">
        <v>44727</v>
      </c>
      <c r="C380" s="42">
        <v>-52306.02</v>
      </c>
      <c r="D380" s="13">
        <v>44682</v>
      </c>
      <c r="E380" s="13">
        <v>44712</v>
      </c>
      <c r="F380" s="167">
        <f t="shared" ref="F380:F384" si="72">(E380-D380+1)/2</f>
        <v>15.5</v>
      </c>
      <c r="G380" s="167">
        <f t="shared" ref="G380:G384" si="73">B380-E380</f>
        <v>15</v>
      </c>
      <c r="H380" s="168">
        <f t="shared" si="68"/>
        <v>30.5</v>
      </c>
      <c r="I380" s="169">
        <f t="shared" si="67"/>
        <v>-1.8636583649404934E-4</v>
      </c>
      <c r="J380" s="170">
        <f t="shared" ref="J380:J384" si="74">H380*I380</f>
        <v>-5.6841580130685045E-3</v>
      </c>
      <c r="K380" s="171" t="s">
        <v>302</v>
      </c>
    </row>
    <row r="381" spans="1:11">
      <c r="A381" s="33" t="s">
        <v>301</v>
      </c>
      <c r="B381" s="59">
        <v>44727</v>
      </c>
      <c r="C381" s="42">
        <v>1252038.3500000001</v>
      </c>
      <c r="D381" s="13">
        <v>44682</v>
      </c>
      <c r="E381" s="13">
        <v>44712</v>
      </c>
      <c r="F381" s="167">
        <f t="shared" si="72"/>
        <v>15.5</v>
      </c>
      <c r="G381" s="167">
        <f t="shared" si="73"/>
        <v>15</v>
      </c>
      <c r="H381" s="168">
        <f t="shared" si="68"/>
        <v>30.5</v>
      </c>
      <c r="I381" s="169">
        <f t="shared" si="67"/>
        <v>4.4610003670778123E-3</v>
      </c>
      <c r="J381" s="170">
        <f t="shared" si="74"/>
        <v>0.13606051119587328</v>
      </c>
      <c r="K381" s="171" t="s">
        <v>302</v>
      </c>
    </row>
    <row r="382" spans="1:11">
      <c r="A382" s="33" t="s">
        <v>301</v>
      </c>
      <c r="B382" s="59">
        <v>44727</v>
      </c>
      <c r="C382" s="42">
        <v>-73754.05</v>
      </c>
      <c r="D382" s="13">
        <v>44682</v>
      </c>
      <c r="E382" s="13">
        <v>44712</v>
      </c>
      <c r="F382" s="167">
        <f t="shared" si="72"/>
        <v>15.5</v>
      </c>
      <c r="G382" s="167">
        <f t="shared" si="73"/>
        <v>15</v>
      </c>
      <c r="H382" s="168">
        <f t="shared" si="68"/>
        <v>30.5</v>
      </c>
      <c r="I382" s="169">
        <f t="shared" si="67"/>
        <v>-2.6278495712489579E-4</v>
      </c>
      <c r="J382" s="170">
        <f t="shared" si="74"/>
        <v>-8.0149411923093224E-3</v>
      </c>
      <c r="K382" s="171" t="s">
        <v>302</v>
      </c>
    </row>
    <row r="383" spans="1:11">
      <c r="A383" s="33" t="s">
        <v>301</v>
      </c>
      <c r="B383" s="59">
        <v>44727</v>
      </c>
      <c r="C383" s="42">
        <v>0.45</v>
      </c>
      <c r="D383" s="13">
        <v>44682</v>
      </c>
      <c r="E383" s="13">
        <v>44712</v>
      </c>
      <c r="F383" s="167">
        <f t="shared" si="72"/>
        <v>15.5</v>
      </c>
      <c r="G383" s="167">
        <f t="shared" si="73"/>
        <v>15</v>
      </c>
      <c r="H383" s="168">
        <f t="shared" si="68"/>
        <v>30.5</v>
      </c>
      <c r="I383" s="169">
        <f t="shared" si="67"/>
        <v>1.6033455885636532E-9</v>
      </c>
      <c r="J383" s="170">
        <f t="shared" si="74"/>
        <v>4.8902040451191425E-8</v>
      </c>
      <c r="K383" s="171" t="s">
        <v>302</v>
      </c>
    </row>
    <row r="384" spans="1:11">
      <c r="A384" s="33" t="s">
        <v>301</v>
      </c>
      <c r="B384" s="59">
        <v>44727</v>
      </c>
      <c r="C384" s="42">
        <v>-210669.49</v>
      </c>
      <c r="D384" s="13">
        <v>44682</v>
      </c>
      <c r="E384" s="13">
        <v>44712</v>
      </c>
      <c r="F384" s="167">
        <f t="shared" si="72"/>
        <v>15.5</v>
      </c>
      <c r="G384" s="167">
        <f t="shared" si="73"/>
        <v>15</v>
      </c>
      <c r="H384" s="168">
        <f t="shared" si="68"/>
        <v>30.5</v>
      </c>
      <c r="I384" s="169">
        <f t="shared" si="67"/>
        <v>-7.506133276365659E-4</v>
      </c>
      <c r="J384" s="170">
        <f t="shared" si="74"/>
        <v>-2.289370649291526E-2</v>
      </c>
      <c r="K384" s="171" t="s">
        <v>302</v>
      </c>
    </row>
    <row r="385" spans="1:11">
      <c r="A385" s="33" t="s">
        <v>301</v>
      </c>
      <c r="B385" s="59">
        <v>44727</v>
      </c>
      <c r="C385" s="42">
        <v>3077660.04</v>
      </c>
      <c r="D385" s="13">
        <v>44682</v>
      </c>
      <c r="E385" s="13">
        <v>44712</v>
      </c>
      <c r="F385" s="167">
        <f t="shared" ref="F385:F407" si="75">(E385-D385+1)/2</f>
        <v>15.5</v>
      </c>
      <c r="G385" s="167">
        <f t="shared" ref="G385:G407" si="76">B385-E385</f>
        <v>15</v>
      </c>
      <c r="H385" s="168">
        <f t="shared" si="68"/>
        <v>30.5</v>
      </c>
      <c r="I385" s="169">
        <f t="shared" si="67"/>
        <v>1.0965672551628081E-2</v>
      </c>
      <c r="J385" s="170">
        <f t="shared" ref="J385:J407" si="77">H385*I385</f>
        <v>0.33445301282465645</v>
      </c>
      <c r="K385" s="171" t="s">
        <v>302</v>
      </c>
    </row>
    <row r="386" spans="1:11">
      <c r="A386" s="33" t="s">
        <v>301</v>
      </c>
      <c r="B386" s="59">
        <v>44727</v>
      </c>
      <c r="C386" s="42">
        <v>7500524.1200000001</v>
      </c>
      <c r="D386" s="13">
        <v>44682</v>
      </c>
      <c r="E386" s="13">
        <v>44712</v>
      </c>
      <c r="F386" s="167">
        <f t="shared" si="75"/>
        <v>15.5</v>
      </c>
      <c r="G386" s="167">
        <f t="shared" si="76"/>
        <v>15</v>
      </c>
      <c r="H386" s="168">
        <f t="shared" si="68"/>
        <v>30.5</v>
      </c>
      <c r="I386" s="169">
        <f t="shared" si="67"/>
        <v>2.6724293910482838E-2</v>
      </c>
      <c r="J386" s="170">
        <f t="shared" si="77"/>
        <v>0.8150909642697266</v>
      </c>
      <c r="K386" s="171" t="s">
        <v>302</v>
      </c>
    </row>
    <row r="387" spans="1:11">
      <c r="A387" s="33" t="s">
        <v>303</v>
      </c>
      <c r="B387" s="59">
        <v>44750</v>
      </c>
      <c r="C387" s="42">
        <v>1007247.75</v>
      </c>
      <c r="D387" s="13">
        <v>44713</v>
      </c>
      <c r="E387" s="13">
        <v>44742</v>
      </c>
      <c r="F387" s="167">
        <f t="shared" si="75"/>
        <v>15</v>
      </c>
      <c r="G387" s="167">
        <f t="shared" si="76"/>
        <v>8</v>
      </c>
      <c r="H387" s="168">
        <f t="shared" si="68"/>
        <v>23</v>
      </c>
      <c r="I387" s="169">
        <f t="shared" si="67"/>
        <v>3.5888138590070341E-3</v>
      </c>
      <c r="J387" s="170">
        <f t="shared" si="77"/>
        <v>8.2542718757161779E-2</v>
      </c>
      <c r="K387" s="171" t="s">
        <v>304</v>
      </c>
    </row>
    <row r="388" spans="1:11">
      <c r="A388" s="33" t="s">
        <v>303</v>
      </c>
      <c r="B388" s="59">
        <v>44750</v>
      </c>
      <c r="C388" s="42">
        <v>3713655.75</v>
      </c>
      <c r="D388" s="13">
        <v>44713</v>
      </c>
      <c r="E388" s="13">
        <v>44742</v>
      </c>
      <c r="F388" s="167">
        <f t="shared" si="75"/>
        <v>15</v>
      </c>
      <c r="G388" s="167">
        <f t="shared" si="76"/>
        <v>8</v>
      </c>
      <c r="H388" s="168">
        <f t="shared" si="68"/>
        <v>23</v>
      </c>
      <c r="I388" s="169">
        <f t="shared" si="67"/>
        <v>1.32317190315701E-2</v>
      </c>
      <c r="J388" s="170">
        <f t="shared" si="77"/>
        <v>0.30432953772611232</v>
      </c>
      <c r="K388" s="171" t="s">
        <v>304</v>
      </c>
    </row>
    <row r="389" spans="1:11">
      <c r="A389" s="33" t="s">
        <v>301</v>
      </c>
      <c r="B389" s="59">
        <v>44727</v>
      </c>
      <c r="C389" s="42">
        <v>355.48</v>
      </c>
      <c r="D389" s="13">
        <v>44682</v>
      </c>
      <c r="E389" s="13">
        <v>44712</v>
      </c>
      <c r="F389" s="167">
        <f t="shared" si="75"/>
        <v>15.5</v>
      </c>
      <c r="G389" s="167">
        <f t="shared" si="76"/>
        <v>15</v>
      </c>
      <c r="H389" s="168">
        <f t="shared" si="68"/>
        <v>30.5</v>
      </c>
      <c r="I389" s="169">
        <f t="shared" si="67"/>
        <v>1.2665717551613498E-6</v>
      </c>
      <c r="J389" s="170">
        <f t="shared" si="77"/>
        <v>3.8630438532421173E-5</v>
      </c>
      <c r="K389" s="171" t="s">
        <v>302</v>
      </c>
    </row>
    <row r="390" spans="1:11">
      <c r="A390" s="33" t="s">
        <v>301</v>
      </c>
      <c r="B390" s="59">
        <v>44727</v>
      </c>
      <c r="C390" s="42">
        <v>-3552.09</v>
      </c>
      <c r="D390" s="13">
        <v>44682</v>
      </c>
      <c r="E390" s="13">
        <v>44712</v>
      </c>
      <c r="F390" s="167">
        <f t="shared" si="75"/>
        <v>15.5</v>
      </c>
      <c r="G390" s="167">
        <f t="shared" si="76"/>
        <v>15</v>
      </c>
      <c r="H390" s="168">
        <f t="shared" si="68"/>
        <v>30.5</v>
      </c>
      <c r="I390" s="169">
        <f t="shared" si="67"/>
        <v>-1.2656061848180149E-5</v>
      </c>
      <c r="J390" s="170">
        <f t="shared" si="77"/>
        <v>-3.8600988636949455E-4</v>
      </c>
      <c r="K390" s="171" t="s">
        <v>302</v>
      </c>
    </row>
    <row r="391" spans="1:11">
      <c r="A391" s="33" t="s">
        <v>303</v>
      </c>
      <c r="B391" s="59">
        <v>44750</v>
      </c>
      <c r="C391" s="42">
        <v>280528</v>
      </c>
      <c r="D391" s="13">
        <v>44713</v>
      </c>
      <c r="E391" s="13">
        <v>44742</v>
      </c>
      <c r="F391" s="167">
        <f t="shared" si="75"/>
        <v>15</v>
      </c>
      <c r="G391" s="167">
        <f t="shared" si="76"/>
        <v>8</v>
      </c>
      <c r="H391" s="168">
        <f t="shared" si="68"/>
        <v>23</v>
      </c>
      <c r="I391" s="169">
        <f t="shared" si="67"/>
        <v>9.9951851393018771E-4</v>
      </c>
      <c r="J391" s="170">
        <f t="shared" si="77"/>
        <v>2.2988925820394319E-2</v>
      </c>
      <c r="K391" s="171" t="s">
        <v>304</v>
      </c>
    </row>
    <row r="392" spans="1:11">
      <c r="A392" s="33" t="s">
        <v>303</v>
      </c>
      <c r="B392" s="59">
        <v>44750</v>
      </c>
      <c r="C392" s="42">
        <v>308994</v>
      </c>
      <c r="D392" s="13">
        <v>44713</v>
      </c>
      <c r="E392" s="13">
        <v>44742</v>
      </c>
      <c r="F392" s="167">
        <f t="shared" si="75"/>
        <v>15</v>
      </c>
      <c r="G392" s="167">
        <f t="shared" si="76"/>
        <v>8</v>
      </c>
      <c r="H392" s="168">
        <f t="shared" si="68"/>
        <v>23</v>
      </c>
      <c r="I392" s="169">
        <f t="shared" si="67"/>
        <v>1.1009425928725277E-3</v>
      </c>
      <c r="J392" s="170">
        <f t="shared" si="77"/>
        <v>2.5321679636068135E-2</v>
      </c>
      <c r="K392" s="171" t="s">
        <v>304</v>
      </c>
    </row>
    <row r="393" spans="1:11">
      <c r="A393" s="33" t="s">
        <v>303</v>
      </c>
      <c r="B393" s="59">
        <v>44750</v>
      </c>
      <c r="C393" s="42">
        <v>2059677</v>
      </c>
      <c r="D393" s="13">
        <v>44713</v>
      </c>
      <c r="E393" s="13">
        <v>44742</v>
      </c>
      <c r="F393" s="167">
        <f t="shared" si="75"/>
        <v>15</v>
      </c>
      <c r="G393" s="167">
        <f t="shared" si="76"/>
        <v>8</v>
      </c>
      <c r="H393" s="168">
        <f t="shared" si="68"/>
        <v>23</v>
      </c>
      <c r="I393" s="169">
        <f t="shared" si="67"/>
        <v>7.3386089595911547E-3</v>
      </c>
      <c r="J393" s="170">
        <f t="shared" si="77"/>
        <v>0.16878800607059655</v>
      </c>
      <c r="K393" s="171" t="s">
        <v>304</v>
      </c>
    </row>
    <row r="394" spans="1:11">
      <c r="A394" s="33" t="s">
        <v>303</v>
      </c>
      <c r="B394" s="59">
        <v>44750</v>
      </c>
      <c r="C394" s="42">
        <v>1037165</v>
      </c>
      <c r="D394" s="13">
        <v>44713</v>
      </c>
      <c r="E394" s="13">
        <v>44742</v>
      </c>
      <c r="F394" s="167">
        <f t="shared" si="75"/>
        <v>15</v>
      </c>
      <c r="G394" s="167">
        <f t="shared" si="76"/>
        <v>8</v>
      </c>
      <c r="H394" s="168">
        <f t="shared" si="68"/>
        <v>23</v>
      </c>
      <c r="I394" s="169">
        <f t="shared" ref="I394:I457" si="78">C394/$C$592</f>
        <v>3.6954087274724918E-3</v>
      </c>
      <c r="J394" s="170">
        <f t="shared" si="77"/>
        <v>8.4994400731867314E-2</v>
      </c>
      <c r="K394" s="171" t="s">
        <v>304</v>
      </c>
    </row>
    <row r="395" spans="1:11">
      <c r="A395" s="33" t="s">
        <v>301</v>
      </c>
      <c r="B395" s="59">
        <v>44757</v>
      </c>
      <c r="C395" s="42">
        <v>198018.7</v>
      </c>
      <c r="D395" s="13">
        <v>44713</v>
      </c>
      <c r="E395" s="13">
        <v>44742</v>
      </c>
      <c r="F395" s="167">
        <f t="shared" si="75"/>
        <v>15</v>
      </c>
      <c r="G395" s="167">
        <f t="shared" si="76"/>
        <v>15</v>
      </c>
      <c r="H395" s="168">
        <f t="shared" ref="H395:H458" si="79">F395+G395</f>
        <v>30</v>
      </c>
      <c r="I395" s="169">
        <f t="shared" si="78"/>
        <v>7.0553868688468771E-4</v>
      </c>
      <c r="J395" s="170">
        <f t="shared" si="77"/>
        <v>2.116616060654063E-2</v>
      </c>
      <c r="K395" s="171" t="s">
        <v>302</v>
      </c>
    </row>
    <row r="396" spans="1:11">
      <c r="A396" s="33" t="s">
        <v>301</v>
      </c>
      <c r="B396" s="59">
        <v>44757</v>
      </c>
      <c r="C396" s="42">
        <v>22646.33</v>
      </c>
      <c r="D396" s="13">
        <v>44713</v>
      </c>
      <c r="E396" s="13">
        <v>44742</v>
      </c>
      <c r="F396" s="167">
        <f t="shared" si="75"/>
        <v>15</v>
      </c>
      <c r="G396" s="167">
        <f t="shared" si="76"/>
        <v>15</v>
      </c>
      <c r="H396" s="168">
        <f t="shared" si="79"/>
        <v>30</v>
      </c>
      <c r="I396" s="169">
        <f t="shared" si="78"/>
        <v>8.0688651783681603E-5</v>
      </c>
      <c r="J396" s="170">
        <f t="shared" si="77"/>
        <v>2.4206595535104479E-3</v>
      </c>
      <c r="K396" s="171" t="s">
        <v>302</v>
      </c>
    </row>
    <row r="397" spans="1:11">
      <c r="A397" s="33" t="s">
        <v>301</v>
      </c>
      <c r="B397" s="59">
        <v>44757</v>
      </c>
      <c r="C397" s="42">
        <v>-119572.89</v>
      </c>
      <c r="D397" s="13">
        <v>44713</v>
      </c>
      <c r="E397" s="13">
        <v>44742</v>
      </c>
      <c r="F397" s="167">
        <f t="shared" si="75"/>
        <v>15</v>
      </c>
      <c r="G397" s="167">
        <f t="shared" si="76"/>
        <v>15</v>
      </c>
      <c r="H397" s="168">
        <f t="shared" si="79"/>
        <v>30</v>
      </c>
      <c r="I397" s="169">
        <f t="shared" si="78"/>
        <v>-4.2603703487401545E-4</v>
      </c>
      <c r="J397" s="170">
        <f t="shared" si="77"/>
        <v>-1.2781111046220463E-2</v>
      </c>
      <c r="K397" s="171" t="s">
        <v>302</v>
      </c>
    </row>
    <row r="398" spans="1:11">
      <c r="A398" s="33" t="s">
        <v>301</v>
      </c>
      <c r="B398" s="59">
        <v>44757</v>
      </c>
      <c r="C398" s="42">
        <v>73553.39</v>
      </c>
      <c r="D398" s="13">
        <v>44713</v>
      </c>
      <c r="E398" s="13">
        <v>44742</v>
      </c>
      <c r="F398" s="167">
        <f t="shared" si="75"/>
        <v>15</v>
      </c>
      <c r="G398" s="167">
        <f t="shared" si="76"/>
        <v>15</v>
      </c>
      <c r="H398" s="168">
        <f t="shared" si="79"/>
        <v>30</v>
      </c>
      <c r="I398" s="169">
        <f t="shared" si="78"/>
        <v>2.6207000751200425E-4</v>
      </c>
      <c r="J398" s="170">
        <f t="shared" si="77"/>
        <v>7.8621002253601267E-3</v>
      </c>
      <c r="K398" s="171" t="s">
        <v>302</v>
      </c>
    </row>
    <row r="399" spans="1:11">
      <c r="A399" s="33" t="s">
        <v>301</v>
      </c>
      <c r="B399" s="59">
        <v>44757</v>
      </c>
      <c r="C399" s="42">
        <v>25673.97</v>
      </c>
      <c r="D399" s="13">
        <v>44713</v>
      </c>
      <c r="E399" s="13">
        <v>44742</v>
      </c>
      <c r="F399" s="167">
        <f t="shared" si="75"/>
        <v>15</v>
      </c>
      <c r="G399" s="167">
        <f t="shared" si="76"/>
        <v>15</v>
      </c>
      <c r="H399" s="168">
        <f t="shared" si="79"/>
        <v>30</v>
      </c>
      <c r="I399" s="169">
        <f t="shared" si="78"/>
        <v>9.1476103423145729E-5</v>
      </c>
      <c r="J399" s="170">
        <f t="shared" si="77"/>
        <v>2.7442831026943718E-3</v>
      </c>
      <c r="K399" s="171" t="s">
        <v>302</v>
      </c>
    </row>
    <row r="400" spans="1:11">
      <c r="A400" s="33" t="s">
        <v>301</v>
      </c>
      <c r="B400" s="59">
        <v>44757</v>
      </c>
      <c r="C400" s="42">
        <v>-11655.71</v>
      </c>
      <c r="D400" s="13">
        <v>44713</v>
      </c>
      <c r="E400" s="13">
        <v>44742</v>
      </c>
      <c r="F400" s="167">
        <f t="shared" si="75"/>
        <v>15</v>
      </c>
      <c r="G400" s="167">
        <f t="shared" si="76"/>
        <v>15</v>
      </c>
      <c r="H400" s="168">
        <f t="shared" si="79"/>
        <v>30</v>
      </c>
      <c r="I400" s="169">
        <f t="shared" si="78"/>
        <v>-4.1529180466838347E-5</v>
      </c>
      <c r="J400" s="170">
        <f t="shared" si="77"/>
        <v>-1.2458754140051505E-3</v>
      </c>
      <c r="K400" s="171" t="s">
        <v>302</v>
      </c>
    </row>
    <row r="401" spans="1:11">
      <c r="A401" s="33" t="s">
        <v>301</v>
      </c>
      <c r="B401" s="59">
        <v>44757</v>
      </c>
      <c r="C401" s="42">
        <v>1801538.57</v>
      </c>
      <c r="D401" s="13">
        <v>44713</v>
      </c>
      <c r="E401" s="13">
        <v>44742</v>
      </c>
      <c r="F401" s="167">
        <f t="shared" si="75"/>
        <v>15</v>
      </c>
      <c r="G401" s="167">
        <f t="shared" si="76"/>
        <v>15</v>
      </c>
      <c r="H401" s="168">
        <f t="shared" si="79"/>
        <v>30</v>
      </c>
      <c r="I401" s="169">
        <f t="shared" si="78"/>
        <v>6.4188642640817164E-3</v>
      </c>
      <c r="J401" s="170">
        <f t="shared" si="77"/>
        <v>0.1925659279224515</v>
      </c>
      <c r="K401" s="171" t="s">
        <v>302</v>
      </c>
    </row>
    <row r="402" spans="1:11">
      <c r="A402" s="33" t="s">
        <v>301</v>
      </c>
      <c r="B402" s="59">
        <v>44757</v>
      </c>
      <c r="C402" s="42">
        <v>1203977.5</v>
      </c>
      <c r="D402" s="13">
        <v>44713</v>
      </c>
      <c r="E402" s="13">
        <v>44742</v>
      </c>
      <c r="F402" s="167">
        <f t="shared" si="75"/>
        <v>15</v>
      </c>
      <c r="G402" s="167">
        <f t="shared" si="76"/>
        <v>15</v>
      </c>
      <c r="H402" s="168">
        <f t="shared" si="79"/>
        <v>30</v>
      </c>
      <c r="I402" s="169">
        <f t="shared" si="78"/>
        <v>4.2897600296775461E-3</v>
      </c>
      <c r="J402" s="170">
        <f t="shared" si="77"/>
        <v>0.12869280089032639</v>
      </c>
      <c r="K402" s="171" t="s">
        <v>302</v>
      </c>
    </row>
    <row r="403" spans="1:11">
      <c r="A403" s="33" t="s">
        <v>301</v>
      </c>
      <c r="B403" s="59">
        <v>44757</v>
      </c>
      <c r="C403" s="42">
        <v>31514.86</v>
      </c>
      <c r="D403" s="13">
        <v>44713</v>
      </c>
      <c r="E403" s="13">
        <v>44742</v>
      </c>
      <c r="F403" s="167">
        <f t="shared" si="75"/>
        <v>15</v>
      </c>
      <c r="G403" s="167">
        <f t="shared" si="76"/>
        <v>15</v>
      </c>
      <c r="H403" s="168">
        <f t="shared" si="79"/>
        <v>30</v>
      </c>
      <c r="I403" s="169">
        <f t="shared" si="78"/>
        <v>1.1228713723378029E-4</v>
      </c>
      <c r="J403" s="170">
        <f t="shared" si="77"/>
        <v>3.3686141170134088E-3</v>
      </c>
      <c r="K403" s="171" t="s">
        <v>302</v>
      </c>
    </row>
    <row r="404" spans="1:11">
      <c r="A404" s="33" t="s">
        <v>301</v>
      </c>
      <c r="B404" s="59">
        <v>44757</v>
      </c>
      <c r="C404" s="42">
        <v>13563.73</v>
      </c>
      <c r="D404" s="13">
        <v>44713</v>
      </c>
      <c r="E404" s="13">
        <v>44742</v>
      </c>
      <c r="F404" s="167">
        <f t="shared" si="75"/>
        <v>15</v>
      </c>
      <c r="G404" s="167">
        <f t="shared" si="76"/>
        <v>15</v>
      </c>
      <c r="H404" s="168">
        <f t="shared" si="79"/>
        <v>30</v>
      </c>
      <c r="I404" s="169">
        <f t="shared" si="78"/>
        <v>4.8327437022152177E-5</v>
      </c>
      <c r="J404" s="170">
        <f t="shared" si="77"/>
        <v>1.4498231106645652E-3</v>
      </c>
      <c r="K404" s="171" t="s">
        <v>302</v>
      </c>
    </row>
    <row r="405" spans="1:11">
      <c r="A405" s="33" t="s">
        <v>301</v>
      </c>
      <c r="B405" s="59">
        <v>44757</v>
      </c>
      <c r="C405" s="42">
        <v>-10970.13</v>
      </c>
      <c r="D405" s="13">
        <v>44713</v>
      </c>
      <c r="E405" s="13">
        <v>44742</v>
      </c>
      <c r="F405" s="167">
        <f t="shared" si="75"/>
        <v>15</v>
      </c>
      <c r="G405" s="167">
        <f t="shared" si="76"/>
        <v>15</v>
      </c>
      <c r="H405" s="168">
        <f t="shared" si="79"/>
        <v>30</v>
      </c>
      <c r="I405" s="169">
        <f t="shared" si="78"/>
        <v>-3.9086465647710642E-5</v>
      </c>
      <c r="J405" s="170">
        <f t="shared" si="77"/>
        <v>-1.1725939694313193E-3</v>
      </c>
      <c r="K405" s="171" t="s">
        <v>302</v>
      </c>
    </row>
    <row r="406" spans="1:11">
      <c r="A406" s="33" t="s">
        <v>301</v>
      </c>
      <c r="B406" s="59">
        <v>44757</v>
      </c>
      <c r="C406" s="42">
        <v>5647.33</v>
      </c>
      <c r="D406" s="13">
        <v>44713</v>
      </c>
      <c r="E406" s="13">
        <v>44742</v>
      </c>
      <c r="F406" s="167">
        <f t="shared" si="75"/>
        <v>15</v>
      </c>
      <c r="G406" s="167">
        <f t="shared" si="76"/>
        <v>15</v>
      </c>
      <c r="H406" s="168">
        <f t="shared" si="79"/>
        <v>30</v>
      </c>
      <c r="I406" s="169">
        <f t="shared" si="78"/>
        <v>2.0121381428140391E-5</v>
      </c>
      <c r="J406" s="170">
        <f t="shared" si="77"/>
        <v>6.0364144284421174E-4</v>
      </c>
      <c r="K406" s="171" t="s">
        <v>302</v>
      </c>
    </row>
    <row r="407" spans="1:11">
      <c r="A407" s="33" t="s">
        <v>301</v>
      </c>
      <c r="B407" s="59">
        <v>44757</v>
      </c>
      <c r="C407" s="42">
        <v>26.81</v>
      </c>
      <c r="D407" s="13">
        <v>44713</v>
      </c>
      <c r="E407" s="13">
        <v>44742</v>
      </c>
      <c r="F407" s="167">
        <f t="shared" si="75"/>
        <v>15</v>
      </c>
      <c r="G407" s="167">
        <f t="shared" si="76"/>
        <v>15</v>
      </c>
      <c r="H407" s="168">
        <f t="shared" si="79"/>
        <v>30</v>
      </c>
      <c r="I407" s="169">
        <f t="shared" si="78"/>
        <v>9.5523767176425651E-8</v>
      </c>
      <c r="J407" s="170">
        <f t="shared" si="77"/>
        <v>2.8657130152927696E-6</v>
      </c>
      <c r="K407" s="171" t="s">
        <v>302</v>
      </c>
    </row>
    <row r="408" spans="1:11">
      <c r="A408" s="33" t="s">
        <v>301</v>
      </c>
      <c r="B408" s="59">
        <v>44757</v>
      </c>
      <c r="C408" s="42">
        <v>145.4</v>
      </c>
      <c r="D408" s="13">
        <v>44713</v>
      </c>
      <c r="E408" s="13">
        <v>44742</v>
      </c>
      <c r="F408" s="167">
        <f t="shared" ref="F408:F421" si="80">(E408-D408+1)/2</f>
        <v>15</v>
      </c>
      <c r="G408" s="167">
        <f t="shared" ref="G408:G421" si="81">B408-E408</f>
        <v>15</v>
      </c>
      <c r="H408" s="168">
        <f t="shared" si="79"/>
        <v>30</v>
      </c>
      <c r="I408" s="169">
        <f t="shared" si="78"/>
        <v>5.1805877461590044E-7</v>
      </c>
      <c r="J408" s="170">
        <f t="shared" ref="J408:J421" si="82">H408*I408</f>
        <v>1.5541763238477013E-5</v>
      </c>
      <c r="K408" s="171" t="s">
        <v>302</v>
      </c>
    </row>
    <row r="409" spans="1:11">
      <c r="A409" s="33" t="s">
        <v>301</v>
      </c>
      <c r="B409" s="59">
        <v>44757</v>
      </c>
      <c r="C409" s="42">
        <v>229.74</v>
      </c>
      <c r="D409" s="13">
        <v>44713</v>
      </c>
      <c r="E409" s="13">
        <v>44742</v>
      </c>
      <c r="F409" s="167">
        <f t="shared" si="80"/>
        <v>15</v>
      </c>
      <c r="G409" s="167">
        <f t="shared" si="81"/>
        <v>15</v>
      </c>
      <c r="H409" s="168">
        <f t="shared" si="79"/>
        <v>30</v>
      </c>
      <c r="I409" s="169">
        <f t="shared" si="78"/>
        <v>8.1856136781469707E-7</v>
      </c>
      <c r="J409" s="170">
        <f t="shared" si="82"/>
        <v>2.4556841034440912E-5</v>
      </c>
      <c r="K409" s="171" t="s">
        <v>302</v>
      </c>
    </row>
    <row r="410" spans="1:11">
      <c r="A410" s="33" t="s">
        <v>301</v>
      </c>
      <c r="B410" s="59">
        <v>44757</v>
      </c>
      <c r="C410" s="42">
        <v>12676.34</v>
      </c>
      <c r="D410" s="13">
        <v>44713</v>
      </c>
      <c r="E410" s="13">
        <v>44742</v>
      </c>
      <c r="F410" s="167">
        <f t="shared" si="80"/>
        <v>15</v>
      </c>
      <c r="G410" s="167">
        <f t="shared" si="81"/>
        <v>15</v>
      </c>
      <c r="H410" s="168">
        <f t="shared" si="79"/>
        <v>30</v>
      </c>
      <c r="I410" s="169">
        <f t="shared" si="78"/>
        <v>4.5165675151406623E-5</v>
      </c>
      <c r="J410" s="170">
        <f t="shared" si="82"/>
        <v>1.3549702545421988E-3</v>
      </c>
      <c r="K410" s="171" t="s">
        <v>302</v>
      </c>
    </row>
    <row r="411" spans="1:11">
      <c r="A411" s="33" t="s">
        <v>301</v>
      </c>
      <c r="B411" s="59">
        <v>44757</v>
      </c>
      <c r="C411" s="42">
        <v>30762.04</v>
      </c>
      <c r="D411" s="13">
        <v>44713</v>
      </c>
      <c r="E411" s="13">
        <v>44742</v>
      </c>
      <c r="F411" s="167">
        <f t="shared" si="80"/>
        <v>15</v>
      </c>
      <c r="G411" s="167">
        <f t="shared" si="81"/>
        <v>15</v>
      </c>
      <c r="H411" s="168">
        <f t="shared" si="79"/>
        <v>30</v>
      </c>
      <c r="I411" s="169">
        <f t="shared" si="78"/>
        <v>1.096048469538192E-4</v>
      </c>
      <c r="J411" s="170">
        <f t="shared" si="82"/>
        <v>3.2881454086145759E-3</v>
      </c>
      <c r="K411" s="171" t="s">
        <v>302</v>
      </c>
    </row>
    <row r="412" spans="1:11">
      <c r="A412" s="33" t="s">
        <v>301</v>
      </c>
      <c r="B412" s="59">
        <v>44757</v>
      </c>
      <c r="C412" s="42">
        <v>1422.22</v>
      </c>
      <c r="D412" s="13">
        <v>44713</v>
      </c>
      <c r="E412" s="13">
        <v>44742</v>
      </c>
      <c r="F412" s="167">
        <f t="shared" si="80"/>
        <v>15</v>
      </c>
      <c r="G412" s="167">
        <f t="shared" si="81"/>
        <v>15</v>
      </c>
      <c r="H412" s="168">
        <f t="shared" si="79"/>
        <v>30</v>
      </c>
      <c r="I412" s="169">
        <f t="shared" si="78"/>
        <v>5.0673559177044418E-6</v>
      </c>
      <c r="J412" s="170">
        <f t="shared" si="82"/>
        <v>1.5202067753113325E-4</v>
      </c>
      <c r="K412" s="171" t="s">
        <v>302</v>
      </c>
    </row>
    <row r="413" spans="1:11">
      <c r="A413" s="33" t="s">
        <v>301</v>
      </c>
      <c r="B413" s="59">
        <v>44757</v>
      </c>
      <c r="C413" s="42">
        <v>-0.05</v>
      </c>
      <c r="D413" s="13">
        <v>44713</v>
      </c>
      <c r="E413" s="13">
        <v>44742</v>
      </c>
      <c r="F413" s="167">
        <f t="shared" si="80"/>
        <v>15</v>
      </c>
      <c r="G413" s="167">
        <f t="shared" si="81"/>
        <v>15</v>
      </c>
      <c r="H413" s="168">
        <f t="shared" si="79"/>
        <v>30</v>
      </c>
      <c r="I413" s="169">
        <f t="shared" si="78"/>
        <v>-1.7814950984040593E-10</v>
      </c>
      <c r="J413" s="170">
        <f t="shared" si="82"/>
        <v>-5.3444852952121783E-9</v>
      </c>
      <c r="K413" s="171" t="s">
        <v>302</v>
      </c>
    </row>
    <row r="414" spans="1:11">
      <c r="A414" s="33" t="s">
        <v>301</v>
      </c>
      <c r="B414" s="59">
        <v>44757</v>
      </c>
      <c r="C414" s="42">
        <v>-34972.239999999998</v>
      </c>
      <c r="D414" s="13">
        <v>44713</v>
      </c>
      <c r="E414" s="13">
        <v>44742</v>
      </c>
      <c r="F414" s="167">
        <f t="shared" si="80"/>
        <v>15</v>
      </c>
      <c r="G414" s="167">
        <f t="shared" si="81"/>
        <v>15</v>
      </c>
      <c r="H414" s="168">
        <f t="shared" si="79"/>
        <v>30</v>
      </c>
      <c r="I414" s="169">
        <f t="shared" si="78"/>
        <v>-1.2460574828042074E-4</v>
      </c>
      <c r="J414" s="170">
        <f t="shared" si="82"/>
        <v>-3.7381724484126222E-3</v>
      </c>
      <c r="K414" s="171" t="s">
        <v>302</v>
      </c>
    </row>
    <row r="415" spans="1:11">
      <c r="A415" s="33" t="s">
        <v>301</v>
      </c>
      <c r="B415" s="59">
        <v>44757</v>
      </c>
      <c r="C415" s="42">
        <v>-210708.7</v>
      </c>
      <c r="D415" s="13">
        <v>44713</v>
      </c>
      <c r="E415" s="13">
        <v>44742</v>
      </c>
      <c r="F415" s="167">
        <f t="shared" si="80"/>
        <v>15</v>
      </c>
      <c r="G415" s="167">
        <f t="shared" si="81"/>
        <v>15</v>
      </c>
      <c r="H415" s="168">
        <f t="shared" si="79"/>
        <v>30</v>
      </c>
      <c r="I415" s="169">
        <f t="shared" si="78"/>
        <v>-7.507530324821828E-4</v>
      </c>
      <c r="J415" s="170">
        <f t="shared" si="82"/>
        <v>-2.2522590974465483E-2</v>
      </c>
      <c r="K415" s="171" t="s">
        <v>302</v>
      </c>
    </row>
    <row r="416" spans="1:11">
      <c r="A416" s="33" t="s">
        <v>301</v>
      </c>
      <c r="B416" s="59">
        <v>44757</v>
      </c>
      <c r="C416" s="42">
        <v>0.04</v>
      </c>
      <c r="D416" s="13">
        <v>44713</v>
      </c>
      <c r="E416" s="13">
        <v>44742</v>
      </c>
      <c r="F416" s="167">
        <f t="shared" si="80"/>
        <v>15</v>
      </c>
      <c r="G416" s="167">
        <f t="shared" si="81"/>
        <v>15</v>
      </c>
      <c r="H416" s="168">
        <f t="shared" si="79"/>
        <v>30</v>
      </c>
      <c r="I416" s="169">
        <f t="shared" si="78"/>
        <v>1.4251960787232472E-10</v>
      </c>
      <c r="J416" s="170">
        <f t="shared" si="82"/>
        <v>4.275588236169742E-9</v>
      </c>
      <c r="K416" s="171" t="s">
        <v>302</v>
      </c>
    </row>
    <row r="417" spans="1:11">
      <c r="A417" s="33" t="s">
        <v>301</v>
      </c>
      <c r="B417" s="59">
        <v>44757</v>
      </c>
      <c r="C417" s="42">
        <v>509761.3</v>
      </c>
      <c r="D417" s="13">
        <v>44713</v>
      </c>
      <c r="E417" s="13">
        <v>44742</v>
      </c>
      <c r="F417" s="167">
        <f t="shared" si="80"/>
        <v>15</v>
      </c>
      <c r="G417" s="167">
        <f t="shared" si="81"/>
        <v>15</v>
      </c>
      <c r="H417" s="168">
        <f t="shared" si="79"/>
        <v>30</v>
      </c>
      <c r="I417" s="169">
        <f t="shared" si="78"/>
        <v>1.8162745146121622E-3</v>
      </c>
      <c r="J417" s="170">
        <f t="shared" si="82"/>
        <v>5.4488235438364868E-2</v>
      </c>
      <c r="K417" s="171" t="s">
        <v>302</v>
      </c>
    </row>
    <row r="418" spans="1:11">
      <c r="A418" s="33" t="s">
        <v>301</v>
      </c>
      <c r="B418" s="59">
        <v>44757</v>
      </c>
      <c r="C418" s="42">
        <v>4.28</v>
      </c>
      <c r="D418" s="13">
        <v>44713</v>
      </c>
      <c r="E418" s="13">
        <v>44742</v>
      </c>
      <c r="F418" s="167">
        <f t="shared" si="80"/>
        <v>15</v>
      </c>
      <c r="G418" s="167">
        <f t="shared" si="81"/>
        <v>15</v>
      </c>
      <c r="H418" s="168">
        <f t="shared" si="79"/>
        <v>30</v>
      </c>
      <c r="I418" s="169">
        <f t="shared" si="78"/>
        <v>1.5249598042338748E-8</v>
      </c>
      <c r="J418" s="170">
        <f t="shared" si="82"/>
        <v>4.5748794127016248E-7</v>
      </c>
      <c r="K418" s="171" t="s">
        <v>302</v>
      </c>
    </row>
    <row r="419" spans="1:11">
      <c r="A419" s="33" t="s">
        <v>301</v>
      </c>
      <c r="B419" s="59">
        <v>44757</v>
      </c>
      <c r="C419" s="42">
        <v>59208.41</v>
      </c>
      <c r="D419" s="13">
        <v>44713</v>
      </c>
      <c r="E419" s="13">
        <v>44742</v>
      </c>
      <c r="F419" s="167">
        <f t="shared" si="80"/>
        <v>15</v>
      </c>
      <c r="G419" s="167">
        <f t="shared" si="81"/>
        <v>15</v>
      </c>
      <c r="H419" s="168">
        <f t="shared" si="79"/>
        <v>30</v>
      </c>
      <c r="I419" s="169">
        <f t="shared" si="78"/>
        <v>2.1095898439859575E-4</v>
      </c>
      <c r="J419" s="170">
        <f t="shared" si="82"/>
        <v>6.3287695319578724E-3</v>
      </c>
      <c r="K419" s="171" t="s">
        <v>302</v>
      </c>
    </row>
    <row r="420" spans="1:11">
      <c r="A420" s="33" t="s">
        <v>301</v>
      </c>
      <c r="B420" s="59">
        <v>44757</v>
      </c>
      <c r="C420" s="42">
        <v>-49789.440000000002</v>
      </c>
      <c r="D420" s="13">
        <v>44713</v>
      </c>
      <c r="E420" s="13">
        <v>44742</v>
      </c>
      <c r="F420" s="167">
        <f t="shared" si="80"/>
        <v>15</v>
      </c>
      <c r="G420" s="167">
        <f t="shared" si="81"/>
        <v>15</v>
      </c>
      <c r="H420" s="168">
        <f t="shared" si="79"/>
        <v>30</v>
      </c>
      <c r="I420" s="169">
        <f t="shared" si="78"/>
        <v>-1.77399286624566E-4</v>
      </c>
      <c r="J420" s="170">
        <f t="shared" si="82"/>
        <v>-5.3219785987369799E-3</v>
      </c>
      <c r="K420" s="171" t="s">
        <v>302</v>
      </c>
    </row>
    <row r="421" spans="1:11">
      <c r="A421" s="33" t="s">
        <v>301</v>
      </c>
      <c r="B421" s="59">
        <v>44757</v>
      </c>
      <c r="C421" s="42">
        <v>-223120.34</v>
      </c>
      <c r="D421" s="13">
        <v>44713</v>
      </c>
      <c r="E421" s="13">
        <v>44742</v>
      </c>
      <c r="F421" s="167">
        <f t="shared" si="80"/>
        <v>15</v>
      </c>
      <c r="G421" s="167">
        <f t="shared" si="81"/>
        <v>15</v>
      </c>
      <c r="H421" s="168">
        <f t="shared" si="79"/>
        <v>30</v>
      </c>
      <c r="I421" s="169">
        <f t="shared" si="78"/>
        <v>-7.9497558412849423E-4</v>
      </c>
      <c r="J421" s="170">
        <f t="shared" si="82"/>
        <v>-2.3849267523854828E-2</v>
      </c>
      <c r="K421" s="171" t="s">
        <v>302</v>
      </c>
    </row>
    <row r="422" spans="1:11">
      <c r="A422" s="33" t="s">
        <v>301</v>
      </c>
      <c r="B422" s="59">
        <v>44757</v>
      </c>
      <c r="C422" s="22">
        <v>578912.91</v>
      </c>
      <c r="D422" s="13">
        <v>44713</v>
      </c>
      <c r="E422" s="13">
        <v>44742</v>
      </c>
      <c r="F422" s="167">
        <f t="shared" ref="F422:F481" si="83">(E422-D422+1)/2</f>
        <v>15</v>
      </c>
      <c r="G422" s="167">
        <f t="shared" ref="G422:G481" si="84">B422-E422</f>
        <v>15</v>
      </c>
      <c r="H422" s="168">
        <f t="shared" si="79"/>
        <v>30</v>
      </c>
      <c r="I422" s="169">
        <f t="shared" si="78"/>
        <v>2.0626610231356604E-3</v>
      </c>
      <c r="J422" s="170">
        <f t="shared" ref="J422:J481" si="85">H422*I422</f>
        <v>6.1879830694069812E-2</v>
      </c>
      <c r="K422" s="171" t="s">
        <v>302</v>
      </c>
    </row>
    <row r="423" spans="1:11">
      <c r="A423" s="33" t="s">
        <v>301</v>
      </c>
      <c r="B423" s="59">
        <v>44757</v>
      </c>
      <c r="C423" s="22">
        <v>-851056.31</v>
      </c>
      <c r="D423" s="13">
        <v>44713</v>
      </c>
      <c r="E423" s="13">
        <v>44742</v>
      </c>
      <c r="F423" s="167">
        <f t="shared" si="83"/>
        <v>15</v>
      </c>
      <c r="G423" s="167">
        <f t="shared" si="84"/>
        <v>15</v>
      </c>
      <c r="H423" s="168">
        <f t="shared" si="79"/>
        <v>30</v>
      </c>
      <c r="I423" s="169">
        <f t="shared" si="78"/>
        <v>-3.0323052894616911E-3</v>
      </c>
      <c r="J423" s="170">
        <f t="shared" si="85"/>
        <v>-9.0969158683850734E-2</v>
      </c>
      <c r="K423" s="171" t="s">
        <v>302</v>
      </c>
    </row>
    <row r="424" spans="1:11">
      <c r="A424" s="33" t="s">
        <v>301</v>
      </c>
      <c r="B424" s="59">
        <v>44757</v>
      </c>
      <c r="C424" s="22">
        <v>-885.57</v>
      </c>
      <c r="D424" s="13">
        <v>44713</v>
      </c>
      <c r="E424" s="13">
        <v>44742</v>
      </c>
      <c r="F424" s="167">
        <f t="shared" si="83"/>
        <v>15</v>
      </c>
      <c r="G424" s="167">
        <f t="shared" si="84"/>
        <v>15</v>
      </c>
      <c r="H424" s="168">
        <f t="shared" si="79"/>
        <v>30</v>
      </c>
      <c r="I424" s="169">
        <f t="shared" si="78"/>
        <v>-3.1552772285873653E-6</v>
      </c>
      <c r="J424" s="170">
        <f t="shared" si="85"/>
        <v>-9.4658316857620966E-5</v>
      </c>
      <c r="K424" s="171" t="s">
        <v>302</v>
      </c>
    </row>
    <row r="425" spans="1:11">
      <c r="A425" s="33" t="s">
        <v>301</v>
      </c>
      <c r="B425" s="59">
        <v>44757</v>
      </c>
      <c r="C425" s="22">
        <v>-578911.98</v>
      </c>
      <c r="D425" s="13">
        <v>44713</v>
      </c>
      <c r="E425" s="13">
        <v>44742</v>
      </c>
      <c r="F425" s="167">
        <f t="shared" si="83"/>
        <v>15</v>
      </c>
      <c r="G425" s="167">
        <f t="shared" si="84"/>
        <v>15</v>
      </c>
      <c r="H425" s="168">
        <f t="shared" si="79"/>
        <v>30</v>
      </c>
      <c r="I425" s="169">
        <f t="shared" si="78"/>
        <v>-2.0626577095547772E-3</v>
      </c>
      <c r="J425" s="170">
        <f t="shared" si="85"/>
        <v>-6.1879731286643314E-2</v>
      </c>
      <c r="K425" s="171" t="s">
        <v>302</v>
      </c>
    </row>
    <row r="426" spans="1:11">
      <c r="A426" s="33" t="s">
        <v>301</v>
      </c>
      <c r="B426" s="59">
        <v>44757</v>
      </c>
      <c r="C426" s="22">
        <v>-371.02</v>
      </c>
      <c r="D426" s="13">
        <v>44713</v>
      </c>
      <c r="E426" s="13">
        <v>44742</v>
      </c>
      <c r="F426" s="167">
        <f t="shared" si="83"/>
        <v>15</v>
      </c>
      <c r="G426" s="167">
        <f t="shared" si="84"/>
        <v>15</v>
      </c>
      <c r="H426" s="168">
        <f t="shared" si="79"/>
        <v>30</v>
      </c>
      <c r="I426" s="169">
        <f t="shared" si="78"/>
        <v>-1.3219406228197479E-6</v>
      </c>
      <c r="J426" s="170">
        <f t="shared" si="85"/>
        <v>-3.9658218684592433E-5</v>
      </c>
      <c r="K426" s="171" t="s">
        <v>302</v>
      </c>
    </row>
    <row r="427" spans="1:11">
      <c r="A427" s="33" t="s">
        <v>301</v>
      </c>
      <c r="B427" s="59">
        <v>44757</v>
      </c>
      <c r="C427" s="22">
        <v>-841.15</v>
      </c>
      <c r="D427" s="13">
        <v>44713</v>
      </c>
      <c r="E427" s="13">
        <v>44742</v>
      </c>
      <c r="F427" s="167">
        <f t="shared" si="83"/>
        <v>15</v>
      </c>
      <c r="G427" s="167">
        <f t="shared" si="84"/>
        <v>15</v>
      </c>
      <c r="H427" s="168">
        <f t="shared" si="79"/>
        <v>30</v>
      </c>
      <c r="I427" s="169">
        <f t="shared" si="78"/>
        <v>-2.9970092040451488E-6</v>
      </c>
      <c r="J427" s="170">
        <f t="shared" si="85"/>
        <v>-8.9910276121354458E-5</v>
      </c>
      <c r="K427" s="171" t="s">
        <v>302</v>
      </c>
    </row>
    <row r="428" spans="1:11">
      <c r="A428" s="33" t="s">
        <v>301</v>
      </c>
      <c r="B428" s="59">
        <v>44757</v>
      </c>
      <c r="C428" s="22">
        <v>1374634.32</v>
      </c>
      <c r="D428" s="13">
        <v>44713</v>
      </c>
      <c r="E428" s="13">
        <v>44742</v>
      </c>
      <c r="F428" s="167">
        <f t="shared" si="83"/>
        <v>15</v>
      </c>
      <c r="G428" s="167">
        <f t="shared" si="84"/>
        <v>15</v>
      </c>
      <c r="H428" s="168">
        <f t="shared" si="79"/>
        <v>30</v>
      </c>
      <c r="I428" s="169">
        <f t="shared" si="78"/>
        <v>4.8978086063559941E-3</v>
      </c>
      <c r="J428" s="170">
        <f t="shared" si="85"/>
        <v>0.14693425819067982</v>
      </c>
      <c r="K428" s="171" t="s">
        <v>302</v>
      </c>
    </row>
    <row r="429" spans="1:11">
      <c r="A429" s="33" t="s">
        <v>301</v>
      </c>
      <c r="B429" s="59">
        <v>44757</v>
      </c>
      <c r="C429" s="22">
        <v>-58277.93</v>
      </c>
      <c r="D429" s="13">
        <v>44713</v>
      </c>
      <c r="E429" s="13">
        <v>44742</v>
      </c>
      <c r="F429" s="167">
        <f t="shared" si="83"/>
        <v>15</v>
      </c>
      <c r="G429" s="167">
        <f t="shared" si="84"/>
        <v>15</v>
      </c>
      <c r="H429" s="168">
        <f t="shared" si="79"/>
        <v>30</v>
      </c>
      <c r="I429" s="169">
        <f t="shared" si="78"/>
        <v>-2.0764369328026973E-4</v>
      </c>
      <c r="J429" s="170">
        <f t="shared" si="85"/>
        <v>-6.2293107984080923E-3</v>
      </c>
      <c r="K429" s="171" t="s">
        <v>302</v>
      </c>
    </row>
    <row r="430" spans="1:11">
      <c r="A430" s="33" t="s">
        <v>301</v>
      </c>
      <c r="B430" s="59">
        <v>44757</v>
      </c>
      <c r="C430" s="22">
        <v>0.03</v>
      </c>
      <c r="D430" s="13">
        <v>44713</v>
      </c>
      <c r="E430" s="13">
        <v>44742</v>
      </c>
      <c r="F430" s="167">
        <f t="shared" si="83"/>
        <v>15</v>
      </c>
      <c r="G430" s="167">
        <f t="shared" si="84"/>
        <v>15</v>
      </c>
      <c r="H430" s="168">
        <f t="shared" si="79"/>
        <v>30</v>
      </c>
      <c r="I430" s="169">
        <f t="shared" si="78"/>
        <v>1.0688970590424355E-10</v>
      </c>
      <c r="J430" s="170">
        <f t="shared" si="85"/>
        <v>3.2066911771273065E-9</v>
      </c>
      <c r="K430" s="171" t="s">
        <v>302</v>
      </c>
    </row>
    <row r="431" spans="1:11">
      <c r="A431" s="33" t="s">
        <v>301</v>
      </c>
      <c r="B431" s="59">
        <v>44757</v>
      </c>
      <c r="C431" s="22">
        <v>-343631.03</v>
      </c>
      <c r="D431" s="13">
        <v>44713</v>
      </c>
      <c r="E431" s="13">
        <v>44742</v>
      </c>
      <c r="F431" s="167">
        <f t="shared" si="83"/>
        <v>15</v>
      </c>
      <c r="G431" s="167">
        <f t="shared" si="84"/>
        <v>15</v>
      </c>
      <c r="H431" s="168">
        <f t="shared" si="79"/>
        <v>30</v>
      </c>
      <c r="I431" s="169">
        <f t="shared" si="78"/>
        <v>-1.2243539912090765E-3</v>
      </c>
      <c r="J431" s="170">
        <f t="shared" si="85"/>
        <v>-3.6730619736272292E-2</v>
      </c>
      <c r="K431" s="171" t="s">
        <v>302</v>
      </c>
    </row>
    <row r="432" spans="1:11">
      <c r="A432" s="33" t="s">
        <v>301</v>
      </c>
      <c r="B432" s="59">
        <v>44757</v>
      </c>
      <c r="C432" s="22">
        <v>-467.35</v>
      </c>
      <c r="D432" s="13">
        <v>44713</v>
      </c>
      <c r="E432" s="13">
        <v>44742</v>
      </c>
      <c r="F432" s="167">
        <f t="shared" si="83"/>
        <v>15</v>
      </c>
      <c r="G432" s="167">
        <f t="shared" si="84"/>
        <v>15</v>
      </c>
      <c r="H432" s="168">
        <f t="shared" si="79"/>
        <v>30</v>
      </c>
      <c r="I432" s="169">
        <f t="shared" si="78"/>
        <v>-1.6651634684782742E-6</v>
      </c>
      <c r="J432" s="170">
        <f t="shared" si="85"/>
        <v>-4.9954904054348225E-5</v>
      </c>
      <c r="K432" s="171" t="s">
        <v>302</v>
      </c>
    </row>
    <row r="433" spans="1:11">
      <c r="A433" s="33" t="s">
        <v>301</v>
      </c>
      <c r="B433" s="59">
        <v>44757</v>
      </c>
      <c r="C433" s="22">
        <v>-476.53</v>
      </c>
      <c r="D433" s="13">
        <v>44713</v>
      </c>
      <c r="E433" s="13">
        <v>44742</v>
      </c>
      <c r="F433" s="167">
        <f t="shared" si="83"/>
        <v>15</v>
      </c>
      <c r="G433" s="167">
        <f t="shared" si="84"/>
        <v>15</v>
      </c>
      <c r="H433" s="168">
        <f t="shared" si="79"/>
        <v>30</v>
      </c>
      <c r="I433" s="169">
        <f t="shared" si="78"/>
        <v>-1.6978717184849725E-6</v>
      </c>
      <c r="J433" s="170">
        <f t="shared" si="85"/>
        <v>-5.0936151554549172E-5</v>
      </c>
      <c r="K433" s="171" t="s">
        <v>302</v>
      </c>
    </row>
    <row r="434" spans="1:11">
      <c r="A434" s="33" t="s">
        <v>301</v>
      </c>
      <c r="B434" s="59">
        <v>44757</v>
      </c>
      <c r="C434" s="22">
        <v>2496373.75</v>
      </c>
      <c r="D434" s="13">
        <v>44713</v>
      </c>
      <c r="E434" s="13">
        <v>44742</v>
      </c>
      <c r="F434" s="167">
        <f t="shared" si="83"/>
        <v>15</v>
      </c>
      <c r="G434" s="167">
        <f t="shared" si="84"/>
        <v>15</v>
      </c>
      <c r="H434" s="168">
        <f t="shared" si="79"/>
        <v>30</v>
      </c>
      <c r="I434" s="169">
        <f t="shared" si="78"/>
        <v>8.8945551988191193E-3</v>
      </c>
      <c r="J434" s="170">
        <f t="shared" si="85"/>
        <v>0.26683665596457357</v>
      </c>
      <c r="K434" s="171" t="s">
        <v>302</v>
      </c>
    </row>
    <row r="435" spans="1:11">
      <c r="A435" s="33" t="s">
        <v>301</v>
      </c>
      <c r="B435" s="59">
        <v>44757</v>
      </c>
      <c r="C435" s="22">
        <v>8965276.4100000001</v>
      </c>
      <c r="D435" s="13">
        <v>44713</v>
      </c>
      <c r="E435" s="13">
        <v>44742</v>
      </c>
      <c r="F435" s="167">
        <f t="shared" si="83"/>
        <v>15</v>
      </c>
      <c r="G435" s="167">
        <f t="shared" si="84"/>
        <v>15</v>
      </c>
      <c r="H435" s="168">
        <f t="shared" si="79"/>
        <v>30</v>
      </c>
      <c r="I435" s="169">
        <f t="shared" si="78"/>
        <v>3.1943191960505081E-2</v>
      </c>
      <c r="J435" s="170">
        <f t="shared" si="85"/>
        <v>0.95829575881515239</v>
      </c>
      <c r="K435" s="171" t="s">
        <v>302</v>
      </c>
    </row>
    <row r="436" spans="1:11">
      <c r="A436" s="33" t="s">
        <v>303</v>
      </c>
      <c r="B436" s="13">
        <v>44781</v>
      </c>
      <c r="C436" s="22">
        <v>2380340.5</v>
      </c>
      <c r="D436" s="13">
        <v>44743</v>
      </c>
      <c r="E436" s="13">
        <v>44773</v>
      </c>
      <c r="F436" s="167">
        <f t="shared" si="83"/>
        <v>15.5</v>
      </c>
      <c r="G436" s="167">
        <f t="shared" si="84"/>
        <v>8</v>
      </c>
      <c r="H436" s="168">
        <f t="shared" si="79"/>
        <v>23.5</v>
      </c>
      <c r="I436" s="169">
        <f t="shared" si="78"/>
        <v>8.4811298665653338E-3</v>
      </c>
      <c r="J436" s="170">
        <f t="shared" si="85"/>
        <v>0.19930655186428534</v>
      </c>
      <c r="K436" s="171" t="s">
        <v>304</v>
      </c>
    </row>
    <row r="437" spans="1:11">
      <c r="A437" s="33" t="s">
        <v>303</v>
      </c>
      <c r="B437" s="13">
        <v>44781</v>
      </c>
      <c r="C437" s="22">
        <v>4728560.5</v>
      </c>
      <c r="D437" s="13">
        <v>44743</v>
      </c>
      <c r="E437" s="13">
        <v>44773</v>
      </c>
      <c r="F437" s="167">
        <f t="shared" si="83"/>
        <v>15.5</v>
      </c>
      <c r="G437" s="167">
        <f t="shared" si="84"/>
        <v>8</v>
      </c>
      <c r="H437" s="168">
        <f t="shared" si="79"/>
        <v>23.5</v>
      </c>
      <c r="I437" s="169">
        <f t="shared" si="78"/>
        <v>1.6847814706514093E-2</v>
      </c>
      <c r="J437" s="170">
        <f t="shared" si="85"/>
        <v>0.39592364560308119</v>
      </c>
      <c r="K437" s="171" t="s">
        <v>304</v>
      </c>
    </row>
    <row r="438" spans="1:11">
      <c r="A438" s="33" t="s">
        <v>301</v>
      </c>
      <c r="B438" s="59">
        <v>44757</v>
      </c>
      <c r="C438" s="22">
        <v>-70.900000000000006</v>
      </c>
      <c r="D438" s="13">
        <v>44713</v>
      </c>
      <c r="E438" s="13">
        <v>44742</v>
      </c>
      <c r="F438" s="167">
        <f t="shared" si="83"/>
        <v>15</v>
      </c>
      <c r="G438" s="167">
        <f t="shared" si="84"/>
        <v>15</v>
      </c>
      <c r="H438" s="168">
        <f t="shared" si="79"/>
        <v>30</v>
      </c>
      <c r="I438" s="169">
        <f t="shared" si="78"/>
        <v>-2.5261600495369558E-7</v>
      </c>
      <c r="J438" s="170">
        <f t="shared" si="85"/>
        <v>-7.5784801486108674E-6</v>
      </c>
      <c r="K438" s="171" t="s">
        <v>302</v>
      </c>
    </row>
    <row r="439" spans="1:11">
      <c r="A439" s="33" t="s">
        <v>301</v>
      </c>
      <c r="B439" s="59">
        <v>44757</v>
      </c>
      <c r="C439" s="22">
        <v>-4741.5</v>
      </c>
      <c r="D439" s="13">
        <v>44713</v>
      </c>
      <c r="E439" s="13">
        <v>44742</v>
      </c>
      <c r="F439" s="167">
        <f t="shared" si="83"/>
        <v>15</v>
      </c>
      <c r="G439" s="167">
        <f t="shared" si="84"/>
        <v>15</v>
      </c>
      <c r="H439" s="168">
        <f t="shared" si="79"/>
        <v>30</v>
      </c>
      <c r="I439" s="169">
        <f t="shared" si="78"/>
        <v>-1.6893918018165692E-5</v>
      </c>
      <c r="J439" s="170">
        <f t="shared" si="85"/>
        <v>-5.0681754054497077E-4</v>
      </c>
      <c r="K439" s="171" t="s">
        <v>302</v>
      </c>
    </row>
    <row r="440" spans="1:11">
      <c r="A440" s="33" t="s">
        <v>303</v>
      </c>
      <c r="B440" s="13">
        <v>44781</v>
      </c>
      <c r="C440" s="22">
        <v>2938942</v>
      </c>
      <c r="D440" s="13">
        <v>44743</v>
      </c>
      <c r="E440" s="13">
        <v>44773</v>
      </c>
      <c r="F440" s="167">
        <f t="shared" si="83"/>
        <v>15.5</v>
      </c>
      <c r="G440" s="167">
        <f t="shared" si="84"/>
        <v>8</v>
      </c>
      <c r="H440" s="168">
        <f t="shared" si="79"/>
        <v>23.5</v>
      </c>
      <c r="I440" s="169">
        <f t="shared" si="78"/>
        <v>1.0471421534987644E-2</v>
      </c>
      <c r="J440" s="170">
        <f t="shared" si="85"/>
        <v>0.24607840607220965</v>
      </c>
      <c r="K440" s="171" t="s">
        <v>304</v>
      </c>
    </row>
    <row r="441" spans="1:11">
      <c r="A441" s="33" t="s">
        <v>303</v>
      </c>
      <c r="B441" s="13">
        <v>44781</v>
      </c>
      <c r="C441" s="22">
        <v>1835857</v>
      </c>
      <c r="D441" s="13">
        <v>44743</v>
      </c>
      <c r="E441" s="13">
        <v>44773</v>
      </c>
      <c r="F441" s="167">
        <f t="shared" si="83"/>
        <v>15.5</v>
      </c>
      <c r="G441" s="167">
        <f t="shared" si="84"/>
        <v>8</v>
      </c>
      <c r="H441" s="168">
        <f t="shared" si="79"/>
        <v>23.5</v>
      </c>
      <c r="I441" s="169">
        <f t="shared" si="78"/>
        <v>6.5411404937415615E-3</v>
      </c>
      <c r="J441" s="170">
        <f t="shared" si="85"/>
        <v>0.15371680160292669</v>
      </c>
      <c r="K441" s="171" t="s">
        <v>304</v>
      </c>
    </row>
    <row r="442" spans="1:11">
      <c r="A442" s="33" t="s">
        <v>303</v>
      </c>
      <c r="B442" s="13">
        <v>44781</v>
      </c>
      <c r="C442" s="22">
        <v>267223</v>
      </c>
      <c r="D442" s="13">
        <v>44743</v>
      </c>
      <c r="E442" s="13">
        <v>44773</v>
      </c>
      <c r="F442" s="167">
        <f t="shared" si="83"/>
        <v>15.5</v>
      </c>
      <c r="G442" s="167">
        <f t="shared" si="84"/>
        <v>8</v>
      </c>
      <c r="H442" s="168">
        <f t="shared" si="79"/>
        <v>23.5</v>
      </c>
      <c r="I442" s="169">
        <f t="shared" si="78"/>
        <v>9.5211292936165574E-4</v>
      </c>
      <c r="J442" s="170">
        <f t="shared" si="85"/>
        <v>2.2374653839998909E-2</v>
      </c>
      <c r="K442" s="171" t="s">
        <v>304</v>
      </c>
    </row>
    <row r="443" spans="1:11">
      <c r="A443" s="33" t="s">
        <v>303</v>
      </c>
      <c r="B443" s="13">
        <v>44781</v>
      </c>
      <c r="C443" s="22">
        <v>217623</v>
      </c>
      <c r="D443" s="13">
        <v>44743</v>
      </c>
      <c r="E443" s="13">
        <v>44773</v>
      </c>
      <c r="F443" s="167">
        <f t="shared" si="83"/>
        <v>15.5</v>
      </c>
      <c r="G443" s="167">
        <f t="shared" si="84"/>
        <v>8</v>
      </c>
      <c r="H443" s="168">
        <f t="shared" si="79"/>
        <v>23.5</v>
      </c>
      <c r="I443" s="169">
        <f t="shared" si="78"/>
        <v>7.7538861559997313E-4</v>
      </c>
      <c r="J443" s="170">
        <f t="shared" si="85"/>
        <v>1.8221632466599368E-2</v>
      </c>
      <c r="K443" s="171" t="s">
        <v>304</v>
      </c>
    </row>
    <row r="444" spans="1:11">
      <c r="A444" s="33" t="s">
        <v>301</v>
      </c>
      <c r="B444" s="59">
        <v>44757</v>
      </c>
      <c r="C444" s="22">
        <v>193770</v>
      </c>
      <c r="D444" s="13">
        <v>44713</v>
      </c>
      <c r="E444" s="13">
        <v>44742</v>
      </c>
      <c r="F444" s="167">
        <f t="shared" si="83"/>
        <v>15</v>
      </c>
      <c r="G444" s="167">
        <f t="shared" si="84"/>
        <v>15</v>
      </c>
      <c r="H444" s="168">
        <f t="shared" si="79"/>
        <v>30</v>
      </c>
      <c r="I444" s="169">
        <f t="shared" si="78"/>
        <v>6.9040061043550908E-4</v>
      </c>
      <c r="J444" s="170">
        <f t="shared" si="85"/>
        <v>2.0712018313065274E-2</v>
      </c>
      <c r="K444" s="171" t="s">
        <v>302</v>
      </c>
    </row>
    <row r="445" spans="1:11">
      <c r="A445" s="33" t="s">
        <v>301</v>
      </c>
      <c r="B445" s="59">
        <v>44757</v>
      </c>
      <c r="C445" s="22">
        <v>-0.02</v>
      </c>
      <c r="D445" s="13">
        <v>44713</v>
      </c>
      <c r="E445" s="13">
        <v>44742</v>
      </c>
      <c r="F445" s="167">
        <f t="shared" si="83"/>
        <v>15</v>
      </c>
      <c r="G445" s="167">
        <f t="shared" si="84"/>
        <v>15</v>
      </c>
      <c r="H445" s="168">
        <f t="shared" si="79"/>
        <v>30</v>
      </c>
      <c r="I445" s="169">
        <f t="shared" si="78"/>
        <v>-7.125980393616236E-11</v>
      </c>
      <c r="J445" s="170">
        <f t="shared" si="85"/>
        <v>-2.137794118084871E-9</v>
      </c>
      <c r="K445" s="171" t="s">
        <v>302</v>
      </c>
    </row>
    <row r="446" spans="1:11">
      <c r="A446" s="33" t="s">
        <v>301</v>
      </c>
      <c r="B446" s="59">
        <v>44757</v>
      </c>
      <c r="C446" s="22">
        <v>-119573.1</v>
      </c>
      <c r="D446" s="13">
        <v>44713</v>
      </c>
      <c r="E446" s="13">
        <v>44742</v>
      </c>
      <c r="F446" s="167">
        <f t="shared" si="83"/>
        <v>15</v>
      </c>
      <c r="G446" s="167">
        <f t="shared" si="84"/>
        <v>15</v>
      </c>
      <c r="H446" s="168">
        <f t="shared" si="79"/>
        <v>30</v>
      </c>
      <c r="I446" s="169">
        <f t="shared" si="78"/>
        <v>-4.260377831019568E-4</v>
      </c>
      <c r="J446" s="170">
        <f t="shared" si="85"/>
        <v>-1.2781133493058703E-2</v>
      </c>
      <c r="K446" s="171" t="s">
        <v>302</v>
      </c>
    </row>
    <row r="447" spans="1:11">
      <c r="A447" s="33" t="s">
        <v>301</v>
      </c>
      <c r="B447" s="59">
        <v>44757</v>
      </c>
      <c r="C447" s="22">
        <v>69889.8</v>
      </c>
      <c r="D447" s="13">
        <v>44713</v>
      </c>
      <c r="E447" s="13">
        <v>44742</v>
      </c>
      <c r="F447" s="167">
        <f t="shared" si="83"/>
        <v>15</v>
      </c>
      <c r="G447" s="167">
        <f t="shared" si="84"/>
        <v>15</v>
      </c>
      <c r="H447" s="168">
        <f t="shared" si="79"/>
        <v>30</v>
      </c>
      <c r="I447" s="169">
        <f t="shared" si="78"/>
        <v>2.4901667225688001E-4</v>
      </c>
      <c r="J447" s="170">
        <f t="shared" si="85"/>
        <v>7.4705001677064006E-3</v>
      </c>
      <c r="K447" s="171" t="s">
        <v>302</v>
      </c>
    </row>
    <row r="448" spans="1:11">
      <c r="A448" s="33" t="s">
        <v>301</v>
      </c>
      <c r="B448" s="59">
        <v>44757</v>
      </c>
      <c r="C448" s="22">
        <v>-0.01</v>
      </c>
      <c r="D448" s="13">
        <v>44713</v>
      </c>
      <c r="E448" s="13">
        <v>44742</v>
      </c>
      <c r="F448" s="167">
        <f t="shared" si="83"/>
        <v>15</v>
      </c>
      <c r="G448" s="167">
        <f t="shared" si="84"/>
        <v>15</v>
      </c>
      <c r="H448" s="168">
        <f t="shared" si="79"/>
        <v>30</v>
      </c>
      <c r="I448" s="169">
        <f t="shared" si="78"/>
        <v>-3.562990196808118E-11</v>
      </c>
      <c r="J448" s="170">
        <f t="shared" si="85"/>
        <v>-1.0688970590424355E-9</v>
      </c>
      <c r="K448" s="171" t="s">
        <v>302</v>
      </c>
    </row>
    <row r="449" spans="1:11">
      <c r="A449" s="33" t="s">
        <v>301</v>
      </c>
      <c r="B449" s="59">
        <v>44757</v>
      </c>
      <c r="C449" s="22">
        <v>70097.66</v>
      </c>
      <c r="D449" s="13">
        <v>44713</v>
      </c>
      <c r="E449" s="13">
        <v>44742</v>
      </c>
      <c r="F449" s="167">
        <f t="shared" si="83"/>
        <v>15</v>
      </c>
      <c r="G449" s="167">
        <f t="shared" si="84"/>
        <v>15</v>
      </c>
      <c r="H449" s="168">
        <f t="shared" si="79"/>
        <v>30</v>
      </c>
      <c r="I449" s="169">
        <f t="shared" si="78"/>
        <v>2.4975727539918856E-4</v>
      </c>
      <c r="J449" s="170">
        <f t="shared" si="85"/>
        <v>7.4927182619756571E-3</v>
      </c>
      <c r="K449" s="171" t="s">
        <v>302</v>
      </c>
    </row>
    <row r="450" spans="1:11">
      <c r="A450" s="33" t="s">
        <v>301</v>
      </c>
      <c r="B450" s="59">
        <v>44757</v>
      </c>
      <c r="C450" s="22">
        <v>-17869.93</v>
      </c>
      <c r="D450" s="13">
        <v>44713</v>
      </c>
      <c r="E450" s="13">
        <v>44742</v>
      </c>
      <c r="F450" s="167">
        <f t="shared" si="83"/>
        <v>15</v>
      </c>
      <c r="G450" s="167">
        <f t="shared" si="84"/>
        <v>15</v>
      </c>
      <c r="H450" s="168">
        <f t="shared" si="79"/>
        <v>30</v>
      </c>
      <c r="I450" s="169">
        <f t="shared" si="78"/>
        <v>-6.3670385407647303E-5</v>
      </c>
      <c r="J450" s="170">
        <f t="shared" si="85"/>
        <v>-1.9101115622294192E-3</v>
      </c>
      <c r="K450" s="171" t="s">
        <v>302</v>
      </c>
    </row>
    <row r="451" spans="1:11">
      <c r="A451" s="33" t="s">
        <v>301</v>
      </c>
      <c r="B451" s="59">
        <v>44757</v>
      </c>
      <c r="C451" s="22">
        <v>1603280.06</v>
      </c>
      <c r="D451" s="13">
        <v>44713</v>
      </c>
      <c r="E451" s="13">
        <v>44742</v>
      </c>
      <c r="F451" s="167">
        <f t="shared" si="83"/>
        <v>15</v>
      </c>
      <c r="G451" s="167">
        <f t="shared" si="84"/>
        <v>15</v>
      </c>
      <c r="H451" s="168">
        <f t="shared" si="79"/>
        <v>30</v>
      </c>
      <c r="I451" s="169">
        <f t="shared" si="78"/>
        <v>5.7124711365179317E-3</v>
      </c>
      <c r="J451" s="170">
        <f t="shared" si="85"/>
        <v>0.17137413409553795</v>
      </c>
      <c r="K451" s="171" t="s">
        <v>302</v>
      </c>
    </row>
    <row r="452" spans="1:11">
      <c r="A452" s="33" t="s">
        <v>301</v>
      </c>
      <c r="B452" s="59">
        <v>44757</v>
      </c>
      <c r="C452" s="22">
        <v>816844.29</v>
      </c>
      <c r="D452" s="13">
        <v>44713</v>
      </c>
      <c r="E452" s="13">
        <v>44742</v>
      </c>
      <c r="F452" s="167">
        <f t="shared" si="83"/>
        <v>15</v>
      </c>
      <c r="G452" s="167">
        <f t="shared" si="84"/>
        <v>15</v>
      </c>
      <c r="H452" s="168">
        <f t="shared" si="79"/>
        <v>30</v>
      </c>
      <c r="I452" s="169">
        <f t="shared" si="78"/>
        <v>2.9104081975886878E-3</v>
      </c>
      <c r="J452" s="170">
        <f t="shared" si="85"/>
        <v>8.7312245927660639E-2</v>
      </c>
      <c r="K452" s="171" t="s">
        <v>302</v>
      </c>
    </row>
    <row r="453" spans="1:11">
      <c r="A453" s="33" t="s">
        <v>301</v>
      </c>
      <c r="B453" s="59">
        <v>44757</v>
      </c>
      <c r="C453" s="22">
        <v>236250.43</v>
      </c>
      <c r="D453" s="13">
        <v>44713</v>
      </c>
      <c r="E453" s="13">
        <v>44742</v>
      </c>
      <c r="F453" s="167">
        <f t="shared" si="83"/>
        <v>15</v>
      </c>
      <c r="G453" s="167">
        <f t="shared" si="84"/>
        <v>15</v>
      </c>
      <c r="H453" s="168">
        <f t="shared" si="79"/>
        <v>30</v>
      </c>
      <c r="I453" s="169">
        <f t="shared" si="78"/>
        <v>8.4175796608170254E-4</v>
      </c>
      <c r="J453" s="170">
        <f t="shared" si="85"/>
        <v>2.5252738982451076E-2</v>
      </c>
      <c r="K453" s="171" t="s">
        <v>302</v>
      </c>
    </row>
    <row r="454" spans="1:11">
      <c r="A454" s="33" t="s">
        <v>301</v>
      </c>
      <c r="B454" s="59">
        <v>44757</v>
      </c>
      <c r="C454" s="22">
        <v>0.02</v>
      </c>
      <c r="D454" s="13">
        <v>44713</v>
      </c>
      <c r="E454" s="13">
        <v>44742</v>
      </c>
      <c r="F454" s="167">
        <f t="shared" si="83"/>
        <v>15</v>
      </c>
      <c r="G454" s="167">
        <f t="shared" si="84"/>
        <v>15</v>
      </c>
      <c r="H454" s="168">
        <f t="shared" si="79"/>
        <v>30</v>
      </c>
      <c r="I454" s="169">
        <f t="shared" si="78"/>
        <v>7.125980393616236E-11</v>
      </c>
      <c r="J454" s="170">
        <f t="shared" si="85"/>
        <v>2.137794118084871E-9</v>
      </c>
      <c r="K454" s="171" t="s">
        <v>302</v>
      </c>
    </row>
    <row r="455" spans="1:11">
      <c r="A455" s="33" t="s">
        <v>301</v>
      </c>
      <c r="B455" s="59">
        <v>44757</v>
      </c>
      <c r="C455" s="22">
        <v>11828.04</v>
      </c>
      <c r="D455" s="13">
        <v>44713</v>
      </c>
      <c r="E455" s="13">
        <v>44742</v>
      </c>
      <c r="F455" s="167">
        <f t="shared" si="83"/>
        <v>15</v>
      </c>
      <c r="G455" s="167">
        <f t="shared" si="84"/>
        <v>15</v>
      </c>
      <c r="H455" s="168">
        <f t="shared" si="79"/>
        <v>30</v>
      </c>
      <c r="I455" s="169">
        <f t="shared" si="78"/>
        <v>4.21431905674543E-5</v>
      </c>
      <c r="J455" s="170">
        <f t="shared" si="85"/>
        <v>1.264295717023629E-3</v>
      </c>
      <c r="K455" s="171" t="s">
        <v>302</v>
      </c>
    </row>
    <row r="456" spans="1:11">
      <c r="A456" s="33" t="s">
        <v>301</v>
      </c>
      <c r="B456" s="59">
        <v>44757</v>
      </c>
      <c r="C456" s="22">
        <v>-43183.72</v>
      </c>
      <c r="D456" s="13">
        <v>44713</v>
      </c>
      <c r="E456" s="13">
        <v>44742</v>
      </c>
      <c r="F456" s="167">
        <f t="shared" si="83"/>
        <v>15</v>
      </c>
      <c r="G456" s="167">
        <f t="shared" si="84"/>
        <v>15</v>
      </c>
      <c r="H456" s="168">
        <f t="shared" si="79"/>
        <v>30</v>
      </c>
      <c r="I456" s="169">
        <f t="shared" si="78"/>
        <v>-1.5386317102170668E-4</v>
      </c>
      <c r="J456" s="170">
        <f t="shared" si="85"/>
        <v>-4.6158951306512009E-3</v>
      </c>
      <c r="K456" s="171" t="s">
        <v>302</v>
      </c>
    </row>
    <row r="457" spans="1:11">
      <c r="A457" s="33" t="s">
        <v>301</v>
      </c>
      <c r="B457" s="59">
        <v>44757</v>
      </c>
      <c r="C457" s="22">
        <v>11140.73</v>
      </c>
      <c r="D457" s="13">
        <v>44713</v>
      </c>
      <c r="E457" s="13">
        <v>44742</v>
      </c>
      <c r="F457" s="167">
        <f t="shared" si="83"/>
        <v>15</v>
      </c>
      <c r="G457" s="167">
        <f t="shared" si="84"/>
        <v>15</v>
      </c>
      <c r="H457" s="168">
        <f t="shared" si="79"/>
        <v>30</v>
      </c>
      <c r="I457" s="169">
        <f t="shared" si="78"/>
        <v>3.9694311775286106E-5</v>
      </c>
      <c r="J457" s="170">
        <f t="shared" si="85"/>
        <v>1.1908293532585832E-3</v>
      </c>
      <c r="K457" s="171" t="s">
        <v>302</v>
      </c>
    </row>
    <row r="458" spans="1:11">
      <c r="A458" s="33" t="s">
        <v>301</v>
      </c>
      <c r="B458" s="59">
        <v>44757</v>
      </c>
      <c r="C458" s="22">
        <v>85.58</v>
      </c>
      <c r="D458" s="13">
        <v>44713</v>
      </c>
      <c r="E458" s="13">
        <v>44742</v>
      </c>
      <c r="F458" s="167">
        <f t="shared" si="83"/>
        <v>15</v>
      </c>
      <c r="G458" s="167">
        <f t="shared" si="84"/>
        <v>15</v>
      </c>
      <c r="H458" s="168">
        <f t="shared" si="79"/>
        <v>30</v>
      </c>
      <c r="I458" s="169">
        <f t="shared" ref="I458:I521" si="86">C458/$C$592</f>
        <v>3.0492070104283875E-7</v>
      </c>
      <c r="J458" s="170">
        <f t="shared" si="85"/>
        <v>9.147621031285163E-6</v>
      </c>
      <c r="K458" s="171" t="s">
        <v>302</v>
      </c>
    </row>
    <row r="459" spans="1:11">
      <c r="A459" s="33" t="s">
        <v>301</v>
      </c>
      <c r="B459" s="59">
        <v>44757</v>
      </c>
      <c r="C459" s="22">
        <v>897.59</v>
      </c>
      <c r="D459" s="13">
        <v>44713</v>
      </c>
      <c r="E459" s="13">
        <v>44742</v>
      </c>
      <c r="F459" s="167">
        <f t="shared" si="83"/>
        <v>15</v>
      </c>
      <c r="G459" s="167">
        <f t="shared" si="84"/>
        <v>15</v>
      </c>
      <c r="H459" s="168">
        <f t="shared" ref="H459:H522" si="87">F459+G459</f>
        <v>30</v>
      </c>
      <c r="I459" s="169">
        <f t="shared" si="86"/>
        <v>3.1981043707529991E-6</v>
      </c>
      <c r="J459" s="170">
        <f t="shared" si="85"/>
        <v>9.5943131122589972E-5</v>
      </c>
      <c r="K459" s="171" t="s">
        <v>302</v>
      </c>
    </row>
    <row r="460" spans="1:11">
      <c r="A460" s="33" t="s">
        <v>301</v>
      </c>
      <c r="B460" s="59">
        <v>44757</v>
      </c>
      <c r="C460" s="22">
        <v>298.44</v>
      </c>
      <c r="D460" s="13">
        <v>44713</v>
      </c>
      <c r="E460" s="13">
        <v>44742</v>
      </c>
      <c r="F460" s="167">
        <f t="shared" si="83"/>
        <v>15</v>
      </c>
      <c r="G460" s="167">
        <f t="shared" si="84"/>
        <v>15</v>
      </c>
      <c r="H460" s="168">
        <f t="shared" si="87"/>
        <v>30</v>
      </c>
      <c r="I460" s="169">
        <f t="shared" si="86"/>
        <v>1.0633387943354148E-6</v>
      </c>
      <c r="J460" s="170">
        <f t="shared" si="85"/>
        <v>3.1900163830062448E-5</v>
      </c>
      <c r="K460" s="171" t="s">
        <v>302</v>
      </c>
    </row>
    <row r="461" spans="1:11">
      <c r="A461" s="33" t="s">
        <v>301</v>
      </c>
      <c r="B461" s="59">
        <v>44757</v>
      </c>
      <c r="C461" s="22">
        <v>22475.119999999999</v>
      </c>
      <c r="D461" s="13">
        <v>44713</v>
      </c>
      <c r="E461" s="13">
        <v>44742</v>
      </c>
      <c r="F461" s="167">
        <f t="shared" si="83"/>
        <v>15</v>
      </c>
      <c r="G461" s="167">
        <f t="shared" si="84"/>
        <v>15</v>
      </c>
      <c r="H461" s="168">
        <f t="shared" si="87"/>
        <v>30</v>
      </c>
      <c r="I461" s="169">
        <f t="shared" si="86"/>
        <v>8.0078632232086076E-5</v>
      </c>
      <c r="J461" s="170">
        <f t="shared" si="85"/>
        <v>2.4023589669625823E-3</v>
      </c>
      <c r="K461" s="171" t="s">
        <v>302</v>
      </c>
    </row>
    <row r="462" spans="1:11">
      <c r="A462" s="33" t="s">
        <v>301</v>
      </c>
      <c r="B462" s="59">
        <v>44757</v>
      </c>
      <c r="C462" s="22">
        <v>0.06</v>
      </c>
      <c r="D462" s="13">
        <v>44713</v>
      </c>
      <c r="E462" s="13">
        <v>44742</v>
      </c>
      <c r="F462" s="167">
        <f t="shared" si="83"/>
        <v>15</v>
      </c>
      <c r="G462" s="167">
        <f t="shared" si="84"/>
        <v>15</v>
      </c>
      <c r="H462" s="168">
        <f t="shared" si="87"/>
        <v>30</v>
      </c>
      <c r="I462" s="169">
        <f t="shared" si="86"/>
        <v>2.1377941180848709E-10</v>
      </c>
      <c r="J462" s="170">
        <f t="shared" si="85"/>
        <v>6.413382354254613E-9</v>
      </c>
      <c r="K462" s="171" t="s">
        <v>302</v>
      </c>
    </row>
    <row r="463" spans="1:11">
      <c r="A463" s="33" t="s">
        <v>301</v>
      </c>
      <c r="B463" s="13">
        <v>44788</v>
      </c>
      <c r="C463" s="22">
        <v>52803.27</v>
      </c>
      <c r="D463" s="13">
        <v>44743</v>
      </c>
      <c r="E463" s="13">
        <v>44773</v>
      </c>
      <c r="F463" s="167">
        <f t="shared" si="83"/>
        <v>15.5</v>
      </c>
      <c r="G463" s="167">
        <f t="shared" si="84"/>
        <v>15</v>
      </c>
      <c r="H463" s="168">
        <f t="shared" si="87"/>
        <v>30.5</v>
      </c>
      <c r="I463" s="169">
        <f t="shared" si="86"/>
        <v>1.881375333694122E-4</v>
      </c>
      <c r="J463" s="170">
        <f t="shared" si="85"/>
        <v>5.7381947677670724E-3</v>
      </c>
      <c r="K463" s="171" t="s">
        <v>302</v>
      </c>
    </row>
    <row r="464" spans="1:11">
      <c r="A464" s="33" t="s">
        <v>301</v>
      </c>
      <c r="B464" s="13">
        <v>44788</v>
      </c>
      <c r="C464" s="22">
        <v>-536.95000000000005</v>
      </c>
      <c r="D464" s="13">
        <v>44743</v>
      </c>
      <c r="E464" s="13">
        <v>44773</v>
      </c>
      <c r="F464" s="167">
        <f t="shared" si="83"/>
        <v>15.5</v>
      </c>
      <c r="G464" s="167">
        <f t="shared" si="84"/>
        <v>15</v>
      </c>
      <c r="H464" s="168">
        <f t="shared" si="87"/>
        <v>30.5</v>
      </c>
      <c r="I464" s="169">
        <f t="shared" si="86"/>
        <v>-1.9131475861761193E-6</v>
      </c>
      <c r="J464" s="170">
        <f t="shared" si="85"/>
        <v>-5.8351001378371637E-5</v>
      </c>
      <c r="K464" s="171" t="s">
        <v>302</v>
      </c>
    </row>
    <row r="465" spans="1:11">
      <c r="A465" s="33" t="s">
        <v>301</v>
      </c>
      <c r="B465" s="13">
        <v>44788</v>
      </c>
      <c r="C465" s="22">
        <v>0.09</v>
      </c>
      <c r="D465" s="13">
        <v>44743</v>
      </c>
      <c r="E465" s="13">
        <v>44773</v>
      </c>
      <c r="F465" s="167">
        <f t="shared" si="83"/>
        <v>15.5</v>
      </c>
      <c r="G465" s="167">
        <f t="shared" si="84"/>
        <v>15</v>
      </c>
      <c r="H465" s="168">
        <f t="shared" si="87"/>
        <v>30.5</v>
      </c>
      <c r="I465" s="169">
        <f t="shared" si="86"/>
        <v>3.2066911771273063E-10</v>
      </c>
      <c r="J465" s="170">
        <f t="shared" si="85"/>
        <v>9.7804080902382844E-9</v>
      </c>
      <c r="K465" s="171" t="s">
        <v>302</v>
      </c>
    </row>
    <row r="466" spans="1:11">
      <c r="A466" s="33" t="s">
        <v>301</v>
      </c>
      <c r="B466" s="13">
        <v>44788</v>
      </c>
      <c r="C466" s="22">
        <v>1795544.6</v>
      </c>
      <c r="D466" s="13">
        <v>44743</v>
      </c>
      <c r="E466" s="13">
        <v>44773</v>
      </c>
      <c r="F466" s="167">
        <f t="shared" si="83"/>
        <v>15.5</v>
      </c>
      <c r="G466" s="167">
        <f t="shared" si="84"/>
        <v>15</v>
      </c>
      <c r="H466" s="168">
        <f t="shared" si="87"/>
        <v>30.5</v>
      </c>
      <c r="I466" s="169">
        <f t="shared" si="86"/>
        <v>6.3975078077317541E-3</v>
      </c>
      <c r="J466" s="170">
        <f t="shared" si="85"/>
        <v>0.19512398813581849</v>
      </c>
      <c r="K466" s="171" t="s">
        <v>302</v>
      </c>
    </row>
    <row r="467" spans="1:11">
      <c r="A467" s="33" t="s">
        <v>301</v>
      </c>
      <c r="B467" s="13">
        <v>44788</v>
      </c>
      <c r="C467" s="22">
        <v>28160.54</v>
      </c>
      <c r="D467" s="13">
        <v>44743</v>
      </c>
      <c r="E467" s="13">
        <v>44773</v>
      </c>
      <c r="F467" s="167">
        <f t="shared" si="83"/>
        <v>15.5</v>
      </c>
      <c r="G467" s="167">
        <f t="shared" si="84"/>
        <v>15</v>
      </c>
      <c r="H467" s="168">
        <f t="shared" si="87"/>
        <v>30.5</v>
      </c>
      <c r="I467" s="169">
        <f t="shared" si="86"/>
        <v>1.0033572795682289E-4</v>
      </c>
      <c r="J467" s="170">
        <f t="shared" si="85"/>
        <v>3.0602397026830981E-3</v>
      </c>
      <c r="K467" s="171" t="s">
        <v>302</v>
      </c>
    </row>
    <row r="468" spans="1:11">
      <c r="A468" s="33" t="s">
        <v>301</v>
      </c>
      <c r="B468" s="13">
        <v>44788</v>
      </c>
      <c r="C468" s="22">
        <v>0.6</v>
      </c>
      <c r="D468" s="13">
        <v>44743</v>
      </c>
      <c r="E468" s="13">
        <v>44773</v>
      </c>
      <c r="F468" s="167">
        <f t="shared" si="83"/>
        <v>15.5</v>
      </c>
      <c r="G468" s="167">
        <f t="shared" si="84"/>
        <v>15</v>
      </c>
      <c r="H468" s="168">
        <f t="shared" si="87"/>
        <v>30.5</v>
      </c>
      <c r="I468" s="169">
        <f t="shared" si="86"/>
        <v>2.137794118084871E-9</v>
      </c>
      <c r="J468" s="170">
        <f t="shared" si="85"/>
        <v>6.5202720601588563E-8</v>
      </c>
      <c r="K468" s="171" t="s">
        <v>302</v>
      </c>
    </row>
    <row r="469" spans="1:11">
      <c r="A469" s="33" t="s">
        <v>301</v>
      </c>
      <c r="B469" s="13">
        <v>44788</v>
      </c>
      <c r="C469" s="22">
        <v>278581.37</v>
      </c>
      <c r="D469" s="13">
        <v>44743</v>
      </c>
      <c r="E469" s="13">
        <v>44773</v>
      </c>
      <c r="F469" s="167">
        <f t="shared" si="83"/>
        <v>15.5</v>
      </c>
      <c r="G469" s="167">
        <f t="shared" si="84"/>
        <v>15</v>
      </c>
      <c r="H469" s="168">
        <f t="shared" si="87"/>
        <v>30.5</v>
      </c>
      <c r="I469" s="169">
        <f t="shared" si="86"/>
        <v>9.9258269032337517E-4</v>
      </c>
      <c r="J469" s="170">
        <f t="shared" si="85"/>
        <v>3.0273772054862941E-2</v>
      </c>
      <c r="K469" s="171" t="s">
        <v>302</v>
      </c>
    </row>
    <row r="470" spans="1:11">
      <c r="A470" s="33" t="s">
        <v>301</v>
      </c>
      <c r="B470" s="13">
        <v>44788</v>
      </c>
      <c r="C470" s="22">
        <v>36.03</v>
      </c>
      <c r="D470" s="13">
        <v>44743</v>
      </c>
      <c r="E470" s="13">
        <v>44773</v>
      </c>
      <c r="F470" s="167">
        <f t="shared" si="83"/>
        <v>15.5</v>
      </c>
      <c r="G470" s="167">
        <f t="shared" si="84"/>
        <v>15</v>
      </c>
      <c r="H470" s="168">
        <f t="shared" si="87"/>
        <v>30.5</v>
      </c>
      <c r="I470" s="169">
        <f t="shared" si="86"/>
        <v>1.283745367909965E-7</v>
      </c>
      <c r="J470" s="170">
        <f t="shared" si="85"/>
        <v>3.9154233721253934E-6</v>
      </c>
      <c r="K470" s="171" t="s">
        <v>302</v>
      </c>
    </row>
    <row r="471" spans="1:11">
      <c r="A471" s="33" t="s">
        <v>301</v>
      </c>
      <c r="B471" s="13">
        <v>44788</v>
      </c>
      <c r="C471" s="22">
        <v>-740.71</v>
      </c>
      <c r="D471" s="13">
        <v>44743</v>
      </c>
      <c r="E471" s="13">
        <v>44773</v>
      </c>
      <c r="F471" s="167">
        <f t="shared" si="83"/>
        <v>15.5</v>
      </c>
      <c r="G471" s="167">
        <f t="shared" si="84"/>
        <v>15</v>
      </c>
      <c r="H471" s="168">
        <f t="shared" si="87"/>
        <v>30.5</v>
      </c>
      <c r="I471" s="169">
        <f t="shared" si="86"/>
        <v>-2.6391424686777413E-6</v>
      </c>
      <c r="J471" s="170">
        <f t="shared" si="85"/>
        <v>-8.0493845294671109E-5</v>
      </c>
      <c r="K471" s="171" t="s">
        <v>302</v>
      </c>
    </row>
    <row r="472" spans="1:11">
      <c r="A472" s="33" t="s">
        <v>301</v>
      </c>
      <c r="B472" s="13">
        <v>44788</v>
      </c>
      <c r="C472" s="22">
        <v>890451</v>
      </c>
      <c r="D472" s="13">
        <v>44743</v>
      </c>
      <c r="E472" s="13">
        <v>44773</v>
      </c>
      <c r="F472" s="167">
        <f t="shared" si="83"/>
        <v>15.5</v>
      </c>
      <c r="G472" s="167">
        <f t="shared" si="84"/>
        <v>15</v>
      </c>
      <c r="H472" s="168">
        <f t="shared" si="87"/>
        <v>30.5</v>
      </c>
      <c r="I472" s="169">
        <f t="shared" si="86"/>
        <v>3.1726681837379858E-3</v>
      </c>
      <c r="J472" s="170">
        <f t="shared" si="85"/>
        <v>9.6766379604008565E-2</v>
      </c>
      <c r="K472" s="171" t="s">
        <v>302</v>
      </c>
    </row>
    <row r="473" spans="1:11">
      <c r="A473" s="33" t="s">
        <v>301</v>
      </c>
      <c r="B473" s="13">
        <v>44788</v>
      </c>
      <c r="C473" s="22">
        <v>-1762810.95</v>
      </c>
      <c r="D473" s="13">
        <v>44743</v>
      </c>
      <c r="E473" s="13">
        <v>44773</v>
      </c>
      <c r="F473" s="167">
        <f t="shared" si="83"/>
        <v>15.5</v>
      </c>
      <c r="G473" s="167">
        <f t="shared" si="84"/>
        <v>15</v>
      </c>
      <c r="H473" s="168">
        <f t="shared" si="87"/>
        <v>30.5</v>
      </c>
      <c r="I473" s="169">
        <f t="shared" si="86"/>
        <v>-6.2808781336760053E-3</v>
      </c>
      <c r="J473" s="170">
        <f t="shared" si="85"/>
        <v>-0.19156678307711816</v>
      </c>
      <c r="K473" s="171" t="s">
        <v>302</v>
      </c>
    </row>
    <row r="474" spans="1:11">
      <c r="A474" s="33" t="s">
        <v>301</v>
      </c>
      <c r="B474" s="13">
        <v>44788</v>
      </c>
      <c r="C474" s="22">
        <v>-625.21</v>
      </c>
      <c r="D474" s="13">
        <v>44743</v>
      </c>
      <c r="E474" s="13">
        <v>44773</v>
      </c>
      <c r="F474" s="167">
        <f t="shared" si="83"/>
        <v>15.5</v>
      </c>
      <c r="G474" s="167">
        <f t="shared" si="84"/>
        <v>15</v>
      </c>
      <c r="H474" s="168">
        <f t="shared" si="87"/>
        <v>30.5</v>
      </c>
      <c r="I474" s="169">
        <f t="shared" si="86"/>
        <v>-2.2276171009464037E-6</v>
      </c>
      <c r="J474" s="170">
        <f t="shared" si="85"/>
        <v>-6.794232157886531E-5</v>
      </c>
      <c r="K474" s="171" t="s">
        <v>302</v>
      </c>
    </row>
    <row r="475" spans="1:11">
      <c r="A475" s="33" t="s">
        <v>301</v>
      </c>
      <c r="B475" s="13">
        <v>44788</v>
      </c>
      <c r="C475" s="22">
        <v>625.22</v>
      </c>
      <c r="D475" s="13">
        <v>44743</v>
      </c>
      <c r="E475" s="13">
        <v>44773</v>
      </c>
      <c r="F475" s="167">
        <f t="shared" si="83"/>
        <v>15.5</v>
      </c>
      <c r="G475" s="167">
        <f t="shared" si="84"/>
        <v>15</v>
      </c>
      <c r="H475" s="168">
        <f t="shared" si="87"/>
        <v>30.5</v>
      </c>
      <c r="I475" s="169">
        <f t="shared" si="86"/>
        <v>2.2276527308483718E-6</v>
      </c>
      <c r="J475" s="170">
        <f t="shared" si="85"/>
        <v>6.7943408290875335E-5</v>
      </c>
      <c r="K475" s="171" t="s">
        <v>302</v>
      </c>
    </row>
    <row r="476" spans="1:11">
      <c r="A476" s="33" t="s">
        <v>301</v>
      </c>
      <c r="B476" s="13">
        <v>44788</v>
      </c>
      <c r="C476" s="22">
        <v>-890451</v>
      </c>
      <c r="D476" s="13">
        <v>44743</v>
      </c>
      <c r="E476" s="13">
        <v>44773</v>
      </c>
      <c r="F476" s="167">
        <f t="shared" si="83"/>
        <v>15.5</v>
      </c>
      <c r="G476" s="167">
        <f t="shared" si="84"/>
        <v>15</v>
      </c>
      <c r="H476" s="168">
        <f t="shared" si="87"/>
        <v>30.5</v>
      </c>
      <c r="I476" s="169">
        <f t="shared" si="86"/>
        <v>-3.1726681837379858E-3</v>
      </c>
      <c r="J476" s="170">
        <f t="shared" si="85"/>
        <v>-9.6766379604008565E-2</v>
      </c>
      <c r="K476" s="171" t="s">
        <v>302</v>
      </c>
    </row>
    <row r="477" spans="1:11">
      <c r="A477" s="33" t="s">
        <v>301</v>
      </c>
      <c r="B477" s="13">
        <v>44788</v>
      </c>
      <c r="C477" s="22">
        <v>-150469.57</v>
      </c>
      <c r="D477" s="13">
        <v>44743</v>
      </c>
      <c r="E477" s="13">
        <v>44773</v>
      </c>
      <c r="F477" s="167">
        <f t="shared" si="83"/>
        <v>15.5</v>
      </c>
      <c r="G477" s="167">
        <f t="shared" si="84"/>
        <v>15</v>
      </c>
      <c r="H477" s="168">
        <f t="shared" si="87"/>
        <v>30.5</v>
      </c>
      <c r="I477" s="169">
        <f t="shared" si="86"/>
        <v>-5.3612160282793294E-4</v>
      </c>
      <c r="J477" s="170">
        <f t="shared" si="85"/>
        <v>-1.6351708886251953E-2</v>
      </c>
      <c r="K477" s="171" t="s">
        <v>302</v>
      </c>
    </row>
    <row r="478" spans="1:11">
      <c r="A478" s="33" t="s">
        <v>301</v>
      </c>
      <c r="B478" s="13">
        <v>44788</v>
      </c>
      <c r="C478" s="22">
        <v>-1468.34</v>
      </c>
      <c r="D478" s="13">
        <v>44743</v>
      </c>
      <c r="E478" s="13">
        <v>44773</v>
      </c>
      <c r="F478" s="167">
        <f t="shared" si="83"/>
        <v>15.5</v>
      </c>
      <c r="G478" s="167">
        <f t="shared" si="84"/>
        <v>15</v>
      </c>
      <c r="H478" s="168">
        <f t="shared" si="87"/>
        <v>30.5</v>
      </c>
      <c r="I478" s="169">
        <f t="shared" si="86"/>
        <v>-5.2316810255812318E-6</v>
      </c>
      <c r="J478" s="170">
        <f t="shared" si="85"/>
        <v>-1.5956627128022757E-4</v>
      </c>
      <c r="K478" s="171" t="s">
        <v>302</v>
      </c>
    </row>
    <row r="479" spans="1:11">
      <c r="A479" s="33" t="s">
        <v>301</v>
      </c>
      <c r="B479" s="13">
        <v>44788</v>
      </c>
      <c r="C479" s="22">
        <v>-20439.7</v>
      </c>
      <c r="D479" s="13">
        <v>44743</v>
      </c>
      <c r="E479" s="13">
        <v>44773</v>
      </c>
      <c r="F479" s="167">
        <f t="shared" si="83"/>
        <v>15.5</v>
      </c>
      <c r="G479" s="167">
        <f t="shared" si="84"/>
        <v>15</v>
      </c>
      <c r="H479" s="168">
        <f t="shared" si="87"/>
        <v>30.5</v>
      </c>
      <c r="I479" s="169">
        <f t="shared" si="86"/>
        <v>-7.2826450725698894E-5</v>
      </c>
      <c r="J479" s="170">
        <f t="shared" si="85"/>
        <v>-2.2212067471338161E-3</v>
      </c>
      <c r="K479" s="171" t="s">
        <v>302</v>
      </c>
    </row>
    <row r="480" spans="1:11">
      <c r="A480" s="33" t="s">
        <v>301</v>
      </c>
      <c r="B480" s="13">
        <v>44788</v>
      </c>
      <c r="C480" s="22">
        <v>1744047.08</v>
      </c>
      <c r="D480" s="13">
        <v>44743</v>
      </c>
      <c r="E480" s="13">
        <v>44773</v>
      </c>
      <c r="F480" s="167">
        <f t="shared" si="83"/>
        <v>15.5</v>
      </c>
      <c r="G480" s="167">
        <f t="shared" si="84"/>
        <v>15</v>
      </c>
      <c r="H480" s="168">
        <f t="shared" si="87"/>
        <v>30.5</v>
      </c>
      <c r="I480" s="169">
        <f t="shared" si="86"/>
        <v>6.2140226488118242E-3</v>
      </c>
      <c r="J480" s="170">
        <f t="shared" si="85"/>
        <v>0.18952769078876064</v>
      </c>
      <c r="K480" s="171" t="s">
        <v>302</v>
      </c>
    </row>
    <row r="481" spans="1:11">
      <c r="A481" s="33" t="s">
        <v>301</v>
      </c>
      <c r="B481" s="13">
        <v>44788</v>
      </c>
      <c r="C481" s="22">
        <v>-21493.21</v>
      </c>
      <c r="D481" s="13">
        <v>44743</v>
      </c>
      <c r="E481" s="13">
        <v>44773</v>
      </c>
      <c r="F481" s="167">
        <f t="shared" si="83"/>
        <v>15.5</v>
      </c>
      <c r="G481" s="167">
        <f t="shared" si="84"/>
        <v>15</v>
      </c>
      <c r="H481" s="168">
        <f t="shared" si="87"/>
        <v>30.5</v>
      </c>
      <c r="I481" s="169">
        <f t="shared" si="86"/>
        <v>-7.6580096527938205E-5</v>
      </c>
      <c r="J481" s="170">
        <f t="shared" si="85"/>
        <v>-2.3356929441021154E-3</v>
      </c>
      <c r="K481" s="171" t="s">
        <v>302</v>
      </c>
    </row>
    <row r="482" spans="1:11">
      <c r="A482" s="33" t="s">
        <v>301</v>
      </c>
      <c r="B482" s="13">
        <v>44788</v>
      </c>
      <c r="C482" s="22">
        <v>0.94</v>
      </c>
      <c r="D482" s="13">
        <v>44743</v>
      </c>
      <c r="E482" s="13">
        <v>44773</v>
      </c>
      <c r="F482" s="167">
        <f t="shared" ref="F482:F543" si="88">(E482-D482+1)/2</f>
        <v>15.5</v>
      </c>
      <c r="G482" s="167">
        <f t="shared" ref="G482:G543" si="89">B482-E482</f>
        <v>15</v>
      </c>
      <c r="H482" s="168">
        <f t="shared" si="87"/>
        <v>30.5</v>
      </c>
      <c r="I482" s="169">
        <f t="shared" si="86"/>
        <v>3.349210784999631E-9</v>
      </c>
      <c r="J482" s="170">
        <f t="shared" ref="J482:J543" si="90">H482*I482</f>
        <v>1.0215092894248875E-7</v>
      </c>
      <c r="K482" s="171" t="s">
        <v>302</v>
      </c>
    </row>
    <row r="483" spans="1:11">
      <c r="A483" s="33" t="s">
        <v>301</v>
      </c>
      <c r="B483" s="13">
        <v>44788</v>
      </c>
      <c r="C483" s="22">
        <v>-385194.11</v>
      </c>
      <c r="D483" s="13">
        <v>44743</v>
      </c>
      <c r="E483" s="13">
        <v>44773</v>
      </c>
      <c r="F483" s="167">
        <f t="shared" si="88"/>
        <v>15.5</v>
      </c>
      <c r="G483" s="167">
        <f t="shared" si="89"/>
        <v>15</v>
      </c>
      <c r="H483" s="168">
        <f t="shared" si="87"/>
        <v>30.5</v>
      </c>
      <c r="I483" s="169">
        <f t="shared" si="86"/>
        <v>-1.3724428377982279E-3</v>
      </c>
      <c r="J483" s="170">
        <f t="shared" si="90"/>
        <v>-4.1859506552845954E-2</v>
      </c>
      <c r="K483" s="171" t="s">
        <v>302</v>
      </c>
    </row>
    <row r="484" spans="1:11">
      <c r="A484" s="33" t="s">
        <v>301</v>
      </c>
      <c r="B484" s="13">
        <v>44788</v>
      </c>
      <c r="C484" s="22">
        <v>-1256.17</v>
      </c>
      <c r="D484" s="13">
        <v>44743</v>
      </c>
      <c r="E484" s="13">
        <v>44773</v>
      </c>
      <c r="F484" s="167">
        <f t="shared" si="88"/>
        <v>15.5</v>
      </c>
      <c r="G484" s="167">
        <f t="shared" si="89"/>
        <v>15</v>
      </c>
      <c r="H484" s="168">
        <f t="shared" si="87"/>
        <v>30.5</v>
      </c>
      <c r="I484" s="169">
        <f t="shared" si="86"/>
        <v>-4.475721395524454E-6</v>
      </c>
      <c r="J484" s="170">
        <f t="shared" si="90"/>
        <v>-1.3650950256349585E-4</v>
      </c>
      <c r="K484" s="171" t="s">
        <v>302</v>
      </c>
    </row>
    <row r="485" spans="1:11">
      <c r="A485" s="33" t="s">
        <v>301</v>
      </c>
      <c r="B485" s="13">
        <v>44788</v>
      </c>
      <c r="C485" s="22">
        <v>2393487.98</v>
      </c>
      <c r="D485" s="13">
        <v>44743</v>
      </c>
      <c r="E485" s="13">
        <v>44773</v>
      </c>
      <c r="F485" s="167">
        <f t="shared" si="88"/>
        <v>15.5</v>
      </c>
      <c r="G485" s="167">
        <f t="shared" si="89"/>
        <v>15</v>
      </c>
      <c r="H485" s="168">
        <f t="shared" si="87"/>
        <v>30.5</v>
      </c>
      <c r="I485" s="169">
        <f t="shared" si="86"/>
        <v>8.5279742089180658E-3</v>
      </c>
      <c r="J485" s="170">
        <f t="shared" si="90"/>
        <v>0.26010321337200099</v>
      </c>
      <c r="K485" s="171" t="s">
        <v>302</v>
      </c>
    </row>
    <row r="486" spans="1:11">
      <c r="A486" s="33" t="s">
        <v>301</v>
      </c>
      <c r="B486" s="13">
        <v>44788</v>
      </c>
      <c r="C486" s="22">
        <v>4735785.05</v>
      </c>
      <c r="D486" s="13">
        <v>44743</v>
      </c>
      <c r="E486" s="13">
        <v>44773</v>
      </c>
      <c r="F486" s="167">
        <f t="shared" si="88"/>
        <v>15.5</v>
      </c>
      <c r="G486" s="167">
        <f t="shared" si="89"/>
        <v>15</v>
      </c>
      <c r="H486" s="168">
        <f t="shared" si="87"/>
        <v>30.5</v>
      </c>
      <c r="I486" s="169">
        <f t="shared" si="86"/>
        <v>1.6873555707340442E-2</v>
      </c>
      <c r="J486" s="170">
        <f t="shared" si="90"/>
        <v>0.51464344907388349</v>
      </c>
      <c r="K486" s="171" t="s">
        <v>302</v>
      </c>
    </row>
    <row r="487" spans="1:11">
      <c r="A487" s="33" t="s">
        <v>303</v>
      </c>
      <c r="B487" s="13">
        <v>44813</v>
      </c>
      <c r="C487" s="22">
        <v>1548598.39</v>
      </c>
      <c r="D487" s="13">
        <v>44774</v>
      </c>
      <c r="E487" s="13">
        <v>44804</v>
      </c>
      <c r="F487" s="167">
        <f t="shared" si="88"/>
        <v>15.5</v>
      </c>
      <c r="G487" s="167">
        <f t="shared" si="89"/>
        <v>9</v>
      </c>
      <c r="H487" s="168">
        <f t="shared" si="87"/>
        <v>24.5</v>
      </c>
      <c r="I487" s="169">
        <f t="shared" si="86"/>
        <v>5.5176408823628346E-3</v>
      </c>
      <c r="J487" s="170">
        <f t="shared" si="90"/>
        <v>0.13518220161788944</v>
      </c>
      <c r="K487" s="171" t="s">
        <v>304</v>
      </c>
    </row>
    <row r="488" spans="1:11">
      <c r="A488" s="33" t="s">
        <v>303</v>
      </c>
      <c r="B488" s="13">
        <v>44813</v>
      </c>
      <c r="C488" s="22">
        <v>4490781.3899999997</v>
      </c>
      <c r="D488" s="13">
        <v>44774</v>
      </c>
      <c r="E488" s="13">
        <v>44804</v>
      </c>
      <c r="F488" s="167">
        <f t="shared" si="88"/>
        <v>15.5</v>
      </c>
      <c r="G488" s="167">
        <f t="shared" si="89"/>
        <v>9</v>
      </c>
      <c r="H488" s="168">
        <f t="shared" si="87"/>
        <v>24.5</v>
      </c>
      <c r="I488" s="169">
        <f t="shared" si="86"/>
        <v>1.6000610068578332E-2</v>
      </c>
      <c r="J488" s="170">
        <f t="shared" si="90"/>
        <v>0.39201494668016912</v>
      </c>
      <c r="K488" s="171" t="s">
        <v>304</v>
      </c>
    </row>
    <row r="489" spans="1:11">
      <c r="A489" s="33" t="s">
        <v>301</v>
      </c>
      <c r="B489" s="13">
        <v>44788</v>
      </c>
      <c r="C489" s="22">
        <v>724.24</v>
      </c>
      <c r="D489" s="13">
        <v>44743</v>
      </c>
      <c r="E489" s="13">
        <v>44773</v>
      </c>
      <c r="F489" s="167">
        <f t="shared" si="88"/>
        <v>15.5</v>
      </c>
      <c r="G489" s="167">
        <f t="shared" si="89"/>
        <v>15</v>
      </c>
      <c r="H489" s="168">
        <f t="shared" si="87"/>
        <v>30.5</v>
      </c>
      <c r="I489" s="169">
        <f t="shared" si="86"/>
        <v>2.5804600201363117E-6</v>
      </c>
      <c r="J489" s="170">
        <f t="shared" si="90"/>
        <v>7.8704030614157501E-5</v>
      </c>
      <c r="K489" s="171" t="s">
        <v>302</v>
      </c>
    </row>
    <row r="490" spans="1:11">
      <c r="A490" s="33" t="s">
        <v>301</v>
      </c>
      <c r="B490" s="13">
        <v>44788</v>
      </c>
      <c r="C490" s="22">
        <v>0.19</v>
      </c>
      <c r="D490" s="13">
        <v>44743</v>
      </c>
      <c r="E490" s="13">
        <v>44773</v>
      </c>
      <c r="F490" s="167">
        <f t="shared" si="88"/>
        <v>15.5</v>
      </c>
      <c r="G490" s="167">
        <f t="shared" si="89"/>
        <v>15</v>
      </c>
      <c r="H490" s="168">
        <f t="shared" si="87"/>
        <v>30.5</v>
      </c>
      <c r="I490" s="169">
        <f t="shared" si="86"/>
        <v>6.7696813739354249E-10</v>
      </c>
      <c r="J490" s="170">
        <f t="shared" si="90"/>
        <v>2.0647528190503046E-8</v>
      </c>
      <c r="K490" s="171" t="s">
        <v>302</v>
      </c>
    </row>
    <row r="491" spans="1:11">
      <c r="A491" s="33" t="s">
        <v>301</v>
      </c>
      <c r="B491" s="13">
        <v>44788</v>
      </c>
      <c r="C491" s="22">
        <v>2948.12</v>
      </c>
      <c r="D491" s="13">
        <v>44743</v>
      </c>
      <c r="E491" s="13">
        <v>44773</v>
      </c>
      <c r="F491" s="167">
        <f t="shared" si="88"/>
        <v>15.5</v>
      </c>
      <c r="G491" s="167">
        <f t="shared" si="89"/>
        <v>15</v>
      </c>
      <c r="H491" s="168">
        <f t="shared" si="87"/>
        <v>30.5</v>
      </c>
      <c r="I491" s="169">
        <f t="shared" si="86"/>
        <v>1.0504122659013949E-5</v>
      </c>
      <c r="J491" s="170">
        <f t="shared" si="90"/>
        <v>3.2037574109992543E-4</v>
      </c>
      <c r="K491" s="171" t="s">
        <v>302</v>
      </c>
    </row>
    <row r="492" spans="1:11">
      <c r="A492" s="33" t="s">
        <v>301</v>
      </c>
      <c r="B492" s="13">
        <v>44788</v>
      </c>
      <c r="C492" s="22">
        <v>1.03</v>
      </c>
      <c r="D492" s="13">
        <v>44743</v>
      </c>
      <c r="E492" s="13">
        <v>44773</v>
      </c>
      <c r="F492" s="167">
        <f t="shared" si="88"/>
        <v>15.5</v>
      </c>
      <c r="G492" s="167">
        <f t="shared" si="89"/>
        <v>15</v>
      </c>
      <c r="H492" s="168">
        <f t="shared" si="87"/>
        <v>30.5</v>
      </c>
      <c r="I492" s="169">
        <f t="shared" si="86"/>
        <v>3.6698799027123617E-9</v>
      </c>
      <c r="J492" s="170">
        <f t="shared" si="90"/>
        <v>1.1193133703272703E-7</v>
      </c>
      <c r="K492" s="171" t="s">
        <v>302</v>
      </c>
    </row>
    <row r="493" spans="1:11">
      <c r="A493" s="33" t="s">
        <v>303</v>
      </c>
      <c r="B493" s="13">
        <v>44813</v>
      </c>
      <c r="C493" s="22">
        <v>288221</v>
      </c>
      <c r="D493" s="13">
        <v>44774</v>
      </c>
      <c r="E493" s="13">
        <v>44804</v>
      </c>
      <c r="F493" s="167">
        <f t="shared" si="88"/>
        <v>15.5</v>
      </c>
      <c r="G493" s="167">
        <f t="shared" si="89"/>
        <v>9</v>
      </c>
      <c r="H493" s="168">
        <f t="shared" si="87"/>
        <v>24.5</v>
      </c>
      <c r="I493" s="169">
        <f t="shared" si="86"/>
        <v>1.0269285975142326E-3</v>
      </c>
      <c r="J493" s="170">
        <f t="shared" si="90"/>
        <v>2.5159750639098699E-2</v>
      </c>
      <c r="K493" s="171" t="s">
        <v>304</v>
      </c>
    </row>
    <row r="494" spans="1:11">
      <c r="A494" s="33" t="s">
        <v>303</v>
      </c>
      <c r="B494" s="13">
        <v>44813</v>
      </c>
      <c r="C494" s="22">
        <v>251109</v>
      </c>
      <c r="D494" s="13">
        <v>44774</v>
      </c>
      <c r="E494" s="13">
        <v>44804</v>
      </c>
      <c r="F494" s="167">
        <f t="shared" si="88"/>
        <v>15.5</v>
      </c>
      <c r="G494" s="167">
        <f t="shared" si="89"/>
        <v>9</v>
      </c>
      <c r="H494" s="168">
        <f t="shared" si="87"/>
        <v>24.5</v>
      </c>
      <c r="I494" s="169">
        <f t="shared" si="86"/>
        <v>8.9469890533028977E-4</v>
      </c>
      <c r="J494" s="170">
        <f t="shared" si="90"/>
        <v>2.19201231805921E-2</v>
      </c>
      <c r="K494" s="171" t="s">
        <v>304</v>
      </c>
    </row>
    <row r="495" spans="1:11">
      <c r="A495" s="33" t="s">
        <v>303</v>
      </c>
      <c r="B495" s="13">
        <v>44813</v>
      </c>
      <c r="C495" s="22">
        <v>1138682</v>
      </c>
      <c r="D495" s="13">
        <v>44774</v>
      </c>
      <c r="E495" s="13">
        <v>44804</v>
      </c>
      <c r="F495" s="167">
        <f t="shared" si="88"/>
        <v>15.5</v>
      </c>
      <c r="G495" s="167">
        <f t="shared" si="89"/>
        <v>9</v>
      </c>
      <c r="H495" s="168">
        <f t="shared" si="87"/>
        <v>24.5</v>
      </c>
      <c r="I495" s="169">
        <f t="shared" si="86"/>
        <v>4.0571128032818619E-3</v>
      </c>
      <c r="J495" s="170">
        <f t="shared" si="90"/>
        <v>9.9399263680405622E-2</v>
      </c>
      <c r="K495" s="171" t="s">
        <v>304</v>
      </c>
    </row>
    <row r="496" spans="1:11">
      <c r="A496" s="33" t="s">
        <v>303</v>
      </c>
      <c r="B496" s="13">
        <v>44813</v>
      </c>
      <c r="C496" s="22">
        <v>2607285</v>
      </c>
      <c r="D496" s="13">
        <v>44774</v>
      </c>
      <c r="E496" s="13">
        <v>44804</v>
      </c>
      <c r="F496" s="167">
        <f t="shared" si="88"/>
        <v>15.5</v>
      </c>
      <c r="G496" s="167">
        <f t="shared" si="89"/>
        <v>9</v>
      </c>
      <c r="H496" s="168">
        <f t="shared" si="87"/>
        <v>24.5</v>
      </c>
      <c r="I496" s="169">
        <f t="shared" si="86"/>
        <v>9.2897308952848544E-3</v>
      </c>
      <c r="J496" s="170">
        <f t="shared" si="90"/>
        <v>0.22759840693447894</v>
      </c>
      <c r="K496" s="171" t="s">
        <v>304</v>
      </c>
    </row>
    <row r="497" spans="1:11">
      <c r="A497" s="33" t="s">
        <v>301</v>
      </c>
      <c r="B497" s="13">
        <v>44788</v>
      </c>
      <c r="C497" s="22">
        <v>193958.01</v>
      </c>
      <c r="D497" s="13">
        <v>44743</v>
      </c>
      <c r="E497" s="13">
        <v>44773</v>
      </c>
      <c r="F497" s="167">
        <f t="shared" si="88"/>
        <v>15.5</v>
      </c>
      <c r="G497" s="167">
        <f t="shared" si="89"/>
        <v>15</v>
      </c>
      <c r="H497" s="168">
        <f t="shared" si="87"/>
        <v>30.5</v>
      </c>
      <c r="I497" s="169">
        <f t="shared" si="86"/>
        <v>6.9107048822241097E-4</v>
      </c>
      <c r="J497" s="170">
        <f t="shared" si="90"/>
        <v>2.1077649890783534E-2</v>
      </c>
      <c r="K497" s="171" t="s">
        <v>302</v>
      </c>
    </row>
    <row r="498" spans="1:11">
      <c r="A498" s="33" t="s">
        <v>301</v>
      </c>
      <c r="B498" s="13">
        <v>44788</v>
      </c>
      <c r="C498" s="22">
        <v>-119572.89</v>
      </c>
      <c r="D498" s="13">
        <v>44743</v>
      </c>
      <c r="E498" s="13">
        <v>44773</v>
      </c>
      <c r="F498" s="167">
        <f t="shared" si="88"/>
        <v>15.5</v>
      </c>
      <c r="G498" s="167">
        <f t="shared" si="89"/>
        <v>15</v>
      </c>
      <c r="H498" s="168">
        <f t="shared" si="87"/>
        <v>30.5</v>
      </c>
      <c r="I498" s="169">
        <f t="shared" si="86"/>
        <v>-4.2603703487401545E-4</v>
      </c>
      <c r="J498" s="170">
        <f t="shared" si="90"/>
        <v>-1.2994129563657471E-2</v>
      </c>
      <c r="K498" s="171" t="s">
        <v>302</v>
      </c>
    </row>
    <row r="499" spans="1:11">
      <c r="A499" s="33" t="s">
        <v>301</v>
      </c>
      <c r="B499" s="13">
        <v>44788</v>
      </c>
      <c r="C499" s="22">
        <v>69787.199999999997</v>
      </c>
      <c r="D499" s="13">
        <v>44743</v>
      </c>
      <c r="E499" s="13">
        <v>44773</v>
      </c>
      <c r="F499" s="167">
        <f t="shared" si="88"/>
        <v>15.5</v>
      </c>
      <c r="G499" s="167">
        <f t="shared" si="89"/>
        <v>15</v>
      </c>
      <c r="H499" s="168">
        <f t="shared" si="87"/>
        <v>30.5</v>
      </c>
      <c r="I499" s="169">
        <f t="shared" si="86"/>
        <v>2.4865110946268752E-4</v>
      </c>
      <c r="J499" s="170">
        <f t="shared" si="90"/>
        <v>7.5838588386119695E-3</v>
      </c>
      <c r="K499" s="171" t="s">
        <v>302</v>
      </c>
    </row>
    <row r="500" spans="1:11">
      <c r="A500" s="33" t="s">
        <v>301</v>
      </c>
      <c r="B500" s="13">
        <v>44788</v>
      </c>
      <c r="C500" s="22">
        <v>13002.32</v>
      </c>
      <c r="D500" s="13">
        <v>44743</v>
      </c>
      <c r="E500" s="13">
        <v>44773</v>
      </c>
      <c r="F500" s="167">
        <f t="shared" si="88"/>
        <v>15.5</v>
      </c>
      <c r="G500" s="167">
        <f t="shared" si="89"/>
        <v>15</v>
      </c>
      <c r="H500" s="168">
        <f t="shared" si="87"/>
        <v>30.5</v>
      </c>
      <c r="I500" s="169">
        <f t="shared" si="86"/>
        <v>4.6327138695762129E-5</v>
      </c>
      <c r="J500" s="170">
        <f t="shared" si="90"/>
        <v>1.4129777302207449E-3</v>
      </c>
      <c r="K500" s="171" t="s">
        <v>302</v>
      </c>
    </row>
    <row r="501" spans="1:11">
      <c r="A501" s="33" t="s">
        <v>301</v>
      </c>
      <c r="B501" s="13">
        <v>44788</v>
      </c>
      <c r="C501" s="22">
        <v>-4.03</v>
      </c>
      <c r="D501" s="13">
        <v>44743</v>
      </c>
      <c r="E501" s="13">
        <v>44773</v>
      </c>
      <c r="F501" s="167">
        <f t="shared" si="88"/>
        <v>15.5</v>
      </c>
      <c r="G501" s="167">
        <f t="shared" si="89"/>
        <v>15</v>
      </c>
      <c r="H501" s="168">
        <f t="shared" si="87"/>
        <v>30.5</v>
      </c>
      <c r="I501" s="169">
        <f t="shared" si="86"/>
        <v>-1.4358850493136717E-8</v>
      </c>
      <c r="J501" s="170">
        <f t="shared" si="90"/>
        <v>-4.3794494004066985E-7</v>
      </c>
      <c r="K501" s="171" t="s">
        <v>302</v>
      </c>
    </row>
    <row r="502" spans="1:11">
      <c r="A502" s="33" t="s">
        <v>301</v>
      </c>
      <c r="B502" s="13">
        <v>44788</v>
      </c>
      <c r="C502" s="22">
        <v>-8128.43</v>
      </c>
      <c r="D502" s="13">
        <v>44743</v>
      </c>
      <c r="E502" s="13">
        <v>44773</v>
      </c>
      <c r="F502" s="167">
        <f t="shared" si="88"/>
        <v>15.5</v>
      </c>
      <c r="G502" s="167">
        <f t="shared" si="89"/>
        <v>15</v>
      </c>
      <c r="H502" s="168">
        <f t="shared" si="87"/>
        <v>30.5</v>
      </c>
      <c r="I502" s="169">
        <f t="shared" si="86"/>
        <v>-2.8961516405441012E-5</v>
      </c>
      <c r="J502" s="170">
        <f t="shared" si="90"/>
        <v>-8.8332625036595088E-4</v>
      </c>
      <c r="K502" s="171" t="s">
        <v>302</v>
      </c>
    </row>
    <row r="503" spans="1:11">
      <c r="A503" s="33" t="s">
        <v>301</v>
      </c>
      <c r="B503" s="13">
        <v>44788</v>
      </c>
      <c r="C503" s="22">
        <v>4583911.33</v>
      </c>
      <c r="D503" s="13">
        <v>44743</v>
      </c>
      <c r="E503" s="13">
        <v>44773</v>
      </c>
      <c r="F503" s="167">
        <f t="shared" si="88"/>
        <v>15.5</v>
      </c>
      <c r="G503" s="167">
        <f t="shared" si="89"/>
        <v>15</v>
      </c>
      <c r="H503" s="168">
        <f t="shared" si="87"/>
        <v>30.5</v>
      </c>
      <c r="I503" s="169">
        <f t="shared" si="86"/>
        <v>1.6332431131827665E-2</v>
      </c>
      <c r="J503" s="170">
        <f t="shared" si="90"/>
        <v>0.49813914952074378</v>
      </c>
      <c r="K503" s="171" t="s">
        <v>302</v>
      </c>
    </row>
    <row r="504" spans="1:11">
      <c r="A504" s="33" t="s">
        <v>301</v>
      </c>
      <c r="B504" s="13">
        <v>44788</v>
      </c>
      <c r="C504" s="22">
        <v>2277522.5499999998</v>
      </c>
      <c r="D504" s="13">
        <v>44743</v>
      </c>
      <c r="E504" s="13">
        <v>44773</v>
      </c>
      <c r="F504" s="167">
        <f t="shared" si="88"/>
        <v>15.5</v>
      </c>
      <c r="G504" s="167">
        <f t="shared" si="89"/>
        <v>15</v>
      </c>
      <c r="H504" s="168">
        <f t="shared" si="87"/>
        <v>30.5</v>
      </c>
      <c r="I504" s="169">
        <f t="shared" si="86"/>
        <v>8.1147905186594264E-3</v>
      </c>
      <c r="J504" s="170">
        <f t="shared" si="90"/>
        <v>0.2475011108191125</v>
      </c>
      <c r="K504" s="171" t="s">
        <v>302</v>
      </c>
    </row>
    <row r="505" spans="1:11">
      <c r="A505" s="33" t="s">
        <v>301</v>
      </c>
      <c r="B505" s="13">
        <v>44788</v>
      </c>
      <c r="C505" s="22">
        <v>30460.83</v>
      </c>
      <c r="D505" s="13">
        <v>44743</v>
      </c>
      <c r="E505" s="13">
        <v>44773</v>
      </c>
      <c r="F505" s="167">
        <f t="shared" si="88"/>
        <v>15.5</v>
      </c>
      <c r="G505" s="167">
        <f t="shared" si="89"/>
        <v>15</v>
      </c>
      <c r="H505" s="168">
        <f t="shared" si="87"/>
        <v>30.5</v>
      </c>
      <c r="I505" s="169">
        <f t="shared" si="86"/>
        <v>1.0853163867663864E-4</v>
      </c>
      <c r="J505" s="170">
        <f t="shared" si="90"/>
        <v>3.3102149796374785E-3</v>
      </c>
      <c r="K505" s="171" t="s">
        <v>302</v>
      </c>
    </row>
    <row r="506" spans="1:11">
      <c r="A506" s="33" t="s">
        <v>301</v>
      </c>
      <c r="B506" s="13">
        <v>44788</v>
      </c>
      <c r="C506" s="22">
        <v>4938.54</v>
      </c>
      <c r="D506" s="13">
        <v>44743</v>
      </c>
      <c r="E506" s="13">
        <v>44773</v>
      </c>
      <c r="F506" s="167">
        <f t="shared" si="88"/>
        <v>15.5</v>
      </c>
      <c r="G506" s="167">
        <f t="shared" si="89"/>
        <v>15</v>
      </c>
      <c r="H506" s="168">
        <f t="shared" si="87"/>
        <v>30.5</v>
      </c>
      <c r="I506" s="169">
        <f t="shared" si="86"/>
        <v>1.7595969606544763E-5</v>
      </c>
      <c r="J506" s="170">
        <f t="shared" si="90"/>
        <v>5.366770729996153E-4</v>
      </c>
      <c r="K506" s="171" t="s">
        <v>302</v>
      </c>
    </row>
    <row r="507" spans="1:11">
      <c r="A507" s="33" t="s">
        <v>301</v>
      </c>
      <c r="B507" s="13">
        <v>44788</v>
      </c>
      <c r="C507" s="22">
        <v>-8323.2000000000007</v>
      </c>
      <c r="D507" s="13">
        <v>44743</v>
      </c>
      <c r="E507" s="13">
        <v>44773</v>
      </c>
      <c r="F507" s="167">
        <f t="shared" si="88"/>
        <v>15.5</v>
      </c>
      <c r="G507" s="167">
        <f t="shared" si="89"/>
        <v>15</v>
      </c>
      <c r="H507" s="168">
        <f t="shared" si="87"/>
        <v>30.5</v>
      </c>
      <c r="I507" s="169">
        <f t="shared" si="86"/>
        <v>-2.9655480006073331E-5</v>
      </c>
      <c r="J507" s="170">
        <f t="shared" si="90"/>
        <v>-9.0449214018523659E-4</v>
      </c>
      <c r="K507" s="171" t="s">
        <v>302</v>
      </c>
    </row>
    <row r="508" spans="1:11">
      <c r="A508" s="33" t="s">
        <v>301</v>
      </c>
      <c r="B508" s="13">
        <v>44788</v>
      </c>
      <c r="C508" s="22">
        <v>12238.18</v>
      </c>
      <c r="D508" s="13">
        <v>44743</v>
      </c>
      <c r="E508" s="13">
        <v>44773</v>
      </c>
      <c r="F508" s="167">
        <f t="shared" si="88"/>
        <v>15.5</v>
      </c>
      <c r="G508" s="167">
        <f t="shared" si="89"/>
        <v>15</v>
      </c>
      <c r="H508" s="168">
        <f t="shared" si="87"/>
        <v>30.5</v>
      </c>
      <c r="I508" s="169">
        <f t="shared" si="86"/>
        <v>4.3604515366773174E-5</v>
      </c>
      <c r="J508" s="170">
        <f t="shared" si="90"/>
        <v>1.3299377186865818E-3</v>
      </c>
      <c r="K508" s="171" t="s">
        <v>302</v>
      </c>
    </row>
    <row r="509" spans="1:11">
      <c r="A509" s="33" t="s">
        <v>301</v>
      </c>
      <c r="B509" s="13">
        <v>44788</v>
      </c>
      <c r="C509" s="22">
        <v>-0.62</v>
      </c>
      <c r="D509" s="13">
        <v>44743</v>
      </c>
      <c r="E509" s="13">
        <v>44773</v>
      </c>
      <c r="F509" s="167">
        <f t="shared" si="88"/>
        <v>15.5</v>
      </c>
      <c r="G509" s="167">
        <f t="shared" si="89"/>
        <v>15</v>
      </c>
      <c r="H509" s="168">
        <f t="shared" si="87"/>
        <v>30.5</v>
      </c>
      <c r="I509" s="169">
        <f t="shared" si="86"/>
        <v>-2.2090539220210335E-9</v>
      </c>
      <c r="J509" s="170">
        <f t="shared" si="90"/>
        <v>-6.7376144621641517E-8</v>
      </c>
      <c r="K509" s="171" t="s">
        <v>302</v>
      </c>
    </row>
    <row r="510" spans="1:11">
      <c r="A510" s="33" t="s">
        <v>301</v>
      </c>
      <c r="B510" s="13">
        <v>44788</v>
      </c>
      <c r="C510" s="22">
        <v>8936.3799999999992</v>
      </c>
      <c r="D510" s="13">
        <v>44743</v>
      </c>
      <c r="E510" s="13">
        <v>44773</v>
      </c>
      <c r="F510" s="167">
        <f t="shared" si="88"/>
        <v>15.5</v>
      </c>
      <c r="G510" s="167">
        <f t="shared" si="89"/>
        <v>15</v>
      </c>
      <c r="H510" s="168">
        <f t="shared" si="87"/>
        <v>30.5</v>
      </c>
      <c r="I510" s="169">
        <f t="shared" si="86"/>
        <v>3.1840234334952132E-5</v>
      </c>
      <c r="J510" s="170">
        <f t="shared" si="90"/>
        <v>9.7112714721604005E-4</v>
      </c>
      <c r="K510" s="171" t="s">
        <v>302</v>
      </c>
    </row>
    <row r="511" spans="1:11">
      <c r="A511" s="33" t="s">
        <v>301</v>
      </c>
      <c r="B511" s="13">
        <v>44788</v>
      </c>
      <c r="C511" s="22">
        <v>548.54</v>
      </c>
      <c r="D511" s="13">
        <v>44743</v>
      </c>
      <c r="E511" s="13">
        <v>44773</v>
      </c>
      <c r="F511" s="167">
        <f t="shared" si="88"/>
        <v>15.5</v>
      </c>
      <c r="G511" s="167">
        <f t="shared" si="89"/>
        <v>15</v>
      </c>
      <c r="H511" s="168">
        <f t="shared" si="87"/>
        <v>30.5</v>
      </c>
      <c r="I511" s="169">
        <f t="shared" si="86"/>
        <v>1.9544426425571251E-6</v>
      </c>
      <c r="J511" s="170">
        <f t="shared" si="90"/>
        <v>5.9610500597992313E-5</v>
      </c>
      <c r="K511" s="171" t="s">
        <v>302</v>
      </c>
    </row>
    <row r="512" spans="1:11">
      <c r="A512" s="33" t="s">
        <v>301</v>
      </c>
      <c r="B512" s="13">
        <v>44788</v>
      </c>
      <c r="C512" s="22">
        <v>54936.59</v>
      </c>
      <c r="D512" s="13">
        <v>44743</v>
      </c>
      <c r="E512" s="13">
        <v>44773</v>
      </c>
      <c r="F512" s="167">
        <f t="shared" si="88"/>
        <v>15.5</v>
      </c>
      <c r="G512" s="167">
        <f t="shared" si="89"/>
        <v>15</v>
      </c>
      <c r="H512" s="168">
        <f t="shared" si="87"/>
        <v>30.5</v>
      </c>
      <c r="I512" s="169">
        <f t="shared" si="86"/>
        <v>1.9573853161606688E-4</v>
      </c>
      <c r="J512" s="170">
        <f t="shared" si="90"/>
        <v>5.97002521429004E-3</v>
      </c>
      <c r="K512" s="171" t="s">
        <v>302</v>
      </c>
    </row>
    <row r="513" spans="1:11">
      <c r="A513" s="33" t="s">
        <v>301</v>
      </c>
      <c r="B513" s="13">
        <v>44788</v>
      </c>
      <c r="C513" s="22">
        <v>13.16</v>
      </c>
      <c r="D513" s="13">
        <v>44743</v>
      </c>
      <c r="E513" s="13">
        <v>44773</v>
      </c>
      <c r="F513" s="167">
        <f t="shared" si="88"/>
        <v>15.5</v>
      </c>
      <c r="G513" s="167">
        <f t="shared" si="89"/>
        <v>15</v>
      </c>
      <c r="H513" s="168">
        <f t="shared" si="87"/>
        <v>30.5</v>
      </c>
      <c r="I513" s="169">
        <f t="shared" si="86"/>
        <v>4.6888950989994838E-8</v>
      </c>
      <c r="J513" s="170">
        <f t="shared" si="90"/>
        <v>1.4301130051948425E-6</v>
      </c>
      <c r="K513" s="171" t="s">
        <v>302</v>
      </c>
    </row>
    <row r="514" spans="1:11">
      <c r="A514" s="33" t="s">
        <v>301</v>
      </c>
      <c r="B514" s="13">
        <v>44788</v>
      </c>
      <c r="C514" s="22">
        <v>86375.21</v>
      </c>
      <c r="D514" s="13">
        <v>44743</v>
      </c>
      <c r="E514" s="13">
        <v>44773</v>
      </c>
      <c r="F514" s="167">
        <f t="shared" si="88"/>
        <v>15.5</v>
      </c>
      <c r="G514" s="167">
        <f t="shared" si="89"/>
        <v>15</v>
      </c>
      <c r="H514" s="168">
        <f t="shared" si="87"/>
        <v>30.5</v>
      </c>
      <c r="I514" s="169">
        <f t="shared" si="86"/>
        <v>3.0775402647724258E-4</v>
      </c>
      <c r="J514" s="170">
        <f t="shared" si="90"/>
        <v>9.3864978075558995E-3</v>
      </c>
      <c r="K514" s="171" t="s">
        <v>302</v>
      </c>
    </row>
    <row r="515" spans="1:11">
      <c r="A515" s="33" t="s">
        <v>301</v>
      </c>
      <c r="B515" s="13">
        <v>44788</v>
      </c>
      <c r="C515" s="22">
        <v>486.23</v>
      </c>
      <c r="D515" s="13">
        <v>44743</v>
      </c>
      <c r="E515" s="13">
        <v>44773</v>
      </c>
      <c r="F515" s="167">
        <f t="shared" si="88"/>
        <v>15.5</v>
      </c>
      <c r="G515" s="167">
        <f t="shared" si="89"/>
        <v>15</v>
      </c>
      <c r="H515" s="168">
        <f t="shared" si="87"/>
        <v>30.5</v>
      </c>
      <c r="I515" s="169">
        <f t="shared" si="86"/>
        <v>1.7324327233940113E-6</v>
      </c>
      <c r="J515" s="170">
        <f t="shared" si="90"/>
        <v>5.2839198063517342E-5</v>
      </c>
      <c r="K515" s="171" t="s">
        <v>302</v>
      </c>
    </row>
    <row r="516" spans="1:11">
      <c r="A516" s="33" t="s">
        <v>301</v>
      </c>
      <c r="B516" s="13">
        <v>44788</v>
      </c>
      <c r="C516" s="22">
        <v>-0.3</v>
      </c>
      <c r="D516" s="13">
        <v>44743</v>
      </c>
      <c r="E516" s="13">
        <v>44773</v>
      </c>
      <c r="F516" s="167">
        <f t="shared" si="88"/>
        <v>15.5</v>
      </c>
      <c r="G516" s="167">
        <f t="shared" si="89"/>
        <v>15</v>
      </c>
      <c r="H516" s="168">
        <f t="shared" si="87"/>
        <v>30.5</v>
      </c>
      <c r="I516" s="169">
        <f t="shared" si="86"/>
        <v>-1.0688970590424355E-9</v>
      </c>
      <c r="J516" s="170">
        <f t="shared" si="90"/>
        <v>-3.2601360300794281E-8</v>
      </c>
      <c r="K516" s="171" t="s">
        <v>302</v>
      </c>
    </row>
    <row r="517" spans="1:11">
      <c r="A517" s="33" t="s">
        <v>301</v>
      </c>
      <c r="B517" s="13">
        <v>44788</v>
      </c>
      <c r="C517" s="22">
        <v>-0.59</v>
      </c>
      <c r="D517" s="13">
        <v>44743</v>
      </c>
      <c r="E517" s="13">
        <v>44773</v>
      </c>
      <c r="F517" s="167">
        <f t="shared" si="88"/>
        <v>15.5</v>
      </c>
      <c r="G517" s="167">
        <f t="shared" si="89"/>
        <v>15</v>
      </c>
      <c r="H517" s="168">
        <f t="shared" si="87"/>
        <v>30.5</v>
      </c>
      <c r="I517" s="169">
        <f t="shared" si="86"/>
        <v>-2.1021642161167897E-9</v>
      </c>
      <c r="J517" s="170">
        <f t="shared" si="90"/>
        <v>-6.4116008591562085E-8</v>
      </c>
      <c r="K517" s="171" t="s">
        <v>302</v>
      </c>
    </row>
    <row r="518" spans="1:11">
      <c r="A518" s="33" t="s">
        <v>301</v>
      </c>
      <c r="B518" s="13">
        <v>44819</v>
      </c>
      <c r="C518" s="22">
        <v>222122.01</v>
      </c>
      <c r="D518" s="13">
        <v>44774</v>
      </c>
      <c r="E518" s="13">
        <v>44804</v>
      </c>
      <c r="F518" s="167">
        <f t="shared" si="88"/>
        <v>15.5</v>
      </c>
      <c r="G518" s="167">
        <f t="shared" si="89"/>
        <v>15</v>
      </c>
      <c r="H518" s="168">
        <f t="shared" si="87"/>
        <v>30.5</v>
      </c>
      <c r="I518" s="169">
        <f t="shared" si="86"/>
        <v>7.914185441253148E-4</v>
      </c>
      <c r="J518" s="170">
        <f t="shared" si="90"/>
        <v>2.4138265595822102E-2</v>
      </c>
      <c r="K518" s="171" t="s">
        <v>302</v>
      </c>
    </row>
    <row r="519" spans="1:11">
      <c r="A519" s="33" t="s">
        <v>301</v>
      </c>
      <c r="B519" s="13">
        <v>44819</v>
      </c>
      <c r="C519" s="22">
        <v>1199812.53</v>
      </c>
      <c r="D519" s="13">
        <v>44774</v>
      </c>
      <c r="E519" s="13">
        <v>44804</v>
      </c>
      <c r="F519" s="167">
        <f t="shared" si="88"/>
        <v>15.5</v>
      </c>
      <c r="G519" s="167">
        <f t="shared" si="89"/>
        <v>15</v>
      </c>
      <c r="H519" s="168">
        <f t="shared" si="87"/>
        <v>30.5</v>
      </c>
      <c r="I519" s="169">
        <f t="shared" si="86"/>
        <v>4.2749202823975461E-3</v>
      </c>
      <c r="J519" s="170">
        <f t="shared" si="90"/>
        <v>0.13038506861312515</v>
      </c>
      <c r="K519" s="171" t="s">
        <v>302</v>
      </c>
    </row>
    <row r="520" spans="1:11">
      <c r="A520" s="33" t="s">
        <v>301</v>
      </c>
      <c r="B520" s="13">
        <v>44819</v>
      </c>
      <c r="C520" s="22">
        <v>-298060.07</v>
      </c>
      <c r="D520" s="13">
        <v>44774</v>
      </c>
      <c r="E520" s="13">
        <v>44804</v>
      </c>
      <c r="F520" s="167">
        <f t="shared" si="88"/>
        <v>15.5</v>
      </c>
      <c r="G520" s="167">
        <f t="shared" si="89"/>
        <v>15</v>
      </c>
      <c r="H520" s="168">
        <f t="shared" si="87"/>
        <v>30.5</v>
      </c>
      <c r="I520" s="169">
        <f t="shared" si="86"/>
        <v>-1.0619851074699415E-3</v>
      </c>
      <c r="J520" s="170">
        <f t="shared" si="90"/>
        <v>-3.2390545777833214E-2</v>
      </c>
      <c r="K520" s="171" t="s">
        <v>302</v>
      </c>
    </row>
    <row r="521" spans="1:11">
      <c r="A521" s="33" t="s">
        <v>301</v>
      </c>
      <c r="B521" s="13">
        <v>44819</v>
      </c>
      <c r="C521" s="22">
        <v>169.84</v>
      </c>
      <c r="D521" s="13">
        <v>44774</v>
      </c>
      <c r="E521" s="13">
        <v>44804</v>
      </c>
      <c r="F521" s="167">
        <f t="shared" si="88"/>
        <v>15.5</v>
      </c>
      <c r="G521" s="167">
        <f t="shared" si="89"/>
        <v>15</v>
      </c>
      <c r="H521" s="168">
        <f t="shared" si="87"/>
        <v>30.5</v>
      </c>
      <c r="I521" s="169">
        <f t="shared" si="86"/>
        <v>6.0513825502589083E-7</v>
      </c>
      <c r="J521" s="170">
        <f t="shared" si="90"/>
        <v>1.845671677828967E-5</v>
      </c>
      <c r="K521" s="171" t="s">
        <v>302</v>
      </c>
    </row>
    <row r="522" spans="1:11">
      <c r="A522" s="33" t="s">
        <v>301</v>
      </c>
      <c r="B522" s="13">
        <v>44819</v>
      </c>
      <c r="C522" s="22">
        <v>-327.96</v>
      </c>
      <c r="D522" s="13">
        <v>44774</v>
      </c>
      <c r="E522" s="13">
        <v>44804</v>
      </c>
      <c r="F522" s="167">
        <f t="shared" si="88"/>
        <v>15.5</v>
      </c>
      <c r="G522" s="167">
        <f t="shared" si="89"/>
        <v>15</v>
      </c>
      <c r="H522" s="168">
        <f t="shared" si="87"/>
        <v>30.5</v>
      </c>
      <c r="I522" s="169">
        <f t="shared" ref="I522:I589" si="91">C522/$C$592</f>
        <v>-1.1685182649451904E-6</v>
      </c>
      <c r="J522" s="170">
        <f t="shared" si="90"/>
        <v>-3.5639807080828305E-5</v>
      </c>
      <c r="K522" s="171" t="s">
        <v>302</v>
      </c>
    </row>
    <row r="523" spans="1:11">
      <c r="A523" s="33" t="s">
        <v>301</v>
      </c>
      <c r="B523" s="13">
        <v>44819</v>
      </c>
      <c r="C523" s="22">
        <v>-36.369999999999997</v>
      </c>
      <c r="D523" s="13">
        <v>44774</v>
      </c>
      <c r="E523" s="13">
        <v>44804</v>
      </c>
      <c r="F523" s="167">
        <f t="shared" si="88"/>
        <v>15.5</v>
      </c>
      <c r="G523" s="167">
        <f t="shared" si="89"/>
        <v>15</v>
      </c>
      <c r="H523" s="168">
        <f t="shared" ref="H523:H586" si="92">F523+G523</f>
        <v>30.5</v>
      </c>
      <c r="I523" s="169">
        <f t="shared" si="91"/>
        <v>-1.2958595345791125E-7</v>
      </c>
      <c r="J523" s="170">
        <f t="shared" si="90"/>
        <v>-3.9523715804662928E-6</v>
      </c>
      <c r="K523" s="171" t="s">
        <v>302</v>
      </c>
    </row>
    <row r="524" spans="1:11">
      <c r="A524" s="33" t="s">
        <v>301</v>
      </c>
      <c r="B524" s="13">
        <v>44819</v>
      </c>
      <c r="C524" s="22">
        <v>-170508.85</v>
      </c>
      <c r="D524" s="13">
        <v>44774</v>
      </c>
      <c r="E524" s="13">
        <v>44804</v>
      </c>
      <c r="F524" s="167">
        <f t="shared" si="88"/>
        <v>15.5</v>
      </c>
      <c r="G524" s="167">
        <f t="shared" si="89"/>
        <v>15</v>
      </c>
      <c r="H524" s="168">
        <f t="shared" si="92"/>
        <v>30.5</v>
      </c>
      <c r="I524" s="169">
        <f t="shared" si="91"/>
        <v>-6.0752136101902595E-4</v>
      </c>
      <c r="J524" s="170">
        <f t="shared" si="90"/>
        <v>-1.852940151108029E-2</v>
      </c>
      <c r="K524" s="171" t="s">
        <v>302</v>
      </c>
    </row>
    <row r="525" spans="1:11">
      <c r="A525" s="33" t="s">
        <v>301</v>
      </c>
      <c r="B525" s="13">
        <v>44819</v>
      </c>
      <c r="C525" s="22">
        <v>920132.7</v>
      </c>
      <c r="D525" s="13">
        <v>44774</v>
      </c>
      <c r="E525" s="13">
        <v>44804</v>
      </c>
      <c r="F525" s="167">
        <f t="shared" si="88"/>
        <v>15.5</v>
      </c>
      <c r="G525" s="167">
        <f t="shared" si="89"/>
        <v>15</v>
      </c>
      <c r="H525" s="168">
        <f t="shared" si="92"/>
        <v>30.5</v>
      </c>
      <c r="I525" s="169">
        <f t="shared" si="91"/>
        <v>3.278423789862585E-3</v>
      </c>
      <c r="J525" s="170">
        <f t="shared" si="90"/>
        <v>9.9991925590808842E-2</v>
      </c>
      <c r="K525" s="171" t="s">
        <v>302</v>
      </c>
    </row>
    <row r="526" spans="1:11">
      <c r="A526" s="33" t="s">
        <v>301</v>
      </c>
      <c r="B526" s="13">
        <v>44819</v>
      </c>
      <c r="C526" s="22">
        <v>-1060680.3700000001</v>
      </c>
      <c r="D526" s="13">
        <v>44774</v>
      </c>
      <c r="E526" s="13">
        <v>44804</v>
      </c>
      <c r="F526" s="167">
        <f t="shared" si="88"/>
        <v>15.5</v>
      </c>
      <c r="G526" s="167">
        <f t="shared" si="89"/>
        <v>15</v>
      </c>
      <c r="H526" s="168">
        <f t="shared" si="92"/>
        <v>30.5</v>
      </c>
      <c r="I526" s="169">
        <f t="shared" si="91"/>
        <v>-3.7791937602568082E-3</v>
      </c>
      <c r="J526" s="170">
        <f t="shared" si="90"/>
        <v>-0.11526540968783265</v>
      </c>
      <c r="K526" s="171" t="s">
        <v>302</v>
      </c>
    </row>
    <row r="527" spans="1:11">
      <c r="A527" s="33" t="s">
        <v>301</v>
      </c>
      <c r="B527" s="13">
        <v>44819</v>
      </c>
      <c r="C527" s="22">
        <v>-304.12</v>
      </c>
      <c r="D527" s="13">
        <v>44774</v>
      </c>
      <c r="E527" s="13">
        <v>44804</v>
      </c>
      <c r="F527" s="167">
        <f t="shared" si="88"/>
        <v>15.5</v>
      </c>
      <c r="G527" s="167">
        <f t="shared" si="89"/>
        <v>15</v>
      </c>
      <c r="H527" s="168">
        <f t="shared" si="92"/>
        <v>30.5</v>
      </c>
      <c r="I527" s="169">
        <f t="shared" si="91"/>
        <v>-1.083576578653285E-6</v>
      </c>
      <c r="J527" s="170">
        <f t="shared" si="90"/>
        <v>-3.3049085648925196E-5</v>
      </c>
      <c r="K527" s="171" t="s">
        <v>302</v>
      </c>
    </row>
    <row r="528" spans="1:11">
      <c r="A528" s="33" t="s">
        <v>301</v>
      </c>
      <c r="B528" s="13">
        <v>44819</v>
      </c>
      <c r="C528" s="22">
        <v>-920132.7</v>
      </c>
      <c r="D528" s="13">
        <v>44774</v>
      </c>
      <c r="E528" s="13">
        <v>44804</v>
      </c>
      <c r="F528" s="167">
        <f t="shared" si="88"/>
        <v>15.5</v>
      </c>
      <c r="G528" s="167">
        <f t="shared" si="89"/>
        <v>15</v>
      </c>
      <c r="H528" s="168">
        <f t="shared" si="92"/>
        <v>30.5</v>
      </c>
      <c r="I528" s="169">
        <f t="shared" si="91"/>
        <v>-3.278423789862585E-3</v>
      </c>
      <c r="J528" s="170">
        <f t="shared" si="90"/>
        <v>-9.9991925590808842E-2</v>
      </c>
      <c r="K528" s="171" t="s">
        <v>302</v>
      </c>
    </row>
    <row r="529" spans="1:11">
      <c r="A529" s="33" t="s">
        <v>301</v>
      </c>
      <c r="B529" s="13">
        <v>44819</v>
      </c>
      <c r="C529" s="22">
        <v>-613.19000000000005</v>
      </c>
      <c r="D529" s="13">
        <v>44774</v>
      </c>
      <c r="E529" s="13">
        <v>44804</v>
      </c>
      <c r="F529" s="167">
        <f t="shared" si="88"/>
        <v>15.5</v>
      </c>
      <c r="G529" s="167">
        <f t="shared" si="89"/>
        <v>15</v>
      </c>
      <c r="H529" s="168">
        <f t="shared" si="92"/>
        <v>30.5</v>
      </c>
      <c r="I529" s="169">
        <f t="shared" si="91"/>
        <v>-2.18478995878077E-6</v>
      </c>
      <c r="J529" s="170">
        <f t="shared" si="90"/>
        <v>-6.6636093742813483E-5</v>
      </c>
      <c r="K529" s="171" t="s">
        <v>302</v>
      </c>
    </row>
    <row r="530" spans="1:11">
      <c r="A530" s="33" t="s">
        <v>301</v>
      </c>
      <c r="B530" s="13">
        <v>44819</v>
      </c>
      <c r="C530" s="22">
        <v>-18382.509999999998</v>
      </c>
      <c r="D530" s="13">
        <v>44774</v>
      </c>
      <c r="E530" s="13">
        <v>44804</v>
      </c>
      <c r="F530" s="167">
        <f t="shared" si="88"/>
        <v>15.5</v>
      </c>
      <c r="G530" s="167">
        <f t="shared" si="89"/>
        <v>15</v>
      </c>
      <c r="H530" s="168">
        <f t="shared" si="92"/>
        <v>30.5</v>
      </c>
      <c r="I530" s="169">
        <f t="shared" si="91"/>
        <v>-6.5496702922727198E-5</v>
      </c>
      <c r="J530" s="170">
        <f t="shared" si="90"/>
        <v>-1.9976494391431795E-3</v>
      </c>
      <c r="K530" s="171" t="s">
        <v>302</v>
      </c>
    </row>
    <row r="531" spans="1:11">
      <c r="A531" s="33" t="s">
        <v>301</v>
      </c>
      <c r="B531" s="13">
        <v>44819</v>
      </c>
      <c r="C531" s="22">
        <v>2082519.34</v>
      </c>
      <c r="D531" s="13">
        <v>44774</v>
      </c>
      <c r="E531" s="13">
        <v>44804</v>
      </c>
      <c r="F531" s="167">
        <f t="shared" si="88"/>
        <v>15.5</v>
      </c>
      <c r="G531" s="167">
        <f t="shared" si="89"/>
        <v>15</v>
      </c>
      <c r="H531" s="168">
        <f t="shared" si="92"/>
        <v>30.5</v>
      </c>
      <c r="I531" s="169">
        <f t="shared" si="91"/>
        <v>7.419995993083313E-3</v>
      </c>
      <c r="J531" s="170">
        <f t="shared" si="90"/>
        <v>0.22630987778904105</v>
      </c>
      <c r="K531" s="171" t="s">
        <v>302</v>
      </c>
    </row>
    <row r="532" spans="1:11">
      <c r="A532" s="33" t="s">
        <v>301</v>
      </c>
      <c r="B532" s="13">
        <v>44819</v>
      </c>
      <c r="C532" s="22">
        <v>-279321.78000000003</v>
      </c>
      <c r="D532" s="13">
        <v>44774</v>
      </c>
      <c r="E532" s="13">
        <v>44804</v>
      </c>
      <c r="F532" s="167">
        <f t="shared" si="88"/>
        <v>15.5</v>
      </c>
      <c r="G532" s="167">
        <f t="shared" si="89"/>
        <v>15</v>
      </c>
      <c r="H532" s="168">
        <f t="shared" si="92"/>
        <v>30.5</v>
      </c>
      <c r="I532" s="169">
        <f t="shared" si="91"/>
        <v>-9.9522076389499392E-4</v>
      </c>
      <c r="J532" s="170">
        <f t="shared" si="90"/>
        <v>-3.0354233298797315E-2</v>
      </c>
      <c r="K532" s="171" t="s">
        <v>302</v>
      </c>
    </row>
    <row r="533" spans="1:11">
      <c r="A533" s="33" t="s">
        <v>301</v>
      </c>
      <c r="B533" s="13">
        <v>44819</v>
      </c>
      <c r="C533" s="22">
        <v>-25.31</v>
      </c>
      <c r="D533" s="13">
        <v>44774</v>
      </c>
      <c r="E533" s="13">
        <v>44804</v>
      </c>
      <c r="F533" s="167">
        <f t="shared" si="88"/>
        <v>15.5</v>
      </c>
      <c r="G533" s="167">
        <f t="shared" si="89"/>
        <v>15</v>
      </c>
      <c r="H533" s="168">
        <f t="shared" si="92"/>
        <v>30.5</v>
      </c>
      <c r="I533" s="169">
        <f t="shared" si="91"/>
        <v>-9.017928188121347E-8</v>
      </c>
      <c r="J533" s="170">
        <f t="shared" si="90"/>
        <v>-2.7504680973770109E-6</v>
      </c>
      <c r="K533" s="171" t="s">
        <v>302</v>
      </c>
    </row>
    <row r="534" spans="1:11">
      <c r="A534" s="33" t="s">
        <v>301</v>
      </c>
      <c r="B534" s="13">
        <v>44819</v>
      </c>
      <c r="C534" s="22">
        <v>-500367.28</v>
      </c>
      <c r="D534" s="13">
        <v>44774</v>
      </c>
      <c r="E534" s="13">
        <v>44804</v>
      </c>
      <c r="F534" s="167">
        <f t="shared" si="88"/>
        <v>15.5</v>
      </c>
      <c r="G534" s="167">
        <f t="shared" si="89"/>
        <v>15</v>
      </c>
      <c r="H534" s="168">
        <f t="shared" si="92"/>
        <v>30.5</v>
      </c>
      <c r="I534" s="169">
        <f t="shared" si="91"/>
        <v>-1.7828037134435429E-3</v>
      </c>
      <c r="J534" s="170">
        <f t="shared" si="90"/>
        <v>-5.4375513260028055E-2</v>
      </c>
      <c r="K534" s="171" t="s">
        <v>302</v>
      </c>
    </row>
    <row r="535" spans="1:11">
      <c r="A535" s="33" t="s">
        <v>301</v>
      </c>
      <c r="B535" s="13">
        <v>44819</v>
      </c>
      <c r="C535" s="22">
        <v>-466.29</v>
      </c>
      <c r="D535" s="13">
        <v>44774</v>
      </c>
      <c r="E535" s="13">
        <v>44804</v>
      </c>
      <c r="F535" s="167">
        <f t="shared" si="88"/>
        <v>15.5</v>
      </c>
      <c r="G535" s="167">
        <f t="shared" si="89"/>
        <v>15</v>
      </c>
      <c r="H535" s="168">
        <f t="shared" si="92"/>
        <v>30.5</v>
      </c>
      <c r="I535" s="169">
        <f t="shared" si="91"/>
        <v>-1.6613866988696575E-6</v>
      </c>
      <c r="J535" s="170">
        <f t="shared" si="90"/>
        <v>-5.0672294315524553E-5</v>
      </c>
      <c r="K535" s="171" t="s">
        <v>302</v>
      </c>
    </row>
    <row r="536" spans="1:11">
      <c r="A536" s="33" t="s">
        <v>301</v>
      </c>
      <c r="B536" s="13">
        <v>44819</v>
      </c>
      <c r="C536" s="22">
        <v>8.41</v>
      </c>
      <c r="D536" s="13">
        <v>44774</v>
      </c>
      <c r="E536" s="13">
        <v>44804</v>
      </c>
      <c r="F536" s="167">
        <f t="shared" si="88"/>
        <v>15.5</v>
      </c>
      <c r="G536" s="167">
        <f t="shared" si="89"/>
        <v>15</v>
      </c>
      <c r="H536" s="168">
        <f t="shared" si="92"/>
        <v>30.5</v>
      </c>
      <c r="I536" s="169">
        <f t="shared" si="91"/>
        <v>2.9964747555156272E-8</v>
      </c>
      <c r="J536" s="170">
        <f t="shared" si="90"/>
        <v>9.1392480043226634E-7</v>
      </c>
      <c r="K536" s="171" t="s">
        <v>302</v>
      </c>
    </row>
    <row r="537" spans="1:11">
      <c r="A537" s="33" t="s">
        <v>301</v>
      </c>
      <c r="B537" s="13">
        <v>44819</v>
      </c>
      <c r="C537" s="22">
        <v>-526.88</v>
      </c>
      <c r="D537" s="13">
        <v>44774</v>
      </c>
      <c r="E537" s="13">
        <v>44804</v>
      </c>
      <c r="F537" s="167">
        <f t="shared" si="88"/>
        <v>15.5</v>
      </c>
      <c r="G537" s="167">
        <f t="shared" si="89"/>
        <v>15</v>
      </c>
      <c r="H537" s="168">
        <f t="shared" si="92"/>
        <v>30.5</v>
      </c>
      <c r="I537" s="169">
        <f t="shared" si="91"/>
        <v>-1.8772682748942613E-6</v>
      </c>
      <c r="J537" s="170">
        <f t="shared" si="90"/>
        <v>-5.725668238427497E-5</v>
      </c>
      <c r="K537" s="171" t="s">
        <v>302</v>
      </c>
    </row>
    <row r="538" spans="1:11">
      <c r="A538" s="33" t="s">
        <v>301</v>
      </c>
      <c r="B538" s="13">
        <v>44819</v>
      </c>
      <c r="C538" s="22">
        <v>2142952.84</v>
      </c>
      <c r="D538" s="13">
        <v>44774</v>
      </c>
      <c r="E538" s="13">
        <v>44804</v>
      </c>
      <c r="F538" s="167">
        <f t="shared" si="88"/>
        <v>15.5</v>
      </c>
      <c r="G538" s="167">
        <f t="shared" si="89"/>
        <v>15</v>
      </c>
      <c r="H538" s="168">
        <f t="shared" si="92"/>
        <v>30.5</v>
      </c>
      <c r="I538" s="169">
        <f t="shared" si="91"/>
        <v>7.6353199611421153E-3</v>
      </c>
      <c r="J538" s="170">
        <f t="shared" si="90"/>
        <v>0.23287725881483451</v>
      </c>
      <c r="K538" s="171" t="s">
        <v>302</v>
      </c>
    </row>
    <row r="539" spans="1:11">
      <c r="A539" s="33" t="s">
        <v>301</v>
      </c>
      <c r="B539" s="13">
        <v>44819</v>
      </c>
      <c r="C539" s="22">
        <v>12141814.17</v>
      </c>
      <c r="D539" s="13">
        <v>44774</v>
      </c>
      <c r="E539" s="13">
        <v>44804</v>
      </c>
      <c r="F539" s="167">
        <f t="shared" si="88"/>
        <v>15.5</v>
      </c>
      <c r="G539" s="167">
        <f t="shared" si="89"/>
        <v>15</v>
      </c>
      <c r="H539" s="168">
        <f t="shared" si="92"/>
        <v>30.5</v>
      </c>
      <c r="I539" s="169">
        <f t="shared" si="91"/>
        <v>4.3261164859175895E-2</v>
      </c>
      <c r="J539" s="170">
        <f t="shared" si="90"/>
        <v>1.3194655282048648</v>
      </c>
      <c r="K539" s="171" t="s">
        <v>302</v>
      </c>
    </row>
    <row r="540" spans="1:11">
      <c r="A540" s="33" t="s">
        <v>301</v>
      </c>
      <c r="B540" s="13">
        <v>44819</v>
      </c>
      <c r="C540" s="22">
        <v>518.75</v>
      </c>
      <c r="D540" s="13">
        <v>44774</v>
      </c>
      <c r="E540" s="13">
        <v>44804</v>
      </c>
      <c r="F540" s="167">
        <f t="shared" si="88"/>
        <v>15.5</v>
      </c>
      <c r="G540" s="167">
        <f t="shared" si="89"/>
        <v>15</v>
      </c>
      <c r="H540" s="168">
        <f t="shared" si="92"/>
        <v>30.5</v>
      </c>
      <c r="I540" s="169">
        <f t="shared" si="91"/>
        <v>1.8483011645942113E-6</v>
      </c>
      <c r="J540" s="170">
        <f t="shared" si="90"/>
        <v>5.6373185520123444E-5</v>
      </c>
      <c r="K540" s="171" t="s">
        <v>302</v>
      </c>
    </row>
    <row r="541" spans="1:11">
      <c r="A541" s="33" t="s">
        <v>303</v>
      </c>
      <c r="B541" s="13">
        <v>44845</v>
      </c>
      <c r="C541" s="22">
        <v>1399369.04</v>
      </c>
      <c r="D541" s="13">
        <v>44805</v>
      </c>
      <c r="E541" s="13">
        <v>44834</v>
      </c>
      <c r="F541" s="167">
        <f t="shared" si="88"/>
        <v>15</v>
      </c>
      <c r="G541" s="167">
        <f t="shared" si="89"/>
        <v>11</v>
      </c>
      <c r="H541" s="168">
        <f t="shared" si="92"/>
        <v>26</v>
      </c>
      <c r="I541" s="169">
        <f t="shared" si="91"/>
        <v>4.9859381712367874E-3</v>
      </c>
      <c r="J541" s="170">
        <f t="shared" si="90"/>
        <v>0.12963439245215647</v>
      </c>
      <c r="K541" s="171" t="s">
        <v>304</v>
      </c>
    </row>
    <row r="542" spans="1:11">
      <c r="A542" s="33" t="s">
        <v>303</v>
      </c>
      <c r="B542" s="13">
        <v>44845</v>
      </c>
      <c r="C542" s="22">
        <v>4370820</v>
      </c>
      <c r="D542" s="13">
        <v>44805</v>
      </c>
      <c r="E542" s="13">
        <v>44834</v>
      </c>
      <c r="F542" s="167">
        <f t="shared" si="88"/>
        <v>15</v>
      </c>
      <c r="G542" s="167">
        <f t="shared" si="89"/>
        <v>11</v>
      </c>
      <c r="H542" s="168">
        <f t="shared" si="92"/>
        <v>26</v>
      </c>
      <c r="I542" s="169">
        <f t="shared" si="91"/>
        <v>1.557318881201286E-2</v>
      </c>
      <c r="J542" s="170">
        <f t="shared" si="90"/>
        <v>0.40490290911233434</v>
      </c>
      <c r="K542" s="171" t="s">
        <v>304</v>
      </c>
    </row>
    <row r="543" spans="1:11">
      <c r="A543" s="33" t="s">
        <v>301</v>
      </c>
      <c r="B543" s="13">
        <v>44819</v>
      </c>
      <c r="C543" s="22">
        <v>-226.34</v>
      </c>
      <c r="D543" s="13">
        <v>44774</v>
      </c>
      <c r="E543" s="13">
        <v>44804</v>
      </c>
      <c r="F543" s="167">
        <f t="shared" si="88"/>
        <v>15.5</v>
      </c>
      <c r="G543" s="167">
        <f t="shared" si="89"/>
        <v>15</v>
      </c>
      <c r="H543" s="168">
        <f t="shared" si="92"/>
        <v>30.5</v>
      </c>
      <c r="I543" s="169">
        <f t="shared" si="91"/>
        <v>-8.0644720114554952E-7</v>
      </c>
      <c r="J543" s="170">
        <f t="shared" si="90"/>
        <v>-2.4596639634939259E-5</v>
      </c>
      <c r="K543" s="171" t="s">
        <v>302</v>
      </c>
    </row>
    <row r="544" spans="1:11">
      <c r="A544" s="33" t="s">
        <v>301</v>
      </c>
      <c r="B544" s="13">
        <v>44819</v>
      </c>
      <c r="C544" s="22">
        <v>-6959.63</v>
      </c>
      <c r="D544" s="13">
        <v>44774</v>
      </c>
      <c r="E544" s="13">
        <v>44804</v>
      </c>
      <c r="F544" s="167">
        <f t="shared" ref="F544:F590" si="93">(E544-D544+1)/2</f>
        <v>15.5</v>
      </c>
      <c r="G544" s="167">
        <f t="shared" ref="G544:G589" si="94">B544-E544</f>
        <v>15</v>
      </c>
      <c r="H544" s="168">
        <f t="shared" si="92"/>
        <v>30.5</v>
      </c>
      <c r="I544" s="169">
        <f t="shared" si="91"/>
        <v>-2.4797093463411686E-5</v>
      </c>
      <c r="J544" s="170">
        <f t="shared" ref="J544:J590" si="95">H544*I544</f>
        <v>-7.5631135063405637E-4</v>
      </c>
      <c r="K544" s="171" t="s">
        <v>302</v>
      </c>
    </row>
    <row r="545" spans="1:11">
      <c r="A545" s="33" t="s">
        <v>303</v>
      </c>
      <c r="B545" s="13">
        <v>44845</v>
      </c>
      <c r="C545" s="22">
        <v>184750</v>
      </c>
      <c r="D545" s="13">
        <v>44805</v>
      </c>
      <c r="E545" s="13">
        <v>44834</v>
      </c>
      <c r="F545" s="167">
        <f t="shared" si="93"/>
        <v>15</v>
      </c>
      <c r="G545" s="167">
        <f t="shared" si="94"/>
        <v>11</v>
      </c>
      <c r="H545" s="168">
        <f t="shared" si="92"/>
        <v>26</v>
      </c>
      <c r="I545" s="169">
        <f t="shared" si="91"/>
        <v>6.5826243886029983E-4</v>
      </c>
      <c r="J545" s="170">
        <f t="shared" si="95"/>
        <v>1.7114823410367797E-2</v>
      </c>
      <c r="K545" s="171" t="s">
        <v>304</v>
      </c>
    </row>
    <row r="546" spans="1:11">
      <c r="A546" s="33" t="s">
        <v>303</v>
      </c>
      <c r="B546" s="13">
        <v>44845</v>
      </c>
      <c r="C546" s="22">
        <v>196620</v>
      </c>
      <c r="D546" s="13">
        <v>44805</v>
      </c>
      <c r="E546" s="13">
        <v>44834</v>
      </c>
      <c r="F546" s="167">
        <f t="shared" si="93"/>
        <v>15</v>
      </c>
      <c r="G546" s="167">
        <f t="shared" si="94"/>
        <v>11</v>
      </c>
      <c r="H546" s="168">
        <f t="shared" si="92"/>
        <v>26</v>
      </c>
      <c r="I546" s="169">
        <f t="shared" si="91"/>
        <v>7.0055513249641223E-4</v>
      </c>
      <c r="J546" s="170">
        <f t="shared" si="95"/>
        <v>1.8214433444906718E-2</v>
      </c>
      <c r="K546" s="171" t="s">
        <v>304</v>
      </c>
    </row>
    <row r="547" spans="1:11">
      <c r="A547" s="33" t="s">
        <v>303</v>
      </c>
      <c r="B547" s="13">
        <v>44845</v>
      </c>
      <c r="C547" s="22">
        <v>231437</v>
      </c>
      <c r="D547" s="13">
        <v>44805</v>
      </c>
      <c r="E547" s="13">
        <v>44834</v>
      </c>
      <c r="F547" s="167">
        <f t="shared" si="93"/>
        <v>15</v>
      </c>
      <c r="G547" s="167">
        <f t="shared" si="94"/>
        <v>11</v>
      </c>
      <c r="H547" s="168">
        <f t="shared" si="92"/>
        <v>26</v>
      </c>
      <c r="I547" s="169">
        <f t="shared" si="91"/>
        <v>8.246077621786804E-4</v>
      </c>
      <c r="J547" s="170">
        <f t="shared" si="95"/>
        <v>2.143980181664569E-2</v>
      </c>
      <c r="K547" s="171" t="s">
        <v>304</v>
      </c>
    </row>
    <row r="548" spans="1:11">
      <c r="A548" s="33" t="s">
        <v>301</v>
      </c>
      <c r="B548" s="13">
        <v>44819</v>
      </c>
      <c r="C548" s="22">
        <v>191739.03</v>
      </c>
      <c r="D548" s="13">
        <v>44774</v>
      </c>
      <c r="E548" s="13">
        <v>44804</v>
      </c>
      <c r="F548" s="167">
        <f t="shared" si="93"/>
        <v>15.5</v>
      </c>
      <c r="G548" s="167">
        <f t="shared" si="94"/>
        <v>15</v>
      </c>
      <c r="H548" s="168">
        <f t="shared" si="92"/>
        <v>30.5</v>
      </c>
      <c r="I548" s="169">
        <f t="shared" si="91"/>
        <v>6.8316428423549765E-4</v>
      </c>
      <c r="J548" s="170">
        <f t="shared" si="95"/>
        <v>2.0836510669182677E-2</v>
      </c>
      <c r="K548" s="171" t="s">
        <v>302</v>
      </c>
    </row>
    <row r="549" spans="1:11">
      <c r="A549" s="33" t="s">
        <v>301</v>
      </c>
      <c r="B549" s="13">
        <v>44819</v>
      </c>
      <c r="C549" s="22">
        <v>-119572.89</v>
      </c>
      <c r="D549" s="13">
        <v>44774</v>
      </c>
      <c r="E549" s="13">
        <v>44804</v>
      </c>
      <c r="F549" s="167">
        <f t="shared" si="93"/>
        <v>15.5</v>
      </c>
      <c r="G549" s="167">
        <f t="shared" si="94"/>
        <v>15</v>
      </c>
      <c r="H549" s="168">
        <f t="shared" si="92"/>
        <v>30.5</v>
      </c>
      <c r="I549" s="169">
        <f t="shared" si="91"/>
        <v>-4.2603703487401545E-4</v>
      </c>
      <c r="J549" s="170">
        <f t="shared" si="95"/>
        <v>-1.2994129563657471E-2</v>
      </c>
      <c r="K549" s="171" t="s">
        <v>302</v>
      </c>
    </row>
    <row r="550" spans="1:11">
      <c r="A550" s="33" t="s">
        <v>301</v>
      </c>
      <c r="B550" s="13">
        <v>44819</v>
      </c>
      <c r="C550" s="22">
        <v>69147.67</v>
      </c>
      <c r="D550" s="13">
        <v>44774</v>
      </c>
      <c r="E550" s="13">
        <v>44804</v>
      </c>
      <c r="F550" s="167">
        <f t="shared" si="93"/>
        <v>15.5</v>
      </c>
      <c r="G550" s="167">
        <f t="shared" si="94"/>
        <v>15</v>
      </c>
      <c r="H550" s="168">
        <f t="shared" si="92"/>
        <v>30.5</v>
      </c>
      <c r="I550" s="169">
        <f t="shared" si="91"/>
        <v>2.463724703421228E-4</v>
      </c>
      <c r="J550" s="170">
        <f t="shared" si="95"/>
        <v>7.5143603454347454E-3</v>
      </c>
      <c r="K550" s="171" t="s">
        <v>302</v>
      </c>
    </row>
    <row r="551" spans="1:11">
      <c r="A551" s="33" t="s">
        <v>301</v>
      </c>
      <c r="B551" s="13">
        <v>44819</v>
      </c>
      <c r="C551" s="22">
        <v>24144.880000000001</v>
      </c>
      <c r="D551" s="13">
        <v>44774</v>
      </c>
      <c r="E551" s="13">
        <v>44804</v>
      </c>
      <c r="F551" s="167">
        <f t="shared" si="93"/>
        <v>15.5</v>
      </c>
      <c r="G551" s="167">
        <f t="shared" si="94"/>
        <v>15</v>
      </c>
      <c r="H551" s="168">
        <f t="shared" si="92"/>
        <v>30.5</v>
      </c>
      <c r="I551" s="169">
        <f t="shared" si="91"/>
        <v>8.6027970743108396E-5</v>
      </c>
      <c r="J551" s="170">
        <f t="shared" si="95"/>
        <v>2.6238531076648061E-3</v>
      </c>
      <c r="K551" s="171" t="s">
        <v>302</v>
      </c>
    </row>
    <row r="552" spans="1:11">
      <c r="A552" s="33" t="s">
        <v>301</v>
      </c>
      <c r="B552" s="13">
        <v>44819</v>
      </c>
      <c r="C552" s="22">
        <v>1.24</v>
      </c>
      <c r="D552" s="13">
        <v>44774</v>
      </c>
      <c r="E552" s="13">
        <v>44804</v>
      </c>
      <c r="F552" s="167">
        <f t="shared" si="93"/>
        <v>15.5</v>
      </c>
      <c r="G552" s="167">
        <f t="shared" si="94"/>
        <v>15</v>
      </c>
      <c r="H552" s="168">
        <f t="shared" si="92"/>
        <v>30.5</v>
      </c>
      <c r="I552" s="169">
        <f t="shared" si="91"/>
        <v>4.4181078440420669E-9</v>
      </c>
      <c r="J552" s="170">
        <f t="shared" si="95"/>
        <v>1.3475228924328303E-7</v>
      </c>
      <c r="K552" s="171" t="s">
        <v>302</v>
      </c>
    </row>
    <row r="553" spans="1:11">
      <c r="A553" s="33" t="s">
        <v>301</v>
      </c>
      <c r="B553" s="13">
        <v>44819</v>
      </c>
      <c r="C553" s="22">
        <v>-16175.22</v>
      </c>
      <c r="D553" s="13">
        <v>44774</v>
      </c>
      <c r="E553" s="13">
        <v>44804</v>
      </c>
      <c r="F553" s="167">
        <f t="shared" si="93"/>
        <v>15.5</v>
      </c>
      <c r="G553" s="167">
        <f t="shared" si="94"/>
        <v>15</v>
      </c>
      <c r="H553" s="168">
        <f t="shared" si="92"/>
        <v>30.5</v>
      </c>
      <c r="I553" s="169">
        <f t="shared" si="91"/>
        <v>-5.7632150291214606E-5</v>
      </c>
      <c r="J553" s="170">
        <f t="shared" si="95"/>
        <v>-1.7577805838820456E-3</v>
      </c>
      <c r="K553" s="171" t="s">
        <v>302</v>
      </c>
    </row>
    <row r="554" spans="1:11">
      <c r="A554" s="33" t="s">
        <v>301</v>
      </c>
      <c r="B554" s="13">
        <v>44819</v>
      </c>
      <c r="C554" s="22">
        <v>4194776.42</v>
      </c>
      <c r="D554" s="13">
        <v>44774</v>
      </c>
      <c r="E554" s="13">
        <v>44804</v>
      </c>
      <c r="F554" s="167">
        <f t="shared" si="93"/>
        <v>15.5</v>
      </c>
      <c r="G554" s="167">
        <f t="shared" si="94"/>
        <v>15</v>
      </c>
      <c r="H554" s="168">
        <f t="shared" si="92"/>
        <v>30.5</v>
      </c>
      <c r="I554" s="169">
        <f t="shared" si="91"/>
        <v>1.4945947262261854E-2</v>
      </c>
      <c r="J554" s="170">
        <f t="shared" si="95"/>
        <v>0.45585139149898657</v>
      </c>
      <c r="K554" s="171" t="s">
        <v>302</v>
      </c>
    </row>
    <row r="555" spans="1:11">
      <c r="A555" s="33" t="s">
        <v>301</v>
      </c>
      <c r="B555" s="13">
        <v>44819</v>
      </c>
      <c r="C555" s="22">
        <v>806746.37</v>
      </c>
      <c r="D555" s="13">
        <v>44774</v>
      </c>
      <c r="E555" s="13">
        <v>44804</v>
      </c>
      <c r="F555" s="167">
        <f t="shared" si="93"/>
        <v>15.5</v>
      </c>
      <c r="G555" s="167">
        <f t="shared" si="94"/>
        <v>15</v>
      </c>
      <c r="H555" s="168">
        <f t="shared" si="92"/>
        <v>30.5</v>
      </c>
      <c r="I555" s="169">
        <f t="shared" si="91"/>
        <v>2.8744294076205349E-3</v>
      </c>
      <c r="J555" s="170">
        <f t="shared" si="95"/>
        <v>8.767009693242632E-2</v>
      </c>
      <c r="K555" s="171" t="s">
        <v>302</v>
      </c>
    </row>
    <row r="556" spans="1:11">
      <c r="A556" s="33" t="s">
        <v>301</v>
      </c>
      <c r="B556" s="13">
        <v>44819</v>
      </c>
      <c r="C556" s="22">
        <v>27729.16</v>
      </c>
      <c r="D556" s="13">
        <v>44774</v>
      </c>
      <c r="E556" s="13">
        <v>44804</v>
      </c>
      <c r="F556" s="167">
        <f t="shared" si="93"/>
        <v>15.5</v>
      </c>
      <c r="G556" s="167">
        <f t="shared" si="94"/>
        <v>15</v>
      </c>
      <c r="H556" s="168">
        <f t="shared" si="92"/>
        <v>30.5</v>
      </c>
      <c r="I556" s="169">
        <f t="shared" si="91"/>
        <v>9.8798725245723799E-5</v>
      </c>
      <c r="J556" s="170">
        <f t="shared" si="95"/>
        <v>3.0133611199945759E-3</v>
      </c>
      <c r="K556" s="171" t="s">
        <v>302</v>
      </c>
    </row>
    <row r="557" spans="1:11">
      <c r="A557" s="33" t="s">
        <v>301</v>
      </c>
      <c r="B557" s="13">
        <v>44819</v>
      </c>
      <c r="C557" s="22">
        <v>8528.7999999999993</v>
      </c>
      <c r="D557" s="13">
        <v>44774</v>
      </c>
      <c r="E557" s="13">
        <v>44804</v>
      </c>
      <c r="F557" s="167">
        <f t="shared" si="93"/>
        <v>15.5</v>
      </c>
      <c r="G557" s="167">
        <f t="shared" si="94"/>
        <v>15</v>
      </c>
      <c r="H557" s="168">
        <f t="shared" si="92"/>
        <v>30.5</v>
      </c>
      <c r="I557" s="169">
        <f t="shared" si="91"/>
        <v>3.0388030790537076E-5</v>
      </c>
      <c r="J557" s="170">
        <f t="shared" si="95"/>
        <v>9.2683493911138086E-4</v>
      </c>
      <c r="K557" s="171" t="s">
        <v>302</v>
      </c>
    </row>
    <row r="558" spans="1:11">
      <c r="A558" s="33" t="s">
        <v>301</v>
      </c>
      <c r="B558" s="13">
        <v>44819</v>
      </c>
      <c r="C558" s="22">
        <v>-21.91</v>
      </c>
      <c r="D558" s="13">
        <v>44774</v>
      </c>
      <c r="E558" s="13">
        <v>44804</v>
      </c>
      <c r="F558" s="167">
        <f t="shared" si="93"/>
        <v>15.5</v>
      </c>
      <c r="G558" s="167">
        <f t="shared" si="94"/>
        <v>15</v>
      </c>
      <c r="H558" s="168">
        <f t="shared" si="92"/>
        <v>30.5</v>
      </c>
      <c r="I558" s="169">
        <f t="shared" si="91"/>
        <v>-7.8065115212065867E-8</v>
      </c>
      <c r="J558" s="170">
        <f t="shared" si="95"/>
        <v>-2.3809860139680089E-6</v>
      </c>
      <c r="K558" s="171" t="s">
        <v>302</v>
      </c>
    </row>
    <row r="559" spans="1:11">
      <c r="A559" s="33" t="s">
        <v>301</v>
      </c>
      <c r="B559" s="13">
        <v>44819</v>
      </c>
      <c r="C559" s="22">
        <v>-3361.77</v>
      </c>
      <c r="D559" s="13">
        <v>44774</v>
      </c>
      <c r="E559" s="13">
        <v>44804</v>
      </c>
      <c r="F559" s="167">
        <f t="shared" si="93"/>
        <v>15.5</v>
      </c>
      <c r="G559" s="167">
        <f t="shared" si="94"/>
        <v>15</v>
      </c>
      <c r="H559" s="168">
        <f t="shared" si="92"/>
        <v>30.5</v>
      </c>
      <c r="I559" s="169">
        <f t="shared" si="91"/>
        <v>-1.1977953553923627E-5</v>
      </c>
      <c r="J559" s="170">
        <f t="shared" si="95"/>
        <v>-3.6532758339467066E-4</v>
      </c>
      <c r="K559" s="171" t="s">
        <v>302</v>
      </c>
    </row>
    <row r="560" spans="1:11">
      <c r="A560" s="33" t="s">
        <v>301</v>
      </c>
      <c r="B560" s="13">
        <v>44819</v>
      </c>
      <c r="C560" s="22">
        <v>11929.39</v>
      </c>
      <c r="D560" s="13">
        <v>44774</v>
      </c>
      <c r="E560" s="13">
        <v>44804</v>
      </c>
      <c r="F560" s="167">
        <f t="shared" si="93"/>
        <v>15.5</v>
      </c>
      <c r="G560" s="167">
        <f t="shared" si="94"/>
        <v>15</v>
      </c>
      <c r="H560" s="168">
        <f t="shared" si="92"/>
        <v>30.5</v>
      </c>
      <c r="I560" s="169">
        <f t="shared" si="91"/>
        <v>4.2504299623900796E-5</v>
      </c>
      <c r="J560" s="170">
        <f t="shared" si="95"/>
        <v>1.2963811385289742E-3</v>
      </c>
      <c r="K560" s="171" t="s">
        <v>302</v>
      </c>
    </row>
    <row r="561" spans="1:11">
      <c r="A561" s="33" t="s">
        <v>301</v>
      </c>
      <c r="B561" s="13">
        <v>44819</v>
      </c>
      <c r="C561" s="22">
        <v>-0.1</v>
      </c>
      <c r="D561" s="13">
        <v>44774</v>
      </c>
      <c r="E561" s="13">
        <v>44804</v>
      </c>
      <c r="F561" s="167">
        <f t="shared" si="93"/>
        <v>15.5</v>
      </c>
      <c r="G561" s="167">
        <f t="shared" si="94"/>
        <v>15</v>
      </c>
      <c r="H561" s="168">
        <f t="shared" si="92"/>
        <v>30.5</v>
      </c>
      <c r="I561" s="169">
        <f t="shared" si="91"/>
        <v>-3.5629901968081187E-10</v>
      </c>
      <c r="J561" s="170">
        <f t="shared" si="95"/>
        <v>-1.0867120100264762E-8</v>
      </c>
      <c r="K561" s="171" t="s">
        <v>302</v>
      </c>
    </row>
    <row r="562" spans="1:11">
      <c r="A562" s="33" t="s">
        <v>301</v>
      </c>
      <c r="B562" s="13">
        <v>44819</v>
      </c>
      <c r="C562" s="22">
        <v>6260.24</v>
      </c>
      <c r="D562" s="13">
        <v>44774</v>
      </c>
      <c r="E562" s="13">
        <v>44804</v>
      </c>
      <c r="F562" s="167">
        <f t="shared" si="93"/>
        <v>15.5</v>
      </c>
      <c r="G562" s="167">
        <f t="shared" si="94"/>
        <v>15</v>
      </c>
      <c r="H562" s="168">
        <f t="shared" si="92"/>
        <v>30.5</v>
      </c>
      <c r="I562" s="169">
        <f t="shared" si="91"/>
        <v>2.2305173749666053E-5</v>
      </c>
      <c r="J562" s="170">
        <f t="shared" si="95"/>
        <v>6.8030779936481458E-4</v>
      </c>
      <c r="K562" s="171" t="s">
        <v>302</v>
      </c>
    </row>
    <row r="563" spans="1:11">
      <c r="A563" s="33" t="s">
        <v>301</v>
      </c>
      <c r="B563" s="13">
        <v>44819</v>
      </c>
      <c r="C563" s="22">
        <v>2792.36</v>
      </c>
      <c r="D563" s="13">
        <v>44774</v>
      </c>
      <c r="E563" s="13">
        <v>44804</v>
      </c>
      <c r="F563" s="167">
        <f t="shared" si="93"/>
        <v>15.5</v>
      </c>
      <c r="G563" s="167">
        <f t="shared" si="94"/>
        <v>15</v>
      </c>
      <c r="H563" s="168">
        <f t="shared" si="92"/>
        <v>30.5</v>
      </c>
      <c r="I563" s="169">
        <f t="shared" si="91"/>
        <v>9.9491513059591177E-6</v>
      </c>
      <c r="J563" s="170">
        <f t="shared" si="95"/>
        <v>3.0344911483175306E-4</v>
      </c>
      <c r="K563" s="171" t="s">
        <v>302</v>
      </c>
    </row>
    <row r="564" spans="1:11">
      <c r="A564" s="33" t="s">
        <v>301</v>
      </c>
      <c r="B564" s="13">
        <v>44819</v>
      </c>
      <c r="C564" s="22">
        <v>39063.79</v>
      </c>
      <c r="D564" s="13">
        <v>44774</v>
      </c>
      <c r="E564" s="13">
        <v>44804</v>
      </c>
      <c r="F564" s="167">
        <f t="shared" si="93"/>
        <v>15.5</v>
      </c>
      <c r="G564" s="167">
        <f t="shared" si="94"/>
        <v>15</v>
      </c>
      <c r="H564" s="168">
        <f t="shared" si="92"/>
        <v>30.5</v>
      </c>
      <c r="I564" s="169">
        <f t="shared" si="91"/>
        <v>1.3918390082017101E-4</v>
      </c>
      <c r="J564" s="170">
        <f t="shared" si="95"/>
        <v>4.2451089750152153E-3</v>
      </c>
      <c r="K564" s="171" t="s">
        <v>302</v>
      </c>
    </row>
    <row r="565" spans="1:11">
      <c r="A565" s="33" t="s">
        <v>301</v>
      </c>
      <c r="B565" s="13">
        <v>44819</v>
      </c>
      <c r="C565" s="22">
        <v>73190.490000000005</v>
      </c>
      <c r="D565" s="13">
        <v>44774</v>
      </c>
      <c r="E565" s="13">
        <v>44804</v>
      </c>
      <c r="F565" s="167">
        <f t="shared" si="93"/>
        <v>15.5</v>
      </c>
      <c r="G565" s="167">
        <f t="shared" si="94"/>
        <v>15</v>
      </c>
      <c r="H565" s="168">
        <f t="shared" si="92"/>
        <v>30.5</v>
      </c>
      <c r="I565" s="169">
        <f t="shared" si="91"/>
        <v>2.6077699836958264E-4</v>
      </c>
      <c r="J565" s="170">
        <f t="shared" si="95"/>
        <v>7.9536984502722712E-3</v>
      </c>
      <c r="K565" s="171" t="s">
        <v>302</v>
      </c>
    </row>
    <row r="566" spans="1:11">
      <c r="A566" s="33" t="s">
        <v>301</v>
      </c>
      <c r="B566" s="13">
        <v>44819</v>
      </c>
      <c r="C566" s="22">
        <v>298.75</v>
      </c>
      <c r="D566" s="13">
        <v>44774</v>
      </c>
      <c r="E566" s="13">
        <v>44804</v>
      </c>
      <c r="F566" s="167">
        <f t="shared" si="93"/>
        <v>15.5</v>
      </c>
      <c r="G566" s="167">
        <f t="shared" si="94"/>
        <v>15</v>
      </c>
      <c r="H566" s="168">
        <f t="shared" si="92"/>
        <v>30.5</v>
      </c>
      <c r="I566" s="169">
        <f t="shared" si="91"/>
        <v>1.0644433212964254E-6</v>
      </c>
      <c r="J566" s="170">
        <f t="shared" si="95"/>
        <v>3.2465521299540971E-5</v>
      </c>
      <c r="K566" s="171" t="s">
        <v>302</v>
      </c>
    </row>
    <row r="567" spans="1:11">
      <c r="A567" s="33" t="s">
        <v>301</v>
      </c>
      <c r="B567" s="13">
        <v>44819</v>
      </c>
      <c r="C567" s="22">
        <v>-2.25</v>
      </c>
      <c r="D567" s="13">
        <v>44774</v>
      </c>
      <c r="E567" s="13">
        <v>44804</v>
      </c>
      <c r="F567" s="167">
        <f t="shared" si="93"/>
        <v>15.5</v>
      </c>
      <c r="G567" s="167">
        <f t="shared" si="94"/>
        <v>15</v>
      </c>
      <c r="H567" s="168">
        <f t="shared" si="92"/>
        <v>30.5</v>
      </c>
      <c r="I567" s="169">
        <f t="shared" si="91"/>
        <v>-8.0167279428182658E-9</v>
      </c>
      <c r="J567" s="170">
        <f t="shared" si="95"/>
        <v>-2.4451020225595711E-7</v>
      </c>
      <c r="K567" s="171" t="s">
        <v>302</v>
      </c>
    </row>
    <row r="568" spans="1:11">
      <c r="A568" s="33" t="s">
        <v>301</v>
      </c>
      <c r="B568" s="13">
        <v>44819</v>
      </c>
      <c r="C568" s="22">
        <v>2.17</v>
      </c>
      <c r="D568" s="13">
        <v>44774</v>
      </c>
      <c r="E568" s="13">
        <v>44804</v>
      </c>
      <c r="F568" s="167">
        <f t="shared" si="93"/>
        <v>15.5</v>
      </c>
      <c r="G568" s="167">
        <f t="shared" si="94"/>
        <v>15</v>
      </c>
      <c r="H568" s="168">
        <f t="shared" si="92"/>
        <v>30.5</v>
      </c>
      <c r="I568" s="169">
        <f t="shared" si="91"/>
        <v>7.7316887270736159E-9</v>
      </c>
      <c r="J568" s="170">
        <f t="shared" si="95"/>
        <v>2.3581650617574529E-7</v>
      </c>
      <c r="K568" s="171" t="s">
        <v>302</v>
      </c>
    </row>
    <row r="569" spans="1:11">
      <c r="A569" s="33" t="s">
        <v>301</v>
      </c>
      <c r="B569" s="13">
        <v>44819</v>
      </c>
      <c r="C569" s="22">
        <v>776129.25</v>
      </c>
      <c r="D569" s="13">
        <v>44774</v>
      </c>
      <c r="E569" s="13">
        <v>44804</v>
      </c>
      <c r="F569" s="167">
        <f t="shared" si="93"/>
        <v>15.5</v>
      </c>
      <c r="G569" s="167">
        <f t="shared" si="94"/>
        <v>15</v>
      </c>
      <c r="H569" s="168">
        <f t="shared" si="92"/>
        <v>30.5</v>
      </c>
      <c r="I569" s="169">
        <f t="shared" si="91"/>
        <v>2.7653409092060371E-3</v>
      </c>
      <c r="J569" s="170">
        <f t="shared" si="95"/>
        <v>8.4342897730784128E-2</v>
      </c>
      <c r="K569" s="171" t="s">
        <v>302</v>
      </c>
    </row>
    <row r="570" spans="1:11">
      <c r="A570" s="33" t="s">
        <v>301</v>
      </c>
      <c r="B570" s="13">
        <v>44819</v>
      </c>
      <c r="C570" s="22">
        <v>-937556.94</v>
      </c>
      <c r="D570" s="13">
        <v>44774</v>
      </c>
      <c r="E570" s="13">
        <v>44804</v>
      </c>
      <c r="F570" s="167">
        <f t="shared" si="93"/>
        <v>15.5</v>
      </c>
      <c r="G570" s="167">
        <f t="shared" si="94"/>
        <v>15</v>
      </c>
      <c r="H570" s="168">
        <f t="shared" si="92"/>
        <v>30.5</v>
      </c>
      <c r="I570" s="169">
        <f t="shared" si="91"/>
        <v>-3.3405061861694167E-3</v>
      </c>
      <c r="J570" s="170">
        <f t="shared" si="95"/>
        <v>-0.10188543867816721</v>
      </c>
      <c r="K570" s="171" t="s">
        <v>302</v>
      </c>
    </row>
    <row r="571" spans="1:11">
      <c r="A571" s="33" t="s">
        <v>301</v>
      </c>
      <c r="B571" s="13">
        <v>44819</v>
      </c>
      <c r="C571" s="22">
        <v>-0.81</v>
      </c>
      <c r="D571" s="13">
        <v>44774</v>
      </c>
      <c r="E571" s="13">
        <v>44804</v>
      </c>
      <c r="F571" s="167">
        <f t="shared" si="93"/>
        <v>15.5</v>
      </c>
      <c r="G571" s="167">
        <f t="shared" si="94"/>
        <v>15</v>
      </c>
      <c r="H571" s="168">
        <f t="shared" si="92"/>
        <v>30.5</v>
      </c>
      <c r="I571" s="169">
        <f t="shared" si="91"/>
        <v>-2.8860220594145757E-9</v>
      </c>
      <c r="J571" s="170">
        <f t="shared" si="95"/>
        <v>-8.8023672812144556E-8</v>
      </c>
      <c r="K571" s="171" t="s">
        <v>302</v>
      </c>
    </row>
    <row r="572" spans="1:11">
      <c r="A572" s="33" t="s">
        <v>301</v>
      </c>
      <c r="B572" s="13">
        <v>44819</v>
      </c>
      <c r="C572" s="22">
        <v>268141.31</v>
      </c>
      <c r="D572" s="13">
        <v>44774</v>
      </c>
      <c r="E572" s="13">
        <v>44804</v>
      </c>
      <c r="F572" s="167">
        <f t="shared" si="93"/>
        <v>15.5</v>
      </c>
      <c r="G572" s="167">
        <f t="shared" si="94"/>
        <v>15</v>
      </c>
      <c r="H572" s="168">
        <f t="shared" si="92"/>
        <v>30.5</v>
      </c>
      <c r="I572" s="169">
        <f t="shared" si="91"/>
        <v>9.5538485888928661E-4</v>
      </c>
      <c r="J572" s="170">
        <f t="shared" si="95"/>
        <v>2.9139238196123241E-2</v>
      </c>
      <c r="K572" s="171" t="s">
        <v>302</v>
      </c>
    </row>
    <row r="573" spans="1:11">
      <c r="A573" s="33" t="s">
        <v>301</v>
      </c>
      <c r="B573" s="13">
        <v>44819</v>
      </c>
      <c r="C573" s="22">
        <v>717.76</v>
      </c>
      <c r="D573" s="13">
        <v>44774</v>
      </c>
      <c r="E573" s="13">
        <v>44804</v>
      </c>
      <c r="F573" s="167">
        <f t="shared" si="93"/>
        <v>15.5</v>
      </c>
      <c r="G573" s="167">
        <f t="shared" si="94"/>
        <v>15</v>
      </c>
      <c r="H573" s="168">
        <f t="shared" si="92"/>
        <v>30.5</v>
      </c>
      <c r="I573" s="169">
        <f t="shared" si="91"/>
        <v>2.5573718436609948E-6</v>
      </c>
      <c r="J573" s="170">
        <f t="shared" si="95"/>
        <v>7.7999841231660337E-5</v>
      </c>
      <c r="K573" s="171" t="s">
        <v>302</v>
      </c>
    </row>
    <row r="574" spans="1:11">
      <c r="A574" s="33" t="s">
        <v>301</v>
      </c>
      <c r="B574" s="13">
        <v>44819</v>
      </c>
      <c r="C574" s="22">
        <v>0.31</v>
      </c>
      <c r="D574" s="13">
        <v>44774</v>
      </c>
      <c r="E574" s="13">
        <v>44804</v>
      </c>
      <c r="F574" s="167">
        <f t="shared" si="93"/>
        <v>15.5</v>
      </c>
      <c r="G574" s="167">
        <f t="shared" si="94"/>
        <v>15</v>
      </c>
      <c r="H574" s="168">
        <f t="shared" si="92"/>
        <v>30.5</v>
      </c>
      <c r="I574" s="169">
        <f t="shared" si="91"/>
        <v>1.1045269610105167E-9</v>
      </c>
      <c r="J574" s="170">
        <f t="shared" si="95"/>
        <v>3.3688072310820758E-8</v>
      </c>
      <c r="K574" s="171" t="s">
        <v>302</v>
      </c>
    </row>
    <row r="575" spans="1:11">
      <c r="A575" s="33" t="s">
        <v>301</v>
      </c>
      <c r="B575" s="13">
        <v>44819</v>
      </c>
      <c r="C575" s="22">
        <v>-6359.49</v>
      </c>
      <c r="D575" s="13">
        <v>44774</v>
      </c>
      <c r="E575" s="13">
        <v>44804</v>
      </c>
      <c r="F575" s="167">
        <f t="shared" si="93"/>
        <v>15.5</v>
      </c>
      <c r="G575" s="167">
        <f t="shared" si="94"/>
        <v>15</v>
      </c>
      <c r="H575" s="168">
        <f t="shared" si="92"/>
        <v>30.5</v>
      </c>
      <c r="I575" s="169">
        <f t="shared" si="91"/>
        <v>-2.265880052669926E-5</v>
      </c>
      <c r="J575" s="170">
        <f t="shared" si="95"/>
        <v>-6.9109341606432746E-4</v>
      </c>
      <c r="K575" s="171" t="s">
        <v>302</v>
      </c>
    </row>
    <row r="576" spans="1:11">
      <c r="A576" s="33" t="s">
        <v>301</v>
      </c>
      <c r="B576" s="13">
        <v>44849</v>
      </c>
      <c r="C576" s="22">
        <v>920132.7</v>
      </c>
      <c r="D576" s="13">
        <v>44805</v>
      </c>
      <c r="E576" s="13">
        <v>44834</v>
      </c>
      <c r="F576" s="167">
        <f t="shared" si="93"/>
        <v>15</v>
      </c>
      <c r="G576" s="167">
        <f t="shared" si="94"/>
        <v>15</v>
      </c>
      <c r="H576" s="168">
        <f t="shared" si="92"/>
        <v>30</v>
      </c>
      <c r="I576" s="169">
        <f t="shared" si="91"/>
        <v>3.278423789862585E-3</v>
      </c>
      <c r="J576" s="170">
        <f t="shared" si="95"/>
        <v>9.8352713695877544E-2</v>
      </c>
      <c r="K576" s="171" t="s">
        <v>302</v>
      </c>
    </row>
    <row r="577" spans="1:11">
      <c r="A577" s="33" t="s">
        <v>301</v>
      </c>
      <c r="B577" s="13">
        <v>44849</v>
      </c>
      <c r="C577" s="22">
        <v>-644111</v>
      </c>
      <c r="D577" s="13">
        <v>44805</v>
      </c>
      <c r="E577" s="13">
        <v>44834</v>
      </c>
      <c r="F577" s="167">
        <f t="shared" si="93"/>
        <v>15</v>
      </c>
      <c r="G577" s="167">
        <f t="shared" si="94"/>
        <v>15</v>
      </c>
      <c r="H577" s="168">
        <f t="shared" si="92"/>
        <v>30</v>
      </c>
      <c r="I577" s="169">
        <f t="shared" si="91"/>
        <v>-2.2949611786562737E-3</v>
      </c>
      <c r="J577" s="170">
        <f t="shared" si="95"/>
        <v>-6.8848835359688207E-2</v>
      </c>
      <c r="K577" s="171" t="s">
        <v>302</v>
      </c>
    </row>
    <row r="578" spans="1:11">
      <c r="A578" s="33" t="s">
        <v>301</v>
      </c>
      <c r="B578" s="13">
        <v>44849</v>
      </c>
      <c r="C578" s="22">
        <v>-5362.71</v>
      </c>
      <c r="D578" s="13">
        <v>44805</v>
      </c>
      <c r="E578" s="13">
        <v>44834</v>
      </c>
      <c r="F578" s="167">
        <f t="shared" si="93"/>
        <v>15</v>
      </c>
      <c r="G578" s="167">
        <f t="shared" si="94"/>
        <v>15</v>
      </c>
      <c r="H578" s="168">
        <f t="shared" si="92"/>
        <v>30</v>
      </c>
      <c r="I578" s="169">
        <f t="shared" si="91"/>
        <v>-1.9107283158324863E-5</v>
      </c>
      <c r="J578" s="170">
        <f t="shared" si="95"/>
        <v>-5.7321849474974585E-4</v>
      </c>
      <c r="K578" s="171" t="s">
        <v>302</v>
      </c>
    </row>
    <row r="579" spans="1:11">
      <c r="A579" s="33" t="s">
        <v>301</v>
      </c>
      <c r="B579" s="13">
        <v>44849</v>
      </c>
      <c r="C579" s="22">
        <v>5362.69</v>
      </c>
      <c r="D579" s="13">
        <v>44805</v>
      </c>
      <c r="E579" s="13">
        <v>44834</v>
      </c>
      <c r="F579" s="167">
        <f t="shared" si="93"/>
        <v>15</v>
      </c>
      <c r="G579" s="167">
        <f t="shared" si="94"/>
        <v>15</v>
      </c>
      <c r="H579" s="168">
        <f t="shared" si="92"/>
        <v>30</v>
      </c>
      <c r="I579" s="169">
        <f t="shared" si="91"/>
        <v>1.9107211898520925E-5</v>
      </c>
      <c r="J579" s="170">
        <f t="shared" si="95"/>
        <v>5.7321635695562769E-4</v>
      </c>
      <c r="K579" s="171" t="s">
        <v>302</v>
      </c>
    </row>
    <row r="580" spans="1:11">
      <c r="A580" s="33" t="s">
        <v>301</v>
      </c>
      <c r="B580" s="13">
        <v>44849</v>
      </c>
      <c r="C580" s="22">
        <v>-920132.7</v>
      </c>
      <c r="D580" s="13">
        <v>44805</v>
      </c>
      <c r="E580" s="13">
        <v>44834</v>
      </c>
      <c r="F580" s="167">
        <f t="shared" si="93"/>
        <v>15</v>
      </c>
      <c r="G580" s="167">
        <f t="shared" si="94"/>
        <v>15</v>
      </c>
      <c r="H580" s="168">
        <f t="shared" si="92"/>
        <v>30</v>
      </c>
      <c r="I580" s="169">
        <f t="shared" si="91"/>
        <v>-3.278423789862585E-3</v>
      </c>
      <c r="J580" s="170">
        <f t="shared" si="95"/>
        <v>-9.8352713695877544E-2</v>
      </c>
      <c r="K580" s="171" t="s">
        <v>302</v>
      </c>
    </row>
    <row r="581" spans="1:11">
      <c r="A581" s="33" t="s">
        <v>301</v>
      </c>
      <c r="B581" s="13">
        <v>44849</v>
      </c>
      <c r="C581" s="22">
        <v>0.02</v>
      </c>
      <c r="D581" s="13">
        <v>44805</v>
      </c>
      <c r="E581" s="13">
        <v>44834</v>
      </c>
      <c r="F581" s="167">
        <f t="shared" si="93"/>
        <v>15</v>
      </c>
      <c r="G581" s="167">
        <f t="shared" si="94"/>
        <v>15</v>
      </c>
      <c r="H581" s="168">
        <f t="shared" si="92"/>
        <v>30</v>
      </c>
      <c r="I581" s="169">
        <f t="shared" si="91"/>
        <v>7.125980393616236E-11</v>
      </c>
      <c r="J581" s="170">
        <f t="shared" si="95"/>
        <v>2.137794118084871E-9</v>
      </c>
      <c r="K581" s="171" t="s">
        <v>302</v>
      </c>
    </row>
    <row r="582" spans="1:11">
      <c r="A582" s="33" t="s">
        <v>301</v>
      </c>
      <c r="B582" s="13">
        <v>44849</v>
      </c>
      <c r="C582" s="22">
        <v>-2125.1999999999998</v>
      </c>
      <c r="D582" s="13">
        <v>44805</v>
      </c>
      <c r="E582" s="13">
        <v>44834</v>
      </c>
      <c r="F582" s="167">
        <f t="shared" si="93"/>
        <v>15</v>
      </c>
      <c r="G582" s="167">
        <f t="shared" si="94"/>
        <v>15</v>
      </c>
      <c r="H582" s="168">
        <f t="shared" si="92"/>
        <v>30</v>
      </c>
      <c r="I582" s="169">
        <f t="shared" si="91"/>
        <v>-7.5720667662566118E-6</v>
      </c>
      <c r="J582" s="170">
        <f t="shared" si="95"/>
        <v>-2.2716200298769835E-4</v>
      </c>
      <c r="K582" s="171" t="s">
        <v>302</v>
      </c>
    </row>
    <row r="583" spans="1:11">
      <c r="A583" s="33" t="s">
        <v>301</v>
      </c>
      <c r="B583" s="13">
        <v>44849</v>
      </c>
      <c r="C583" s="22">
        <v>-22593.439999999999</v>
      </c>
      <c r="D583" s="13">
        <v>44805</v>
      </c>
      <c r="E583" s="13">
        <v>44834</v>
      </c>
      <c r="F583" s="167">
        <f t="shared" si="93"/>
        <v>15</v>
      </c>
      <c r="G583" s="167">
        <f t="shared" si="94"/>
        <v>15</v>
      </c>
      <c r="H583" s="168">
        <f t="shared" si="92"/>
        <v>30</v>
      </c>
      <c r="I583" s="169">
        <f t="shared" si="91"/>
        <v>-8.0500205232172408E-5</v>
      </c>
      <c r="J583" s="170">
        <f t="shared" si="95"/>
        <v>-2.4150061569651721E-3</v>
      </c>
      <c r="K583" s="171" t="s">
        <v>302</v>
      </c>
    </row>
    <row r="584" spans="1:11">
      <c r="A584" s="33" t="s">
        <v>301</v>
      </c>
      <c r="B584" s="13">
        <v>44849</v>
      </c>
      <c r="C584" s="22">
        <v>2010483.22</v>
      </c>
      <c r="D584" s="13">
        <v>44805</v>
      </c>
      <c r="E584" s="13">
        <v>44834</v>
      </c>
      <c r="F584" s="167">
        <f t="shared" si="93"/>
        <v>15</v>
      </c>
      <c r="G584" s="167">
        <f t="shared" si="94"/>
        <v>15</v>
      </c>
      <c r="H584" s="168">
        <f t="shared" si="92"/>
        <v>30</v>
      </c>
      <c r="I584" s="169">
        <f t="shared" si="91"/>
        <v>7.1633320037072191E-3</v>
      </c>
      <c r="J584" s="170">
        <f t="shared" si="95"/>
        <v>0.21489996011121656</v>
      </c>
      <c r="K584" s="171" t="s">
        <v>302</v>
      </c>
    </row>
    <row r="585" spans="1:11">
      <c r="A585" s="33" t="s">
        <v>301</v>
      </c>
      <c r="B585" s="13">
        <v>44849</v>
      </c>
      <c r="C585" s="22">
        <v>-293446.14</v>
      </c>
      <c r="D585" s="13">
        <v>44805</v>
      </c>
      <c r="E585" s="13">
        <v>44834</v>
      </c>
      <c r="F585" s="167">
        <f t="shared" si="93"/>
        <v>15</v>
      </c>
      <c r="G585" s="167">
        <f t="shared" si="94"/>
        <v>15</v>
      </c>
      <c r="H585" s="168">
        <f t="shared" si="92"/>
        <v>30</v>
      </c>
      <c r="I585" s="169">
        <f t="shared" si="91"/>
        <v>-1.0455457201111826E-3</v>
      </c>
      <c r="J585" s="170">
        <f t="shared" si="95"/>
        <v>-3.1366371603335483E-2</v>
      </c>
      <c r="K585" s="171" t="s">
        <v>302</v>
      </c>
    </row>
    <row r="586" spans="1:11">
      <c r="A586" s="33" t="s">
        <v>301</v>
      </c>
      <c r="B586" s="13">
        <v>44849</v>
      </c>
      <c r="C586" s="22">
        <v>-3.01</v>
      </c>
      <c r="D586" s="13">
        <v>44805</v>
      </c>
      <c r="E586" s="13">
        <v>44834</v>
      </c>
      <c r="F586" s="167">
        <f t="shared" si="93"/>
        <v>15</v>
      </c>
      <c r="G586" s="167">
        <f t="shared" si="94"/>
        <v>15</v>
      </c>
      <c r="H586" s="168">
        <f t="shared" si="92"/>
        <v>30</v>
      </c>
      <c r="I586" s="169">
        <f t="shared" si="91"/>
        <v>-1.0724600492392435E-8</v>
      </c>
      <c r="J586" s="170">
        <f t="shared" si="95"/>
        <v>-3.2173801477177303E-7</v>
      </c>
      <c r="K586" s="171" t="s">
        <v>302</v>
      </c>
    </row>
    <row r="587" spans="1:11">
      <c r="A587" s="33" t="s">
        <v>301</v>
      </c>
      <c r="B587" s="13">
        <v>44849</v>
      </c>
      <c r="C587" s="22">
        <v>-511224.23</v>
      </c>
      <c r="D587" s="13">
        <v>44805</v>
      </c>
      <c r="E587" s="13">
        <v>44834</v>
      </c>
      <c r="F587" s="167">
        <f t="shared" si="93"/>
        <v>15</v>
      </c>
      <c r="G587" s="167">
        <f t="shared" si="94"/>
        <v>15</v>
      </c>
      <c r="H587" s="168">
        <f t="shared" ref="H587:H590" si="96">F587+G587</f>
        <v>30</v>
      </c>
      <c r="I587" s="169">
        <f t="shared" si="91"/>
        <v>-1.8214869198607787E-3</v>
      </c>
      <c r="J587" s="170">
        <f t="shared" si="95"/>
        <v>-5.4644607595823361E-2</v>
      </c>
      <c r="K587" s="171" t="s">
        <v>302</v>
      </c>
    </row>
    <row r="588" spans="1:11">
      <c r="A588" s="33" t="s">
        <v>301</v>
      </c>
      <c r="B588" s="13">
        <v>44849</v>
      </c>
      <c r="C588" s="22">
        <v>1099.72</v>
      </c>
      <c r="D588" s="13">
        <v>44805</v>
      </c>
      <c r="E588" s="13">
        <v>44834</v>
      </c>
      <c r="F588" s="167">
        <f t="shared" si="93"/>
        <v>15</v>
      </c>
      <c r="G588" s="167">
        <f t="shared" si="94"/>
        <v>15</v>
      </c>
      <c r="H588" s="168">
        <f t="shared" si="96"/>
        <v>30</v>
      </c>
      <c r="I588" s="169">
        <f t="shared" si="91"/>
        <v>3.9182915792338237E-6</v>
      </c>
      <c r="J588" s="170">
        <f t="shared" si="95"/>
        <v>1.1754874737701471E-4</v>
      </c>
      <c r="K588" s="171" t="s">
        <v>302</v>
      </c>
    </row>
    <row r="589" spans="1:11">
      <c r="A589" s="33" t="s">
        <v>301</v>
      </c>
      <c r="B589" s="13">
        <v>44849</v>
      </c>
      <c r="C589" s="22">
        <v>-3.75</v>
      </c>
      <c r="D589" s="13">
        <v>44805</v>
      </c>
      <c r="E589" s="13">
        <v>44834</v>
      </c>
      <c r="F589" s="167">
        <f t="shared" si="93"/>
        <v>15</v>
      </c>
      <c r="G589" s="167">
        <f t="shared" si="94"/>
        <v>15</v>
      </c>
      <c r="H589" s="168">
        <f t="shared" si="96"/>
        <v>30</v>
      </c>
      <c r="I589" s="169">
        <f t="shared" si="91"/>
        <v>-1.3361213238030444E-8</v>
      </c>
      <c r="J589" s="170">
        <f t="shared" si="95"/>
        <v>-4.0083639714091334E-7</v>
      </c>
      <c r="K589" s="171" t="s">
        <v>302</v>
      </c>
    </row>
    <row r="590" spans="1:11">
      <c r="A590" s="33" t="s">
        <v>301</v>
      </c>
      <c r="B590" s="13">
        <v>44849</v>
      </c>
      <c r="C590" s="22">
        <v>-515.82000000000005</v>
      </c>
      <c r="D590" s="13">
        <v>44805</v>
      </c>
      <c r="E590" s="13">
        <v>44834</v>
      </c>
      <c r="F590" s="167">
        <f t="shared" si="93"/>
        <v>15</v>
      </c>
      <c r="G590" s="167">
        <f>B590-E590</f>
        <v>15</v>
      </c>
      <c r="H590" s="168">
        <f t="shared" si="96"/>
        <v>30</v>
      </c>
      <c r="I590" s="169">
        <f>C590/$C$592</f>
        <v>-1.8378616033175636E-6</v>
      </c>
      <c r="J590" s="170">
        <f t="shared" si="95"/>
        <v>-5.5135848099526906E-5</v>
      </c>
      <c r="K590" s="171" t="s">
        <v>302</v>
      </c>
    </row>
    <row r="591" spans="1:11">
      <c r="A591" s="33"/>
      <c r="B591" s="13"/>
      <c r="C591" s="22"/>
      <c r="D591" s="13"/>
      <c r="E591" s="13"/>
      <c r="F591" s="167"/>
      <c r="G591" s="167"/>
      <c r="H591" s="168"/>
      <c r="I591" s="169"/>
      <c r="J591" s="170"/>
      <c r="K591" s="171"/>
    </row>
    <row r="592" spans="1:11" ht="13.5" thickBot="1">
      <c r="C592" s="200">
        <f>SUM(C10:C590)</f>
        <v>280663135.3900001</v>
      </c>
      <c r="J592" s="172">
        <f>SUM(J10:J590)</f>
        <v>27.91981217929197</v>
      </c>
    </row>
    <row r="593" spans="3:3" ht="13.5" thickTop="1">
      <c r="C593" s="59"/>
    </row>
    <row r="594" spans="3:3">
      <c r="C594" s="59"/>
    </row>
    <row r="595" spans="3:3">
      <c r="C595" s="59"/>
    </row>
    <row r="596" spans="3:3">
      <c r="C596" s="59"/>
    </row>
    <row r="597" spans="3:3">
      <c r="C597" s="59"/>
    </row>
  </sheetData>
  <autoFilter ref="A8:M590" xr:uid="{00000000-0001-0000-0D00-000000000000}"/>
  <conditionalFormatting sqref="D8:G8 H8:J9 K9">
    <cfRule type="cellIs" dxfId="5" priority="4" stopIfTrue="1" operator="equal">
      <formula>"REPLACE"</formula>
    </cfRule>
    <cfRule type="cellIs" dxfId="4" priority="5" stopIfTrue="1" operator="equal">
      <formula>"NA"</formula>
    </cfRule>
    <cfRule type="cellIs" dxfId="3" priority="6" stopIfTrue="1" operator="equal">
      <formula>"PRINT"</formula>
    </cfRule>
  </conditionalFormatting>
  <pageMargins left="0.7" right="0.7" top="0.75" bottom="0.75" header="0.3" footer="0.3"/>
  <pageSetup scale="31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36"/>
  <sheetViews>
    <sheetView zoomScaleNormal="100" workbookViewId="0">
      <selection activeCell="H3" sqref="H3"/>
    </sheetView>
  </sheetViews>
  <sheetFormatPr defaultColWidth="9.140625" defaultRowHeight="12.75"/>
  <cols>
    <col min="1" max="1" width="18.85546875" style="32" customWidth="1"/>
    <col min="2" max="2" width="13.85546875" style="32" customWidth="1"/>
    <col min="3" max="3" width="19.42578125" style="32" customWidth="1"/>
    <col min="4" max="4" width="14.7109375" style="70" customWidth="1"/>
    <col min="5" max="5" width="12.7109375" style="32" customWidth="1"/>
    <col min="6" max="6" width="14.7109375" style="32" customWidth="1"/>
    <col min="7" max="8" width="15.5703125" style="32" customWidth="1"/>
    <col min="9" max="16384" width="9.140625" style="32"/>
  </cols>
  <sheetData>
    <row r="1" spans="1:8">
      <c r="A1" s="2" t="str">
        <f>'Revenue Lag'!A1</f>
        <v>KENTUCKY POWER COMPANY</v>
      </c>
      <c r="B1" s="3"/>
      <c r="C1" s="3"/>
    </row>
    <row r="2" spans="1:8">
      <c r="A2" s="2" t="s">
        <v>16</v>
      </c>
      <c r="B2" s="3"/>
      <c r="C2" s="3"/>
    </row>
    <row r="3" spans="1:8">
      <c r="A3" s="2" t="s">
        <v>305</v>
      </c>
      <c r="B3" s="3"/>
      <c r="C3" s="3"/>
    </row>
    <row r="4" spans="1:8">
      <c r="A4" s="2"/>
      <c r="B4" s="7"/>
      <c r="C4" s="7"/>
    </row>
    <row r="5" spans="1:8">
      <c r="A5" s="7"/>
      <c r="B5" s="7"/>
      <c r="C5" s="7"/>
    </row>
    <row r="6" spans="1:8">
      <c r="A6" s="71"/>
      <c r="B6" s="31" t="s">
        <v>306</v>
      </c>
      <c r="C6" s="1">
        <f>G935</f>
        <v>12.727273653192686</v>
      </c>
      <c r="D6" s="60" t="s">
        <v>28</v>
      </c>
      <c r="G6" s="7"/>
    </row>
    <row r="9" spans="1:8" ht="25.5">
      <c r="A9" s="72" t="s">
        <v>307</v>
      </c>
      <c r="B9" s="73" t="s">
        <v>308</v>
      </c>
      <c r="C9" s="73" t="s">
        <v>309</v>
      </c>
      <c r="D9" s="73" t="s">
        <v>40</v>
      </c>
      <c r="E9" s="19" t="s">
        <v>310</v>
      </c>
      <c r="F9" s="19" t="s">
        <v>99</v>
      </c>
      <c r="G9" s="74" t="s">
        <v>42</v>
      </c>
    </row>
    <row r="10" spans="1:8">
      <c r="A10" s="8" t="s">
        <v>35</v>
      </c>
      <c r="B10" s="8" t="s">
        <v>36</v>
      </c>
      <c r="C10" s="8" t="s">
        <v>37</v>
      </c>
      <c r="D10" s="8" t="s">
        <v>38</v>
      </c>
      <c r="E10" s="8" t="s">
        <v>70</v>
      </c>
      <c r="F10" s="8" t="s">
        <v>71</v>
      </c>
      <c r="G10" s="8" t="s">
        <v>72</v>
      </c>
      <c r="H10" s="8"/>
    </row>
    <row r="11" spans="1:8">
      <c r="A11" s="198" t="s">
        <v>311</v>
      </c>
      <c r="B11" s="75">
        <v>44470</v>
      </c>
      <c r="C11" s="75">
        <v>44481</v>
      </c>
      <c r="D11" s="76">
        <v>6.71</v>
      </c>
      <c r="E11" s="77">
        <f>IF(ISBLANK(C11),"",C11-B11)</f>
        <v>11</v>
      </c>
      <c r="F11" s="196">
        <f t="shared" ref="F11:F74" si="0">D11/$D$935</f>
        <v>2.3872485469657744E-7</v>
      </c>
      <c r="G11" s="109">
        <f t="shared" ref="G11:G70" si="1">IF(ISBLANK(C11), "",E11*F11)</f>
        <v>2.6259734016623517E-6</v>
      </c>
    </row>
    <row r="12" spans="1:8">
      <c r="A12" s="198" t="s">
        <v>312</v>
      </c>
      <c r="B12" s="75">
        <v>44470</v>
      </c>
      <c r="C12" s="75">
        <v>44483</v>
      </c>
      <c r="D12" s="78">
        <v>8400</v>
      </c>
      <c r="E12" s="77">
        <f t="shared" ref="E12:E71" si="2">IF(ISBLANK(C12),"",C12-B12)</f>
        <v>13</v>
      </c>
      <c r="F12" s="197">
        <f t="shared" si="0"/>
        <v>2.9885078680346502E-4</v>
      </c>
      <c r="G12" s="109">
        <f t="shared" si="1"/>
        <v>3.8850602284450451E-3</v>
      </c>
    </row>
    <row r="13" spans="1:8">
      <c r="A13" s="198" t="s">
        <v>313</v>
      </c>
      <c r="B13" s="79">
        <v>44470</v>
      </c>
      <c r="C13" s="79">
        <v>44487</v>
      </c>
      <c r="D13" s="80">
        <v>480</v>
      </c>
      <c r="E13" s="77">
        <f t="shared" si="2"/>
        <v>17</v>
      </c>
      <c r="F13" s="197">
        <f t="shared" si="0"/>
        <v>1.7077187817340859E-5</v>
      </c>
      <c r="G13" s="109">
        <f t="shared" si="1"/>
        <v>2.9031219289479457E-4</v>
      </c>
    </row>
    <row r="14" spans="1:8">
      <c r="A14" s="198" t="s">
        <v>314</v>
      </c>
      <c r="B14" s="79">
        <v>44470</v>
      </c>
      <c r="C14" s="79">
        <v>44504</v>
      </c>
      <c r="D14" s="80">
        <v>1337.66</v>
      </c>
      <c r="E14" s="77">
        <f t="shared" si="2"/>
        <v>34</v>
      </c>
      <c r="F14" s="197">
        <f t="shared" si="0"/>
        <v>4.7590564699467034E-5</v>
      </c>
      <c r="G14" s="109">
        <f t="shared" si="1"/>
        <v>1.6180791997818791E-3</v>
      </c>
    </row>
    <row r="15" spans="1:8">
      <c r="A15" s="198" t="s">
        <v>315</v>
      </c>
      <c r="B15" s="79">
        <v>44473</v>
      </c>
      <c r="C15" s="79">
        <v>44487</v>
      </c>
      <c r="D15" s="80">
        <v>48234.6</v>
      </c>
      <c r="E15" s="77">
        <f t="shared" si="2"/>
        <v>14</v>
      </c>
      <c r="F15" s="197">
        <f t="shared" si="0"/>
        <v>1.7160652572798113E-3</v>
      </c>
      <c r="G15" s="109">
        <f t="shared" si="1"/>
        <v>2.4024913601917358E-2</v>
      </c>
    </row>
    <row r="16" spans="1:8">
      <c r="A16" s="198" t="s">
        <v>316</v>
      </c>
      <c r="B16" s="79">
        <v>44473</v>
      </c>
      <c r="C16" s="79">
        <v>44490</v>
      </c>
      <c r="D16" s="80">
        <v>526.05999999999995</v>
      </c>
      <c r="E16" s="77">
        <f t="shared" si="2"/>
        <v>17</v>
      </c>
      <c r="F16" s="197">
        <f t="shared" si="0"/>
        <v>1.8715886298313189E-5</v>
      </c>
      <c r="G16" s="109">
        <f t="shared" si="1"/>
        <v>3.1817006707132424E-4</v>
      </c>
    </row>
    <row r="17" spans="1:7">
      <c r="A17" s="198" t="s">
        <v>317</v>
      </c>
      <c r="B17" s="79">
        <v>44473</v>
      </c>
      <c r="C17" s="79">
        <v>44488</v>
      </c>
      <c r="D17" s="80">
        <v>904.65</v>
      </c>
      <c r="E17" s="77">
        <f t="shared" si="2"/>
        <v>15</v>
      </c>
      <c r="F17" s="197">
        <f t="shared" si="0"/>
        <v>3.2185162414494598E-5</v>
      </c>
      <c r="G17" s="109">
        <f t="shared" si="1"/>
        <v>4.8277743621741895E-4</v>
      </c>
    </row>
    <row r="18" spans="1:7">
      <c r="A18" s="198" t="s">
        <v>318</v>
      </c>
      <c r="B18" s="79">
        <v>44473</v>
      </c>
      <c r="C18" s="79">
        <v>44487</v>
      </c>
      <c r="D18" s="80">
        <v>23687.3</v>
      </c>
      <c r="E18" s="77">
        <f t="shared" si="2"/>
        <v>14</v>
      </c>
      <c r="F18" s="197">
        <f t="shared" si="0"/>
        <v>8.4273431455353777E-4</v>
      </c>
      <c r="G18" s="109">
        <f t="shared" si="1"/>
        <v>1.1798280403749528E-2</v>
      </c>
    </row>
    <row r="19" spans="1:7">
      <c r="A19" s="198" t="s">
        <v>319</v>
      </c>
      <c r="B19" s="79">
        <v>44474</v>
      </c>
      <c r="C19" s="79">
        <v>44482</v>
      </c>
      <c r="D19" s="80">
        <v>97.37</v>
      </c>
      <c r="E19" s="77">
        <f t="shared" si="2"/>
        <v>8</v>
      </c>
      <c r="F19" s="197">
        <f t="shared" si="0"/>
        <v>3.4641787036968321E-6</v>
      </c>
      <c r="G19" s="109">
        <f t="shared" si="1"/>
        <v>2.7713429629574657E-5</v>
      </c>
    </row>
    <row r="20" spans="1:7">
      <c r="A20" s="198" t="s">
        <v>320</v>
      </c>
      <c r="B20" s="79">
        <v>44475</v>
      </c>
      <c r="C20" s="79">
        <v>44490</v>
      </c>
      <c r="D20" s="80">
        <v>300</v>
      </c>
      <c r="E20" s="77">
        <f t="shared" si="2"/>
        <v>15</v>
      </c>
      <c r="F20" s="197">
        <f t="shared" si="0"/>
        <v>1.0673242385838037E-5</v>
      </c>
      <c r="G20" s="109">
        <f t="shared" si="1"/>
        <v>1.6009863578757055E-4</v>
      </c>
    </row>
    <row r="21" spans="1:7">
      <c r="A21" s="198" t="s">
        <v>321</v>
      </c>
      <c r="B21" s="79">
        <v>44475</v>
      </c>
      <c r="C21" s="79">
        <v>44483</v>
      </c>
      <c r="D21" s="80">
        <v>300</v>
      </c>
      <c r="E21" s="77">
        <f t="shared" si="2"/>
        <v>8</v>
      </c>
      <c r="F21" s="197">
        <f t="shared" si="0"/>
        <v>1.0673242385838037E-5</v>
      </c>
      <c r="G21" s="109">
        <f t="shared" si="1"/>
        <v>8.5385939086704297E-5</v>
      </c>
    </row>
    <row r="22" spans="1:7">
      <c r="A22" s="198" t="s">
        <v>322</v>
      </c>
      <c r="B22" s="79">
        <v>44475</v>
      </c>
      <c r="C22" s="79">
        <v>44516</v>
      </c>
      <c r="D22" s="80">
        <v>300</v>
      </c>
      <c r="E22" s="77">
        <f t="shared" si="2"/>
        <v>41</v>
      </c>
      <c r="F22" s="197">
        <f t="shared" si="0"/>
        <v>1.0673242385838037E-5</v>
      </c>
      <c r="G22" s="109">
        <f t="shared" si="1"/>
        <v>4.3760293781935954E-4</v>
      </c>
    </row>
    <row r="23" spans="1:7">
      <c r="A23" s="198" t="s">
        <v>323</v>
      </c>
      <c r="B23" s="79">
        <v>44475</v>
      </c>
      <c r="C23" s="79">
        <v>44495</v>
      </c>
      <c r="D23" s="80">
        <v>1000</v>
      </c>
      <c r="E23" s="77">
        <f t="shared" si="2"/>
        <v>20</v>
      </c>
      <c r="F23" s="197">
        <f t="shared" si="0"/>
        <v>3.5577474619460123E-5</v>
      </c>
      <c r="G23" s="109">
        <f t="shared" si="1"/>
        <v>7.1154949238920245E-4</v>
      </c>
    </row>
    <row r="24" spans="1:7">
      <c r="A24" s="198" t="s">
        <v>324</v>
      </c>
      <c r="B24" s="79">
        <v>44477</v>
      </c>
      <c r="C24" s="79">
        <v>44494</v>
      </c>
      <c r="D24" s="80">
        <v>300</v>
      </c>
      <c r="E24" s="77">
        <f t="shared" si="2"/>
        <v>17</v>
      </c>
      <c r="F24" s="197">
        <f t="shared" si="0"/>
        <v>1.0673242385838037E-5</v>
      </c>
      <c r="G24" s="109">
        <f t="shared" si="1"/>
        <v>1.8144512055924664E-4</v>
      </c>
    </row>
    <row r="25" spans="1:7">
      <c r="A25" s="198" t="s">
        <v>325</v>
      </c>
      <c r="B25" s="79">
        <v>44477</v>
      </c>
      <c r="C25" s="79">
        <v>44484</v>
      </c>
      <c r="D25" s="80">
        <v>7</v>
      </c>
      <c r="E25" s="77">
        <f t="shared" si="2"/>
        <v>7</v>
      </c>
      <c r="F25" s="197">
        <f t="shared" si="0"/>
        <v>2.4904232233622085E-7</v>
      </c>
      <c r="G25" s="109">
        <f t="shared" si="1"/>
        <v>1.7432962563535459E-6</v>
      </c>
    </row>
    <row r="26" spans="1:7">
      <c r="A26" s="198" t="s">
        <v>326</v>
      </c>
      <c r="B26" s="79">
        <v>44477</v>
      </c>
      <c r="C26" s="79">
        <v>44482</v>
      </c>
      <c r="D26" s="80">
        <v>100</v>
      </c>
      <c r="E26" s="77">
        <f t="shared" si="2"/>
        <v>5</v>
      </c>
      <c r="F26" s="197">
        <f t="shared" si="0"/>
        <v>3.5577474619460125E-6</v>
      </c>
      <c r="G26" s="109">
        <f t="shared" si="1"/>
        <v>1.7788737309730061E-5</v>
      </c>
    </row>
    <row r="27" spans="1:7">
      <c r="A27" s="198" t="s">
        <v>327</v>
      </c>
      <c r="B27" s="79">
        <v>44477</v>
      </c>
      <c r="C27" s="79">
        <v>44482</v>
      </c>
      <c r="D27" s="80">
        <v>1489.85</v>
      </c>
      <c r="E27" s="77">
        <f t="shared" si="2"/>
        <v>5</v>
      </c>
      <c r="F27" s="197">
        <f t="shared" si="0"/>
        <v>5.3005100561802658E-5</v>
      </c>
      <c r="G27" s="109">
        <f t="shared" si="1"/>
        <v>2.6502550280901329E-4</v>
      </c>
    </row>
    <row r="28" spans="1:7">
      <c r="A28" s="198" t="s">
        <v>328</v>
      </c>
      <c r="B28" s="79">
        <v>44477</v>
      </c>
      <c r="C28" s="79">
        <v>44482</v>
      </c>
      <c r="D28" s="80">
        <v>542.5</v>
      </c>
      <c r="E28" s="77">
        <f t="shared" si="2"/>
        <v>5</v>
      </c>
      <c r="F28" s="197">
        <f t="shared" si="0"/>
        <v>1.9300779981057116E-5</v>
      </c>
      <c r="G28" s="109">
        <f t="shared" si="1"/>
        <v>9.6503899905285578E-5</v>
      </c>
    </row>
    <row r="29" spans="1:7">
      <c r="A29" s="198" t="s">
        <v>329</v>
      </c>
      <c r="B29" s="79">
        <v>44477</v>
      </c>
      <c r="C29" s="79">
        <v>44483</v>
      </c>
      <c r="D29" s="80">
        <v>358.89</v>
      </c>
      <c r="E29" s="77">
        <f t="shared" si="2"/>
        <v>6</v>
      </c>
      <c r="F29" s="197">
        <f t="shared" si="0"/>
        <v>1.2768399866178044E-5</v>
      </c>
      <c r="G29" s="109">
        <f t="shared" si="1"/>
        <v>7.6610399197068265E-5</v>
      </c>
    </row>
    <row r="30" spans="1:7">
      <c r="A30" s="198" t="s">
        <v>330</v>
      </c>
      <c r="B30" s="79">
        <v>44480</v>
      </c>
      <c r="C30" s="79">
        <v>44501</v>
      </c>
      <c r="D30" s="80">
        <v>2600</v>
      </c>
      <c r="E30" s="77">
        <f t="shared" si="2"/>
        <v>21</v>
      </c>
      <c r="F30" s="197">
        <f t="shared" si="0"/>
        <v>9.2501434010596316E-5</v>
      </c>
      <c r="G30" s="109">
        <f t="shared" si="1"/>
        <v>1.9425301142225225E-3</v>
      </c>
    </row>
    <row r="31" spans="1:7">
      <c r="A31" s="198" t="s">
        <v>331</v>
      </c>
      <c r="B31" s="79">
        <v>44481</v>
      </c>
      <c r="C31" s="79">
        <v>44488</v>
      </c>
      <c r="D31" s="80">
        <v>7025.75</v>
      </c>
      <c r="E31" s="77">
        <f t="shared" si="2"/>
        <v>7</v>
      </c>
      <c r="F31" s="197">
        <f t="shared" si="0"/>
        <v>2.4995844230767198E-4</v>
      </c>
      <c r="G31" s="109">
        <f t="shared" si="1"/>
        <v>1.7497090961537038E-3</v>
      </c>
    </row>
    <row r="32" spans="1:7">
      <c r="A32" s="198" t="s">
        <v>332</v>
      </c>
      <c r="B32" s="79">
        <v>44481</v>
      </c>
      <c r="C32" s="79">
        <v>44489</v>
      </c>
      <c r="D32" s="80">
        <v>24388.7</v>
      </c>
      <c r="E32" s="77">
        <f t="shared" si="2"/>
        <v>8</v>
      </c>
      <c r="F32" s="197">
        <f t="shared" si="0"/>
        <v>8.6768835525162708E-4</v>
      </c>
      <c r="G32" s="109">
        <f t="shared" si="1"/>
        <v>6.9415068420130167E-3</v>
      </c>
    </row>
    <row r="33" spans="1:7">
      <c r="A33" s="198" t="s">
        <v>333</v>
      </c>
      <c r="B33" s="79">
        <v>44481</v>
      </c>
      <c r="C33" s="79">
        <v>44496</v>
      </c>
      <c r="D33" s="80">
        <v>4075.63</v>
      </c>
      <c r="E33" s="77">
        <f t="shared" si="2"/>
        <v>15</v>
      </c>
      <c r="F33" s="197">
        <f t="shared" si="0"/>
        <v>1.4500062288331025E-4</v>
      </c>
      <c r="G33" s="109">
        <f t="shared" si="1"/>
        <v>2.1750093432496538E-3</v>
      </c>
    </row>
    <row r="34" spans="1:7">
      <c r="A34" s="198" t="s">
        <v>334</v>
      </c>
      <c r="B34" s="79">
        <v>44481</v>
      </c>
      <c r="C34" s="79">
        <v>44490</v>
      </c>
      <c r="D34" s="80">
        <v>153.65</v>
      </c>
      <c r="E34" s="77">
        <f t="shared" si="2"/>
        <v>9</v>
      </c>
      <c r="F34" s="197">
        <f t="shared" si="0"/>
        <v>5.4664789752800483E-6</v>
      </c>
      <c r="G34" s="109">
        <f t="shared" si="1"/>
        <v>4.9198310777520437E-5</v>
      </c>
    </row>
    <row r="35" spans="1:7">
      <c r="A35" s="198" t="s">
        <v>335</v>
      </c>
      <c r="B35" s="79">
        <v>44481</v>
      </c>
      <c r="C35" s="79">
        <v>44494</v>
      </c>
      <c r="D35" s="80">
        <v>2238.92</v>
      </c>
      <c r="E35" s="77">
        <f t="shared" si="2"/>
        <v>13</v>
      </c>
      <c r="F35" s="197">
        <f t="shared" si="0"/>
        <v>7.9655119475001665E-5</v>
      </c>
      <c r="G35" s="109">
        <f t="shared" si="1"/>
        <v>1.0355165531750216E-3</v>
      </c>
    </row>
    <row r="36" spans="1:7">
      <c r="A36" s="198" t="s">
        <v>336</v>
      </c>
      <c r="B36" s="79">
        <v>44481</v>
      </c>
      <c r="C36" s="79">
        <v>44489</v>
      </c>
      <c r="D36" s="80">
        <v>11019.77</v>
      </c>
      <c r="E36" s="77">
        <f t="shared" si="2"/>
        <v>8</v>
      </c>
      <c r="F36" s="197">
        <f t="shared" si="0"/>
        <v>3.9205558748728808E-4</v>
      </c>
      <c r="G36" s="109">
        <f t="shared" si="1"/>
        <v>3.1364446998983046E-3</v>
      </c>
    </row>
    <row r="37" spans="1:7">
      <c r="A37" s="198" t="s">
        <v>337</v>
      </c>
      <c r="B37" s="79">
        <v>44481</v>
      </c>
      <c r="C37" s="79">
        <v>44490</v>
      </c>
      <c r="D37" s="80">
        <v>20867.7</v>
      </c>
      <c r="E37" s="77">
        <f t="shared" si="2"/>
        <v>9</v>
      </c>
      <c r="F37" s="197">
        <f t="shared" si="0"/>
        <v>7.4242006711650803E-4</v>
      </c>
      <c r="G37" s="109">
        <f t="shared" si="1"/>
        <v>6.6817806040485725E-3</v>
      </c>
    </row>
    <row r="38" spans="1:7">
      <c r="A38" s="198" t="s">
        <v>338</v>
      </c>
      <c r="B38" s="79">
        <v>44481</v>
      </c>
      <c r="C38" s="79">
        <v>44491</v>
      </c>
      <c r="D38" s="80">
        <v>8142.06</v>
      </c>
      <c r="E38" s="77">
        <f t="shared" si="2"/>
        <v>10</v>
      </c>
      <c r="F38" s="197">
        <f t="shared" si="0"/>
        <v>2.896739330001215E-4</v>
      </c>
      <c r="G38" s="109">
        <f t="shared" si="1"/>
        <v>2.8967393300012149E-3</v>
      </c>
    </row>
    <row r="39" spans="1:7">
      <c r="A39" s="198" t="s">
        <v>339</v>
      </c>
      <c r="B39" s="79">
        <v>44482</v>
      </c>
      <c r="C39" s="79">
        <v>44491</v>
      </c>
      <c r="D39" s="80">
        <v>89.48</v>
      </c>
      <c r="E39" s="77">
        <f t="shared" si="2"/>
        <v>9</v>
      </c>
      <c r="F39" s="197">
        <f t="shared" si="0"/>
        <v>3.1834724289492919E-6</v>
      </c>
      <c r="G39" s="109">
        <f t="shared" si="1"/>
        <v>2.8651251860543628E-5</v>
      </c>
    </row>
    <row r="40" spans="1:7">
      <c r="A40" s="198" t="s">
        <v>340</v>
      </c>
      <c r="B40" s="79">
        <v>44482</v>
      </c>
      <c r="C40" s="79">
        <v>44522</v>
      </c>
      <c r="D40" s="80">
        <v>100</v>
      </c>
      <c r="E40" s="77">
        <f t="shared" si="2"/>
        <v>40</v>
      </c>
      <c r="F40" s="197">
        <f t="shared" si="0"/>
        <v>3.5577474619460125E-6</v>
      </c>
      <c r="G40" s="109">
        <f t="shared" si="1"/>
        <v>1.4230989847784049E-4</v>
      </c>
    </row>
    <row r="41" spans="1:7">
      <c r="A41" s="198" t="s">
        <v>341</v>
      </c>
      <c r="B41" s="79">
        <v>44482</v>
      </c>
      <c r="C41" s="79">
        <v>44501</v>
      </c>
      <c r="D41" s="80">
        <v>200</v>
      </c>
      <c r="E41" s="77">
        <f t="shared" si="2"/>
        <v>19</v>
      </c>
      <c r="F41" s="197">
        <f t="shared" si="0"/>
        <v>7.115494923892025E-6</v>
      </c>
      <c r="G41" s="109">
        <f t="shared" si="1"/>
        <v>1.3519440355394847E-4</v>
      </c>
    </row>
    <row r="42" spans="1:7">
      <c r="A42" s="198" t="s">
        <v>342</v>
      </c>
      <c r="B42" s="79">
        <v>44482</v>
      </c>
      <c r="C42" s="79">
        <v>44497</v>
      </c>
      <c r="D42" s="80">
        <v>100</v>
      </c>
      <c r="E42" s="77">
        <f t="shared" si="2"/>
        <v>15</v>
      </c>
      <c r="F42" s="197">
        <f t="shared" si="0"/>
        <v>3.5577474619460125E-6</v>
      </c>
      <c r="G42" s="109">
        <f t="shared" si="1"/>
        <v>5.3366211929190191E-5</v>
      </c>
    </row>
    <row r="43" spans="1:7">
      <c r="A43" s="198" t="s">
        <v>343</v>
      </c>
      <c r="B43" s="79">
        <v>44482</v>
      </c>
      <c r="C43" s="79">
        <v>44498</v>
      </c>
      <c r="D43" s="80">
        <v>50</v>
      </c>
      <c r="E43" s="77">
        <f t="shared" si="2"/>
        <v>16</v>
      </c>
      <c r="F43" s="197">
        <f t="shared" si="0"/>
        <v>1.7788737309730063E-6</v>
      </c>
      <c r="G43" s="109">
        <f t="shared" si="1"/>
        <v>2.84619796955681E-5</v>
      </c>
    </row>
    <row r="44" spans="1:7">
      <c r="A44" s="198" t="s">
        <v>344</v>
      </c>
      <c r="B44" s="79">
        <v>44482</v>
      </c>
      <c r="C44" s="79">
        <v>44501</v>
      </c>
      <c r="D44" s="80">
        <v>400</v>
      </c>
      <c r="E44" s="77">
        <f t="shared" si="2"/>
        <v>19</v>
      </c>
      <c r="F44" s="197">
        <f t="shared" si="0"/>
        <v>1.423098984778405E-5</v>
      </c>
      <c r="G44" s="109">
        <f t="shared" si="1"/>
        <v>2.7038880710789694E-4</v>
      </c>
    </row>
    <row r="45" spans="1:7">
      <c r="A45" s="198" t="s">
        <v>345</v>
      </c>
      <c r="B45" s="79">
        <v>44482</v>
      </c>
      <c r="C45" s="79">
        <v>44497</v>
      </c>
      <c r="D45" s="80">
        <v>50</v>
      </c>
      <c r="E45" s="77">
        <f t="shared" si="2"/>
        <v>15</v>
      </c>
      <c r="F45" s="197">
        <f t="shared" si="0"/>
        <v>1.7788737309730063E-6</v>
      </c>
      <c r="G45" s="109">
        <f t="shared" si="1"/>
        <v>2.6683105964595095E-5</v>
      </c>
    </row>
    <row r="46" spans="1:7">
      <c r="A46" s="198" t="s">
        <v>346</v>
      </c>
      <c r="B46" s="79">
        <v>44482</v>
      </c>
      <c r="C46" s="79">
        <v>44503</v>
      </c>
      <c r="D46" s="80">
        <v>100</v>
      </c>
      <c r="E46" s="77">
        <f t="shared" si="2"/>
        <v>21</v>
      </c>
      <c r="F46" s="197">
        <f t="shared" si="0"/>
        <v>3.5577474619460125E-6</v>
      </c>
      <c r="G46" s="109">
        <f t="shared" si="1"/>
        <v>7.4712696700866268E-5</v>
      </c>
    </row>
    <row r="47" spans="1:7">
      <c r="A47" s="198" t="s">
        <v>347</v>
      </c>
      <c r="B47" s="79">
        <v>44482</v>
      </c>
      <c r="C47" s="79">
        <v>44508</v>
      </c>
      <c r="D47" s="80">
        <v>800</v>
      </c>
      <c r="E47" s="77">
        <f t="shared" si="2"/>
        <v>26</v>
      </c>
      <c r="F47" s="197">
        <f t="shared" si="0"/>
        <v>2.84619796955681E-5</v>
      </c>
      <c r="G47" s="109">
        <f t="shared" si="1"/>
        <v>7.4001147208477063E-4</v>
      </c>
    </row>
    <row r="48" spans="1:7">
      <c r="A48" s="198" t="s">
        <v>348</v>
      </c>
      <c r="B48" s="79">
        <v>44482</v>
      </c>
      <c r="C48" s="79">
        <v>44501</v>
      </c>
      <c r="D48" s="80">
        <v>250</v>
      </c>
      <c r="E48" s="77">
        <f t="shared" si="2"/>
        <v>19</v>
      </c>
      <c r="F48" s="197">
        <f t="shared" si="0"/>
        <v>8.8943686548650306E-6</v>
      </c>
      <c r="G48" s="109">
        <f t="shared" si="1"/>
        <v>1.6899300444243558E-4</v>
      </c>
    </row>
    <row r="49" spans="1:7">
      <c r="A49" s="198" t="s">
        <v>349</v>
      </c>
      <c r="B49" s="79">
        <v>44483</v>
      </c>
      <c r="C49" s="79">
        <v>44510</v>
      </c>
      <c r="D49" s="80">
        <v>41.25</v>
      </c>
      <c r="E49" s="77">
        <f t="shared" si="2"/>
        <v>27</v>
      </c>
      <c r="F49" s="197">
        <f t="shared" si="0"/>
        <v>1.4675708280527301E-6</v>
      </c>
      <c r="G49" s="109">
        <f t="shared" si="1"/>
        <v>3.9624412357423712E-5</v>
      </c>
    </row>
    <row r="50" spans="1:7">
      <c r="A50" s="198" t="s">
        <v>350</v>
      </c>
      <c r="B50" s="79">
        <v>44483</v>
      </c>
      <c r="C50" s="79">
        <v>44490</v>
      </c>
      <c r="D50" s="80">
        <v>2490</v>
      </c>
      <c r="E50" s="77">
        <f t="shared" si="2"/>
        <v>7</v>
      </c>
      <c r="F50" s="197">
        <f t="shared" si="0"/>
        <v>8.8587911802455707E-5</v>
      </c>
      <c r="G50" s="109">
        <f t="shared" si="1"/>
        <v>6.2011538261718996E-4</v>
      </c>
    </row>
    <row r="51" spans="1:7">
      <c r="A51" s="198" t="s">
        <v>351</v>
      </c>
      <c r="B51" s="79">
        <v>44483</v>
      </c>
      <c r="C51" s="79">
        <v>44502</v>
      </c>
      <c r="D51" s="80">
        <v>170.67</v>
      </c>
      <c r="E51" s="77">
        <f t="shared" si="2"/>
        <v>19</v>
      </c>
      <c r="F51" s="197">
        <f t="shared" si="0"/>
        <v>6.0720075933032585E-6</v>
      </c>
      <c r="G51" s="109">
        <f t="shared" si="1"/>
        <v>1.1536814427276191E-4</v>
      </c>
    </row>
    <row r="52" spans="1:7">
      <c r="A52" s="198" t="s">
        <v>352</v>
      </c>
      <c r="B52" s="79">
        <v>44484</v>
      </c>
      <c r="C52" s="79">
        <v>44494</v>
      </c>
      <c r="D52" s="80">
        <v>12666.86</v>
      </c>
      <c r="E52" s="77">
        <f t="shared" si="2"/>
        <v>10</v>
      </c>
      <c r="F52" s="197">
        <f t="shared" si="0"/>
        <v>4.5065489015825466E-4</v>
      </c>
      <c r="G52" s="109">
        <f t="shared" si="1"/>
        <v>4.5065489015825464E-3</v>
      </c>
    </row>
    <row r="53" spans="1:7">
      <c r="A53" s="198" t="s">
        <v>353</v>
      </c>
      <c r="B53" s="79">
        <v>44484</v>
      </c>
      <c r="C53" s="79">
        <v>44494</v>
      </c>
      <c r="D53" s="80">
        <v>11866.8</v>
      </c>
      <c r="E53" s="77">
        <f t="shared" si="2"/>
        <v>10</v>
      </c>
      <c r="F53" s="197">
        <f t="shared" si="0"/>
        <v>4.2219077581420934E-4</v>
      </c>
      <c r="G53" s="109">
        <f t="shared" si="1"/>
        <v>4.2219077581420929E-3</v>
      </c>
    </row>
    <row r="54" spans="1:7">
      <c r="A54" s="198" t="s">
        <v>354</v>
      </c>
      <c r="B54" s="79">
        <v>44484</v>
      </c>
      <c r="C54" s="79">
        <v>44491</v>
      </c>
      <c r="D54" s="80">
        <v>1675.54</v>
      </c>
      <c r="E54" s="77">
        <f t="shared" si="2"/>
        <v>7</v>
      </c>
      <c r="F54" s="197">
        <f t="shared" si="0"/>
        <v>5.9611481823890216E-5</v>
      </c>
      <c r="G54" s="109">
        <f t="shared" si="1"/>
        <v>4.1728037276723149E-4</v>
      </c>
    </row>
    <row r="55" spans="1:7">
      <c r="A55" s="198" t="s">
        <v>355</v>
      </c>
      <c r="B55" s="79">
        <v>44484</v>
      </c>
      <c r="C55" s="79">
        <v>44491</v>
      </c>
      <c r="D55" s="80">
        <v>5768.48</v>
      </c>
      <c r="E55" s="77">
        <f t="shared" si="2"/>
        <v>7</v>
      </c>
      <c r="F55" s="197">
        <f t="shared" si="0"/>
        <v>2.0522795079286332E-4</v>
      </c>
      <c r="G55" s="109">
        <f t="shared" si="1"/>
        <v>1.4365956555500432E-3</v>
      </c>
    </row>
    <row r="56" spans="1:7">
      <c r="A56" s="198" t="s">
        <v>356</v>
      </c>
      <c r="B56" s="79">
        <v>44484</v>
      </c>
      <c r="C56" s="79">
        <v>44494</v>
      </c>
      <c r="D56" s="80">
        <v>14299.61</v>
      </c>
      <c r="E56" s="77">
        <f t="shared" si="2"/>
        <v>10</v>
      </c>
      <c r="F56" s="197">
        <f t="shared" si="0"/>
        <v>5.0874401184317823E-4</v>
      </c>
      <c r="G56" s="109">
        <f t="shared" si="1"/>
        <v>5.0874401184317821E-3</v>
      </c>
    </row>
    <row r="57" spans="1:7">
      <c r="A57" s="198" t="s">
        <v>357</v>
      </c>
      <c r="B57" s="79">
        <v>44487</v>
      </c>
      <c r="C57" s="79">
        <v>44495</v>
      </c>
      <c r="D57" s="80">
        <v>720.81</v>
      </c>
      <c r="E57" s="77">
        <f t="shared" si="2"/>
        <v>8</v>
      </c>
      <c r="F57" s="197">
        <f t="shared" si="0"/>
        <v>2.5644599480453048E-5</v>
      </c>
      <c r="G57" s="109">
        <f t="shared" si="1"/>
        <v>2.0515679584362439E-4</v>
      </c>
    </row>
    <row r="58" spans="1:7">
      <c r="A58" s="198" t="s">
        <v>358</v>
      </c>
      <c r="B58" s="79">
        <v>44487</v>
      </c>
      <c r="C58" s="79">
        <v>44489</v>
      </c>
      <c r="D58" s="80">
        <v>1500</v>
      </c>
      <c r="E58" s="77">
        <f t="shared" si="2"/>
        <v>2</v>
      </c>
      <c r="F58" s="197">
        <f t="shared" si="0"/>
        <v>5.3366211929190184E-5</v>
      </c>
      <c r="G58" s="109">
        <f t="shared" si="1"/>
        <v>1.0673242385838037E-4</v>
      </c>
    </row>
    <row r="59" spans="1:7">
      <c r="A59" s="198" t="s">
        <v>359</v>
      </c>
      <c r="B59" s="79">
        <v>44487</v>
      </c>
      <c r="C59" s="79">
        <v>44505</v>
      </c>
      <c r="D59" s="80">
        <v>1337.66</v>
      </c>
      <c r="E59" s="77">
        <f t="shared" si="2"/>
        <v>18</v>
      </c>
      <c r="F59" s="197">
        <f t="shared" si="0"/>
        <v>4.7590564699467034E-5</v>
      </c>
      <c r="G59" s="109">
        <f t="shared" si="1"/>
        <v>8.5663016459040656E-4</v>
      </c>
    </row>
    <row r="60" spans="1:7">
      <c r="A60" s="198" t="s">
        <v>360</v>
      </c>
      <c r="B60" s="79">
        <v>44489</v>
      </c>
      <c r="C60" s="79">
        <v>44496</v>
      </c>
      <c r="D60" s="80">
        <v>3829.77</v>
      </c>
      <c r="E60" s="77">
        <f t="shared" si="2"/>
        <v>7</v>
      </c>
      <c r="F60" s="197">
        <f t="shared" si="0"/>
        <v>1.3625354497336979E-4</v>
      </c>
      <c r="G60" s="109">
        <f t="shared" si="1"/>
        <v>9.5377481481358846E-4</v>
      </c>
    </row>
    <row r="61" spans="1:7">
      <c r="A61" s="198" t="s">
        <v>361</v>
      </c>
      <c r="B61" s="79">
        <v>44489</v>
      </c>
      <c r="C61" s="79">
        <v>44496</v>
      </c>
      <c r="D61" s="80">
        <v>335628.97</v>
      </c>
      <c r="E61" s="77">
        <f t="shared" si="2"/>
        <v>7</v>
      </c>
      <c r="F61" s="197">
        <f t="shared" si="0"/>
        <v>1.1940831161730543E-2</v>
      </c>
      <c r="G61" s="109">
        <f t="shared" si="1"/>
        <v>8.3585818132113798E-2</v>
      </c>
    </row>
    <row r="62" spans="1:7">
      <c r="A62" s="198" t="s">
        <v>362</v>
      </c>
      <c r="B62" s="79">
        <v>44489</v>
      </c>
      <c r="C62" s="79">
        <v>44496</v>
      </c>
      <c r="D62" s="80">
        <v>173668</v>
      </c>
      <c r="E62" s="77">
        <f t="shared" si="2"/>
        <v>7</v>
      </c>
      <c r="F62" s="197">
        <f t="shared" si="0"/>
        <v>6.1786688622124004E-3</v>
      </c>
      <c r="G62" s="109">
        <f t="shared" si="1"/>
        <v>4.3250682035486807E-2</v>
      </c>
    </row>
    <row r="63" spans="1:7">
      <c r="A63" s="198" t="s">
        <v>363</v>
      </c>
      <c r="B63" s="79">
        <v>44489</v>
      </c>
      <c r="C63" s="79">
        <v>44495</v>
      </c>
      <c r="D63" s="80">
        <v>36942.18</v>
      </c>
      <c r="E63" s="77">
        <f t="shared" si="2"/>
        <v>6</v>
      </c>
      <c r="F63" s="197">
        <f t="shared" si="0"/>
        <v>1.3143094713375274E-3</v>
      </c>
      <c r="G63" s="109">
        <f t="shared" si="1"/>
        <v>7.8858568280251642E-3</v>
      </c>
    </row>
    <row r="64" spans="1:7">
      <c r="A64" s="198" t="s">
        <v>364</v>
      </c>
      <c r="B64" s="79">
        <v>44489</v>
      </c>
      <c r="C64" s="79">
        <v>44496</v>
      </c>
      <c r="D64" s="80">
        <v>14400</v>
      </c>
      <c r="E64" s="77">
        <f t="shared" si="2"/>
        <v>7</v>
      </c>
      <c r="F64" s="197">
        <f t="shared" si="0"/>
        <v>5.1231563452022581E-4</v>
      </c>
      <c r="G64" s="109">
        <f t="shared" si="1"/>
        <v>3.5862094416415809E-3</v>
      </c>
    </row>
    <row r="65" spans="1:7">
      <c r="A65" s="198" t="s">
        <v>365</v>
      </c>
      <c r="B65" s="79">
        <v>44489</v>
      </c>
      <c r="C65" s="79">
        <v>44504</v>
      </c>
      <c r="D65" s="80">
        <v>13485.05</v>
      </c>
      <c r="E65" s="77">
        <f t="shared" si="2"/>
        <v>15</v>
      </c>
      <c r="F65" s="197">
        <f t="shared" si="0"/>
        <v>4.797640241171507E-4</v>
      </c>
      <c r="G65" s="109">
        <f t="shared" si="1"/>
        <v>7.1964603617572604E-3</v>
      </c>
    </row>
    <row r="66" spans="1:7">
      <c r="A66" s="198" t="s">
        <v>366</v>
      </c>
      <c r="B66" s="79">
        <v>44490</v>
      </c>
      <c r="C66" s="79">
        <v>44497</v>
      </c>
      <c r="D66" s="80">
        <v>909.95</v>
      </c>
      <c r="E66" s="77">
        <f t="shared" si="2"/>
        <v>7</v>
      </c>
      <c r="F66" s="197">
        <f t="shared" si="0"/>
        <v>3.2373723029977744E-5</v>
      </c>
      <c r="G66" s="109">
        <f t="shared" si="1"/>
        <v>2.266160612098442E-4</v>
      </c>
    </row>
    <row r="67" spans="1:7">
      <c r="A67" s="198" t="s">
        <v>367</v>
      </c>
      <c r="B67" s="79">
        <v>44490</v>
      </c>
      <c r="C67" s="79">
        <v>44522</v>
      </c>
      <c r="D67" s="80">
        <v>2688</v>
      </c>
      <c r="E67" s="77">
        <f t="shared" si="2"/>
        <v>32</v>
      </c>
      <c r="F67" s="197">
        <f t="shared" si="0"/>
        <v>9.5632251777108814E-5</v>
      </c>
      <c r="G67" s="109">
        <f t="shared" si="1"/>
        <v>3.060232056867482E-3</v>
      </c>
    </row>
    <row r="68" spans="1:7">
      <c r="A68" s="198" t="s">
        <v>368</v>
      </c>
      <c r="B68" s="79">
        <v>44490</v>
      </c>
      <c r="C68" s="79">
        <v>44496</v>
      </c>
      <c r="D68" s="80">
        <v>7</v>
      </c>
      <c r="E68" s="77">
        <f t="shared" si="2"/>
        <v>6</v>
      </c>
      <c r="F68" s="197">
        <f t="shared" si="0"/>
        <v>2.4904232233622085E-7</v>
      </c>
      <c r="G68" s="109">
        <f t="shared" si="1"/>
        <v>1.494253934017325E-6</v>
      </c>
    </row>
    <row r="69" spans="1:7">
      <c r="A69" s="198" t="s">
        <v>369</v>
      </c>
      <c r="B69" s="79">
        <v>44490</v>
      </c>
      <c r="C69" s="79">
        <v>44495</v>
      </c>
      <c r="D69" s="80">
        <v>100</v>
      </c>
      <c r="E69" s="77">
        <f t="shared" si="2"/>
        <v>5</v>
      </c>
      <c r="F69" s="197">
        <f t="shared" si="0"/>
        <v>3.5577474619460125E-6</v>
      </c>
      <c r="G69" s="109">
        <f t="shared" si="1"/>
        <v>1.7788737309730061E-5</v>
      </c>
    </row>
    <row r="70" spans="1:7">
      <c r="A70" s="198" t="s">
        <v>370</v>
      </c>
      <c r="B70" s="79">
        <v>44490</v>
      </c>
      <c r="C70" s="79">
        <v>44494</v>
      </c>
      <c r="D70" s="80">
        <v>1489.85</v>
      </c>
      <c r="E70" s="77">
        <f t="shared" si="2"/>
        <v>4</v>
      </c>
      <c r="F70" s="197">
        <f t="shared" si="0"/>
        <v>5.3005100561802658E-5</v>
      </c>
      <c r="G70" s="109">
        <f t="shared" si="1"/>
        <v>2.1202040224721063E-4</v>
      </c>
    </row>
    <row r="71" spans="1:7">
      <c r="A71" s="198" t="s">
        <v>371</v>
      </c>
      <c r="B71" s="79">
        <v>44490</v>
      </c>
      <c r="C71" s="79">
        <v>44495</v>
      </c>
      <c r="D71" s="80">
        <v>542.5</v>
      </c>
      <c r="E71" s="77">
        <f t="shared" si="2"/>
        <v>5</v>
      </c>
      <c r="F71" s="197">
        <f t="shared" si="0"/>
        <v>1.9300779981057116E-5</v>
      </c>
      <c r="G71" s="109">
        <f t="shared" ref="G71:G133" si="3">IF(ISBLANK(C71), "",E71*F71)</f>
        <v>9.6503899905285578E-5</v>
      </c>
    </row>
    <row r="72" spans="1:7">
      <c r="A72" s="198" t="s">
        <v>372</v>
      </c>
      <c r="B72" s="79">
        <v>44490</v>
      </c>
      <c r="C72" s="79">
        <v>44497</v>
      </c>
      <c r="D72" s="80">
        <v>237.06</v>
      </c>
      <c r="E72" s="77">
        <f t="shared" ref="E72:E134" si="4">IF(ISBLANK(C72),"",C72-B72)</f>
        <v>7</v>
      </c>
      <c r="F72" s="197">
        <f t="shared" si="0"/>
        <v>8.4339961332892163E-6</v>
      </c>
      <c r="G72" s="109">
        <f t="shared" si="3"/>
        <v>5.9037972933024514E-5</v>
      </c>
    </row>
    <row r="73" spans="1:7">
      <c r="A73" s="198" t="s">
        <v>373</v>
      </c>
      <c r="B73" s="79">
        <v>44491</v>
      </c>
      <c r="C73" s="79">
        <v>44501</v>
      </c>
      <c r="D73" s="80">
        <v>3600</v>
      </c>
      <c r="E73" s="77">
        <f t="shared" si="4"/>
        <v>10</v>
      </c>
      <c r="F73" s="197">
        <f t="shared" si="0"/>
        <v>1.2807890863005645E-4</v>
      </c>
      <c r="G73" s="109">
        <f t="shared" si="3"/>
        <v>1.2807890863005644E-3</v>
      </c>
    </row>
    <row r="74" spans="1:7">
      <c r="A74" s="198" t="s">
        <v>374</v>
      </c>
      <c r="B74" s="79">
        <v>44491</v>
      </c>
      <c r="C74" s="79">
        <v>44509</v>
      </c>
      <c r="D74" s="80">
        <v>3488.28</v>
      </c>
      <c r="E74" s="77">
        <f t="shared" si="4"/>
        <v>18</v>
      </c>
      <c r="F74" s="197">
        <f t="shared" si="0"/>
        <v>1.2410419316557036E-4</v>
      </c>
      <c r="G74" s="109">
        <f t="shared" si="3"/>
        <v>2.2338754769802667E-3</v>
      </c>
    </row>
    <row r="75" spans="1:7">
      <c r="A75" s="198" t="s">
        <v>375</v>
      </c>
      <c r="B75" s="79">
        <v>44491</v>
      </c>
      <c r="C75" s="79">
        <v>44504</v>
      </c>
      <c r="D75" s="80">
        <v>1872</v>
      </c>
      <c r="E75" s="77">
        <f t="shared" si="4"/>
        <v>13</v>
      </c>
      <c r="F75" s="197">
        <f t="shared" ref="F75:F138" si="5">D75/$D$935</f>
        <v>6.6601032487629348E-5</v>
      </c>
      <c r="G75" s="109">
        <f t="shared" si="3"/>
        <v>8.6581342233918153E-4</v>
      </c>
    </row>
    <row r="76" spans="1:7">
      <c r="A76" s="198" t="s">
        <v>376</v>
      </c>
      <c r="B76" s="79">
        <v>44494</v>
      </c>
      <c r="C76" s="79">
        <v>44502</v>
      </c>
      <c r="D76" s="80">
        <v>94.98</v>
      </c>
      <c r="E76" s="77">
        <f t="shared" si="4"/>
        <v>8</v>
      </c>
      <c r="F76" s="197">
        <f t="shared" si="5"/>
        <v>3.3791485393563226E-6</v>
      </c>
      <c r="G76" s="109">
        <f t="shared" si="3"/>
        <v>2.7033188314850581E-5</v>
      </c>
    </row>
    <row r="77" spans="1:7">
      <c r="A77" s="198" t="s">
        <v>377</v>
      </c>
      <c r="B77" s="79">
        <v>44494</v>
      </c>
      <c r="C77" s="79">
        <v>44501</v>
      </c>
      <c r="D77" s="80">
        <v>1095.92</v>
      </c>
      <c r="E77" s="77">
        <f t="shared" si="4"/>
        <v>7</v>
      </c>
      <c r="F77" s="197">
        <f t="shared" si="5"/>
        <v>3.899006598495874E-5</v>
      </c>
      <c r="G77" s="109">
        <f t="shared" si="3"/>
        <v>2.7293046189471118E-4</v>
      </c>
    </row>
    <row r="78" spans="1:7">
      <c r="A78" s="198" t="s">
        <v>378</v>
      </c>
      <c r="B78" s="79">
        <v>44496</v>
      </c>
      <c r="C78" s="79">
        <v>44503</v>
      </c>
      <c r="D78" s="80">
        <v>768.87</v>
      </c>
      <c r="E78" s="77">
        <f t="shared" si="4"/>
        <v>7</v>
      </c>
      <c r="F78" s="197">
        <f t="shared" si="5"/>
        <v>2.7354452910664304E-5</v>
      </c>
      <c r="G78" s="109">
        <f t="shared" si="3"/>
        <v>1.9148117037465012E-4</v>
      </c>
    </row>
    <row r="79" spans="1:7">
      <c r="A79" s="198" t="s">
        <v>379</v>
      </c>
      <c r="B79" s="79">
        <v>44496</v>
      </c>
      <c r="C79" s="79">
        <v>44503</v>
      </c>
      <c r="D79" s="80">
        <v>1500</v>
      </c>
      <c r="E79" s="77">
        <f t="shared" si="4"/>
        <v>7</v>
      </c>
      <c r="F79" s="197">
        <f t="shared" si="5"/>
        <v>5.3366211929190184E-5</v>
      </c>
      <c r="G79" s="109">
        <f t="shared" si="3"/>
        <v>3.7356348350433129E-4</v>
      </c>
    </row>
    <row r="80" spans="1:7">
      <c r="A80" s="198" t="s">
        <v>380</v>
      </c>
      <c r="B80" s="79">
        <v>44496</v>
      </c>
      <c r="C80" s="79">
        <v>44522</v>
      </c>
      <c r="D80" s="80">
        <v>5984</v>
      </c>
      <c r="E80" s="77">
        <f t="shared" si="4"/>
        <v>26</v>
      </c>
      <c r="F80" s="197">
        <f t="shared" si="5"/>
        <v>2.1289560812284939E-4</v>
      </c>
      <c r="G80" s="109">
        <f t="shared" si="3"/>
        <v>5.5352858111940842E-3</v>
      </c>
    </row>
    <row r="81" spans="1:7">
      <c r="A81" s="198" t="s">
        <v>381</v>
      </c>
      <c r="B81" s="79">
        <v>44496</v>
      </c>
      <c r="C81" s="79">
        <v>44524</v>
      </c>
      <c r="D81" s="80">
        <v>94.16</v>
      </c>
      <c r="E81" s="77">
        <f t="shared" si="4"/>
        <v>28</v>
      </c>
      <c r="F81" s="197">
        <f t="shared" si="5"/>
        <v>3.349975010168365E-6</v>
      </c>
      <c r="G81" s="109">
        <f t="shared" si="3"/>
        <v>9.3799300284714223E-5</v>
      </c>
    </row>
    <row r="82" spans="1:7">
      <c r="A82" s="198" t="s">
        <v>382</v>
      </c>
      <c r="B82" s="79">
        <v>44496</v>
      </c>
      <c r="C82" s="79">
        <v>44517</v>
      </c>
      <c r="D82" s="80">
        <v>320.26</v>
      </c>
      <c r="E82" s="77">
        <f t="shared" si="4"/>
        <v>21</v>
      </c>
      <c r="F82" s="197">
        <f t="shared" si="5"/>
        <v>1.1394042021628298E-5</v>
      </c>
      <c r="G82" s="109">
        <f t="shared" si="3"/>
        <v>2.3927488245419426E-4</v>
      </c>
    </row>
    <row r="83" spans="1:7">
      <c r="A83" s="198" t="s">
        <v>383</v>
      </c>
      <c r="B83" s="79">
        <v>44496</v>
      </c>
      <c r="C83" s="79">
        <v>44498</v>
      </c>
      <c r="D83" s="80">
        <v>8000</v>
      </c>
      <c r="E83" s="77">
        <f t="shared" si="4"/>
        <v>2</v>
      </c>
      <c r="F83" s="197">
        <f t="shared" si="5"/>
        <v>2.8461979695568098E-4</v>
      </c>
      <c r="G83" s="109">
        <f t="shared" si="3"/>
        <v>5.6923959391136196E-4</v>
      </c>
    </row>
    <row r="84" spans="1:7">
      <c r="A84" s="198" t="s">
        <v>384</v>
      </c>
      <c r="B84" s="79">
        <v>44496</v>
      </c>
      <c r="C84" s="79">
        <v>44501</v>
      </c>
      <c r="D84" s="80">
        <v>38000</v>
      </c>
      <c r="E84" s="77">
        <f t="shared" si="4"/>
        <v>5</v>
      </c>
      <c r="F84" s="197">
        <f t="shared" si="5"/>
        <v>1.3519440355394847E-3</v>
      </c>
      <c r="G84" s="109">
        <f t="shared" si="3"/>
        <v>6.7597201776974231E-3</v>
      </c>
    </row>
    <row r="85" spans="1:7">
      <c r="A85" s="198" t="s">
        <v>385</v>
      </c>
      <c r="B85" s="79">
        <v>44498</v>
      </c>
      <c r="C85" s="79">
        <v>44515</v>
      </c>
      <c r="D85" s="80">
        <v>5000</v>
      </c>
      <c r="E85" s="77">
        <f t="shared" si="4"/>
        <v>17</v>
      </c>
      <c r="F85" s="197">
        <f t="shared" si="5"/>
        <v>1.7788737309730061E-4</v>
      </c>
      <c r="G85" s="109">
        <f t="shared" si="3"/>
        <v>3.0240853426541105E-3</v>
      </c>
    </row>
    <row r="86" spans="1:7">
      <c r="A86" s="198" t="s">
        <v>386</v>
      </c>
      <c r="B86" s="79">
        <v>44498</v>
      </c>
      <c r="C86" s="79">
        <v>44512</v>
      </c>
      <c r="D86" s="80">
        <v>1536.57</v>
      </c>
      <c r="E86" s="77">
        <f t="shared" si="4"/>
        <v>14</v>
      </c>
      <c r="F86" s="197">
        <f t="shared" si="5"/>
        <v>5.4667280176023837E-5</v>
      </c>
      <c r="G86" s="109">
        <f t="shared" si="3"/>
        <v>7.6534192246433376E-4</v>
      </c>
    </row>
    <row r="87" spans="1:7">
      <c r="A87" s="198" t="s">
        <v>387</v>
      </c>
      <c r="B87" s="79">
        <v>44498</v>
      </c>
      <c r="C87" s="79">
        <v>44505</v>
      </c>
      <c r="D87" s="80">
        <v>658.97</v>
      </c>
      <c r="E87" s="77">
        <f t="shared" si="4"/>
        <v>7</v>
      </c>
      <c r="F87" s="197">
        <f t="shared" si="5"/>
        <v>2.3444488449985639E-5</v>
      </c>
      <c r="G87" s="109">
        <f t="shared" si="3"/>
        <v>1.6411141914989948E-4</v>
      </c>
    </row>
    <row r="88" spans="1:7">
      <c r="A88" s="198" t="s">
        <v>388</v>
      </c>
      <c r="B88" s="79">
        <v>44501</v>
      </c>
      <c r="C88" s="79">
        <v>44515</v>
      </c>
      <c r="D88" s="80">
        <v>32.950000000000003</v>
      </c>
      <c r="E88" s="77">
        <f t="shared" si="4"/>
        <v>14</v>
      </c>
      <c r="F88" s="197">
        <f t="shared" si="5"/>
        <v>1.1722777887112111E-6</v>
      </c>
      <c r="G88" s="109">
        <f t="shared" si="3"/>
        <v>1.6411889041956955E-5</v>
      </c>
    </row>
    <row r="89" spans="1:7">
      <c r="A89" s="198" t="s">
        <v>389</v>
      </c>
      <c r="B89" s="79">
        <v>44502</v>
      </c>
      <c r="C89" s="79">
        <v>44517</v>
      </c>
      <c r="D89" s="80">
        <v>2500</v>
      </c>
      <c r="E89" s="77">
        <f t="shared" si="4"/>
        <v>15</v>
      </c>
      <c r="F89" s="197">
        <f t="shared" si="5"/>
        <v>8.8943686548650306E-5</v>
      </c>
      <c r="G89" s="109">
        <f t="shared" si="3"/>
        <v>1.3341552982297545E-3</v>
      </c>
    </row>
    <row r="90" spans="1:7">
      <c r="A90" s="198" t="s">
        <v>390</v>
      </c>
      <c r="B90" s="79">
        <v>44502</v>
      </c>
      <c r="C90" s="79">
        <v>44523</v>
      </c>
      <c r="D90" s="80">
        <v>17537.11</v>
      </c>
      <c r="E90" s="77">
        <f t="shared" si="4"/>
        <v>21</v>
      </c>
      <c r="F90" s="197">
        <f t="shared" si="5"/>
        <v>6.239260859236803E-4</v>
      </c>
      <c r="G90" s="109">
        <f t="shared" si="3"/>
        <v>1.3102447804397286E-2</v>
      </c>
    </row>
    <row r="91" spans="1:7">
      <c r="A91" s="198" t="s">
        <v>391</v>
      </c>
      <c r="B91" s="79">
        <v>44502</v>
      </c>
      <c r="C91" s="79">
        <v>44522</v>
      </c>
      <c r="D91" s="80">
        <v>3460</v>
      </c>
      <c r="E91" s="77">
        <f t="shared" si="4"/>
        <v>20</v>
      </c>
      <c r="F91" s="197">
        <f t="shared" si="5"/>
        <v>1.2309806218333203E-4</v>
      </c>
      <c r="G91" s="109">
        <f t="shared" si="3"/>
        <v>2.4619612436666406E-3</v>
      </c>
    </row>
    <row r="92" spans="1:7">
      <c r="A92" s="198" t="s">
        <v>392</v>
      </c>
      <c r="B92" s="79">
        <v>44503</v>
      </c>
      <c r="C92" s="79">
        <v>44509</v>
      </c>
      <c r="D92" s="80">
        <v>2445</v>
      </c>
      <c r="E92" s="77">
        <f t="shared" si="4"/>
        <v>6</v>
      </c>
      <c r="F92" s="197">
        <f t="shared" si="5"/>
        <v>8.6986925444580002E-5</v>
      </c>
      <c r="G92" s="109">
        <f t="shared" si="3"/>
        <v>5.2192155266747998E-4</v>
      </c>
    </row>
    <row r="93" spans="1:7">
      <c r="A93" s="198" t="s">
        <v>393</v>
      </c>
      <c r="B93" s="79">
        <v>44504</v>
      </c>
      <c r="C93" s="79">
        <v>44515</v>
      </c>
      <c r="D93" s="80">
        <v>79.5</v>
      </c>
      <c r="E93" s="77">
        <f t="shared" si="4"/>
        <v>11</v>
      </c>
      <c r="F93" s="197">
        <f t="shared" si="5"/>
        <v>2.8284092322470799E-6</v>
      </c>
      <c r="G93" s="109">
        <f t="shared" si="3"/>
        <v>3.1112501554717879E-5</v>
      </c>
    </row>
    <row r="94" spans="1:7">
      <c r="A94" s="198" t="s">
        <v>394</v>
      </c>
      <c r="B94" s="79">
        <v>44504</v>
      </c>
      <c r="C94" s="79">
        <v>44516</v>
      </c>
      <c r="D94" s="80">
        <v>89.5</v>
      </c>
      <c r="E94" s="77">
        <f t="shared" si="4"/>
        <v>12</v>
      </c>
      <c r="F94" s="197">
        <f t="shared" si="5"/>
        <v>3.1841839784416811E-6</v>
      </c>
      <c r="G94" s="109">
        <f t="shared" si="3"/>
        <v>3.821020774130017E-5</v>
      </c>
    </row>
    <row r="95" spans="1:7">
      <c r="A95" s="198" t="s">
        <v>395</v>
      </c>
      <c r="B95" s="79">
        <v>44504</v>
      </c>
      <c r="C95" s="79">
        <v>44523</v>
      </c>
      <c r="D95" s="80">
        <v>51423.360000000001</v>
      </c>
      <c r="E95" s="77">
        <f t="shared" si="4"/>
        <v>19</v>
      </c>
      <c r="F95" s="197">
        <f t="shared" si="5"/>
        <v>1.8295132852473609E-3</v>
      </c>
      <c r="G95" s="109">
        <f t="shared" si="3"/>
        <v>3.4760752419699857E-2</v>
      </c>
    </row>
    <row r="96" spans="1:7">
      <c r="A96" s="198" t="s">
        <v>396</v>
      </c>
      <c r="B96" s="79">
        <v>44504</v>
      </c>
      <c r="C96" s="79">
        <v>44509</v>
      </c>
      <c r="D96" s="80">
        <v>2516</v>
      </c>
      <c r="E96" s="77">
        <f t="shared" si="4"/>
        <v>5</v>
      </c>
      <c r="F96" s="197">
        <f t="shared" si="5"/>
        <v>8.9512926142561668E-5</v>
      </c>
      <c r="G96" s="109">
        <f t="shared" si="3"/>
        <v>4.4756463071280833E-4</v>
      </c>
    </row>
    <row r="97" spans="1:7">
      <c r="A97" s="198" t="s">
        <v>397</v>
      </c>
      <c r="B97" s="79">
        <v>44504</v>
      </c>
      <c r="C97" s="79">
        <v>44510</v>
      </c>
      <c r="D97" s="80">
        <v>7</v>
      </c>
      <c r="E97" s="77">
        <f t="shared" si="4"/>
        <v>6</v>
      </c>
      <c r="F97" s="197">
        <f t="shared" si="5"/>
        <v>2.4904232233622085E-7</v>
      </c>
      <c r="G97" s="109">
        <f t="shared" si="3"/>
        <v>1.494253934017325E-6</v>
      </c>
    </row>
    <row r="98" spans="1:7">
      <c r="A98" s="198" t="s">
        <v>398</v>
      </c>
      <c r="B98" s="79">
        <v>44504</v>
      </c>
      <c r="C98" s="79">
        <v>44509</v>
      </c>
      <c r="D98" s="80">
        <v>100</v>
      </c>
      <c r="E98" s="77">
        <f t="shared" si="4"/>
        <v>5</v>
      </c>
      <c r="F98" s="197">
        <f t="shared" si="5"/>
        <v>3.5577474619460125E-6</v>
      </c>
      <c r="G98" s="109">
        <f t="shared" si="3"/>
        <v>1.7788737309730061E-5</v>
      </c>
    </row>
    <row r="99" spans="1:7">
      <c r="A99" s="198" t="s">
        <v>399</v>
      </c>
      <c r="B99" s="79">
        <v>44504</v>
      </c>
      <c r="C99" s="79">
        <v>44509</v>
      </c>
      <c r="D99" s="80">
        <v>1489.85</v>
      </c>
      <c r="E99" s="77">
        <f t="shared" si="4"/>
        <v>5</v>
      </c>
      <c r="F99" s="197">
        <f t="shared" si="5"/>
        <v>5.3005100561802658E-5</v>
      </c>
      <c r="G99" s="109">
        <f t="shared" si="3"/>
        <v>2.6502550280901329E-4</v>
      </c>
    </row>
    <row r="100" spans="1:7">
      <c r="A100" s="198" t="s">
        <v>400</v>
      </c>
      <c r="B100" s="79">
        <v>44504</v>
      </c>
      <c r="C100" s="79">
        <v>44509</v>
      </c>
      <c r="D100" s="80">
        <v>542.5</v>
      </c>
      <c r="E100" s="77">
        <f t="shared" si="4"/>
        <v>5</v>
      </c>
      <c r="F100" s="197">
        <f t="shared" si="5"/>
        <v>1.9300779981057116E-5</v>
      </c>
      <c r="G100" s="109">
        <f t="shared" si="3"/>
        <v>9.6503899905285578E-5</v>
      </c>
    </row>
    <row r="101" spans="1:7">
      <c r="A101" s="198" t="s">
        <v>401</v>
      </c>
      <c r="B101" s="79">
        <v>44504</v>
      </c>
      <c r="C101" s="79">
        <v>44509</v>
      </c>
      <c r="D101" s="80">
        <v>297.82</v>
      </c>
      <c r="E101" s="77">
        <f t="shared" si="4"/>
        <v>5</v>
      </c>
      <c r="F101" s="197">
        <f t="shared" si="5"/>
        <v>1.0595683491167614E-5</v>
      </c>
      <c r="G101" s="109">
        <f t="shared" si="3"/>
        <v>5.2978417455838066E-5</v>
      </c>
    </row>
    <row r="102" spans="1:7">
      <c r="A102" s="198" t="s">
        <v>402</v>
      </c>
      <c r="B102" s="79">
        <v>44505</v>
      </c>
      <c r="C102" s="79">
        <v>44517</v>
      </c>
      <c r="D102" s="80">
        <v>93.52</v>
      </c>
      <c r="E102" s="77">
        <f t="shared" si="4"/>
        <v>12</v>
      </c>
      <c r="F102" s="197">
        <f t="shared" si="5"/>
        <v>3.3272054264119105E-6</v>
      </c>
      <c r="G102" s="109">
        <f t="shared" si="3"/>
        <v>3.9926465116942923E-5</v>
      </c>
    </row>
    <row r="103" spans="1:7">
      <c r="A103" s="198" t="s">
        <v>403</v>
      </c>
      <c r="B103" s="79">
        <v>44505</v>
      </c>
      <c r="C103" s="79">
        <v>44538</v>
      </c>
      <c r="D103" s="80">
        <v>500</v>
      </c>
      <c r="E103" s="77">
        <f t="shared" si="4"/>
        <v>33</v>
      </c>
      <c r="F103" s="197">
        <f t="shared" si="5"/>
        <v>1.7788737309730061E-5</v>
      </c>
      <c r="G103" s="109">
        <f t="shared" si="3"/>
        <v>5.8702833122109208E-4</v>
      </c>
    </row>
    <row r="104" spans="1:7">
      <c r="A104" s="198" t="s">
        <v>404</v>
      </c>
      <c r="B104" s="79">
        <v>44505</v>
      </c>
      <c r="C104" s="79">
        <v>44522</v>
      </c>
      <c r="D104" s="80">
        <v>154.44</v>
      </c>
      <c r="E104" s="77">
        <f t="shared" si="4"/>
        <v>17</v>
      </c>
      <c r="F104" s="197">
        <f t="shared" si="5"/>
        <v>5.4945851802294213E-6</v>
      </c>
      <c r="G104" s="109">
        <f t="shared" si="3"/>
        <v>9.3407948063900167E-5</v>
      </c>
    </row>
    <row r="105" spans="1:7">
      <c r="A105" s="198" t="s">
        <v>405</v>
      </c>
      <c r="B105" s="79">
        <v>44505</v>
      </c>
      <c r="C105" s="79">
        <v>44512</v>
      </c>
      <c r="D105" s="80">
        <v>6217.2</v>
      </c>
      <c r="E105" s="77">
        <f t="shared" si="4"/>
        <v>7</v>
      </c>
      <c r="F105" s="197">
        <f t="shared" si="5"/>
        <v>2.2119227520410746E-4</v>
      </c>
      <c r="G105" s="109">
        <f t="shared" si="3"/>
        <v>1.5483459264287523E-3</v>
      </c>
    </row>
    <row r="106" spans="1:7">
      <c r="A106" s="198" t="s">
        <v>406</v>
      </c>
      <c r="B106" s="79">
        <v>44509</v>
      </c>
      <c r="C106" s="79">
        <v>44522</v>
      </c>
      <c r="D106" s="80">
        <v>7200</v>
      </c>
      <c r="E106" s="77">
        <f t="shared" si="4"/>
        <v>13</v>
      </c>
      <c r="F106" s="197">
        <f t="shared" si="5"/>
        <v>2.561578172601129E-4</v>
      </c>
      <c r="G106" s="109">
        <f t="shared" si="3"/>
        <v>3.3300516243814676E-3</v>
      </c>
    </row>
    <row r="107" spans="1:7">
      <c r="A107" s="198" t="s">
        <v>407</v>
      </c>
      <c r="B107" s="79">
        <v>44509</v>
      </c>
      <c r="C107" s="79">
        <v>44526</v>
      </c>
      <c r="D107" s="80">
        <v>975</v>
      </c>
      <c r="E107" s="77">
        <f t="shared" si="4"/>
        <v>17</v>
      </c>
      <c r="F107" s="197">
        <f t="shared" si="5"/>
        <v>3.4688037753973617E-5</v>
      </c>
      <c r="G107" s="109">
        <f t="shared" si="3"/>
        <v>5.8969664181755148E-4</v>
      </c>
    </row>
    <row r="108" spans="1:7">
      <c r="A108" s="198" t="s">
        <v>408</v>
      </c>
      <c r="B108" s="79">
        <v>44509</v>
      </c>
      <c r="C108" s="79">
        <v>44523</v>
      </c>
      <c r="D108" s="80">
        <v>975</v>
      </c>
      <c r="E108" s="77">
        <f t="shared" si="4"/>
        <v>14</v>
      </c>
      <c r="F108" s="197">
        <f t="shared" si="5"/>
        <v>3.4688037753973617E-5</v>
      </c>
      <c r="G108" s="109">
        <f t="shared" si="3"/>
        <v>4.8563252855563063E-4</v>
      </c>
    </row>
    <row r="109" spans="1:7">
      <c r="A109" s="198" t="s">
        <v>409</v>
      </c>
      <c r="B109" s="79">
        <v>44509</v>
      </c>
      <c r="C109" s="79">
        <v>44519</v>
      </c>
      <c r="D109" s="80">
        <v>975</v>
      </c>
      <c r="E109" s="77">
        <f t="shared" si="4"/>
        <v>10</v>
      </c>
      <c r="F109" s="197">
        <f t="shared" si="5"/>
        <v>3.4688037753973617E-5</v>
      </c>
      <c r="G109" s="109">
        <f t="shared" si="3"/>
        <v>3.4688037753973617E-4</v>
      </c>
    </row>
    <row r="110" spans="1:7">
      <c r="A110" s="198" t="s">
        <v>410</v>
      </c>
      <c r="B110" s="79">
        <v>44509</v>
      </c>
      <c r="C110" s="79">
        <v>44522</v>
      </c>
      <c r="D110" s="80">
        <v>805</v>
      </c>
      <c r="E110" s="77">
        <f t="shared" si="4"/>
        <v>13</v>
      </c>
      <c r="F110" s="197">
        <f t="shared" si="5"/>
        <v>2.86398670686654E-5</v>
      </c>
      <c r="G110" s="109">
        <f t="shared" si="3"/>
        <v>3.7231827189265022E-4</v>
      </c>
    </row>
    <row r="111" spans="1:7">
      <c r="A111" s="198" t="s">
        <v>411</v>
      </c>
      <c r="B111" s="79">
        <v>44510</v>
      </c>
      <c r="C111" s="79">
        <v>44524</v>
      </c>
      <c r="D111" s="80">
        <v>100</v>
      </c>
      <c r="E111" s="77">
        <f t="shared" si="4"/>
        <v>14</v>
      </c>
      <c r="F111" s="197">
        <f t="shared" si="5"/>
        <v>3.5577474619460125E-6</v>
      </c>
      <c r="G111" s="109">
        <f t="shared" si="3"/>
        <v>4.9808464467244174E-5</v>
      </c>
    </row>
    <row r="112" spans="1:7">
      <c r="A112" s="198" t="s">
        <v>412</v>
      </c>
      <c r="B112" s="79">
        <v>44510</v>
      </c>
      <c r="C112" s="79">
        <v>44582</v>
      </c>
      <c r="D112" s="80">
        <v>12600</v>
      </c>
      <c r="E112" s="77">
        <f t="shared" si="4"/>
        <v>72</v>
      </c>
      <c r="F112" s="197">
        <f t="shared" si="5"/>
        <v>4.4827618020519755E-4</v>
      </c>
      <c r="G112" s="109">
        <f t="shared" si="3"/>
        <v>3.2275884974774224E-2</v>
      </c>
    </row>
    <row r="113" spans="1:7">
      <c r="A113" s="198" t="s">
        <v>413</v>
      </c>
      <c r="B113" s="79">
        <v>44510</v>
      </c>
      <c r="C113" s="79">
        <v>44519</v>
      </c>
      <c r="D113" s="80">
        <v>500</v>
      </c>
      <c r="E113" s="77">
        <f t="shared" si="4"/>
        <v>9</v>
      </c>
      <c r="F113" s="197">
        <f t="shared" si="5"/>
        <v>1.7788737309730061E-5</v>
      </c>
      <c r="G113" s="109">
        <f t="shared" si="3"/>
        <v>1.6009863578757055E-4</v>
      </c>
    </row>
    <row r="114" spans="1:7">
      <c r="A114" s="198" t="s">
        <v>414</v>
      </c>
      <c r="B114" s="79">
        <v>44510</v>
      </c>
      <c r="C114" s="79">
        <v>44531</v>
      </c>
      <c r="D114" s="80">
        <v>500</v>
      </c>
      <c r="E114" s="77">
        <f t="shared" si="4"/>
        <v>21</v>
      </c>
      <c r="F114" s="197">
        <f t="shared" si="5"/>
        <v>1.7788737309730061E-5</v>
      </c>
      <c r="G114" s="109">
        <f t="shared" si="3"/>
        <v>3.7356348350433129E-4</v>
      </c>
    </row>
    <row r="115" spans="1:7">
      <c r="A115" s="198" t="s">
        <v>415</v>
      </c>
      <c r="B115" s="79">
        <v>44511</v>
      </c>
      <c r="C115" s="79">
        <v>44522</v>
      </c>
      <c r="D115" s="80">
        <v>685.49</v>
      </c>
      <c r="E115" s="77">
        <f t="shared" si="4"/>
        <v>11</v>
      </c>
      <c r="F115" s="197">
        <f t="shared" si="5"/>
        <v>2.4388003076893721E-5</v>
      </c>
      <c r="G115" s="109">
        <f t="shared" si="3"/>
        <v>2.6826803384583092E-4</v>
      </c>
    </row>
    <row r="116" spans="1:7">
      <c r="A116" s="198" t="s">
        <v>416</v>
      </c>
      <c r="B116" s="79">
        <v>44511</v>
      </c>
      <c r="C116" s="79">
        <v>44522</v>
      </c>
      <c r="D116" s="80">
        <v>200</v>
      </c>
      <c r="E116" s="77">
        <f t="shared" si="4"/>
        <v>11</v>
      </c>
      <c r="F116" s="197">
        <f t="shared" si="5"/>
        <v>7.115494923892025E-6</v>
      </c>
      <c r="G116" s="109">
        <f t="shared" si="3"/>
        <v>7.8270444162812278E-5</v>
      </c>
    </row>
    <row r="117" spans="1:7">
      <c r="A117" s="198" t="s">
        <v>417</v>
      </c>
      <c r="B117" s="79">
        <v>44511</v>
      </c>
      <c r="C117" s="79">
        <v>44515</v>
      </c>
      <c r="D117" s="80">
        <v>2500</v>
      </c>
      <c r="E117" s="77">
        <f t="shared" si="4"/>
        <v>4</v>
      </c>
      <c r="F117" s="197">
        <f t="shared" si="5"/>
        <v>8.8943686548650306E-5</v>
      </c>
      <c r="G117" s="109">
        <f t="shared" si="3"/>
        <v>3.5577474619460123E-4</v>
      </c>
    </row>
    <row r="118" spans="1:7">
      <c r="A118" s="198" t="s">
        <v>418</v>
      </c>
      <c r="B118" s="79">
        <v>44512</v>
      </c>
      <c r="C118" s="79">
        <v>44532</v>
      </c>
      <c r="D118" s="80">
        <v>1170</v>
      </c>
      <c r="E118" s="77">
        <f t="shared" si="4"/>
        <v>20</v>
      </c>
      <c r="F118" s="197">
        <f t="shared" si="5"/>
        <v>4.1625645304768343E-5</v>
      </c>
      <c r="G118" s="109">
        <f t="shared" si="3"/>
        <v>8.325129060953668E-4</v>
      </c>
    </row>
    <row r="119" spans="1:7">
      <c r="A119" s="198" t="s">
        <v>419</v>
      </c>
      <c r="B119" s="79">
        <v>44512</v>
      </c>
      <c r="C119" s="79">
        <v>44522</v>
      </c>
      <c r="D119" s="80">
        <v>2216.13</v>
      </c>
      <c r="E119" s="77">
        <f t="shared" si="4"/>
        <v>10</v>
      </c>
      <c r="F119" s="197">
        <f t="shared" si="5"/>
        <v>7.8844308828424171E-5</v>
      </c>
      <c r="G119" s="109">
        <f t="shared" si="3"/>
        <v>7.8844308828424168E-4</v>
      </c>
    </row>
    <row r="120" spans="1:7">
      <c r="A120" s="198" t="s">
        <v>420</v>
      </c>
      <c r="B120" s="79">
        <v>44512</v>
      </c>
      <c r="C120" s="79">
        <v>44523</v>
      </c>
      <c r="D120" s="80">
        <v>5742</v>
      </c>
      <c r="E120" s="77">
        <f t="shared" si="4"/>
        <v>11</v>
      </c>
      <c r="F120" s="197">
        <f t="shared" si="5"/>
        <v>2.0428585926494003E-4</v>
      </c>
      <c r="G120" s="109">
        <f t="shared" si="3"/>
        <v>2.2471444519143405E-3</v>
      </c>
    </row>
    <row r="121" spans="1:7">
      <c r="A121" s="198" t="s">
        <v>421</v>
      </c>
      <c r="B121" s="79">
        <v>44512</v>
      </c>
      <c r="C121" s="79">
        <v>44523</v>
      </c>
      <c r="D121" s="80">
        <v>19274.61</v>
      </c>
      <c r="E121" s="77">
        <f t="shared" si="4"/>
        <v>11</v>
      </c>
      <c r="F121" s="197">
        <f t="shared" si="5"/>
        <v>6.8574194807499234E-4</v>
      </c>
      <c r="G121" s="109">
        <f t="shared" si="3"/>
        <v>7.5431614288249162E-3</v>
      </c>
    </row>
    <row r="122" spans="1:7">
      <c r="A122" s="198" t="s">
        <v>422</v>
      </c>
      <c r="B122" s="79">
        <v>44512</v>
      </c>
      <c r="C122" s="79">
        <v>44537</v>
      </c>
      <c r="D122" s="80">
        <v>4079.91</v>
      </c>
      <c r="E122" s="77">
        <f t="shared" si="4"/>
        <v>25</v>
      </c>
      <c r="F122" s="197">
        <f t="shared" si="5"/>
        <v>1.4515289447468153E-4</v>
      </c>
      <c r="G122" s="109">
        <f t="shared" si="3"/>
        <v>3.6288223618670384E-3</v>
      </c>
    </row>
    <row r="123" spans="1:7">
      <c r="A123" s="198" t="s">
        <v>423</v>
      </c>
      <c r="B123" s="79">
        <v>44512</v>
      </c>
      <c r="C123" s="79">
        <v>44523</v>
      </c>
      <c r="D123" s="80">
        <v>2028.82</v>
      </c>
      <c r="E123" s="77">
        <f t="shared" si="4"/>
        <v>11</v>
      </c>
      <c r="F123" s="197">
        <f t="shared" si="5"/>
        <v>7.2180292057453082E-5</v>
      </c>
      <c r="G123" s="109">
        <f t="shared" si="3"/>
        <v>7.9398321263198391E-4</v>
      </c>
    </row>
    <row r="124" spans="1:7">
      <c r="A124" s="198" t="s">
        <v>424</v>
      </c>
      <c r="B124" s="79">
        <v>44512</v>
      </c>
      <c r="C124" s="79">
        <v>44530</v>
      </c>
      <c r="D124" s="80">
        <v>18881.21</v>
      </c>
      <c r="E124" s="77">
        <f t="shared" si="4"/>
        <v>18</v>
      </c>
      <c r="F124" s="197">
        <f t="shared" si="5"/>
        <v>6.7174576955969663E-4</v>
      </c>
      <c r="G124" s="109">
        <f t="shared" si="3"/>
        <v>1.209142385207454E-2</v>
      </c>
    </row>
    <row r="125" spans="1:7">
      <c r="A125" s="198" t="s">
        <v>425</v>
      </c>
      <c r="B125" s="79">
        <v>44512</v>
      </c>
      <c r="C125" s="79">
        <v>44530</v>
      </c>
      <c r="D125" s="80">
        <v>7028.78</v>
      </c>
      <c r="E125" s="77">
        <f t="shared" si="4"/>
        <v>18</v>
      </c>
      <c r="F125" s="197">
        <f t="shared" si="5"/>
        <v>2.5006624205576889E-4</v>
      </c>
      <c r="G125" s="109">
        <f t="shared" si="3"/>
        <v>4.5011923570038399E-3</v>
      </c>
    </row>
    <row r="126" spans="1:7">
      <c r="A126" s="198" t="s">
        <v>426</v>
      </c>
      <c r="B126" s="79">
        <v>44512</v>
      </c>
      <c r="C126" s="79">
        <v>44547</v>
      </c>
      <c r="D126" s="80">
        <v>250</v>
      </c>
      <c r="E126" s="77">
        <f t="shared" si="4"/>
        <v>35</v>
      </c>
      <c r="F126" s="197">
        <f t="shared" si="5"/>
        <v>8.8943686548650306E-6</v>
      </c>
      <c r="G126" s="109">
        <f t="shared" si="3"/>
        <v>3.1130290292027604E-4</v>
      </c>
    </row>
    <row r="127" spans="1:7">
      <c r="A127" s="198" t="s">
        <v>427</v>
      </c>
      <c r="B127" s="79">
        <v>44512</v>
      </c>
      <c r="C127" s="79">
        <v>44531</v>
      </c>
      <c r="D127" s="80">
        <v>50</v>
      </c>
      <c r="E127" s="77">
        <f t="shared" si="4"/>
        <v>19</v>
      </c>
      <c r="F127" s="197">
        <f t="shared" si="5"/>
        <v>1.7788737309730063E-6</v>
      </c>
      <c r="G127" s="109">
        <f t="shared" si="3"/>
        <v>3.3798600888487118E-5</v>
      </c>
    </row>
    <row r="128" spans="1:7">
      <c r="A128" s="198" t="s">
        <v>428</v>
      </c>
      <c r="B128" s="79">
        <v>44512</v>
      </c>
      <c r="C128" s="79">
        <v>44532</v>
      </c>
      <c r="D128" s="80">
        <v>450</v>
      </c>
      <c r="E128" s="77">
        <f t="shared" si="4"/>
        <v>20</v>
      </c>
      <c r="F128" s="197">
        <f t="shared" si="5"/>
        <v>1.6009863578757056E-5</v>
      </c>
      <c r="G128" s="109">
        <f t="shared" si="3"/>
        <v>3.201972715751411E-4</v>
      </c>
    </row>
    <row r="129" spans="1:7">
      <c r="A129" s="198" t="s">
        <v>429</v>
      </c>
      <c r="B129" s="79">
        <v>44512</v>
      </c>
      <c r="C129" s="79">
        <v>44531</v>
      </c>
      <c r="D129" s="80">
        <v>150</v>
      </c>
      <c r="E129" s="77">
        <f t="shared" si="4"/>
        <v>19</v>
      </c>
      <c r="F129" s="197">
        <f t="shared" si="5"/>
        <v>5.3366211929190185E-6</v>
      </c>
      <c r="G129" s="109">
        <f t="shared" si="3"/>
        <v>1.0139580266546135E-4</v>
      </c>
    </row>
    <row r="130" spans="1:7">
      <c r="A130" s="198" t="s">
        <v>430</v>
      </c>
      <c r="B130" s="79">
        <v>44515</v>
      </c>
      <c r="C130" s="79">
        <v>44529</v>
      </c>
      <c r="D130" s="80">
        <v>494.09</v>
      </c>
      <c r="E130" s="77">
        <f t="shared" si="4"/>
        <v>14</v>
      </c>
      <c r="F130" s="197">
        <f t="shared" si="5"/>
        <v>1.7578474434729052E-5</v>
      </c>
      <c r="G130" s="109">
        <f t="shared" si="3"/>
        <v>2.4609864208620673E-4</v>
      </c>
    </row>
    <row r="131" spans="1:7">
      <c r="A131" s="198" t="s">
        <v>431</v>
      </c>
      <c r="B131" s="79">
        <v>44515</v>
      </c>
      <c r="C131" s="79">
        <v>44522</v>
      </c>
      <c r="D131" s="80">
        <v>8392.43</v>
      </c>
      <c r="E131" s="77">
        <f t="shared" si="4"/>
        <v>7</v>
      </c>
      <c r="F131" s="197">
        <f t="shared" si="5"/>
        <v>2.9858146532059571E-4</v>
      </c>
      <c r="G131" s="109">
        <f t="shared" si="3"/>
        <v>2.0900702572441698E-3</v>
      </c>
    </row>
    <row r="132" spans="1:7">
      <c r="A132" s="198" t="s">
        <v>432</v>
      </c>
      <c r="B132" s="79">
        <v>44515</v>
      </c>
      <c r="C132" s="79">
        <v>44531</v>
      </c>
      <c r="D132" s="80">
        <v>235.88</v>
      </c>
      <c r="E132" s="77">
        <f t="shared" si="4"/>
        <v>16</v>
      </c>
      <c r="F132" s="197">
        <f t="shared" si="5"/>
        <v>8.392014713238254E-6</v>
      </c>
      <c r="G132" s="109">
        <f t="shared" si="3"/>
        <v>1.3427223541181206E-4</v>
      </c>
    </row>
    <row r="133" spans="1:7">
      <c r="A133" s="198" t="s">
        <v>433</v>
      </c>
      <c r="B133" s="79">
        <v>44515</v>
      </c>
      <c r="C133" s="79">
        <v>44524</v>
      </c>
      <c r="D133" s="80">
        <v>8300</v>
      </c>
      <c r="E133" s="77">
        <f t="shared" si="4"/>
        <v>9</v>
      </c>
      <c r="F133" s="197">
        <f t="shared" si="5"/>
        <v>2.95293039341519E-4</v>
      </c>
      <c r="G133" s="109">
        <f t="shared" si="3"/>
        <v>2.657637354073671E-3</v>
      </c>
    </row>
    <row r="134" spans="1:7">
      <c r="A134" s="198" t="s">
        <v>434</v>
      </c>
      <c r="B134" s="79">
        <v>44515</v>
      </c>
      <c r="C134" s="79">
        <v>44524</v>
      </c>
      <c r="D134" s="80">
        <v>50</v>
      </c>
      <c r="E134" s="77">
        <f t="shared" si="4"/>
        <v>9</v>
      </c>
      <c r="F134" s="197">
        <f t="shared" si="5"/>
        <v>1.7788737309730063E-6</v>
      </c>
      <c r="G134" s="109">
        <f t="shared" ref="G134:G190" si="6">IF(ISBLANK(C134), "",E134*F134)</f>
        <v>1.6009863578757056E-5</v>
      </c>
    </row>
    <row r="135" spans="1:7">
      <c r="A135" s="198" t="s">
        <v>435</v>
      </c>
      <c r="B135" s="79">
        <v>44516</v>
      </c>
      <c r="C135" s="79">
        <v>44524</v>
      </c>
      <c r="D135" s="80">
        <v>436.01</v>
      </c>
      <c r="E135" s="77">
        <f t="shared" ref="E135:E191" si="7">IF(ISBLANK(C135),"",C135-B135)</f>
        <v>8</v>
      </c>
      <c r="F135" s="197">
        <f t="shared" si="5"/>
        <v>1.5512134708830807E-5</v>
      </c>
      <c r="G135" s="109">
        <f t="shared" si="6"/>
        <v>1.2409707767064646E-4</v>
      </c>
    </row>
    <row r="136" spans="1:7">
      <c r="A136" s="198" t="s">
        <v>436</v>
      </c>
      <c r="B136" s="79">
        <v>44516</v>
      </c>
      <c r="C136" s="79">
        <v>44531</v>
      </c>
      <c r="D136" s="80">
        <v>3469.44</v>
      </c>
      <c r="E136" s="77">
        <f t="shared" si="7"/>
        <v>15</v>
      </c>
      <c r="F136" s="197">
        <f t="shared" si="5"/>
        <v>1.2343391354373973E-4</v>
      </c>
      <c r="G136" s="109">
        <f t="shared" si="6"/>
        <v>1.8515087031560958E-3</v>
      </c>
    </row>
    <row r="137" spans="1:7">
      <c r="A137" s="198" t="s">
        <v>437</v>
      </c>
      <c r="B137" s="79">
        <v>44517</v>
      </c>
      <c r="C137" s="79">
        <v>44523</v>
      </c>
      <c r="D137" s="80">
        <v>600</v>
      </c>
      <c r="E137" s="77">
        <f t="shared" si="7"/>
        <v>6</v>
      </c>
      <c r="F137" s="197">
        <f t="shared" si="5"/>
        <v>2.1346484771676074E-5</v>
      </c>
      <c r="G137" s="109">
        <f t="shared" si="6"/>
        <v>1.2807890863005645E-4</v>
      </c>
    </row>
    <row r="138" spans="1:7">
      <c r="A138" s="198" t="s">
        <v>438</v>
      </c>
      <c r="B138" s="79">
        <v>44517</v>
      </c>
      <c r="C138" s="79">
        <v>44524</v>
      </c>
      <c r="D138" s="80">
        <v>144</v>
      </c>
      <c r="E138" s="77">
        <f t="shared" si="7"/>
        <v>7</v>
      </c>
      <c r="F138" s="197">
        <f t="shared" si="5"/>
        <v>5.1231563452022578E-6</v>
      </c>
      <c r="G138" s="109">
        <f t="shared" si="6"/>
        <v>3.5862094416415804E-5</v>
      </c>
    </row>
    <row r="139" spans="1:7">
      <c r="A139" s="198" t="s">
        <v>439</v>
      </c>
      <c r="B139" s="79">
        <v>44517</v>
      </c>
      <c r="C139" s="79">
        <v>44536</v>
      </c>
      <c r="D139" s="80">
        <v>2857.85</v>
      </c>
      <c r="E139" s="77">
        <f t="shared" si="7"/>
        <v>19</v>
      </c>
      <c r="F139" s="197">
        <f t="shared" ref="F139:F202" si="8">D139/$D$935</f>
        <v>1.0167508584122411E-4</v>
      </c>
      <c r="G139" s="109">
        <f t="shared" si="6"/>
        <v>1.931826630983258E-3</v>
      </c>
    </row>
    <row r="140" spans="1:7">
      <c r="A140" s="198" t="s">
        <v>440</v>
      </c>
      <c r="B140" s="79">
        <v>44517</v>
      </c>
      <c r="C140" s="79">
        <v>44524</v>
      </c>
      <c r="D140" s="80">
        <v>636805.24</v>
      </c>
      <c r="E140" s="77">
        <f t="shared" si="7"/>
        <v>7</v>
      </c>
      <c r="F140" s="197">
        <f t="shared" si="8"/>
        <v>2.2655922263639213E-2</v>
      </c>
      <c r="G140" s="109">
        <f t="shared" si="6"/>
        <v>0.15859145584547449</v>
      </c>
    </row>
    <row r="141" spans="1:7">
      <c r="A141" s="198" t="s">
        <v>441</v>
      </c>
      <c r="B141" s="79">
        <v>44518</v>
      </c>
      <c r="C141" s="79">
        <v>44526</v>
      </c>
      <c r="D141" s="80">
        <v>7</v>
      </c>
      <c r="E141" s="77">
        <f t="shared" si="7"/>
        <v>8</v>
      </c>
      <c r="F141" s="197">
        <f t="shared" si="8"/>
        <v>2.4904232233622085E-7</v>
      </c>
      <c r="G141" s="109">
        <f t="shared" si="6"/>
        <v>1.9923385786897668E-6</v>
      </c>
    </row>
    <row r="142" spans="1:7">
      <c r="A142" s="198" t="s">
        <v>442</v>
      </c>
      <c r="B142" s="79">
        <v>44518</v>
      </c>
      <c r="C142" s="79">
        <v>44523</v>
      </c>
      <c r="D142" s="80">
        <v>100</v>
      </c>
      <c r="E142" s="77">
        <f t="shared" si="7"/>
        <v>5</v>
      </c>
      <c r="F142" s="197">
        <f t="shared" si="8"/>
        <v>3.5577474619460125E-6</v>
      </c>
      <c r="G142" s="109">
        <f t="shared" si="6"/>
        <v>1.7788737309730061E-5</v>
      </c>
    </row>
    <row r="143" spans="1:7">
      <c r="A143" s="198" t="s">
        <v>443</v>
      </c>
      <c r="B143" s="79">
        <v>44518</v>
      </c>
      <c r="C143" s="79">
        <v>44523</v>
      </c>
      <c r="D143" s="80">
        <v>1489.85</v>
      </c>
      <c r="E143" s="77">
        <f t="shared" si="7"/>
        <v>5</v>
      </c>
      <c r="F143" s="197">
        <f t="shared" si="8"/>
        <v>5.3005100561802658E-5</v>
      </c>
      <c r="G143" s="109">
        <f t="shared" si="6"/>
        <v>2.6502550280901329E-4</v>
      </c>
    </row>
    <row r="144" spans="1:7">
      <c r="A144" s="198" t="s">
        <v>444</v>
      </c>
      <c r="B144" s="79">
        <v>44518</v>
      </c>
      <c r="C144" s="79">
        <v>44523</v>
      </c>
      <c r="D144" s="80">
        <v>542.5</v>
      </c>
      <c r="E144" s="77">
        <f t="shared" si="7"/>
        <v>5</v>
      </c>
      <c r="F144" s="197">
        <f t="shared" si="8"/>
        <v>1.9300779981057116E-5</v>
      </c>
      <c r="G144" s="109">
        <f t="shared" si="6"/>
        <v>9.6503899905285578E-5</v>
      </c>
    </row>
    <row r="145" spans="1:7">
      <c r="A145" s="198" t="s">
        <v>445</v>
      </c>
      <c r="B145" s="79">
        <v>44518</v>
      </c>
      <c r="C145" s="79">
        <v>44524</v>
      </c>
      <c r="D145" s="80">
        <v>650.96</v>
      </c>
      <c r="E145" s="77">
        <f t="shared" si="7"/>
        <v>6</v>
      </c>
      <c r="F145" s="197">
        <f t="shared" si="8"/>
        <v>2.3159512878283764E-5</v>
      </c>
      <c r="G145" s="109">
        <f t="shared" si="6"/>
        <v>1.3895707726970259E-4</v>
      </c>
    </row>
    <row r="146" spans="1:7">
      <c r="A146" s="198" t="s">
        <v>446</v>
      </c>
      <c r="B146" s="79">
        <v>44519</v>
      </c>
      <c r="C146" s="79">
        <v>44536</v>
      </c>
      <c r="D146" s="80">
        <v>1108.3800000000001</v>
      </c>
      <c r="E146" s="77">
        <f t="shared" si="7"/>
        <v>17</v>
      </c>
      <c r="F146" s="197">
        <f t="shared" si="8"/>
        <v>3.9433361318717215E-5</v>
      </c>
      <c r="G146" s="109">
        <f t="shared" si="6"/>
        <v>6.7036714241819264E-4</v>
      </c>
    </row>
    <row r="147" spans="1:7">
      <c r="A147" s="198" t="s">
        <v>447</v>
      </c>
      <c r="B147" s="79">
        <v>44519</v>
      </c>
      <c r="C147" s="79">
        <v>44537</v>
      </c>
      <c r="D147" s="80">
        <v>4416.6000000000004</v>
      </c>
      <c r="E147" s="77">
        <f t="shared" si="7"/>
        <v>18</v>
      </c>
      <c r="F147" s="197">
        <f t="shared" si="8"/>
        <v>1.5713147440430758E-4</v>
      </c>
      <c r="G147" s="109">
        <f t="shared" si="6"/>
        <v>2.8283665392775364E-3</v>
      </c>
    </row>
    <row r="148" spans="1:7">
      <c r="A148" s="198" t="s">
        <v>448</v>
      </c>
      <c r="B148" s="79">
        <v>44519</v>
      </c>
      <c r="C148" s="79">
        <v>44530</v>
      </c>
      <c r="D148" s="80">
        <v>1800</v>
      </c>
      <c r="E148" s="77">
        <f t="shared" si="7"/>
        <v>11</v>
      </c>
      <c r="F148" s="197">
        <f t="shared" si="8"/>
        <v>6.4039454315028226E-5</v>
      </c>
      <c r="G148" s="109">
        <f t="shared" si="6"/>
        <v>7.0443399746531051E-4</v>
      </c>
    </row>
    <row r="149" spans="1:7">
      <c r="A149" s="198" t="s">
        <v>449</v>
      </c>
      <c r="B149" s="79">
        <v>44519</v>
      </c>
      <c r="C149" s="79">
        <v>44531</v>
      </c>
      <c r="D149" s="80">
        <v>2933.5</v>
      </c>
      <c r="E149" s="77">
        <f t="shared" si="7"/>
        <v>12</v>
      </c>
      <c r="F149" s="197">
        <f t="shared" si="8"/>
        <v>1.0436652179618627E-4</v>
      </c>
      <c r="G149" s="109">
        <f t="shared" si="6"/>
        <v>1.2523982615542351E-3</v>
      </c>
    </row>
    <row r="150" spans="1:7">
      <c r="A150" s="198" t="s">
        <v>450</v>
      </c>
      <c r="B150" s="79">
        <v>44522</v>
      </c>
      <c r="C150" s="79">
        <v>44536</v>
      </c>
      <c r="D150" s="80">
        <v>1095.92</v>
      </c>
      <c r="E150" s="77">
        <f t="shared" si="7"/>
        <v>14</v>
      </c>
      <c r="F150" s="197">
        <f t="shared" si="8"/>
        <v>3.899006598495874E-5</v>
      </c>
      <c r="G150" s="109">
        <f t="shared" si="6"/>
        <v>5.4586092378942235E-4</v>
      </c>
    </row>
    <row r="151" spans="1:7">
      <c r="A151" s="198" t="s">
        <v>451</v>
      </c>
      <c r="B151" s="79">
        <v>44522</v>
      </c>
      <c r="C151" s="79">
        <v>44550</v>
      </c>
      <c r="D151" s="80">
        <v>340</v>
      </c>
      <c r="E151" s="77">
        <f t="shared" si="7"/>
        <v>28</v>
      </c>
      <c r="F151" s="197">
        <f t="shared" si="8"/>
        <v>1.2096341370616442E-5</v>
      </c>
      <c r="G151" s="109">
        <f t="shared" si="6"/>
        <v>3.3869755837726039E-4</v>
      </c>
    </row>
    <row r="152" spans="1:7">
      <c r="A152" s="198" t="s">
        <v>452</v>
      </c>
      <c r="B152" s="79">
        <v>44523</v>
      </c>
      <c r="C152" s="79">
        <v>44538</v>
      </c>
      <c r="D152" s="80">
        <v>92150.34</v>
      </c>
      <c r="E152" s="77">
        <f t="shared" si="7"/>
        <v>15</v>
      </c>
      <c r="F152" s="197">
        <f t="shared" si="8"/>
        <v>3.2784763825246207E-3</v>
      </c>
      <c r="G152" s="109">
        <f t="shared" si="6"/>
        <v>4.9177145737869313E-2</v>
      </c>
    </row>
    <row r="153" spans="1:7">
      <c r="A153" s="198" t="s">
        <v>453</v>
      </c>
      <c r="B153" s="79">
        <v>44523</v>
      </c>
      <c r="C153" s="79">
        <v>44539</v>
      </c>
      <c r="D153" s="80">
        <v>3996</v>
      </c>
      <c r="E153" s="77">
        <f t="shared" si="7"/>
        <v>16</v>
      </c>
      <c r="F153" s="197">
        <f t="shared" si="8"/>
        <v>1.4216758857936264E-4</v>
      </c>
      <c r="G153" s="109">
        <f t="shared" si="6"/>
        <v>2.2746814172698022E-3</v>
      </c>
    </row>
    <row r="154" spans="1:7">
      <c r="A154" s="198" t="s">
        <v>454</v>
      </c>
      <c r="B154" s="79">
        <v>44523</v>
      </c>
      <c r="C154" s="79">
        <v>44559</v>
      </c>
      <c r="D154" s="80">
        <v>27856.25</v>
      </c>
      <c r="E154" s="77">
        <f t="shared" si="7"/>
        <v>36</v>
      </c>
      <c r="F154" s="197">
        <f t="shared" si="8"/>
        <v>9.9105502736833613E-4</v>
      </c>
      <c r="G154" s="109">
        <f t="shared" si="6"/>
        <v>3.5677980985260101E-2</v>
      </c>
    </row>
    <row r="155" spans="1:7">
      <c r="A155" s="198" t="s">
        <v>455</v>
      </c>
      <c r="B155" s="79">
        <v>44523</v>
      </c>
      <c r="C155" s="79">
        <v>44560</v>
      </c>
      <c r="D155" s="80">
        <v>100000</v>
      </c>
      <c r="E155" s="77">
        <f t="shared" si="7"/>
        <v>37</v>
      </c>
      <c r="F155" s="197">
        <f t="shared" si="8"/>
        <v>3.5577474619460123E-3</v>
      </c>
      <c r="G155" s="109">
        <f t="shared" si="6"/>
        <v>0.13163665609200245</v>
      </c>
    </row>
    <row r="156" spans="1:7">
      <c r="A156" s="198" t="s">
        <v>456</v>
      </c>
      <c r="B156" s="79">
        <v>44524</v>
      </c>
      <c r="C156" s="79">
        <v>44536</v>
      </c>
      <c r="D156" s="80">
        <v>1364.27</v>
      </c>
      <c r="E156" s="77">
        <f t="shared" si="7"/>
        <v>12</v>
      </c>
      <c r="F156" s="197">
        <f t="shared" si="8"/>
        <v>4.8537281299090859E-5</v>
      </c>
      <c r="G156" s="109">
        <f t="shared" si="6"/>
        <v>5.8244737558909025E-4</v>
      </c>
    </row>
    <row r="157" spans="1:7">
      <c r="A157" s="198" t="s">
        <v>457</v>
      </c>
      <c r="B157" s="79">
        <v>44524</v>
      </c>
      <c r="C157" s="79">
        <v>44550</v>
      </c>
      <c r="D157" s="80">
        <v>1500</v>
      </c>
      <c r="E157" s="77">
        <f t="shared" si="7"/>
        <v>26</v>
      </c>
      <c r="F157" s="197">
        <f t="shared" si="8"/>
        <v>5.3366211929190184E-5</v>
      </c>
      <c r="G157" s="109">
        <f t="shared" si="6"/>
        <v>1.3875215101589447E-3</v>
      </c>
    </row>
    <row r="158" spans="1:7">
      <c r="A158" s="198" t="s">
        <v>458</v>
      </c>
      <c r="B158" s="79">
        <v>44524</v>
      </c>
      <c r="C158" s="79">
        <v>44533</v>
      </c>
      <c r="D158" s="80">
        <v>519.5</v>
      </c>
      <c r="E158" s="77">
        <f t="shared" si="7"/>
        <v>9</v>
      </c>
      <c r="F158" s="197">
        <f t="shared" si="8"/>
        <v>1.8482498064809533E-5</v>
      </c>
      <c r="G158" s="109">
        <f t="shared" si="6"/>
        <v>1.6634248258328579E-4</v>
      </c>
    </row>
    <row r="159" spans="1:7">
      <c r="A159" s="198" t="s">
        <v>459</v>
      </c>
      <c r="B159" s="79">
        <v>44524</v>
      </c>
      <c r="C159" s="79">
        <v>44544</v>
      </c>
      <c r="D159" s="80">
        <v>100</v>
      </c>
      <c r="E159" s="77">
        <f t="shared" si="7"/>
        <v>20</v>
      </c>
      <c r="F159" s="197">
        <f t="shared" si="8"/>
        <v>3.5577474619460125E-6</v>
      </c>
      <c r="G159" s="109">
        <f t="shared" si="6"/>
        <v>7.1154949238920245E-5</v>
      </c>
    </row>
    <row r="160" spans="1:7">
      <c r="A160" s="198" t="s">
        <v>460</v>
      </c>
      <c r="B160" s="79">
        <v>44529</v>
      </c>
      <c r="C160" s="79">
        <v>44547</v>
      </c>
      <c r="D160" s="80">
        <v>1500</v>
      </c>
      <c r="E160" s="77">
        <f t="shared" si="7"/>
        <v>18</v>
      </c>
      <c r="F160" s="197">
        <f t="shared" si="8"/>
        <v>5.3366211929190184E-5</v>
      </c>
      <c r="G160" s="109">
        <f t="shared" si="6"/>
        <v>9.6059181472542331E-4</v>
      </c>
    </row>
    <row r="161" spans="1:7">
      <c r="A161" s="198" t="s">
        <v>461</v>
      </c>
      <c r="B161" s="79">
        <v>44529</v>
      </c>
      <c r="C161" s="79">
        <v>44550</v>
      </c>
      <c r="D161" s="80">
        <v>1500</v>
      </c>
      <c r="E161" s="77">
        <f t="shared" si="7"/>
        <v>21</v>
      </c>
      <c r="F161" s="197">
        <f t="shared" si="8"/>
        <v>5.3366211929190184E-5</v>
      </c>
      <c r="G161" s="109">
        <f t="shared" si="6"/>
        <v>1.1206904505129938E-3</v>
      </c>
    </row>
    <row r="162" spans="1:7">
      <c r="A162" s="198" t="s">
        <v>462</v>
      </c>
      <c r="B162" s="79">
        <v>44529</v>
      </c>
      <c r="C162" s="79">
        <v>44537</v>
      </c>
      <c r="D162" s="80">
        <v>94.98</v>
      </c>
      <c r="E162" s="77">
        <f t="shared" si="7"/>
        <v>8</v>
      </c>
      <c r="F162" s="197">
        <f t="shared" si="8"/>
        <v>3.3791485393563226E-6</v>
      </c>
      <c r="G162" s="109">
        <f t="shared" si="6"/>
        <v>2.7033188314850581E-5</v>
      </c>
    </row>
    <row r="163" spans="1:7">
      <c r="A163" s="198" t="s">
        <v>463</v>
      </c>
      <c r="B163" s="79">
        <v>44530</v>
      </c>
      <c r="C163" s="79">
        <v>44538</v>
      </c>
      <c r="D163" s="80">
        <v>768.87</v>
      </c>
      <c r="E163" s="77">
        <f t="shared" si="7"/>
        <v>8</v>
      </c>
      <c r="F163" s="197">
        <f t="shared" si="8"/>
        <v>2.7354452910664304E-5</v>
      </c>
      <c r="G163" s="109">
        <f t="shared" si="6"/>
        <v>2.1883562328531443E-4</v>
      </c>
    </row>
    <row r="164" spans="1:7">
      <c r="A164" s="198" t="s">
        <v>464</v>
      </c>
      <c r="B164" s="79">
        <v>44531</v>
      </c>
      <c r="C164" s="79">
        <v>44550</v>
      </c>
      <c r="D164" s="80">
        <v>418</v>
      </c>
      <c r="E164" s="77">
        <f t="shared" si="7"/>
        <v>19</v>
      </c>
      <c r="F164" s="197">
        <f t="shared" si="8"/>
        <v>1.4871384390934331E-5</v>
      </c>
      <c r="G164" s="109">
        <f t="shared" si="6"/>
        <v>2.8255630342775227E-4</v>
      </c>
    </row>
    <row r="165" spans="1:7">
      <c r="A165" s="198" t="s">
        <v>465</v>
      </c>
      <c r="B165" s="79">
        <v>44532</v>
      </c>
      <c r="C165" s="79">
        <v>44539</v>
      </c>
      <c r="D165" s="80">
        <v>3330.18</v>
      </c>
      <c r="E165" s="77">
        <f t="shared" si="7"/>
        <v>7</v>
      </c>
      <c r="F165" s="197">
        <f t="shared" si="8"/>
        <v>1.184793944282337E-4</v>
      </c>
      <c r="G165" s="109">
        <f t="shared" si="6"/>
        <v>8.2935576099763594E-4</v>
      </c>
    </row>
    <row r="166" spans="1:7">
      <c r="A166" s="198" t="s">
        <v>466</v>
      </c>
      <c r="B166" s="79">
        <v>44532</v>
      </c>
      <c r="C166" s="79">
        <v>44539</v>
      </c>
      <c r="D166" s="80">
        <v>7</v>
      </c>
      <c r="E166" s="77">
        <f t="shared" si="7"/>
        <v>7</v>
      </c>
      <c r="F166" s="197">
        <f t="shared" si="8"/>
        <v>2.4904232233622085E-7</v>
      </c>
      <c r="G166" s="109">
        <f t="shared" si="6"/>
        <v>1.7432962563535459E-6</v>
      </c>
    </row>
    <row r="167" spans="1:7">
      <c r="A167" s="198" t="s">
        <v>467</v>
      </c>
      <c r="B167" s="79">
        <v>44532</v>
      </c>
      <c r="C167" s="79">
        <v>44537</v>
      </c>
      <c r="D167" s="80">
        <v>100</v>
      </c>
      <c r="E167" s="77">
        <f t="shared" si="7"/>
        <v>5</v>
      </c>
      <c r="F167" s="197">
        <f t="shared" si="8"/>
        <v>3.5577474619460125E-6</v>
      </c>
      <c r="G167" s="109">
        <f t="shared" si="6"/>
        <v>1.7788737309730061E-5</v>
      </c>
    </row>
    <row r="168" spans="1:7">
      <c r="A168" s="198" t="s">
        <v>468</v>
      </c>
      <c r="B168" s="79">
        <v>44532</v>
      </c>
      <c r="C168" s="79">
        <v>44537</v>
      </c>
      <c r="D168" s="80">
        <v>1489.85</v>
      </c>
      <c r="E168" s="77">
        <f t="shared" si="7"/>
        <v>5</v>
      </c>
      <c r="F168" s="197">
        <f t="shared" si="8"/>
        <v>5.3005100561802658E-5</v>
      </c>
      <c r="G168" s="109">
        <f t="shared" si="6"/>
        <v>2.6502550280901329E-4</v>
      </c>
    </row>
    <row r="169" spans="1:7">
      <c r="A169" s="198" t="s">
        <v>469</v>
      </c>
      <c r="B169" s="79">
        <v>44532</v>
      </c>
      <c r="C169" s="79">
        <v>44537</v>
      </c>
      <c r="D169" s="80">
        <v>542.5</v>
      </c>
      <c r="E169" s="77">
        <f t="shared" si="7"/>
        <v>5</v>
      </c>
      <c r="F169" s="197">
        <f t="shared" si="8"/>
        <v>1.9300779981057116E-5</v>
      </c>
      <c r="G169" s="109">
        <f t="shared" si="6"/>
        <v>9.6503899905285578E-5</v>
      </c>
    </row>
    <row r="170" spans="1:7">
      <c r="A170" s="198" t="s">
        <v>470</v>
      </c>
      <c r="B170" s="79">
        <v>44532</v>
      </c>
      <c r="C170" s="79">
        <v>44538</v>
      </c>
      <c r="D170" s="80">
        <v>395.76</v>
      </c>
      <c r="E170" s="77">
        <f t="shared" si="7"/>
        <v>6</v>
      </c>
      <c r="F170" s="197">
        <f t="shared" si="8"/>
        <v>1.4080141355397538E-5</v>
      </c>
      <c r="G170" s="109">
        <f t="shared" si="6"/>
        <v>8.4480848132385236E-5</v>
      </c>
    </row>
    <row r="171" spans="1:7">
      <c r="A171" s="198" t="s">
        <v>471</v>
      </c>
      <c r="B171" s="79">
        <v>44532</v>
      </c>
      <c r="C171" s="79">
        <v>44621</v>
      </c>
      <c r="D171" s="80">
        <v>50</v>
      </c>
      <c r="E171" s="77">
        <f t="shared" si="7"/>
        <v>89</v>
      </c>
      <c r="F171" s="197">
        <f t="shared" si="8"/>
        <v>1.7788737309730063E-6</v>
      </c>
      <c r="G171" s="109">
        <f t="shared" si="6"/>
        <v>1.5831976205659757E-4</v>
      </c>
    </row>
    <row r="172" spans="1:7">
      <c r="A172" s="198" t="s">
        <v>472</v>
      </c>
      <c r="B172" s="79">
        <v>44533</v>
      </c>
      <c r="C172" s="79">
        <v>44544</v>
      </c>
      <c r="D172" s="80">
        <v>98.19</v>
      </c>
      <c r="E172" s="77">
        <f t="shared" si="7"/>
        <v>11</v>
      </c>
      <c r="F172" s="197">
        <f t="shared" si="8"/>
        <v>3.4933522328847893E-6</v>
      </c>
      <c r="G172" s="109">
        <f t="shared" si="6"/>
        <v>3.8426874561732679E-5</v>
      </c>
    </row>
    <row r="173" spans="1:7">
      <c r="A173" s="198" t="s">
        <v>473</v>
      </c>
      <c r="B173" s="79">
        <v>44533</v>
      </c>
      <c r="C173" s="79">
        <v>44544</v>
      </c>
      <c r="D173" s="80">
        <v>2576.19</v>
      </c>
      <c r="E173" s="77">
        <f t="shared" si="7"/>
        <v>11</v>
      </c>
      <c r="F173" s="197">
        <f t="shared" si="8"/>
        <v>9.165433433990697E-5</v>
      </c>
      <c r="G173" s="109">
        <f t="shared" si="6"/>
        <v>1.0081976777389767E-3</v>
      </c>
    </row>
    <row r="174" spans="1:7">
      <c r="A174" s="198" t="s">
        <v>474</v>
      </c>
      <c r="B174" s="79">
        <v>44536</v>
      </c>
      <c r="C174" s="79">
        <v>44546</v>
      </c>
      <c r="D174" s="80">
        <v>192.95</v>
      </c>
      <c r="E174" s="77">
        <f t="shared" si="7"/>
        <v>10</v>
      </c>
      <c r="F174" s="197">
        <f t="shared" si="8"/>
        <v>6.8646737278248303E-6</v>
      </c>
      <c r="G174" s="109">
        <f t="shared" si="6"/>
        <v>6.8646737278248306E-5</v>
      </c>
    </row>
    <row r="175" spans="1:7">
      <c r="A175" s="198" t="s">
        <v>475</v>
      </c>
      <c r="B175" s="79">
        <v>44536</v>
      </c>
      <c r="C175" s="79">
        <v>44550</v>
      </c>
      <c r="D175" s="80">
        <v>31115.7</v>
      </c>
      <c r="E175" s="77">
        <f t="shared" si="7"/>
        <v>14</v>
      </c>
      <c r="F175" s="197">
        <f t="shared" si="8"/>
        <v>1.1070180270167354E-3</v>
      </c>
      <c r="G175" s="109">
        <f t="shared" si="6"/>
        <v>1.5498252378234295E-2</v>
      </c>
    </row>
    <row r="176" spans="1:7">
      <c r="A176" s="198" t="s">
        <v>476</v>
      </c>
      <c r="B176" s="79">
        <v>44536</v>
      </c>
      <c r="C176" s="79">
        <v>44545</v>
      </c>
      <c r="D176" s="80">
        <v>173.94</v>
      </c>
      <c r="E176" s="77">
        <f t="shared" si="7"/>
        <v>9</v>
      </c>
      <c r="F176" s="197">
        <f t="shared" si="8"/>
        <v>6.1883459353088934E-6</v>
      </c>
      <c r="G176" s="109">
        <f t="shared" si="6"/>
        <v>5.5695113417780038E-5</v>
      </c>
    </row>
    <row r="177" spans="1:7">
      <c r="A177" s="198" t="s">
        <v>477</v>
      </c>
      <c r="B177" s="79">
        <v>44537</v>
      </c>
      <c r="C177" s="79">
        <v>44547</v>
      </c>
      <c r="D177" s="80">
        <v>94.02</v>
      </c>
      <c r="E177" s="77">
        <f t="shared" si="7"/>
        <v>10</v>
      </c>
      <c r="F177" s="197">
        <f t="shared" si="8"/>
        <v>3.3449941637216406E-6</v>
      </c>
      <c r="G177" s="109">
        <f t="shared" si="6"/>
        <v>3.3449941637216407E-5</v>
      </c>
    </row>
    <row r="178" spans="1:7">
      <c r="A178" s="198" t="s">
        <v>478</v>
      </c>
      <c r="B178" s="79">
        <v>44537</v>
      </c>
      <c r="C178" s="79">
        <v>44545</v>
      </c>
      <c r="D178" s="80">
        <v>50</v>
      </c>
      <c r="E178" s="77">
        <f t="shared" si="7"/>
        <v>8</v>
      </c>
      <c r="F178" s="197">
        <f t="shared" si="8"/>
        <v>1.7788737309730063E-6</v>
      </c>
      <c r="G178" s="109">
        <f t="shared" si="6"/>
        <v>1.423098984778405E-5</v>
      </c>
    </row>
    <row r="179" spans="1:7">
      <c r="A179" s="198" t="s">
        <v>479</v>
      </c>
      <c r="B179" s="79">
        <v>44537</v>
      </c>
      <c r="C179" s="79">
        <v>44547</v>
      </c>
      <c r="D179" s="80">
        <v>100</v>
      </c>
      <c r="E179" s="77">
        <f t="shared" si="7"/>
        <v>10</v>
      </c>
      <c r="F179" s="197">
        <f t="shared" si="8"/>
        <v>3.5577474619460125E-6</v>
      </c>
      <c r="G179" s="109">
        <f t="shared" si="6"/>
        <v>3.5577474619460123E-5</v>
      </c>
    </row>
    <row r="180" spans="1:7">
      <c r="A180" s="198" t="s">
        <v>480</v>
      </c>
      <c r="B180" s="79">
        <v>44537</v>
      </c>
      <c r="C180" s="79">
        <v>44547</v>
      </c>
      <c r="D180" s="80">
        <v>100</v>
      </c>
      <c r="E180" s="77">
        <f t="shared" si="7"/>
        <v>10</v>
      </c>
      <c r="F180" s="197">
        <f t="shared" si="8"/>
        <v>3.5577474619460125E-6</v>
      </c>
      <c r="G180" s="109">
        <f t="shared" si="6"/>
        <v>3.5577474619460123E-5</v>
      </c>
    </row>
    <row r="181" spans="1:7">
      <c r="A181" s="198" t="s">
        <v>481</v>
      </c>
      <c r="B181" s="79">
        <v>44537</v>
      </c>
      <c r="C181" s="79">
        <v>44621</v>
      </c>
      <c r="D181" s="80">
        <v>50</v>
      </c>
      <c r="E181" s="77">
        <f t="shared" si="7"/>
        <v>84</v>
      </c>
      <c r="F181" s="197">
        <f t="shared" si="8"/>
        <v>1.7788737309730063E-6</v>
      </c>
      <c r="G181" s="109">
        <f t="shared" si="6"/>
        <v>1.4942539340173254E-4</v>
      </c>
    </row>
    <row r="182" spans="1:7">
      <c r="A182" s="198" t="s">
        <v>482</v>
      </c>
      <c r="B182" s="79">
        <v>44538</v>
      </c>
      <c r="C182" s="79">
        <v>44551</v>
      </c>
      <c r="D182" s="80">
        <v>18064.54</v>
      </c>
      <c r="E182" s="77">
        <f t="shared" si="7"/>
        <v>13</v>
      </c>
      <c r="F182" s="197">
        <f t="shared" si="8"/>
        <v>6.4269071336222217E-4</v>
      </c>
      <c r="G182" s="109">
        <f t="shared" si="6"/>
        <v>8.3549792737088874E-3</v>
      </c>
    </row>
    <row r="183" spans="1:7">
      <c r="A183" s="198" t="s">
        <v>483</v>
      </c>
      <c r="B183" s="79">
        <v>44538</v>
      </c>
      <c r="C183" s="79">
        <v>44588</v>
      </c>
      <c r="D183" s="80">
        <v>384</v>
      </c>
      <c r="E183" s="77">
        <f t="shared" si="7"/>
        <v>50</v>
      </c>
      <c r="F183" s="197">
        <f t="shared" si="8"/>
        <v>1.3661750253872688E-5</v>
      </c>
      <c r="G183" s="109">
        <f t="shared" si="6"/>
        <v>6.8308751269363437E-4</v>
      </c>
    </row>
    <row r="184" spans="1:7">
      <c r="A184" s="198" t="s">
        <v>484</v>
      </c>
      <c r="B184" s="79">
        <v>44539</v>
      </c>
      <c r="C184" s="79">
        <v>44550</v>
      </c>
      <c r="D184" s="80">
        <v>45259.199999999997</v>
      </c>
      <c r="E184" s="77">
        <f t="shared" si="7"/>
        <v>11</v>
      </c>
      <c r="F184" s="197">
        <f t="shared" si="8"/>
        <v>1.6102080392970694E-3</v>
      </c>
      <c r="G184" s="109">
        <f t="shared" si="6"/>
        <v>1.7712288432267763E-2</v>
      </c>
    </row>
    <row r="185" spans="1:7">
      <c r="A185" s="198" t="s">
        <v>485</v>
      </c>
      <c r="B185" s="79">
        <v>44539</v>
      </c>
      <c r="C185" s="79">
        <v>44545</v>
      </c>
      <c r="D185" s="80">
        <v>7276.75</v>
      </c>
      <c r="E185" s="77">
        <f t="shared" si="7"/>
        <v>6</v>
      </c>
      <c r="F185" s="197">
        <f t="shared" si="8"/>
        <v>2.5888838843715644E-4</v>
      </c>
      <c r="G185" s="109">
        <f t="shared" si="6"/>
        <v>1.5533303306229387E-3</v>
      </c>
    </row>
    <row r="186" spans="1:7">
      <c r="A186" s="198" t="s">
        <v>486</v>
      </c>
      <c r="B186" s="79">
        <v>44539</v>
      </c>
      <c r="C186" s="79">
        <v>44568</v>
      </c>
      <c r="D186" s="80">
        <v>250531.86</v>
      </c>
      <c r="E186" s="77">
        <f t="shared" si="7"/>
        <v>29</v>
      </c>
      <c r="F186" s="197">
        <f t="shared" si="8"/>
        <v>8.9132908905161356E-3</v>
      </c>
      <c r="G186" s="109">
        <f t="shared" si="6"/>
        <v>0.25848543582496791</v>
      </c>
    </row>
    <row r="187" spans="1:7">
      <c r="A187" s="198" t="s">
        <v>487</v>
      </c>
      <c r="B187" s="79">
        <v>44540</v>
      </c>
      <c r="C187" s="79">
        <v>44579</v>
      </c>
      <c r="D187" s="80">
        <v>14900</v>
      </c>
      <c r="E187" s="77">
        <f t="shared" si="7"/>
        <v>39</v>
      </c>
      <c r="F187" s="197">
        <f t="shared" si="8"/>
        <v>5.3010437182995581E-4</v>
      </c>
      <c r="G187" s="109">
        <f t="shared" si="6"/>
        <v>2.0674070501368276E-2</v>
      </c>
    </row>
    <row r="188" spans="1:7">
      <c r="A188" s="198" t="s">
        <v>488</v>
      </c>
      <c r="B188" s="79">
        <v>44540</v>
      </c>
      <c r="C188" s="79">
        <v>44550</v>
      </c>
      <c r="D188" s="80">
        <v>539.91</v>
      </c>
      <c r="E188" s="77">
        <f t="shared" si="7"/>
        <v>10</v>
      </c>
      <c r="F188" s="197">
        <f t="shared" si="8"/>
        <v>1.9208634321792713E-5</v>
      </c>
      <c r="G188" s="109">
        <f t="shared" si="6"/>
        <v>1.9208634321792712E-4</v>
      </c>
    </row>
    <row r="189" spans="1:7">
      <c r="A189" s="198" t="s">
        <v>489</v>
      </c>
      <c r="B189" s="79">
        <v>44540</v>
      </c>
      <c r="C189" s="79">
        <v>44550</v>
      </c>
      <c r="D189" s="80">
        <v>16116.29</v>
      </c>
      <c r="E189" s="77">
        <f t="shared" si="7"/>
        <v>10</v>
      </c>
      <c r="F189" s="197">
        <f t="shared" si="8"/>
        <v>5.7337689843485907E-4</v>
      </c>
      <c r="G189" s="109">
        <f t="shared" si="6"/>
        <v>5.7337689843485907E-3</v>
      </c>
    </row>
    <row r="190" spans="1:7">
      <c r="A190" s="198" t="s">
        <v>490</v>
      </c>
      <c r="B190" s="79">
        <v>44540</v>
      </c>
      <c r="C190" s="79">
        <v>44568</v>
      </c>
      <c r="D190" s="80">
        <v>3209.54</v>
      </c>
      <c r="E190" s="77">
        <f t="shared" si="7"/>
        <v>28</v>
      </c>
      <c r="F190" s="197">
        <f t="shared" si="8"/>
        <v>1.1418732789014204E-4</v>
      </c>
      <c r="G190" s="109">
        <f t="shared" si="6"/>
        <v>3.1972451809239768E-3</v>
      </c>
    </row>
    <row r="191" spans="1:7">
      <c r="A191" s="198" t="s">
        <v>491</v>
      </c>
      <c r="B191" s="79">
        <v>44540</v>
      </c>
      <c r="C191" s="79">
        <v>44551</v>
      </c>
      <c r="D191" s="80">
        <v>1885.83</v>
      </c>
      <c r="E191" s="77">
        <f t="shared" si="7"/>
        <v>11</v>
      </c>
      <c r="F191" s="197">
        <f t="shared" si="8"/>
        <v>6.7093068961616477E-5</v>
      </c>
      <c r="G191" s="109">
        <f t="shared" ref="G191:G254" si="9">IF(ISBLANK(C191), "",E191*F191)</f>
        <v>7.380237585777813E-4</v>
      </c>
    </row>
    <row r="192" spans="1:7">
      <c r="A192" s="198" t="s">
        <v>492</v>
      </c>
      <c r="B192" s="79">
        <v>44540</v>
      </c>
      <c r="C192" s="79">
        <v>44552</v>
      </c>
      <c r="D192" s="80">
        <v>18020.27</v>
      </c>
      <c r="E192" s="77">
        <f t="shared" ref="E192:E255" si="10">IF(ISBLANK(C192),"",C192-B192)</f>
        <v>12</v>
      </c>
      <c r="F192" s="197">
        <f t="shared" si="8"/>
        <v>6.4111569856081872E-4</v>
      </c>
      <c r="G192" s="109">
        <f t="shared" si="9"/>
        <v>7.6933883827298242E-3</v>
      </c>
    </row>
    <row r="193" spans="1:7">
      <c r="A193" s="198" t="s">
        <v>493</v>
      </c>
      <c r="B193" s="79">
        <v>44540</v>
      </c>
      <c r="C193" s="79">
        <v>44550</v>
      </c>
      <c r="D193" s="80">
        <v>8012.66</v>
      </c>
      <c r="E193" s="77">
        <f t="shared" si="10"/>
        <v>10</v>
      </c>
      <c r="F193" s="197">
        <f t="shared" si="8"/>
        <v>2.8507020778436334E-4</v>
      </c>
      <c r="G193" s="109">
        <f t="shared" si="9"/>
        <v>2.8507020778436335E-3</v>
      </c>
    </row>
    <row r="194" spans="1:7">
      <c r="A194" s="198" t="s">
        <v>494</v>
      </c>
      <c r="B194" s="79">
        <v>44540</v>
      </c>
      <c r="C194" s="79">
        <v>44558</v>
      </c>
      <c r="D194" s="80">
        <v>2062.17</v>
      </c>
      <c r="E194" s="77">
        <f t="shared" si="10"/>
        <v>18</v>
      </c>
      <c r="F194" s="197">
        <f t="shared" si="8"/>
        <v>7.336680083601209E-5</v>
      </c>
      <c r="G194" s="109">
        <f t="shared" si="9"/>
        <v>1.3206024150482177E-3</v>
      </c>
    </row>
    <row r="195" spans="1:7">
      <c r="A195" s="198" t="s">
        <v>495</v>
      </c>
      <c r="B195" s="79">
        <v>44540</v>
      </c>
      <c r="C195" s="79">
        <v>44587</v>
      </c>
      <c r="D195" s="80">
        <v>50</v>
      </c>
      <c r="E195" s="77">
        <f t="shared" si="10"/>
        <v>47</v>
      </c>
      <c r="F195" s="197">
        <f t="shared" si="8"/>
        <v>1.7788737309730063E-6</v>
      </c>
      <c r="G195" s="109">
        <f t="shared" si="9"/>
        <v>8.3607065355731299E-5</v>
      </c>
    </row>
    <row r="196" spans="1:7">
      <c r="A196" s="198" t="s">
        <v>496</v>
      </c>
      <c r="B196" s="79">
        <v>44540</v>
      </c>
      <c r="C196" s="79">
        <v>44571</v>
      </c>
      <c r="D196" s="80">
        <v>2208.7800000000002</v>
      </c>
      <c r="E196" s="77">
        <f t="shared" si="10"/>
        <v>31</v>
      </c>
      <c r="F196" s="197">
        <f t="shared" si="8"/>
        <v>7.8582814389971137E-5</v>
      </c>
      <c r="G196" s="109">
        <f t="shared" si="9"/>
        <v>2.4360672460891054E-3</v>
      </c>
    </row>
    <row r="197" spans="1:7">
      <c r="A197" s="198" t="s">
        <v>497</v>
      </c>
      <c r="B197" s="79">
        <v>44543</v>
      </c>
      <c r="C197" s="79">
        <v>44553</v>
      </c>
      <c r="D197" s="80">
        <v>728.3</v>
      </c>
      <c r="E197" s="77">
        <f t="shared" si="10"/>
        <v>10</v>
      </c>
      <c r="F197" s="197">
        <f t="shared" si="8"/>
        <v>2.5911074765352807E-5</v>
      </c>
      <c r="G197" s="109">
        <f t="shared" si="9"/>
        <v>2.5911074765352807E-4</v>
      </c>
    </row>
    <row r="198" spans="1:7">
      <c r="A198" s="198" t="s">
        <v>498</v>
      </c>
      <c r="B198" s="79">
        <v>44543</v>
      </c>
      <c r="C198" s="79">
        <v>44552</v>
      </c>
      <c r="D198" s="80">
        <v>3717.04</v>
      </c>
      <c r="E198" s="77">
        <f t="shared" si="10"/>
        <v>9</v>
      </c>
      <c r="F198" s="197">
        <f t="shared" si="8"/>
        <v>1.3224289625951804E-4</v>
      </c>
      <c r="G198" s="109">
        <f t="shared" si="9"/>
        <v>1.1901860663356624E-3</v>
      </c>
    </row>
    <row r="199" spans="1:7">
      <c r="A199" s="198" t="s">
        <v>499</v>
      </c>
      <c r="B199" s="79">
        <v>44545</v>
      </c>
      <c r="C199" s="79">
        <v>44566</v>
      </c>
      <c r="D199" s="80">
        <v>41.49</v>
      </c>
      <c r="E199" s="77">
        <f t="shared" si="10"/>
        <v>21</v>
      </c>
      <c r="F199" s="197">
        <f t="shared" si="8"/>
        <v>1.4761094219614005E-6</v>
      </c>
      <c r="G199" s="109">
        <f t="shared" si="9"/>
        <v>3.0998297861189412E-5</v>
      </c>
    </row>
    <row r="200" spans="1:7">
      <c r="A200" s="198" t="s">
        <v>500</v>
      </c>
      <c r="B200" s="79">
        <v>44545</v>
      </c>
      <c r="C200" s="79">
        <v>44550</v>
      </c>
      <c r="D200" s="80">
        <v>2444.71</v>
      </c>
      <c r="E200" s="77">
        <f t="shared" si="10"/>
        <v>5</v>
      </c>
      <c r="F200" s="197">
        <f t="shared" si="8"/>
        <v>8.697660797694036E-5</v>
      </c>
      <c r="G200" s="109">
        <f t="shared" si="9"/>
        <v>4.3488303988470183E-4</v>
      </c>
    </row>
    <row r="201" spans="1:7">
      <c r="A201" s="198" t="s">
        <v>501</v>
      </c>
      <c r="B201" s="79">
        <v>44545</v>
      </c>
      <c r="C201" s="79">
        <v>44561</v>
      </c>
      <c r="D201" s="80">
        <v>327.42</v>
      </c>
      <c r="E201" s="77">
        <f t="shared" si="10"/>
        <v>16</v>
      </c>
      <c r="F201" s="197">
        <f t="shared" si="8"/>
        <v>1.1648776739903634E-5</v>
      </c>
      <c r="G201" s="109">
        <f t="shared" si="9"/>
        <v>1.8638042783845814E-4</v>
      </c>
    </row>
    <row r="202" spans="1:7">
      <c r="A202" s="198" t="s">
        <v>502</v>
      </c>
      <c r="B202" s="79">
        <v>44545</v>
      </c>
      <c r="C202" s="79">
        <v>44553</v>
      </c>
      <c r="D202" s="80">
        <v>200</v>
      </c>
      <c r="E202" s="77">
        <f t="shared" si="10"/>
        <v>8</v>
      </c>
      <c r="F202" s="197">
        <f t="shared" si="8"/>
        <v>7.115494923892025E-6</v>
      </c>
      <c r="G202" s="109">
        <f t="shared" si="9"/>
        <v>5.69239593911362E-5</v>
      </c>
    </row>
    <row r="203" spans="1:7">
      <c r="A203" s="198" t="s">
        <v>503</v>
      </c>
      <c r="B203" s="79">
        <v>44545</v>
      </c>
      <c r="C203" s="79">
        <v>44552</v>
      </c>
      <c r="D203" s="80">
        <v>50</v>
      </c>
      <c r="E203" s="77">
        <f t="shared" si="10"/>
        <v>7</v>
      </c>
      <c r="F203" s="197">
        <f t="shared" ref="F203:F266" si="11">D203/$D$935</f>
        <v>1.7788737309730063E-6</v>
      </c>
      <c r="G203" s="109">
        <f t="shared" si="9"/>
        <v>1.2452116116811044E-5</v>
      </c>
    </row>
    <row r="204" spans="1:7">
      <c r="A204" s="198" t="s">
        <v>504</v>
      </c>
      <c r="B204" s="79">
        <v>44546</v>
      </c>
      <c r="C204" s="79">
        <v>44553</v>
      </c>
      <c r="D204" s="80">
        <v>11872.23</v>
      </c>
      <c r="E204" s="77">
        <f t="shared" si="10"/>
        <v>7</v>
      </c>
      <c r="F204" s="197">
        <f t="shared" si="11"/>
        <v>4.2238396150139301E-4</v>
      </c>
      <c r="G204" s="109">
        <f t="shared" si="9"/>
        <v>2.9566877305097512E-3</v>
      </c>
    </row>
    <row r="205" spans="1:7">
      <c r="A205" s="198" t="s">
        <v>505</v>
      </c>
      <c r="B205" s="79">
        <v>44546</v>
      </c>
      <c r="C205" s="79">
        <v>44566</v>
      </c>
      <c r="D205" s="80">
        <v>100</v>
      </c>
      <c r="E205" s="77">
        <f t="shared" si="10"/>
        <v>20</v>
      </c>
      <c r="F205" s="197">
        <f t="shared" si="11"/>
        <v>3.5577474619460125E-6</v>
      </c>
      <c r="G205" s="109">
        <f t="shared" si="9"/>
        <v>7.1154949238920245E-5</v>
      </c>
    </row>
    <row r="206" spans="1:7">
      <c r="A206" s="198" t="s">
        <v>506</v>
      </c>
      <c r="B206" s="79">
        <v>44547</v>
      </c>
      <c r="C206" s="79">
        <v>44561</v>
      </c>
      <c r="D206" s="80">
        <v>2861.92</v>
      </c>
      <c r="E206" s="77">
        <f t="shared" si="10"/>
        <v>14</v>
      </c>
      <c r="F206" s="197">
        <f t="shared" si="11"/>
        <v>1.0181988616292532E-4</v>
      </c>
      <c r="G206" s="109">
        <f t="shared" si="9"/>
        <v>1.4254784062809544E-3</v>
      </c>
    </row>
    <row r="207" spans="1:7">
      <c r="A207" s="198" t="s">
        <v>507</v>
      </c>
      <c r="B207" s="79">
        <v>44547</v>
      </c>
      <c r="C207" s="79">
        <v>44564</v>
      </c>
      <c r="D207" s="80">
        <v>2231.25</v>
      </c>
      <c r="E207" s="77">
        <f t="shared" si="10"/>
        <v>17</v>
      </c>
      <c r="F207" s="197">
        <f t="shared" si="11"/>
        <v>7.9382240244670396E-5</v>
      </c>
      <c r="G207" s="109">
        <f t="shared" si="9"/>
        <v>1.3494980841593967E-3</v>
      </c>
    </row>
    <row r="208" spans="1:7">
      <c r="A208" s="198" t="s">
        <v>508</v>
      </c>
      <c r="B208" s="79">
        <v>44547</v>
      </c>
      <c r="C208" s="79">
        <v>44559</v>
      </c>
      <c r="D208" s="80">
        <v>5933.4</v>
      </c>
      <c r="E208" s="77">
        <f t="shared" si="10"/>
        <v>12</v>
      </c>
      <c r="F208" s="197">
        <f t="shared" si="11"/>
        <v>2.1109538790710467E-4</v>
      </c>
      <c r="G208" s="109">
        <f t="shared" si="9"/>
        <v>2.533144654885256E-3</v>
      </c>
    </row>
    <row r="209" spans="1:7">
      <c r="A209" s="198" t="s">
        <v>509</v>
      </c>
      <c r="B209" s="79">
        <v>44547</v>
      </c>
      <c r="C209" s="79">
        <v>44554</v>
      </c>
      <c r="D209" s="80">
        <v>9750</v>
      </c>
      <c r="E209" s="77">
        <f t="shared" si="10"/>
        <v>7</v>
      </c>
      <c r="F209" s="197">
        <f t="shared" si="11"/>
        <v>3.4688037753973622E-4</v>
      </c>
      <c r="G209" s="109">
        <f t="shared" si="9"/>
        <v>2.4281626427781534E-3</v>
      </c>
    </row>
    <row r="210" spans="1:7">
      <c r="A210" s="198" t="s">
        <v>510</v>
      </c>
      <c r="B210" s="79">
        <v>44547</v>
      </c>
      <c r="C210" s="79">
        <v>44720</v>
      </c>
      <c r="D210" s="80">
        <v>7</v>
      </c>
      <c r="E210" s="77">
        <f t="shared" si="10"/>
        <v>173</v>
      </c>
      <c r="F210" s="197">
        <f t="shared" si="11"/>
        <v>2.4904232233622085E-7</v>
      </c>
      <c r="G210" s="109">
        <f t="shared" si="9"/>
        <v>4.3084321764166211E-5</v>
      </c>
    </row>
    <row r="211" spans="1:7">
      <c r="A211" s="198" t="s">
        <v>511</v>
      </c>
      <c r="B211" s="79">
        <v>44547</v>
      </c>
      <c r="C211" s="79">
        <v>44552</v>
      </c>
      <c r="D211" s="80">
        <v>100</v>
      </c>
      <c r="E211" s="77">
        <f t="shared" si="10"/>
        <v>5</v>
      </c>
      <c r="F211" s="197">
        <f t="shared" si="11"/>
        <v>3.5577474619460125E-6</v>
      </c>
      <c r="G211" s="109">
        <f t="shared" si="9"/>
        <v>1.7788737309730061E-5</v>
      </c>
    </row>
    <row r="212" spans="1:7">
      <c r="A212" s="198" t="s">
        <v>512</v>
      </c>
      <c r="B212" s="79">
        <v>44547</v>
      </c>
      <c r="C212" s="79">
        <v>44552</v>
      </c>
      <c r="D212" s="80">
        <v>1489.85</v>
      </c>
      <c r="E212" s="77">
        <f t="shared" si="10"/>
        <v>5</v>
      </c>
      <c r="F212" s="197">
        <f t="shared" si="11"/>
        <v>5.3005100561802658E-5</v>
      </c>
      <c r="G212" s="109">
        <f t="shared" si="9"/>
        <v>2.6502550280901329E-4</v>
      </c>
    </row>
    <row r="213" spans="1:7">
      <c r="A213" s="198" t="s">
        <v>513</v>
      </c>
      <c r="B213" s="79">
        <v>44547</v>
      </c>
      <c r="C213" s="79">
        <v>44553</v>
      </c>
      <c r="D213" s="80">
        <v>542.5</v>
      </c>
      <c r="E213" s="77">
        <f t="shared" si="10"/>
        <v>6</v>
      </c>
      <c r="F213" s="197">
        <f t="shared" si="11"/>
        <v>1.9300779981057116E-5</v>
      </c>
      <c r="G213" s="109">
        <f t="shared" si="9"/>
        <v>1.158046798863427E-4</v>
      </c>
    </row>
    <row r="214" spans="1:7">
      <c r="A214" s="198" t="s">
        <v>514</v>
      </c>
      <c r="B214" s="79">
        <v>44547</v>
      </c>
      <c r="C214" s="79">
        <v>44559</v>
      </c>
      <c r="D214" s="80">
        <v>419.53</v>
      </c>
      <c r="E214" s="77">
        <f t="shared" si="10"/>
        <v>12</v>
      </c>
      <c r="F214" s="197">
        <f t="shared" si="11"/>
        <v>1.4925817927102105E-5</v>
      </c>
      <c r="G214" s="109">
        <f t="shared" si="9"/>
        <v>1.7910981512522526E-4</v>
      </c>
    </row>
    <row r="215" spans="1:7">
      <c r="A215" s="198" t="s">
        <v>515</v>
      </c>
      <c r="B215" s="79">
        <v>44547</v>
      </c>
      <c r="C215" s="79">
        <v>44586</v>
      </c>
      <c r="D215" s="80">
        <v>290.95</v>
      </c>
      <c r="E215" s="77">
        <f t="shared" si="10"/>
        <v>39</v>
      </c>
      <c r="F215" s="197">
        <f t="shared" si="11"/>
        <v>1.0351266240531923E-5</v>
      </c>
      <c r="G215" s="109">
        <f t="shared" si="9"/>
        <v>4.03699383380745E-4</v>
      </c>
    </row>
    <row r="216" spans="1:7">
      <c r="A216" s="198" t="s">
        <v>516</v>
      </c>
      <c r="B216" s="79">
        <v>44547</v>
      </c>
      <c r="C216" s="79">
        <v>44566</v>
      </c>
      <c r="D216" s="80">
        <v>20</v>
      </c>
      <c r="E216" s="77">
        <f t="shared" si="10"/>
        <v>19</v>
      </c>
      <c r="F216" s="197">
        <f t="shared" si="11"/>
        <v>7.1154949238920248E-7</v>
      </c>
      <c r="G216" s="109">
        <f t="shared" si="9"/>
        <v>1.3519440355394847E-5</v>
      </c>
    </row>
    <row r="217" spans="1:7">
      <c r="A217" s="198" t="s">
        <v>517</v>
      </c>
      <c r="B217" s="79">
        <v>44547</v>
      </c>
      <c r="C217" s="79">
        <v>44560</v>
      </c>
      <c r="D217" s="80">
        <v>60.96</v>
      </c>
      <c r="E217" s="77">
        <f t="shared" si="10"/>
        <v>13</v>
      </c>
      <c r="F217" s="197">
        <f t="shared" si="11"/>
        <v>2.1688028528022889E-6</v>
      </c>
      <c r="G217" s="109">
        <f t="shared" si="9"/>
        <v>2.8194437086429755E-5</v>
      </c>
    </row>
    <row r="218" spans="1:7">
      <c r="A218" s="198" t="s">
        <v>518</v>
      </c>
      <c r="B218" s="79">
        <v>44550</v>
      </c>
      <c r="C218" s="79">
        <v>44559</v>
      </c>
      <c r="D218" s="80">
        <v>219.62</v>
      </c>
      <c r="E218" s="77">
        <f t="shared" si="10"/>
        <v>9</v>
      </c>
      <c r="F218" s="197">
        <f t="shared" si="11"/>
        <v>7.8135249759258319E-6</v>
      </c>
      <c r="G218" s="109">
        <f t="shared" si="9"/>
        <v>7.0321724783332492E-5</v>
      </c>
    </row>
    <row r="219" spans="1:7">
      <c r="A219" s="198" t="s">
        <v>519</v>
      </c>
      <c r="B219" s="79">
        <v>44550</v>
      </c>
      <c r="C219" s="79">
        <v>44559</v>
      </c>
      <c r="D219" s="80">
        <v>2296.94</v>
      </c>
      <c r="E219" s="77">
        <f t="shared" si="10"/>
        <v>9</v>
      </c>
      <c r="F219" s="197">
        <f t="shared" si="11"/>
        <v>8.1719324552422733E-5</v>
      </c>
      <c r="G219" s="109">
        <f t="shared" si="9"/>
        <v>7.3547392097180462E-4</v>
      </c>
    </row>
    <row r="220" spans="1:7">
      <c r="A220" s="198" t="s">
        <v>520</v>
      </c>
      <c r="B220" s="79">
        <v>44551</v>
      </c>
      <c r="C220" s="79">
        <v>44602</v>
      </c>
      <c r="D220" s="80">
        <v>60000</v>
      </c>
      <c r="E220" s="77">
        <f t="shared" si="10"/>
        <v>51</v>
      </c>
      <c r="F220" s="197">
        <f t="shared" si="11"/>
        <v>2.1346484771676074E-3</v>
      </c>
      <c r="G220" s="109">
        <f t="shared" si="9"/>
        <v>0.10886707233554797</v>
      </c>
    </row>
    <row r="221" spans="1:7">
      <c r="A221" s="198" t="s">
        <v>521</v>
      </c>
      <c r="B221" s="79">
        <v>44551</v>
      </c>
      <c r="C221" s="79">
        <v>44558</v>
      </c>
      <c r="D221" s="80">
        <v>94.98</v>
      </c>
      <c r="E221" s="77">
        <f t="shared" si="10"/>
        <v>7</v>
      </c>
      <c r="F221" s="197">
        <f t="shared" si="11"/>
        <v>3.3791485393563226E-6</v>
      </c>
      <c r="G221" s="109">
        <f t="shared" si="9"/>
        <v>2.365403977549426E-5</v>
      </c>
    </row>
    <row r="222" spans="1:7">
      <c r="A222" s="198" t="s">
        <v>522</v>
      </c>
      <c r="B222" s="79">
        <v>44551</v>
      </c>
      <c r="C222" s="79">
        <v>44566</v>
      </c>
      <c r="D222" s="80">
        <v>25000</v>
      </c>
      <c r="E222" s="77">
        <f t="shared" si="10"/>
        <v>15</v>
      </c>
      <c r="F222" s="197">
        <f t="shared" si="11"/>
        <v>8.8943686548650306E-4</v>
      </c>
      <c r="G222" s="109">
        <f t="shared" si="9"/>
        <v>1.3341552982297547E-2</v>
      </c>
    </row>
    <row r="223" spans="1:7">
      <c r="A223" s="198" t="s">
        <v>523</v>
      </c>
      <c r="B223" s="79">
        <v>44552</v>
      </c>
      <c r="C223" s="79">
        <v>44564</v>
      </c>
      <c r="D223" s="80">
        <v>2000</v>
      </c>
      <c r="E223" s="77">
        <f t="shared" si="10"/>
        <v>12</v>
      </c>
      <c r="F223" s="197">
        <f t="shared" si="11"/>
        <v>7.1154949238920245E-5</v>
      </c>
      <c r="G223" s="109">
        <f t="shared" si="9"/>
        <v>8.5385939086704294E-4</v>
      </c>
    </row>
    <row r="224" spans="1:7">
      <c r="A224" s="198" t="s">
        <v>524</v>
      </c>
      <c r="B224" s="79">
        <v>44552</v>
      </c>
      <c r="C224" s="79">
        <v>44561</v>
      </c>
      <c r="D224" s="80">
        <v>1095.92</v>
      </c>
      <c r="E224" s="77">
        <f t="shared" si="10"/>
        <v>9</v>
      </c>
      <c r="F224" s="197">
        <f t="shared" si="11"/>
        <v>3.899006598495874E-5</v>
      </c>
      <c r="G224" s="109">
        <f t="shared" si="9"/>
        <v>3.5091059386462866E-4</v>
      </c>
    </row>
    <row r="225" spans="1:7">
      <c r="A225" s="198" t="s">
        <v>525</v>
      </c>
      <c r="B225" s="79">
        <v>44552</v>
      </c>
      <c r="C225" s="79">
        <v>44565</v>
      </c>
      <c r="D225" s="80">
        <v>1000</v>
      </c>
      <c r="E225" s="77">
        <f t="shared" si="10"/>
        <v>13</v>
      </c>
      <c r="F225" s="197">
        <f t="shared" si="11"/>
        <v>3.5577474619460123E-5</v>
      </c>
      <c r="G225" s="109">
        <f t="shared" si="9"/>
        <v>4.6250717005298159E-4</v>
      </c>
    </row>
    <row r="226" spans="1:7">
      <c r="A226" s="198" t="s">
        <v>526</v>
      </c>
      <c r="B226" s="79">
        <v>44552</v>
      </c>
      <c r="C226" s="79">
        <v>44573</v>
      </c>
      <c r="D226" s="80">
        <v>4284.5600000000004</v>
      </c>
      <c r="E226" s="77">
        <f t="shared" si="10"/>
        <v>21</v>
      </c>
      <c r="F226" s="197">
        <f t="shared" si="11"/>
        <v>1.5243382465555407E-4</v>
      </c>
      <c r="G226" s="109">
        <f t="shared" si="9"/>
        <v>3.2011103177666356E-3</v>
      </c>
    </row>
    <row r="227" spans="1:7">
      <c r="A227" s="198" t="s">
        <v>527</v>
      </c>
      <c r="B227" s="79">
        <v>44552</v>
      </c>
      <c r="C227" s="79">
        <v>44566</v>
      </c>
      <c r="D227" s="80">
        <v>3900</v>
      </c>
      <c r="E227" s="77">
        <f t="shared" si="10"/>
        <v>14</v>
      </c>
      <c r="F227" s="197">
        <f t="shared" si="11"/>
        <v>1.3875215101589447E-4</v>
      </c>
      <c r="G227" s="109">
        <f t="shared" si="9"/>
        <v>1.9425301142225225E-3</v>
      </c>
    </row>
    <row r="228" spans="1:7">
      <c r="A228" s="198" t="s">
        <v>528</v>
      </c>
      <c r="B228" s="79">
        <v>44558</v>
      </c>
      <c r="C228" s="79">
        <v>44566</v>
      </c>
      <c r="D228" s="80">
        <v>2533</v>
      </c>
      <c r="E228" s="77">
        <f t="shared" si="10"/>
        <v>8</v>
      </c>
      <c r="F228" s="197">
        <f t="shared" si="11"/>
        <v>9.0117743211092486E-5</v>
      </c>
      <c r="G228" s="109">
        <f t="shared" si="9"/>
        <v>7.2094194568873989E-4</v>
      </c>
    </row>
    <row r="229" spans="1:7">
      <c r="A229" s="198" t="s">
        <v>529</v>
      </c>
      <c r="B229" s="79">
        <v>44558</v>
      </c>
      <c r="C229" s="79">
        <v>44573</v>
      </c>
      <c r="D229" s="80">
        <v>28566.76</v>
      </c>
      <c r="E229" s="77">
        <f t="shared" si="10"/>
        <v>15</v>
      </c>
      <c r="F229" s="197">
        <f t="shared" si="11"/>
        <v>1.0163331788602087E-3</v>
      </c>
      <c r="G229" s="109">
        <f t="shared" si="9"/>
        <v>1.524499768290313E-2</v>
      </c>
    </row>
    <row r="230" spans="1:7">
      <c r="A230" s="198" t="s">
        <v>530</v>
      </c>
      <c r="B230" s="79">
        <v>44560</v>
      </c>
      <c r="C230" s="79">
        <v>44573</v>
      </c>
      <c r="D230" s="80">
        <v>714</v>
      </c>
      <c r="E230" s="77">
        <f t="shared" si="10"/>
        <v>13</v>
      </c>
      <c r="F230" s="197">
        <f t="shared" si="11"/>
        <v>2.5402316878294527E-5</v>
      </c>
      <c r="G230" s="109">
        <f t="shared" si="9"/>
        <v>3.3023011941782886E-4</v>
      </c>
    </row>
    <row r="231" spans="1:7">
      <c r="A231" s="198" t="s">
        <v>531</v>
      </c>
      <c r="B231" s="79">
        <v>44560</v>
      </c>
      <c r="C231" s="79">
        <v>44572</v>
      </c>
      <c r="D231" s="80">
        <v>2480</v>
      </c>
      <c r="E231" s="77">
        <f t="shared" si="10"/>
        <v>12</v>
      </c>
      <c r="F231" s="197">
        <f t="shared" si="11"/>
        <v>8.8232137056261107E-5</v>
      </c>
      <c r="G231" s="109">
        <f t="shared" si="9"/>
        <v>1.0587856446751332E-3</v>
      </c>
    </row>
    <row r="232" spans="1:7">
      <c r="A232" s="198" t="s">
        <v>532</v>
      </c>
      <c r="B232" s="79">
        <v>44560</v>
      </c>
      <c r="C232" s="79">
        <v>44568</v>
      </c>
      <c r="D232" s="80">
        <v>30347.87</v>
      </c>
      <c r="E232" s="77">
        <f t="shared" si="10"/>
        <v>8</v>
      </c>
      <c r="F232" s="197">
        <f t="shared" si="11"/>
        <v>1.0797005746796752E-3</v>
      </c>
      <c r="G232" s="109">
        <f t="shared" si="9"/>
        <v>8.6376045974374017E-3</v>
      </c>
    </row>
    <row r="233" spans="1:7">
      <c r="A233" s="198" t="s">
        <v>533</v>
      </c>
      <c r="B233" s="79">
        <v>44560</v>
      </c>
      <c r="C233" s="79">
        <v>44568</v>
      </c>
      <c r="D233" s="80">
        <v>2356.83</v>
      </c>
      <c r="E233" s="77">
        <f t="shared" si="10"/>
        <v>8</v>
      </c>
      <c r="F233" s="197">
        <f t="shared" si="11"/>
        <v>8.3850059507382195E-5</v>
      </c>
      <c r="G233" s="109">
        <f t="shared" si="9"/>
        <v>6.7080047605905756E-4</v>
      </c>
    </row>
    <row r="234" spans="1:7">
      <c r="A234" s="198" t="s">
        <v>534</v>
      </c>
      <c r="B234" s="79">
        <v>44560</v>
      </c>
      <c r="C234" s="79">
        <v>44566</v>
      </c>
      <c r="D234" s="80">
        <v>1489.85</v>
      </c>
      <c r="E234" s="77">
        <f t="shared" si="10"/>
        <v>6</v>
      </c>
      <c r="F234" s="197">
        <f t="shared" si="11"/>
        <v>5.3005100561802658E-5</v>
      </c>
      <c r="G234" s="109">
        <f t="shared" si="9"/>
        <v>3.1803060337081595E-4</v>
      </c>
    </row>
    <row r="235" spans="1:7">
      <c r="A235" s="198" t="s">
        <v>535</v>
      </c>
      <c r="B235" s="79">
        <v>44560</v>
      </c>
      <c r="C235" s="79">
        <v>44567</v>
      </c>
      <c r="D235" s="80">
        <v>479.16</v>
      </c>
      <c r="E235" s="77">
        <f t="shared" si="10"/>
        <v>7</v>
      </c>
      <c r="F235" s="197">
        <f t="shared" si="11"/>
        <v>1.7047302738660514E-5</v>
      </c>
      <c r="G235" s="109">
        <f t="shared" si="9"/>
        <v>1.1933111917062359E-4</v>
      </c>
    </row>
    <row r="236" spans="1:7">
      <c r="A236" s="198" t="s">
        <v>536</v>
      </c>
      <c r="B236" s="79">
        <v>44560</v>
      </c>
      <c r="C236" s="79">
        <v>44588</v>
      </c>
      <c r="D236" s="80">
        <v>5200</v>
      </c>
      <c r="E236" s="77">
        <f t="shared" si="10"/>
        <v>28</v>
      </c>
      <c r="F236" s="197">
        <f t="shared" si="11"/>
        <v>1.8500286802119263E-4</v>
      </c>
      <c r="G236" s="109">
        <f t="shared" si="9"/>
        <v>5.180080304593394E-3</v>
      </c>
    </row>
    <row r="237" spans="1:7">
      <c r="A237" s="198" t="s">
        <v>537</v>
      </c>
      <c r="B237" s="79">
        <v>44564</v>
      </c>
      <c r="C237" s="79">
        <v>44603</v>
      </c>
      <c r="D237" s="80">
        <v>250</v>
      </c>
      <c r="E237" s="77">
        <f t="shared" si="10"/>
        <v>39</v>
      </c>
      <c r="F237" s="197">
        <f t="shared" si="11"/>
        <v>8.8943686548650306E-6</v>
      </c>
      <c r="G237" s="109">
        <f t="shared" si="9"/>
        <v>3.4688037753973617E-4</v>
      </c>
    </row>
    <row r="238" spans="1:7">
      <c r="A238" s="198" t="s">
        <v>538</v>
      </c>
      <c r="B238" s="79">
        <v>44564</v>
      </c>
      <c r="C238" s="79">
        <v>44581</v>
      </c>
      <c r="D238" s="80">
        <v>27550</v>
      </c>
      <c r="E238" s="77">
        <f t="shared" si="10"/>
        <v>17</v>
      </c>
      <c r="F238" s="197">
        <f t="shared" si="11"/>
        <v>9.8015942576612633E-4</v>
      </c>
      <c r="G238" s="109">
        <f t="shared" si="9"/>
        <v>1.6662710238024146E-2</v>
      </c>
    </row>
    <row r="239" spans="1:7">
      <c r="A239" s="198" t="s">
        <v>539</v>
      </c>
      <c r="B239" s="79">
        <v>44564</v>
      </c>
      <c r="C239" s="79">
        <v>44574</v>
      </c>
      <c r="D239" s="80">
        <v>768.87</v>
      </c>
      <c r="E239" s="77">
        <f t="shared" si="10"/>
        <v>10</v>
      </c>
      <c r="F239" s="197">
        <f t="shared" si="11"/>
        <v>2.7354452910664304E-5</v>
      </c>
      <c r="G239" s="109">
        <f t="shared" si="9"/>
        <v>2.7354452910664307E-4</v>
      </c>
    </row>
    <row r="240" spans="1:7">
      <c r="A240" s="198" t="s">
        <v>540</v>
      </c>
      <c r="B240" s="79">
        <v>44565</v>
      </c>
      <c r="C240" s="79">
        <v>44581</v>
      </c>
      <c r="D240" s="80">
        <v>750</v>
      </c>
      <c r="E240" s="77">
        <f t="shared" si="10"/>
        <v>16</v>
      </c>
      <c r="F240" s="197">
        <f t="shared" si="11"/>
        <v>2.6683105964595092E-5</v>
      </c>
      <c r="G240" s="109">
        <f t="shared" si="9"/>
        <v>4.2692969543352147E-4</v>
      </c>
    </row>
    <row r="241" spans="1:7">
      <c r="A241" s="198" t="s">
        <v>541</v>
      </c>
      <c r="B241" s="79">
        <v>44566</v>
      </c>
      <c r="C241" s="79">
        <v>44581</v>
      </c>
      <c r="D241" s="80">
        <v>1000</v>
      </c>
      <c r="E241" s="77">
        <f t="shared" si="10"/>
        <v>15</v>
      </c>
      <c r="F241" s="197">
        <f t="shared" si="11"/>
        <v>3.5577474619460123E-5</v>
      </c>
      <c r="G241" s="109">
        <f t="shared" si="9"/>
        <v>5.3366211929190184E-4</v>
      </c>
    </row>
    <row r="242" spans="1:7">
      <c r="A242" s="198" t="s">
        <v>542</v>
      </c>
      <c r="B242" s="79">
        <v>44566</v>
      </c>
      <c r="C242" s="79">
        <v>44579</v>
      </c>
      <c r="D242" s="80">
        <v>572.1</v>
      </c>
      <c r="E242" s="77">
        <f t="shared" si="10"/>
        <v>13</v>
      </c>
      <c r="F242" s="197">
        <f t="shared" si="11"/>
        <v>2.0353873229793138E-5</v>
      </c>
      <c r="G242" s="109">
        <f t="shared" si="9"/>
        <v>2.6460035198731081E-4</v>
      </c>
    </row>
    <row r="243" spans="1:7">
      <c r="A243" s="198" t="s">
        <v>543</v>
      </c>
      <c r="B243" s="79">
        <v>44568</v>
      </c>
      <c r="C243" s="79">
        <v>44580</v>
      </c>
      <c r="D243" s="80">
        <v>62945</v>
      </c>
      <c r="E243" s="77">
        <f t="shared" si="10"/>
        <v>12</v>
      </c>
      <c r="F243" s="197">
        <f t="shared" si="11"/>
        <v>2.2394241399219176E-3</v>
      </c>
      <c r="G243" s="109">
        <f t="shared" si="9"/>
        <v>2.687308967906301E-2</v>
      </c>
    </row>
    <row r="244" spans="1:7">
      <c r="A244" s="198" t="s">
        <v>544</v>
      </c>
      <c r="B244" s="79">
        <v>44568</v>
      </c>
      <c r="C244" s="79">
        <v>44581</v>
      </c>
      <c r="D244" s="80">
        <v>9.7200000000000006</v>
      </c>
      <c r="E244" s="77">
        <f t="shared" si="10"/>
        <v>13</v>
      </c>
      <c r="F244" s="197">
        <f t="shared" si="11"/>
        <v>3.4581305330115241E-7</v>
      </c>
      <c r="G244" s="109">
        <f t="shared" si="9"/>
        <v>4.4955696929149815E-6</v>
      </c>
    </row>
    <row r="245" spans="1:7">
      <c r="A245" s="198" t="s">
        <v>545</v>
      </c>
      <c r="B245" s="79">
        <v>44571</v>
      </c>
      <c r="C245" s="79">
        <v>44585</v>
      </c>
      <c r="D245" s="80">
        <v>2499</v>
      </c>
      <c r="E245" s="77">
        <f t="shared" si="10"/>
        <v>14</v>
      </c>
      <c r="F245" s="197">
        <f t="shared" si="11"/>
        <v>8.890810907403085E-5</v>
      </c>
      <c r="G245" s="109">
        <f t="shared" si="9"/>
        <v>1.244713527036432E-3</v>
      </c>
    </row>
    <row r="246" spans="1:7">
      <c r="A246" s="198" t="s">
        <v>546</v>
      </c>
      <c r="B246" s="79">
        <v>44571</v>
      </c>
      <c r="C246" s="79">
        <v>44580</v>
      </c>
      <c r="D246" s="80">
        <v>1200</v>
      </c>
      <c r="E246" s="77">
        <f t="shared" si="10"/>
        <v>9</v>
      </c>
      <c r="F246" s="197">
        <f t="shared" si="11"/>
        <v>4.2692969543352148E-5</v>
      </c>
      <c r="G246" s="109">
        <f t="shared" si="9"/>
        <v>3.8423672589016936E-4</v>
      </c>
    </row>
    <row r="247" spans="1:7">
      <c r="A247" s="198" t="s">
        <v>547</v>
      </c>
      <c r="B247" s="79">
        <v>44572</v>
      </c>
      <c r="C247" s="79">
        <v>44581</v>
      </c>
      <c r="D247" s="80">
        <v>80</v>
      </c>
      <c r="E247" s="77">
        <f t="shared" si="10"/>
        <v>9</v>
      </c>
      <c r="F247" s="197">
        <f t="shared" si="11"/>
        <v>2.8461979695568099E-6</v>
      </c>
      <c r="G247" s="109">
        <f t="shared" si="9"/>
        <v>2.561578172601129E-5</v>
      </c>
    </row>
    <row r="248" spans="1:7">
      <c r="A248" s="198" t="s">
        <v>548</v>
      </c>
      <c r="B248" s="79">
        <v>44572</v>
      </c>
      <c r="C248" s="79">
        <v>44574</v>
      </c>
      <c r="D248" s="80">
        <v>3000</v>
      </c>
      <c r="E248" s="77">
        <f t="shared" si="10"/>
        <v>2</v>
      </c>
      <c r="F248" s="197">
        <f t="shared" si="11"/>
        <v>1.0673242385838037E-4</v>
      </c>
      <c r="G248" s="109">
        <f t="shared" si="9"/>
        <v>2.1346484771676074E-4</v>
      </c>
    </row>
    <row r="249" spans="1:7">
      <c r="A249" s="198" t="s">
        <v>549</v>
      </c>
      <c r="B249" s="79">
        <v>44573</v>
      </c>
      <c r="C249" s="79">
        <v>44585</v>
      </c>
      <c r="D249" s="80">
        <v>6330.36</v>
      </c>
      <c r="E249" s="77">
        <f t="shared" si="10"/>
        <v>12</v>
      </c>
      <c r="F249" s="197">
        <f t="shared" si="11"/>
        <v>2.2521822223204558E-4</v>
      </c>
      <c r="G249" s="109">
        <f t="shared" si="9"/>
        <v>2.7026186667845468E-3</v>
      </c>
    </row>
    <row r="250" spans="1:7">
      <c r="A250" s="198" t="s">
        <v>550</v>
      </c>
      <c r="B250" s="79">
        <v>44573</v>
      </c>
      <c r="C250" s="79">
        <v>44582</v>
      </c>
      <c r="D250" s="80">
        <v>20293.87</v>
      </c>
      <c r="E250" s="77">
        <f t="shared" si="10"/>
        <v>9</v>
      </c>
      <c r="F250" s="197">
        <f t="shared" si="11"/>
        <v>7.2200464485562316E-4</v>
      </c>
      <c r="G250" s="109">
        <f t="shared" si="9"/>
        <v>6.4980418037006082E-3</v>
      </c>
    </row>
    <row r="251" spans="1:7">
      <c r="A251" s="198" t="s">
        <v>551</v>
      </c>
      <c r="B251" s="79">
        <v>44573</v>
      </c>
      <c r="C251" s="79">
        <v>44587</v>
      </c>
      <c r="D251" s="80">
        <v>3555.53</v>
      </c>
      <c r="E251" s="77">
        <f t="shared" si="10"/>
        <v>14</v>
      </c>
      <c r="F251" s="197">
        <f t="shared" si="11"/>
        <v>1.2649677833372907E-4</v>
      </c>
      <c r="G251" s="109">
        <f t="shared" si="9"/>
        <v>1.7709548966722069E-3</v>
      </c>
    </row>
    <row r="252" spans="1:7">
      <c r="A252" s="198" t="s">
        <v>552</v>
      </c>
      <c r="B252" s="79">
        <v>44573</v>
      </c>
      <c r="C252" s="79">
        <v>44580</v>
      </c>
      <c r="D252" s="80">
        <v>3255.08</v>
      </c>
      <c r="E252" s="77">
        <f t="shared" si="10"/>
        <v>7</v>
      </c>
      <c r="F252" s="197">
        <f t="shared" si="11"/>
        <v>1.1580752608431226E-4</v>
      </c>
      <c r="G252" s="109">
        <f t="shared" si="9"/>
        <v>8.1065268259018579E-4</v>
      </c>
    </row>
    <row r="253" spans="1:7">
      <c r="A253" s="198" t="s">
        <v>553</v>
      </c>
      <c r="B253" s="79">
        <v>44573</v>
      </c>
      <c r="C253" s="79">
        <v>44582</v>
      </c>
      <c r="D253" s="80">
        <v>22389.01</v>
      </c>
      <c r="E253" s="77">
        <f t="shared" si="10"/>
        <v>9</v>
      </c>
      <c r="F253" s="197">
        <f t="shared" si="11"/>
        <v>7.9654443502983881E-4</v>
      </c>
      <c r="G253" s="109">
        <f t="shared" si="9"/>
        <v>7.1688999152685496E-3</v>
      </c>
    </row>
    <row r="254" spans="1:7">
      <c r="A254" s="198" t="s">
        <v>554</v>
      </c>
      <c r="B254" s="79">
        <v>44573</v>
      </c>
      <c r="C254" s="79">
        <v>44581</v>
      </c>
      <c r="D254" s="80">
        <v>6360.85</v>
      </c>
      <c r="E254" s="77">
        <f t="shared" si="10"/>
        <v>8</v>
      </c>
      <c r="F254" s="197">
        <f t="shared" si="11"/>
        <v>2.2630297943319294E-4</v>
      </c>
      <c r="G254" s="109">
        <f t="shared" si="9"/>
        <v>1.8104238354655436E-3</v>
      </c>
    </row>
    <row r="255" spans="1:7">
      <c r="A255" s="198" t="s">
        <v>555</v>
      </c>
      <c r="B255" s="79">
        <v>44573</v>
      </c>
      <c r="C255" s="79">
        <v>44585</v>
      </c>
      <c r="D255" s="80">
        <v>4702.51</v>
      </c>
      <c r="E255" s="77">
        <f t="shared" si="10"/>
        <v>12</v>
      </c>
      <c r="F255" s="197">
        <f t="shared" si="11"/>
        <v>1.6730343017275744E-4</v>
      </c>
      <c r="G255" s="109">
        <f t="shared" ref="G255:G314" si="12">IF(ISBLANK(C255), "",E255*F255)</f>
        <v>2.0076411620730894E-3</v>
      </c>
    </row>
    <row r="256" spans="1:7">
      <c r="A256" s="198" t="s">
        <v>556</v>
      </c>
      <c r="B256" s="79">
        <v>44573</v>
      </c>
      <c r="C256" s="79">
        <v>44580</v>
      </c>
      <c r="D256" s="80">
        <v>11348.75</v>
      </c>
      <c r="E256" s="77">
        <f t="shared" ref="E256:E315" si="13">IF(ISBLANK(C256),"",C256-B256)</f>
        <v>7</v>
      </c>
      <c r="F256" s="197">
        <f t="shared" si="11"/>
        <v>4.0375986508759808E-4</v>
      </c>
      <c r="G256" s="109">
        <f t="shared" si="12"/>
        <v>2.8263190556131867E-3</v>
      </c>
    </row>
    <row r="257" spans="1:7">
      <c r="A257" s="198" t="s">
        <v>557</v>
      </c>
      <c r="B257" s="79">
        <v>44574</v>
      </c>
      <c r="C257" s="79">
        <v>44587</v>
      </c>
      <c r="D257" s="80">
        <v>705.42</v>
      </c>
      <c r="E257" s="77">
        <f t="shared" si="13"/>
        <v>13</v>
      </c>
      <c r="F257" s="197">
        <f t="shared" si="11"/>
        <v>2.5097062146059559E-5</v>
      </c>
      <c r="G257" s="109">
        <f t="shared" si="12"/>
        <v>3.2626180789877425E-4</v>
      </c>
    </row>
    <row r="258" spans="1:7">
      <c r="A258" s="198" t="s">
        <v>558</v>
      </c>
      <c r="B258" s="79">
        <v>44574</v>
      </c>
      <c r="C258" s="79">
        <v>44595</v>
      </c>
      <c r="D258" s="80">
        <v>40.98</v>
      </c>
      <c r="E258" s="77">
        <f t="shared" si="13"/>
        <v>21</v>
      </c>
      <c r="F258" s="197">
        <f t="shared" si="11"/>
        <v>1.4579649099054758E-6</v>
      </c>
      <c r="G258" s="109">
        <f t="shared" si="12"/>
        <v>3.0617263108014991E-5</v>
      </c>
    </row>
    <row r="259" spans="1:7">
      <c r="A259" s="198" t="s">
        <v>559</v>
      </c>
      <c r="B259" s="79">
        <v>44574</v>
      </c>
      <c r="C259" s="79">
        <v>44588</v>
      </c>
      <c r="D259" s="80">
        <v>15292</v>
      </c>
      <c r="E259" s="77">
        <f t="shared" si="13"/>
        <v>14</v>
      </c>
      <c r="F259" s="197">
        <f t="shared" si="11"/>
        <v>5.4405074188078415E-4</v>
      </c>
      <c r="G259" s="109">
        <f t="shared" si="12"/>
        <v>7.6167103863309781E-3</v>
      </c>
    </row>
    <row r="260" spans="1:7">
      <c r="A260" s="198" t="s">
        <v>560</v>
      </c>
      <c r="B260" s="79">
        <v>44574</v>
      </c>
      <c r="C260" s="79">
        <v>44585</v>
      </c>
      <c r="D260" s="80">
        <v>7</v>
      </c>
      <c r="E260" s="77">
        <f t="shared" si="13"/>
        <v>11</v>
      </c>
      <c r="F260" s="197">
        <f t="shared" si="11"/>
        <v>2.4904232233622085E-7</v>
      </c>
      <c r="G260" s="109">
        <f t="shared" si="12"/>
        <v>2.7394655456984295E-6</v>
      </c>
    </row>
    <row r="261" spans="1:7">
      <c r="A261" s="198" t="s">
        <v>561</v>
      </c>
      <c r="B261" s="79">
        <v>44574</v>
      </c>
      <c r="C261" s="79">
        <v>44581</v>
      </c>
      <c r="D261" s="80">
        <v>100</v>
      </c>
      <c r="E261" s="77">
        <f t="shared" si="13"/>
        <v>7</v>
      </c>
      <c r="F261" s="197">
        <f t="shared" si="11"/>
        <v>3.5577474619460125E-6</v>
      </c>
      <c r="G261" s="109">
        <f t="shared" si="12"/>
        <v>2.4904232233622087E-5</v>
      </c>
    </row>
    <row r="262" spans="1:7">
      <c r="A262" s="198" t="s">
        <v>562</v>
      </c>
      <c r="B262" s="79">
        <v>44574</v>
      </c>
      <c r="C262" s="79">
        <v>44582</v>
      </c>
      <c r="D262" s="80">
        <v>1489.85</v>
      </c>
      <c r="E262" s="77">
        <f t="shared" si="13"/>
        <v>8</v>
      </c>
      <c r="F262" s="197">
        <f t="shared" si="11"/>
        <v>5.3005100561802658E-5</v>
      </c>
      <c r="G262" s="109">
        <f t="shared" si="12"/>
        <v>4.2404080449442126E-4</v>
      </c>
    </row>
    <row r="263" spans="1:7">
      <c r="A263" s="198" t="s">
        <v>563</v>
      </c>
      <c r="B263" s="79">
        <v>44574</v>
      </c>
      <c r="C263" s="79">
        <v>44581</v>
      </c>
      <c r="D263" s="80">
        <v>542.5</v>
      </c>
      <c r="E263" s="77">
        <f t="shared" si="13"/>
        <v>7</v>
      </c>
      <c r="F263" s="197">
        <f t="shared" si="11"/>
        <v>1.9300779981057116E-5</v>
      </c>
      <c r="G263" s="109">
        <f t="shared" si="12"/>
        <v>1.351054598673998E-4</v>
      </c>
    </row>
    <row r="264" spans="1:7">
      <c r="A264" s="198" t="s">
        <v>564</v>
      </c>
      <c r="B264" s="79">
        <v>44574</v>
      </c>
      <c r="C264" s="79">
        <v>44581</v>
      </c>
      <c r="D264" s="80">
        <v>480.16</v>
      </c>
      <c r="E264" s="77">
        <f t="shared" si="13"/>
        <v>7</v>
      </c>
      <c r="F264" s="197">
        <f t="shared" si="11"/>
        <v>1.7082880213279973E-5</v>
      </c>
      <c r="G264" s="109">
        <f t="shared" si="12"/>
        <v>1.1958016149295981E-4</v>
      </c>
    </row>
    <row r="265" spans="1:7">
      <c r="A265" s="198" t="s">
        <v>565</v>
      </c>
      <c r="B265" s="79">
        <v>44575</v>
      </c>
      <c r="C265" s="79">
        <v>44585</v>
      </c>
      <c r="D265" s="80">
        <v>11872.23</v>
      </c>
      <c r="E265" s="77">
        <f t="shared" si="13"/>
        <v>10</v>
      </c>
      <c r="F265" s="197">
        <f t="shared" si="11"/>
        <v>4.2238396150139301E-4</v>
      </c>
      <c r="G265" s="109">
        <f t="shared" si="12"/>
        <v>4.2238396150139305E-3</v>
      </c>
    </row>
    <row r="266" spans="1:7">
      <c r="A266" s="198" t="s">
        <v>566</v>
      </c>
      <c r="B266" s="79">
        <v>44575</v>
      </c>
      <c r="C266" s="79">
        <v>44585</v>
      </c>
      <c r="D266" s="80">
        <v>5742</v>
      </c>
      <c r="E266" s="77">
        <f t="shared" si="13"/>
        <v>10</v>
      </c>
      <c r="F266" s="197">
        <f t="shared" si="11"/>
        <v>2.0428585926494003E-4</v>
      </c>
      <c r="G266" s="109">
        <f t="shared" si="12"/>
        <v>2.0428585926494003E-3</v>
      </c>
    </row>
    <row r="267" spans="1:7">
      <c r="A267" s="198" t="s">
        <v>567</v>
      </c>
      <c r="B267" s="79">
        <v>44575</v>
      </c>
      <c r="C267" s="79">
        <v>44585</v>
      </c>
      <c r="D267" s="80">
        <v>67.89</v>
      </c>
      <c r="E267" s="77">
        <f t="shared" si="13"/>
        <v>10</v>
      </c>
      <c r="F267" s="197">
        <f t="shared" ref="F267:F330" si="14">D267/$D$935</f>
        <v>2.4153547519151476E-6</v>
      </c>
      <c r="G267" s="109">
        <f t="shared" si="12"/>
        <v>2.4153547519151474E-5</v>
      </c>
    </row>
    <row r="268" spans="1:7">
      <c r="A268" s="198" t="s">
        <v>568</v>
      </c>
      <c r="B268" s="79">
        <v>44578</v>
      </c>
      <c r="C268" s="79">
        <v>44586</v>
      </c>
      <c r="D268" s="80">
        <v>4408803.13</v>
      </c>
      <c r="E268" s="77">
        <f t="shared" si="13"/>
        <v>8</v>
      </c>
      <c r="F268" s="197">
        <f t="shared" si="14"/>
        <v>0.15685408145977134</v>
      </c>
      <c r="G268" s="109">
        <f t="shared" si="12"/>
        <v>1.2548326516781707</v>
      </c>
    </row>
    <row r="269" spans="1:7">
      <c r="A269" s="198" t="s">
        <v>569</v>
      </c>
      <c r="B269" s="79">
        <v>44578</v>
      </c>
      <c r="C269" s="79">
        <v>44593</v>
      </c>
      <c r="D269" s="80">
        <v>200</v>
      </c>
      <c r="E269" s="77">
        <f t="shared" si="13"/>
        <v>15</v>
      </c>
      <c r="F269" s="197">
        <f t="shared" si="14"/>
        <v>7.115494923892025E-6</v>
      </c>
      <c r="G269" s="109">
        <f t="shared" si="12"/>
        <v>1.0673242385838038E-4</v>
      </c>
    </row>
    <row r="270" spans="1:7">
      <c r="A270" s="198" t="s">
        <v>570</v>
      </c>
      <c r="B270" s="79">
        <v>44579</v>
      </c>
      <c r="C270" s="79">
        <v>44592</v>
      </c>
      <c r="D270" s="80">
        <v>800</v>
      </c>
      <c r="E270" s="77">
        <f t="shared" si="13"/>
        <v>13</v>
      </c>
      <c r="F270" s="197">
        <f t="shared" si="14"/>
        <v>2.84619796955681E-5</v>
      </c>
      <c r="G270" s="109">
        <f t="shared" si="12"/>
        <v>3.7000573604238532E-4</v>
      </c>
    </row>
    <row r="271" spans="1:7">
      <c r="A271" s="198" t="s">
        <v>571</v>
      </c>
      <c r="B271" s="79">
        <v>44579</v>
      </c>
      <c r="C271" s="79">
        <v>44608</v>
      </c>
      <c r="D271" s="80">
        <v>179.7</v>
      </c>
      <c r="E271" s="77">
        <f t="shared" si="13"/>
        <v>29</v>
      </c>
      <c r="F271" s="197">
        <f t="shared" si="14"/>
        <v>6.3932721891169838E-6</v>
      </c>
      <c r="G271" s="109">
        <f t="shared" si="12"/>
        <v>1.8540489348439253E-4</v>
      </c>
    </row>
    <row r="272" spans="1:7">
      <c r="A272" s="198" t="s">
        <v>572</v>
      </c>
      <c r="B272" s="79">
        <v>44579</v>
      </c>
      <c r="C272" s="79">
        <v>44617</v>
      </c>
      <c r="D272" s="80">
        <v>614.26</v>
      </c>
      <c r="E272" s="77">
        <f t="shared" si="13"/>
        <v>38</v>
      </c>
      <c r="F272" s="197">
        <f t="shared" si="14"/>
        <v>2.1853819559749576E-5</v>
      </c>
      <c r="G272" s="109">
        <f t="shared" si="12"/>
        <v>8.3044514327048388E-4</v>
      </c>
    </row>
    <row r="273" spans="1:7">
      <c r="A273" s="198" t="s">
        <v>573</v>
      </c>
      <c r="B273" s="79">
        <v>44579</v>
      </c>
      <c r="C273" s="79">
        <v>44697</v>
      </c>
      <c r="D273" s="80">
        <v>6830.31</v>
      </c>
      <c r="E273" s="77">
        <f t="shared" si="13"/>
        <v>118</v>
      </c>
      <c r="F273" s="197">
        <f t="shared" si="14"/>
        <v>2.4300518066804467E-4</v>
      </c>
      <c r="G273" s="109">
        <f t="shared" si="12"/>
        <v>2.8674611318829271E-2</v>
      </c>
    </row>
    <row r="274" spans="1:7">
      <c r="A274" s="198" t="s">
        <v>574</v>
      </c>
      <c r="B274" s="79">
        <v>44581</v>
      </c>
      <c r="C274" s="79">
        <v>44592</v>
      </c>
      <c r="D274" s="80">
        <v>2662.26</v>
      </c>
      <c r="E274" s="77">
        <f t="shared" si="13"/>
        <v>11</v>
      </c>
      <c r="F274" s="197">
        <f t="shared" si="14"/>
        <v>9.4716487580403914E-5</v>
      </c>
      <c r="G274" s="109">
        <f t="shared" si="12"/>
        <v>1.0418813633844431E-3</v>
      </c>
    </row>
    <row r="275" spans="1:7">
      <c r="A275" s="198" t="s">
        <v>575</v>
      </c>
      <c r="B275" s="79">
        <v>44581</v>
      </c>
      <c r="C275" s="79">
        <v>44592</v>
      </c>
      <c r="D275" s="80">
        <v>275619.07</v>
      </c>
      <c r="E275" s="77">
        <f t="shared" si="13"/>
        <v>11</v>
      </c>
      <c r="F275" s="197">
        <f t="shared" si="14"/>
        <v>9.8058304675642024E-3</v>
      </c>
      <c r="G275" s="109">
        <f t="shared" si="12"/>
        <v>0.10786413514320622</v>
      </c>
    </row>
    <row r="276" spans="1:7">
      <c r="A276" s="198" t="s">
        <v>576</v>
      </c>
      <c r="B276" s="79">
        <v>44581</v>
      </c>
      <c r="C276" s="79">
        <v>44593</v>
      </c>
      <c r="D276" s="80">
        <v>166012.19</v>
      </c>
      <c r="E276" s="77">
        <f t="shared" si="13"/>
        <v>12</v>
      </c>
      <c r="F276" s="197">
        <f t="shared" si="14"/>
        <v>5.9062944762459917E-3</v>
      </c>
      <c r="G276" s="109">
        <f t="shared" si="12"/>
        <v>7.0875533714951894E-2</v>
      </c>
    </row>
    <row r="277" spans="1:7">
      <c r="A277" s="198" t="s">
        <v>577</v>
      </c>
      <c r="B277" s="79">
        <v>44581</v>
      </c>
      <c r="C277" s="79">
        <v>44588</v>
      </c>
      <c r="D277" s="80">
        <v>36979.49</v>
      </c>
      <c r="E277" s="77">
        <f t="shared" si="13"/>
        <v>7</v>
      </c>
      <c r="F277" s="197">
        <f t="shared" si="14"/>
        <v>1.3156368669155793E-3</v>
      </c>
      <c r="G277" s="109">
        <f t="shared" si="12"/>
        <v>9.2094580684090547E-3</v>
      </c>
    </row>
    <row r="278" spans="1:7">
      <c r="A278" s="198" t="s">
        <v>578</v>
      </c>
      <c r="B278" s="79">
        <v>44582</v>
      </c>
      <c r="C278" s="79">
        <v>44599</v>
      </c>
      <c r="D278" s="80">
        <v>185.81</v>
      </c>
      <c r="E278" s="77">
        <f t="shared" si="13"/>
        <v>17</v>
      </c>
      <c r="F278" s="197">
        <f t="shared" si="14"/>
        <v>6.6106505590418858E-6</v>
      </c>
      <c r="G278" s="109">
        <f t="shared" si="12"/>
        <v>1.1238105950371206E-4</v>
      </c>
    </row>
    <row r="279" spans="1:7">
      <c r="A279" s="198" t="s">
        <v>579</v>
      </c>
      <c r="B279" s="79">
        <v>44582</v>
      </c>
      <c r="C279" s="79">
        <v>44594</v>
      </c>
      <c r="D279" s="80">
        <v>98.35</v>
      </c>
      <c r="E279" s="77">
        <f t="shared" si="13"/>
        <v>12</v>
      </c>
      <c r="F279" s="197">
        <f t="shared" si="14"/>
        <v>3.499044628823903E-6</v>
      </c>
      <c r="G279" s="109">
        <f t="shared" si="12"/>
        <v>4.1988535545886838E-5</v>
      </c>
    </row>
    <row r="280" spans="1:7">
      <c r="A280" s="198" t="s">
        <v>580</v>
      </c>
      <c r="B280" s="79">
        <v>44582</v>
      </c>
      <c r="C280" s="79">
        <v>44592</v>
      </c>
      <c r="D280" s="80">
        <v>974.35</v>
      </c>
      <c r="E280" s="77">
        <f t="shared" si="13"/>
        <v>10</v>
      </c>
      <c r="F280" s="197">
        <f t="shared" si="14"/>
        <v>3.4664912395470969E-5</v>
      </c>
      <c r="G280" s="109">
        <f t="shared" si="12"/>
        <v>3.466491239547097E-4</v>
      </c>
    </row>
    <row r="281" spans="1:7">
      <c r="A281" s="198" t="s">
        <v>581</v>
      </c>
      <c r="B281" s="79">
        <v>44585</v>
      </c>
      <c r="C281" s="79">
        <v>44600</v>
      </c>
      <c r="D281" s="80">
        <v>4357</v>
      </c>
      <c r="E281" s="77">
        <f t="shared" si="13"/>
        <v>15</v>
      </c>
      <c r="F281" s="197">
        <f t="shared" si="14"/>
        <v>1.5501105691698776E-4</v>
      </c>
      <c r="G281" s="109">
        <f t="shared" si="12"/>
        <v>2.3251658537548165E-3</v>
      </c>
    </row>
    <row r="282" spans="1:7">
      <c r="A282" s="198" t="s">
        <v>582</v>
      </c>
      <c r="B282" s="79">
        <v>44586</v>
      </c>
      <c r="C282" s="79">
        <v>44599</v>
      </c>
      <c r="D282" s="80">
        <v>1095.92</v>
      </c>
      <c r="E282" s="77">
        <f t="shared" si="13"/>
        <v>13</v>
      </c>
      <c r="F282" s="197">
        <f t="shared" si="14"/>
        <v>3.899006598495874E-5</v>
      </c>
      <c r="G282" s="109">
        <f t="shared" si="12"/>
        <v>5.0687085780446361E-4</v>
      </c>
    </row>
    <row r="283" spans="1:7">
      <c r="A283" s="198" t="s">
        <v>583</v>
      </c>
      <c r="B283" s="79">
        <v>44586</v>
      </c>
      <c r="C283" s="79">
        <v>44651</v>
      </c>
      <c r="D283" s="80">
        <v>100</v>
      </c>
      <c r="E283" s="77">
        <f t="shared" si="13"/>
        <v>65</v>
      </c>
      <c r="F283" s="197">
        <f t="shared" si="14"/>
        <v>3.5577474619460125E-6</v>
      </c>
      <c r="G283" s="109">
        <f t="shared" si="12"/>
        <v>2.3125358502649082E-4</v>
      </c>
    </row>
    <row r="284" spans="1:7">
      <c r="A284" s="198" t="s">
        <v>584</v>
      </c>
      <c r="B284" s="79">
        <v>44587</v>
      </c>
      <c r="C284" s="79">
        <v>44594</v>
      </c>
      <c r="D284" s="80">
        <v>762.07</v>
      </c>
      <c r="E284" s="77">
        <f t="shared" si="13"/>
        <v>7</v>
      </c>
      <c r="F284" s="197">
        <f t="shared" si="14"/>
        <v>2.7112526083251978E-5</v>
      </c>
      <c r="G284" s="109">
        <f t="shared" si="12"/>
        <v>1.8978768258276385E-4</v>
      </c>
    </row>
    <row r="285" spans="1:7">
      <c r="A285" s="198" t="s">
        <v>585</v>
      </c>
      <c r="B285" s="79">
        <v>44588</v>
      </c>
      <c r="C285" s="79">
        <v>44594</v>
      </c>
      <c r="D285" s="80">
        <v>7</v>
      </c>
      <c r="E285" s="77">
        <f t="shared" si="13"/>
        <v>6</v>
      </c>
      <c r="F285" s="197">
        <f t="shared" si="14"/>
        <v>2.4904232233622085E-7</v>
      </c>
      <c r="G285" s="109">
        <f t="shared" si="12"/>
        <v>1.494253934017325E-6</v>
      </c>
    </row>
    <row r="286" spans="1:7">
      <c r="A286" s="198" t="s">
        <v>586</v>
      </c>
      <c r="B286" s="79">
        <v>44588</v>
      </c>
      <c r="C286" s="79">
        <v>44599</v>
      </c>
      <c r="D286" s="80">
        <v>1489.85</v>
      </c>
      <c r="E286" s="77">
        <f t="shared" si="13"/>
        <v>11</v>
      </c>
      <c r="F286" s="197">
        <f t="shared" si="14"/>
        <v>5.3005100561802658E-5</v>
      </c>
      <c r="G286" s="109">
        <f t="shared" si="12"/>
        <v>5.8305610617982923E-4</v>
      </c>
    </row>
    <row r="287" spans="1:7">
      <c r="A287" s="198" t="s">
        <v>587</v>
      </c>
      <c r="B287" s="79">
        <v>44588</v>
      </c>
      <c r="C287" s="79">
        <v>44594</v>
      </c>
      <c r="D287" s="80">
        <v>542.5</v>
      </c>
      <c r="E287" s="77">
        <f t="shared" si="13"/>
        <v>6</v>
      </c>
      <c r="F287" s="197">
        <f t="shared" si="14"/>
        <v>1.9300779981057116E-5</v>
      </c>
      <c r="G287" s="109">
        <f t="shared" si="12"/>
        <v>1.158046798863427E-4</v>
      </c>
    </row>
    <row r="288" spans="1:7">
      <c r="A288" s="198" t="s">
        <v>588</v>
      </c>
      <c r="B288" s="79">
        <v>44588</v>
      </c>
      <c r="C288" s="79">
        <v>44601</v>
      </c>
      <c r="D288" s="80">
        <v>632.66</v>
      </c>
      <c r="E288" s="77">
        <f t="shared" si="13"/>
        <v>13</v>
      </c>
      <c r="F288" s="197">
        <f t="shared" si="14"/>
        <v>2.250844509274764E-5</v>
      </c>
      <c r="G288" s="109">
        <f t="shared" si="12"/>
        <v>2.9260978620571933E-4</v>
      </c>
    </row>
    <row r="289" spans="1:7">
      <c r="A289" s="198" t="s">
        <v>589</v>
      </c>
      <c r="B289" s="79">
        <v>44589</v>
      </c>
      <c r="C289" s="79">
        <v>44610</v>
      </c>
      <c r="D289" s="80">
        <v>14843.55</v>
      </c>
      <c r="E289" s="77">
        <f t="shared" si="13"/>
        <v>21</v>
      </c>
      <c r="F289" s="197">
        <f t="shared" si="14"/>
        <v>5.2809602338768733E-4</v>
      </c>
      <c r="G289" s="109">
        <f t="shared" si="12"/>
        <v>1.1090016491141434E-2</v>
      </c>
    </row>
    <row r="290" spans="1:7">
      <c r="A290" s="198" t="s">
        <v>590</v>
      </c>
      <c r="B290" s="79">
        <v>44589</v>
      </c>
      <c r="C290" s="79">
        <v>44596</v>
      </c>
      <c r="D290" s="80">
        <v>10230</v>
      </c>
      <c r="E290" s="77">
        <f t="shared" si="13"/>
        <v>7</v>
      </c>
      <c r="F290" s="197">
        <f t="shared" si="14"/>
        <v>3.6395756535707706E-4</v>
      </c>
      <c r="G290" s="109">
        <f t="shared" si="12"/>
        <v>2.5477029574995395E-3</v>
      </c>
    </row>
    <row r="291" spans="1:7">
      <c r="A291" s="198" t="s">
        <v>591</v>
      </c>
      <c r="B291" s="79">
        <v>44589</v>
      </c>
      <c r="C291" s="79">
        <v>44602</v>
      </c>
      <c r="D291" s="80">
        <v>4999</v>
      </c>
      <c r="E291" s="77">
        <f t="shared" si="13"/>
        <v>13</v>
      </c>
      <c r="F291" s="197">
        <f t="shared" si="14"/>
        <v>1.7785179562268116E-4</v>
      </c>
      <c r="G291" s="109">
        <f t="shared" si="12"/>
        <v>2.312073343094855E-3</v>
      </c>
    </row>
    <row r="292" spans="1:7">
      <c r="A292" s="198" t="s">
        <v>592</v>
      </c>
      <c r="B292" s="79">
        <v>44592</v>
      </c>
      <c r="C292" s="79">
        <v>44603</v>
      </c>
      <c r="D292" s="80">
        <v>4063.2</v>
      </c>
      <c r="E292" s="77">
        <f t="shared" si="13"/>
        <v>11</v>
      </c>
      <c r="F292" s="197">
        <f t="shared" si="14"/>
        <v>1.4455839487379036E-4</v>
      </c>
      <c r="G292" s="109">
        <f t="shared" si="12"/>
        <v>1.5901423436116939E-3</v>
      </c>
    </row>
    <row r="293" spans="1:7">
      <c r="A293" s="198" t="s">
        <v>593</v>
      </c>
      <c r="B293" s="79">
        <v>44592</v>
      </c>
      <c r="C293" s="79">
        <v>44610</v>
      </c>
      <c r="D293" s="80">
        <v>1000</v>
      </c>
      <c r="E293" s="77">
        <f t="shared" si="13"/>
        <v>18</v>
      </c>
      <c r="F293" s="197">
        <f t="shared" si="14"/>
        <v>3.5577474619460123E-5</v>
      </c>
      <c r="G293" s="109">
        <f t="shared" si="12"/>
        <v>6.4039454315028221E-4</v>
      </c>
    </row>
    <row r="294" spans="1:7">
      <c r="A294" s="198" t="s">
        <v>594</v>
      </c>
      <c r="B294" s="79">
        <v>44592</v>
      </c>
      <c r="C294" s="79">
        <v>44615</v>
      </c>
      <c r="D294" s="80">
        <v>92.4</v>
      </c>
      <c r="E294" s="77">
        <f t="shared" si="13"/>
        <v>23</v>
      </c>
      <c r="F294" s="197">
        <f t="shared" si="14"/>
        <v>3.2873586548381156E-6</v>
      </c>
      <c r="G294" s="109">
        <f t="shared" si="12"/>
        <v>7.5609249061276662E-5</v>
      </c>
    </row>
    <row r="295" spans="1:7">
      <c r="A295" s="198" t="s">
        <v>595</v>
      </c>
      <c r="B295" s="79">
        <v>44593</v>
      </c>
      <c r="C295" s="79">
        <v>44602</v>
      </c>
      <c r="D295" s="80">
        <v>193</v>
      </c>
      <c r="E295" s="77">
        <f t="shared" si="13"/>
        <v>9</v>
      </c>
      <c r="F295" s="197">
        <f t="shared" si="14"/>
        <v>6.8664526015558041E-6</v>
      </c>
      <c r="G295" s="109">
        <f t="shared" si="12"/>
        <v>6.1798073414002234E-5</v>
      </c>
    </row>
    <row r="296" spans="1:7">
      <c r="A296" s="198" t="s">
        <v>596</v>
      </c>
      <c r="B296" s="79">
        <v>44593</v>
      </c>
      <c r="C296" s="79">
        <v>44599</v>
      </c>
      <c r="D296" s="80">
        <v>90165</v>
      </c>
      <c r="E296" s="77">
        <f t="shared" si="13"/>
        <v>6</v>
      </c>
      <c r="F296" s="197">
        <f t="shared" si="14"/>
        <v>3.207842999063622E-3</v>
      </c>
      <c r="G296" s="109">
        <f t="shared" si="12"/>
        <v>1.9247057994381731E-2</v>
      </c>
    </row>
    <row r="297" spans="1:7">
      <c r="A297" s="198" t="s">
        <v>597</v>
      </c>
      <c r="B297" s="79">
        <v>44593</v>
      </c>
      <c r="C297" s="79">
        <v>44602</v>
      </c>
      <c r="D297" s="80">
        <v>17660</v>
      </c>
      <c r="E297" s="77">
        <f t="shared" si="13"/>
        <v>9</v>
      </c>
      <c r="F297" s="197">
        <f t="shared" si="14"/>
        <v>6.2829820177966579E-4</v>
      </c>
      <c r="G297" s="109">
        <f t="shared" si="12"/>
        <v>5.6546838160169925E-3</v>
      </c>
    </row>
    <row r="298" spans="1:7">
      <c r="A298" s="198" t="s">
        <v>598</v>
      </c>
      <c r="B298" s="79">
        <v>44594</v>
      </c>
      <c r="C298" s="79">
        <v>44606</v>
      </c>
      <c r="D298" s="80">
        <v>591.39</v>
      </c>
      <c r="E298" s="77">
        <f t="shared" si="13"/>
        <v>12</v>
      </c>
      <c r="F298" s="197">
        <f t="shared" si="14"/>
        <v>2.1040162715202523E-5</v>
      </c>
      <c r="G298" s="109">
        <f t="shared" si="12"/>
        <v>2.5248195258243029E-4</v>
      </c>
    </row>
    <row r="299" spans="1:7">
      <c r="A299" s="198" t="s">
        <v>599</v>
      </c>
      <c r="B299" s="79">
        <v>44596</v>
      </c>
      <c r="C299" s="79">
        <v>44610</v>
      </c>
      <c r="D299" s="80">
        <v>108.11</v>
      </c>
      <c r="E299" s="77">
        <f t="shared" si="13"/>
        <v>14</v>
      </c>
      <c r="F299" s="197">
        <f t="shared" si="14"/>
        <v>3.8462807811098335E-6</v>
      </c>
      <c r="G299" s="109">
        <f t="shared" si="12"/>
        <v>5.384793093553767E-5</v>
      </c>
    </row>
    <row r="300" spans="1:7">
      <c r="A300" s="198" t="s">
        <v>600</v>
      </c>
      <c r="B300" s="79">
        <v>44596</v>
      </c>
      <c r="C300" s="79">
        <v>44615</v>
      </c>
      <c r="D300" s="80">
        <v>452.51</v>
      </c>
      <c r="E300" s="77">
        <f t="shared" si="13"/>
        <v>19</v>
      </c>
      <c r="F300" s="197">
        <f t="shared" si="14"/>
        <v>1.6099163040051901E-5</v>
      </c>
      <c r="G300" s="109">
        <f t="shared" si="12"/>
        <v>3.0588409776098613E-4</v>
      </c>
    </row>
    <row r="301" spans="1:7">
      <c r="A301" s="198" t="s">
        <v>601</v>
      </c>
      <c r="B301" s="79">
        <v>44596</v>
      </c>
      <c r="C301" s="79">
        <v>44608</v>
      </c>
      <c r="D301" s="80">
        <v>362</v>
      </c>
      <c r="E301" s="77">
        <f t="shared" si="13"/>
        <v>12</v>
      </c>
      <c r="F301" s="197">
        <f t="shared" si="14"/>
        <v>1.2879045812244565E-5</v>
      </c>
      <c r="G301" s="109">
        <f t="shared" si="12"/>
        <v>1.5454854974693478E-4</v>
      </c>
    </row>
    <row r="302" spans="1:7">
      <c r="A302" s="198" t="s">
        <v>602</v>
      </c>
      <c r="B302" s="79">
        <v>44599</v>
      </c>
      <c r="C302" s="79">
        <v>44608</v>
      </c>
      <c r="D302" s="80">
        <v>150</v>
      </c>
      <c r="E302" s="77">
        <f t="shared" si="13"/>
        <v>9</v>
      </c>
      <c r="F302" s="197">
        <f t="shared" si="14"/>
        <v>5.3366211929190185E-6</v>
      </c>
      <c r="G302" s="109">
        <f t="shared" si="12"/>
        <v>4.8029590736271169E-5</v>
      </c>
    </row>
    <row r="303" spans="1:7">
      <c r="A303" s="198" t="s">
        <v>603</v>
      </c>
      <c r="B303" s="79">
        <v>44600</v>
      </c>
      <c r="C303" s="79">
        <v>44608</v>
      </c>
      <c r="D303" s="80">
        <v>92.45</v>
      </c>
      <c r="E303" s="77">
        <f t="shared" si="13"/>
        <v>8</v>
      </c>
      <c r="F303" s="197">
        <f t="shared" si="14"/>
        <v>3.2891375285690886E-6</v>
      </c>
      <c r="G303" s="109">
        <f t="shared" si="12"/>
        <v>2.6313100228552709E-5</v>
      </c>
    </row>
    <row r="304" spans="1:7">
      <c r="A304" s="198" t="s">
        <v>604</v>
      </c>
      <c r="B304" s="79">
        <v>44600</v>
      </c>
      <c r="C304" s="79">
        <v>44616</v>
      </c>
      <c r="D304" s="80">
        <v>1092.6300000000001</v>
      </c>
      <c r="E304" s="77">
        <f t="shared" si="13"/>
        <v>16</v>
      </c>
      <c r="F304" s="197">
        <f t="shared" si="14"/>
        <v>3.8873016093460717E-5</v>
      </c>
      <c r="G304" s="109">
        <f t="shared" si="12"/>
        <v>6.2196825749537147E-4</v>
      </c>
    </row>
    <row r="305" spans="1:7">
      <c r="A305" s="198" t="s">
        <v>605</v>
      </c>
      <c r="B305" s="79">
        <v>44600</v>
      </c>
      <c r="C305" s="79">
        <v>44609</v>
      </c>
      <c r="D305" s="80">
        <v>112.95</v>
      </c>
      <c r="E305" s="77">
        <f t="shared" si="13"/>
        <v>9</v>
      </c>
      <c r="F305" s="197">
        <f t="shared" si="14"/>
        <v>4.0184757582680208E-6</v>
      </c>
      <c r="G305" s="109">
        <f t="shared" si="12"/>
        <v>3.6166281824412188E-5</v>
      </c>
    </row>
    <row r="306" spans="1:7">
      <c r="A306" s="198" t="s">
        <v>606</v>
      </c>
      <c r="B306" s="79">
        <v>44600</v>
      </c>
      <c r="C306" s="79">
        <v>44614</v>
      </c>
      <c r="D306" s="80">
        <v>2405</v>
      </c>
      <c r="E306" s="77">
        <f t="shared" si="13"/>
        <v>14</v>
      </c>
      <c r="F306" s="197">
        <f t="shared" si="14"/>
        <v>8.556382645980159E-5</v>
      </c>
      <c r="G306" s="109">
        <f t="shared" si="12"/>
        <v>1.1978935704372222E-3</v>
      </c>
    </row>
    <row r="307" spans="1:7">
      <c r="A307" s="198" t="s">
        <v>607</v>
      </c>
      <c r="B307" s="79">
        <v>44601</v>
      </c>
      <c r="C307" s="79">
        <v>44609</v>
      </c>
      <c r="D307" s="80">
        <v>4.5199999999999996</v>
      </c>
      <c r="E307" s="77">
        <f t="shared" si="13"/>
        <v>8</v>
      </c>
      <c r="F307" s="197">
        <f t="shared" si="14"/>
        <v>1.6081018527995975E-7</v>
      </c>
      <c r="G307" s="109">
        <f t="shared" si="12"/>
        <v>1.286481482239678E-6</v>
      </c>
    </row>
    <row r="308" spans="1:7">
      <c r="A308" s="198" t="s">
        <v>608</v>
      </c>
      <c r="B308" s="79">
        <v>44602</v>
      </c>
      <c r="C308" s="79">
        <v>44609</v>
      </c>
      <c r="D308" s="80">
        <v>705.42</v>
      </c>
      <c r="E308" s="77">
        <f t="shared" si="13"/>
        <v>7</v>
      </c>
      <c r="F308" s="197">
        <f t="shared" si="14"/>
        <v>2.5097062146059559E-5</v>
      </c>
      <c r="G308" s="109">
        <f t="shared" si="12"/>
        <v>1.7567943502241692E-4</v>
      </c>
    </row>
    <row r="309" spans="1:7">
      <c r="A309" s="198" t="s">
        <v>609</v>
      </c>
      <c r="B309" s="79">
        <v>44602</v>
      </c>
      <c r="C309" s="79">
        <v>44610</v>
      </c>
      <c r="D309" s="80">
        <v>350</v>
      </c>
      <c r="E309" s="77">
        <f t="shared" si="13"/>
        <v>8</v>
      </c>
      <c r="F309" s="197">
        <f t="shared" si="14"/>
        <v>1.2452116116811044E-5</v>
      </c>
      <c r="G309" s="109">
        <f t="shared" si="12"/>
        <v>9.9616928934488348E-5</v>
      </c>
    </row>
    <row r="310" spans="1:7">
      <c r="A310" s="198" t="s">
        <v>610</v>
      </c>
      <c r="B310" s="79">
        <v>44602</v>
      </c>
      <c r="C310" s="79">
        <v>44610</v>
      </c>
      <c r="D310" s="80">
        <v>7</v>
      </c>
      <c r="E310" s="77">
        <f t="shared" si="13"/>
        <v>8</v>
      </c>
      <c r="F310" s="197">
        <f t="shared" si="14"/>
        <v>2.4904232233622085E-7</v>
      </c>
      <c r="G310" s="109">
        <f t="shared" si="12"/>
        <v>1.9923385786897668E-6</v>
      </c>
    </row>
    <row r="311" spans="1:7">
      <c r="A311" s="198" t="s">
        <v>611</v>
      </c>
      <c r="B311" s="79">
        <v>44602</v>
      </c>
      <c r="C311" s="79">
        <v>44607</v>
      </c>
      <c r="D311" s="80">
        <v>1489.85</v>
      </c>
      <c r="E311" s="77">
        <f t="shared" si="13"/>
        <v>5</v>
      </c>
      <c r="F311" s="197">
        <f t="shared" si="14"/>
        <v>5.3005100561802658E-5</v>
      </c>
      <c r="G311" s="109">
        <f t="shared" si="12"/>
        <v>2.6502550280901329E-4</v>
      </c>
    </row>
    <row r="312" spans="1:7">
      <c r="A312" s="198" t="s">
        <v>612</v>
      </c>
      <c r="B312" s="79">
        <v>44602</v>
      </c>
      <c r="C312" s="79">
        <v>44607</v>
      </c>
      <c r="D312" s="80">
        <v>542.5</v>
      </c>
      <c r="E312" s="77">
        <f t="shared" si="13"/>
        <v>5</v>
      </c>
      <c r="F312" s="197">
        <f t="shared" si="14"/>
        <v>1.9300779981057116E-5</v>
      </c>
      <c r="G312" s="109">
        <f t="shared" si="12"/>
        <v>9.6503899905285578E-5</v>
      </c>
    </row>
    <row r="313" spans="1:7">
      <c r="A313" s="198" t="s">
        <v>613</v>
      </c>
      <c r="B313" s="79">
        <v>44602</v>
      </c>
      <c r="C313" s="79">
        <v>44609</v>
      </c>
      <c r="D313" s="80">
        <v>392.59</v>
      </c>
      <c r="E313" s="77">
        <f t="shared" si="13"/>
        <v>7</v>
      </c>
      <c r="F313" s="197">
        <f t="shared" si="14"/>
        <v>1.3967360760853848E-5</v>
      </c>
      <c r="G313" s="109">
        <f t="shared" si="12"/>
        <v>9.7771525325976942E-5</v>
      </c>
    </row>
    <row r="314" spans="1:7">
      <c r="A314" s="198" t="s">
        <v>614</v>
      </c>
      <c r="B314" s="79">
        <v>44602</v>
      </c>
      <c r="C314" s="79">
        <v>44715</v>
      </c>
      <c r="D314" s="80">
        <v>250</v>
      </c>
      <c r="E314" s="77">
        <f t="shared" si="13"/>
        <v>113</v>
      </c>
      <c r="F314" s="197">
        <f t="shared" si="14"/>
        <v>8.8943686548650306E-6</v>
      </c>
      <c r="G314" s="109">
        <f t="shared" si="12"/>
        <v>1.0050636579997485E-3</v>
      </c>
    </row>
    <row r="315" spans="1:7">
      <c r="A315" s="198" t="s">
        <v>615</v>
      </c>
      <c r="B315" s="79">
        <v>44603</v>
      </c>
      <c r="C315" s="79">
        <v>44614</v>
      </c>
      <c r="D315" s="80">
        <v>5443.1</v>
      </c>
      <c r="E315" s="77">
        <f t="shared" si="13"/>
        <v>11</v>
      </c>
      <c r="F315" s="197">
        <f t="shared" si="14"/>
        <v>1.9365175210118339E-4</v>
      </c>
      <c r="G315" s="109">
        <f t="shared" ref="G315:G377" si="15">IF(ISBLANK(C315), "",E315*F315)</f>
        <v>2.1301692731130173E-3</v>
      </c>
    </row>
    <row r="316" spans="1:7">
      <c r="A316" s="198" t="s">
        <v>616</v>
      </c>
      <c r="B316" s="79">
        <v>44603</v>
      </c>
      <c r="C316" s="79">
        <v>44614</v>
      </c>
      <c r="D316" s="80">
        <v>23596.41</v>
      </c>
      <c r="E316" s="77">
        <f t="shared" ref="E316:E378" si="16">IF(ISBLANK(C316),"",C316-B316)</f>
        <v>11</v>
      </c>
      <c r="F316" s="197">
        <f t="shared" si="14"/>
        <v>8.3950067788537508E-4</v>
      </c>
      <c r="G316" s="109">
        <f t="shared" si="15"/>
        <v>9.2345074567391251E-3</v>
      </c>
    </row>
    <row r="317" spans="1:7">
      <c r="A317" s="198" t="s">
        <v>617</v>
      </c>
      <c r="B317" s="79">
        <v>44603</v>
      </c>
      <c r="C317" s="79">
        <v>44615</v>
      </c>
      <c r="D317" s="80">
        <v>4946.7</v>
      </c>
      <c r="E317" s="77">
        <f t="shared" si="16"/>
        <v>12</v>
      </c>
      <c r="F317" s="197">
        <f t="shared" si="14"/>
        <v>1.7599109370008338E-4</v>
      </c>
      <c r="G317" s="109">
        <f t="shared" si="15"/>
        <v>2.1118931244010005E-3</v>
      </c>
    </row>
    <row r="318" spans="1:7">
      <c r="A318" s="198" t="s">
        <v>618</v>
      </c>
      <c r="B318" s="79">
        <v>44603</v>
      </c>
      <c r="C318" s="79">
        <v>44614</v>
      </c>
      <c r="D318" s="80">
        <v>3919.81</v>
      </c>
      <c r="E318" s="77">
        <f t="shared" si="16"/>
        <v>11</v>
      </c>
      <c r="F318" s="197">
        <f t="shared" si="14"/>
        <v>1.3945694078810599E-4</v>
      </c>
      <c r="G318" s="109">
        <f t="shared" si="15"/>
        <v>1.534026348669166E-3</v>
      </c>
    </row>
    <row r="319" spans="1:7">
      <c r="A319" s="198" t="s">
        <v>619</v>
      </c>
      <c r="B319" s="79">
        <v>44603</v>
      </c>
      <c r="C319" s="79">
        <v>44615</v>
      </c>
      <c r="D319" s="80">
        <v>25627.31</v>
      </c>
      <c r="E319" s="77">
        <f t="shared" si="16"/>
        <v>12</v>
      </c>
      <c r="F319" s="197">
        <f t="shared" si="14"/>
        <v>9.117549710900367E-4</v>
      </c>
      <c r="G319" s="109">
        <f t="shared" si="15"/>
        <v>1.094105965308044E-2</v>
      </c>
    </row>
    <row r="320" spans="1:7">
      <c r="A320" s="198" t="s">
        <v>620</v>
      </c>
      <c r="B320" s="79">
        <v>44603</v>
      </c>
      <c r="C320" s="79">
        <v>44614</v>
      </c>
      <c r="D320" s="80">
        <v>12762.55</v>
      </c>
      <c r="E320" s="77">
        <f t="shared" si="16"/>
        <v>11</v>
      </c>
      <c r="F320" s="197">
        <f t="shared" si="14"/>
        <v>4.5405929870459078E-4</v>
      </c>
      <c r="G320" s="109">
        <f t="shared" si="15"/>
        <v>4.9946522857504984E-3</v>
      </c>
    </row>
    <row r="321" spans="1:7">
      <c r="A321" s="198" t="s">
        <v>621</v>
      </c>
      <c r="B321" s="79">
        <v>44606</v>
      </c>
      <c r="C321" s="79">
        <v>44627</v>
      </c>
      <c r="D321" s="80">
        <v>40.98</v>
      </c>
      <c r="E321" s="77">
        <f t="shared" si="16"/>
        <v>21</v>
      </c>
      <c r="F321" s="197">
        <f t="shared" si="14"/>
        <v>1.4579649099054758E-6</v>
      </c>
      <c r="G321" s="109">
        <f t="shared" si="15"/>
        <v>3.0617263108014991E-5</v>
      </c>
    </row>
    <row r="322" spans="1:7">
      <c r="A322" s="198" t="s">
        <v>622</v>
      </c>
      <c r="B322" s="79">
        <v>44607</v>
      </c>
      <c r="C322" s="79">
        <v>44614</v>
      </c>
      <c r="D322" s="80">
        <v>9665.44</v>
      </c>
      <c r="E322" s="77">
        <f t="shared" si="16"/>
        <v>7</v>
      </c>
      <c r="F322" s="197">
        <f t="shared" si="14"/>
        <v>3.4387194628591469E-4</v>
      </c>
      <c r="G322" s="109">
        <f t="shared" si="15"/>
        <v>2.4071036240014029E-3</v>
      </c>
    </row>
    <row r="323" spans="1:7">
      <c r="A323" s="198" t="s">
        <v>623</v>
      </c>
      <c r="B323" s="79">
        <v>44607</v>
      </c>
      <c r="C323" s="79">
        <v>44610</v>
      </c>
      <c r="D323" s="80">
        <v>6000</v>
      </c>
      <c r="E323" s="77">
        <f t="shared" si="16"/>
        <v>3</v>
      </c>
      <c r="F323" s="197">
        <f t="shared" si="14"/>
        <v>2.1346484771676074E-4</v>
      </c>
      <c r="G323" s="109">
        <f t="shared" si="15"/>
        <v>6.4039454315028221E-4</v>
      </c>
    </row>
    <row r="324" spans="1:7">
      <c r="A324" s="198" t="s">
        <v>624</v>
      </c>
      <c r="B324" s="79">
        <v>44608</v>
      </c>
      <c r="C324" s="79">
        <v>44629</v>
      </c>
      <c r="D324" s="80">
        <v>100</v>
      </c>
      <c r="E324" s="77">
        <f t="shared" si="16"/>
        <v>21</v>
      </c>
      <c r="F324" s="197">
        <f t="shared" si="14"/>
        <v>3.5577474619460125E-6</v>
      </c>
      <c r="G324" s="109">
        <f t="shared" si="15"/>
        <v>7.4712696700866268E-5</v>
      </c>
    </row>
    <row r="325" spans="1:7">
      <c r="A325" s="198" t="s">
        <v>625</v>
      </c>
      <c r="B325" s="79">
        <v>44608</v>
      </c>
      <c r="C325" s="79">
        <v>44621</v>
      </c>
      <c r="D325" s="80">
        <v>300</v>
      </c>
      <c r="E325" s="77">
        <f t="shared" si="16"/>
        <v>13</v>
      </c>
      <c r="F325" s="197">
        <f t="shared" si="14"/>
        <v>1.0673242385838037E-5</v>
      </c>
      <c r="G325" s="109">
        <f t="shared" si="15"/>
        <v>1.3875215101589449E-4</v>
      </c>
    </row>
    <row r="326" spans="1:7">
      <c r="A326" s="198" t="s">
        <v>626</v>
      </c>
      <c r="B326" s="79">
        <v>44608</v>
      </c>
      <c r="C326" s="79">
        <v>44621</v>
      </c>
      <c r="D326" s="80">
        <v>50</v>
      </c>
      <c r="E326" s="77">
        <f t="shared" si="16"/>
        <v>13</v>
      </c>
      <c r="F326" s="197">
        <f t="shared" si="14"/>
        <v>1.7788737309730063E-6</v>
      </c>
      <c r="G326" s="109">
        <f t="shared" si="15"/>
        <v>2.3125358502649082E-5</v>
      </c>
    </row>
    <row r="327" spans="1:7">
      <c r="A327" s="198" t="s">
        <v>627</v>
      </c>
      <c r="B327" s="79">
        <v>44608</v>
      </c>
      <c r="C327" s="79">
        <v>44621</v>
      </c>
      <c r="D327" s="80">
        <v>150</v>
      </c>
      <c r="E327" s="77">
        <f t="shared" si="16"/>
        <v>13</v>
      </c>
      <c r="F327" s="197">
        <f t="shared" si="14"/>
        <v>5.3366211929190185E-6</v>
      </c>
      <c r="G327" s="109">
        <f t="shared" si="15"/>
        <v>6.9376075507947247E-5</v>
      </c>
    </row>
    <row r="328" spans="1:7">
      <c r="A328" s="198" t="s">
        <v>628</v>
      </c>
      <c r="B328" s="79">
        <v>44608</v>
      </c>
      <c r="C328" s="79">
        <v>44621</v>
      </c>
      <c r="D328" s="80">
        <v>200</v>
      </c>
      <c r="E328" s="77">
        <f t="shared" si="16"/>
        <v>13</v>
      </c>
      <c r="F328" s="197">
        <f t="shared" si="14"/>
        <v>7.115494923892025E-6</v>
      </c>
      <c r="G328" s="109">
        <f t="shared" si="15"/>
        <v>9.2501434010596329E-5</v>
      </c>
    </row>
    <row r="329" spans="1:7">
      <c r="A329" s="198" t="s">
        <v>629</v>
      </c>
      <c r="B329" s="79">
        <v>44608</v>
      </c>
      <c r="C329" s="79">
        <v>44623</v>
      </c>
      <c r="D329" s="80">
        <v>300</v>
      </c>
      <c r="E329" s="77">
        <f t="shared" si="16"/>
        <v>15</v>
      </c>
      <c r="F329" s="197">
        <f t="shared" si="14"/>
        <v>1.0673242385838037E-5</v>
      </c>
      <c r="G329" s="109">
        <f t="shared" si="15"/>
        <v>1.6009863578757055E-4</v>
      </c>
    </row>
    <row r="330" spans="1:7">
      <c r="A330" s="198" t="s">
        <v>630</v>
      </c>
      <c r="B330" s="79">
        <v>44608</v>
      </c>
      <c r="C330" s="79">
        <v>44621</v>
      </c>
      <c r="D330" s="80">
        <v>350</v>
      </c>
      <c r="E330" s="77">
        <f t="shared" si="16"/>
        <v>13</v>
      </c>
      <c r="F330" s="197">
        <f t="shared" si="14"/>
        <v>1.2452116116811044E-5</v>
      </c>
      <c r="G330" s="109">
        <f t="shared" si="15"/>
        <v>1.6187750951854356E-4</v>
      </c>
    </row>
    <row r="331" spans="1:7">
      <c r="A331" s="198" t="s">
        <v>631</v>
      </c>
      <c r="B331" s="79">
        <v>44609</v>
      </c>
      <c r="C331" s="79">
        <v>44616</v>
      </c>
      <c r="D331" s="80">
        <v>10431.14</v>
      </c>
      <c r="E331" s="77">
        <f t="shared" si="16"/>
        <v>7</v>
      </c>
      <c r="F331" s="197">
        <f t="shared" ref="F331:F394" si="17">D331/$D$935</f>
        <v>3.7111361860203522E-4</v>
      </c>
      <c r="G331" s="109">
        <f t="shared" si="15"/>
        <v>2.5977953302142465E-3</v>
      </c>
    </row>
    <row r="332" spans="1:7">
      <c r="A332" s="198" t="s">
        <v>632</v>
      </c>
      <c r="B332" s="79">
        <v>44609</v>
      </c>
      <c r="C332" s="79">
        <v>44616</v>
      </c>
      <c r="D332" s="80">
        <v>5933.4</v>
      </c>
      <c r="E332" s="77">
        <f t="shared" si="16"/>
        <v>7</v>
      </c>
      <c r="F332" s="197">
        <f t="shared" si="17"/>
        <v>2.1109538790710467E-4</v>
      </c>
      <c r="G332" s="109">
        <f t="shared" si="15"/>
        <v>1.4776677153497328E-3</v>
      </c>
    </row>
    <row r="333" spans="1:7">
      <c r="A333" s="198" t="s">
        <v>633</v>
      </c>
      <c r="B333" s="79">
        <v>44610</v>
      </c>
      <c r="C333" s="79">
        <v>44615</v>
      </c>
      <c r="D333" s="80">
        <v>442.34</v>
      </c>
      <c r="E333" s="77">
        <f t="shared" si="16"/>
        <v>5</v>
      </c>
      <c r="F333" s="197">
        <f t="shared" si="17"/>
        <v>1.5737340123171989E-5</v>
      </c>
      <c r="G333" s="109">
        <f t="shared" si="15"/>
        <v>7.868670061585995E-5</v>
      </c>
    </row>
    <row r="334" spans="1:7">
      <c r="A334" s="198" t="s">
        <v>634</v>
      </c>
      <c r="B334" s="79">
        <v>44610</v>
      </c>
      <c r="C334" s="79">
        <v>44620</v>
      </c>
      <c r="D334" s="80">
        <v>659.25</v>
      </c>
      <c r="E334" s="77">
        <f t="shared" si="16"/>
        <v>10</v>
      </c>
      <c r="F334" s="197">
        <f t="shared" si="17"/>
        <v>2.3454450142879087E-5</v>
      </c>
      <c r="G334" s="109">
        <f t="shared" si="15"/>
        <v>2.3454450142879087E-4</v>
      </c>
    </row>
    <row r="335" spans="1:7">
      <c r="A335" s="198" t="s">
        <v>635</v>
      </c>
      <c r="B335" s="79">
        <v>44610</v>
      </c>
      <c r="C335" s="79">
        <v>44620</v>
      </c>
      <c r="D335" s="80">
        <v>3322.16</v>
      </c>
      <c r="E335" s="77">
        <f t="shared" si="16"/>
        <v>10</v>
      </c>
      <c r="F335" s="197">
        <f t="shared" si="17"/>
        <v>1.1819406308178563E-4</v>
      </c>
      <c r="G335" s="109">
        <f t="shared" si="15"/>
        <v>1.1819406308178563E-3</v>
      </c>
    </row>
    <row r="336" spans="1:7">
      <c r="A336" s="198" t="s">
        <v>636</v>
      </c>
      <c r="B336" s="79">
        <v>44613</v>
      </c>
      <c r="C336" s="79">
        <v>44629</v>
      </c>
      <c r="D336" s="80">
        <v>3200</v>
      </c>
      <c r="E336" s="77">
        <f t="shared" si="16"/>
        <v>16</v>
      </c>
      <c r="F336" s="197">
        <f t="shared" si="17"/>
        <v>1.138479187822724E-4</v>
      </c>
      <c r="G336" s="109">
        <f t="shared" si="15"/>
        <v>1.8215667005163584E-3</v>
      </c>
    </row>
    <row r="337" spans="1:7">
      <c r="A337" s="198" t="s">
        <v>637</v>
      </c>
      <c r="B337" s="79">
        <v>44613</v>
      </c>
      <c r="C337" s="79">
        <v>44627</v>
      </c>
      <c r="D337" s="80">
        <v>200</v>
      </c>
      <c r="E337" s="77">
        <f t="shared" si="16"/>
        <v>14</v>
      </c>
      <c r="F337" s="197">
        <f t="shared" si="17"/>
        <v>7.115494923892025E-6</v>
      </c>
      <c r="G337" s="109">
        <f t="shared" si="15"/>
        <v>9.9616928934488348E-5</v>
      </c>
    </row>
    <row r="338" spans="1:7">
      <c r="A338" s="198" t="s">
        <v>638</v>
      </c>
      <c r="B338" s="79">
        <v>44613</v>
      </c>
      <c r="C338" s="79">
        <v>44641</v>
      </c>
      <c r="D338" s="80">
        <v>14831.25</v>
      </c>
      <c r="E338" s="77">
        <f t="shared" si="16"/>
        <v>28</v>
      </c>
      <c r="F338" s="197">
        <f t="shared" si="17"/>
        <v>5.2765842044986792E-4</v>
      </c>
      <c r="G338" s="109">
        <f t="shared" si="15"/>
        <v>1.4774435772596302E-2</v>
      </c>
    </row>
    <row r="339" spans="1:7">
      <c r="A339" s="198" t="s">
        <v>639</v>
      </c>
      <c r="B339" s="79">
        <v>44613</v>
      </c>
      <c r="C339" s="79">
        <v>44622</v>
      </c>
      <c r="D339" s="80">
        <v>1500</v>
      </c>
      <c r="E339" s="77">
        <f t="shared" si="16"/>
        <v>9</v>
      </c>
      <c r="F339" s="197">
        <f t="shared" si="17"/>
        <v>5.3366211929190184E-5</v>
      </c>
      <c r="G339" s="109">
        <f t="shared" si="15"/>
        <v>4.8029590736271165E-4</v>
      </c>
    </row>
    <row r="340" spans="1:7">
      <c r="A340" s="198" t="s">
        <v>640</v>
      </c>
      <c r="B340" s="79">
        <v>44614</v>
      </c>
      <c r="C340" s="79">
        <v>44621</v>
      </c>
      <c r="D340" s="80">
        <v>47.49</v>
      </c>
      <c r="E340" s="77">
        <f t="shared" si="16"/>
        <v>7</v>
      </c>
      <c r="F340" s="197">
        <f t="shared" si="17"/>
        <v>1.6895742696781613E-6</v>
      </c>
      <c r="G340" s="109">
        <f t="shared" si="15"/>
        <v>1.182701988774713E-5</v>
      </c>
    </row>
    <row r="341" spans="1:7">
      <c r="A341" s="198" t="s">
        <v>641</v>
      </c>
      <c r="B341" s="79">
        <v>44614</v>
      </c>
      <c r="C341" s="79">
        <v>44622</v>
      </c>
      <c r="D341" s="80">
        <v>583.75</v>
      </c>
      <c r="E341" s="77">
        <f t="shared" si="16"/>
        <v>8</v>
      </c>
      <c r="F341" s="197">
        <f t="shared" si="17"/>
        <v>2.0768350809109848E-5</v>
      </c>
      <c r="G341" s="109">
        <f t="shared" si="15"/>
        <v>1.6614680647287879E-4</v>
      </c>
    </row>
    <row r="342" spans="1:7">
      <c r="A342" s="198" t="s">
        <v>642</v>
      </c>
      <c r="B342" s="79">
        <v>44614</v>
      </c>
      <c r="C342" s="79">
        <v>44634</v>
      </c>
      <c r="D342" s="80">
        <v>5000</v>
      </c>
      <c r="E342" s="77">
        <f t="shared" si="16"/>
        <v>20</v>
      </c>
      <c r="F342" s="197">
        <f t="shared" si="17"/>
        <v>1.7788737309730061E-4</v>
      </c>
      <c r="G342" s="109">
        <f t="shared" si="15"/>
        <v>3.5577474619460123E-3</v>
      </c>
    </row>
    <row r="343" spans="1:7">
      <c r="A343" s="198" t="s">
        <v>643</v>
      </c>
      <c r="B343" s="79">
        <v>44615</v>
      </c>
      <c r="C343" s="79">
        <v>44624</v>
      </c>
      <c r="D343" s="80">
        <v>10000</v>
      </c>
      <c r="E343" s="77">
        <f t="shared" si="16"/>
        <v>9</v>
      </c>
      <c r="F343" s="197">
        <f t="shared" si="17"/>
        <v>3.5577474619460123E-4</v>
      </c>
      <c r="G343" s="109">
        <f t="shared" si="15"/>
        <v>3.2019727157514112E-3</v>
      </c>
    </row>
    <row r="344" spans="1:7">
      <c r="A344" s="198" t="s">
        <v>644</v>
      </c>
      <c r="B344" s="79">
        <v>44615</v>
      </c>
      <c r="C344" s="79">
        <v>44623</v>
      </c>
      <c r="D344" s="80">
        <v>357</v>
      </c>
      <c r="E344" s="77">
        <f t="shared" si="16"/>
        <v>8</v>
      </c>
      <c r="F344" s="197">
        <f t="shared" si="17"/>
        <v>1.2701158439147264E-5</v>
      </c>
      <c r="G344" s="109">
        <f t="shared" si="15"/>
        <v>1.0160926751317811E-4</v>
      </c>
    </row>
    <row r="345" spans="1:7">
      <c r="A345" s="198" t="s">
        <v>645</v>
      </c>
      <c r="B345" s="79">
        <v>44615</v>
      </c>
      <c r="C345" s="79">
        <v>44649</v>
      </c>
      <c r="D345" s="80">
        <v>5000</v>
      </c>
      <c r="E345" s="77">
        <f t="shared" si="16"/>
        <v>34</v>
      </c>
      <c r="F345" s="197">
        <f t="shared" si="17"/>
        <v>1.7788737309730061E-4</v>
      </c>
      <c r="G345" s="109">
        <f t="shared" si="15"/>
        <v>6.048170685308221E-3</v>
      </c>
    </row>
    <row r="346" spans="1:7">
      <c r="A346" s="198" t="s">
        <v>646</v>
      </c>
      <c r="B346" s="79">
        <v>44615</v>
      </c>
      <c r="C346" s="79">
        <v>44623</v>
      </c>
      <c r="D346" s="80">
        <v>1095.97</v>
      </c>
      <c r="E346" s="77">
        <f t="shared" si="16"/>
        <v>8</v>
      </c>
      <c r="F346" s="197">
        <f t="shared" si="17"/>
        <v>3.8991844858689715E-5</v>
      </c>
      <c r="G346" s="109">
        <f t="shared" si="15"/>
        <v>3.1193475886951772E-4</v>
      </c>
    </row>
    <row r="347" spans="1:7">
      <c r="A347" s="198" t="s">
        <v>647</v>
      </c>
      <c r="B347" s="79">
        <v>44615</v>
      </c>
      <c r="C347" s="79">
        <v>44623</v>
      </c>
      <c r="D347" s="80">
        <v>125.6</v>
      </c>
      <c r="E347" s="77">
        <f t="shared" si="16"/>
        <v>8</v>
      </c>
      <c r="F347" s="197">
        <f t="shared" si="17"/>
        <v>4.4685308122041909E-6</v>
      </c>
      <c r="G347" s="109">
        <f t="shared" si="15"/>
        <v>3.5748246497633527E-5</v>
      </c>
    </row>
    <row r="348" spans="1:7">
      <c r="A348" s="198" t="s">
        <v>648</v>
      </c>
      <c r="B348" s="79">
        <v>44616</v>
      </c>
      <c r="C348" s="79">
        <v>44629</v>
      </c>
      <c r="D348" s="80">
        <v>690.01</v>
      </c>
      <c r="E348" s="77">
        <f t="shared" si="16"/>
        <v>13</v>
      </c>
      <c r="F348" s="197">
        <f t="shared" si="17"/>
        <v>2.4548813262173679E-5</v>
      </c>
      <c r="G348" s="109">
        <f t="shared" si="15"/>
        <v>3.1913457240825783E-4</v>
      </c>
    </row>
    <row r="349" spans="1:7">
      <c r="A349" s="198" t="s">
        <v>649</v>
      </c>
      <c r="B349" s="79">
        <v>44616</v>
      </c>
      <c r="C349" s="79">
        <v>44623</v>
      </c>
      <c r="D349" s="80">
        <v>7</v>
      </c>
      <c r="E349" s="77">
        <f t="shared" si="16"/>
        <v>7</v>
      </c>
      <c r="F349" s="197">
        <f t="shared" si="17"/>
        <v>2.4904232233622085E-7</v>
      </c>
      <c r="G349" s="109">
        <f t="shared" si="15"/>
        <v>1.7432962563535459E-6</v>
      </c>
    </row>
    <row r="350" spans="1:7">
      <c r="A350" s="198" t="s">
        <v>650</v>
      </c>
      <c r="B350" s="79">
        <v>44616</v>
      </c>
      <c r="C350" s="79">
        <v>44621</v>
      </c>
      <c r="D350" s="80">
        <v>1489.85</v>
      </c>
      <c r="E350" s="77">
        <f t="shared" si="16"/>
        <v>5</v>
      </c>
      <c r="F350" s="197">
        <f t="shared" si="17"/>
        <v>5.3005100561802658E-5</v>
      </c>
      <c r="G350" s="109">
        <f t="shared" si="15"/>
        <v>2.6502550280901329E-4</v>
      </c>
    </row>
    <row r="351" spans="1:7">
      <c r="A351" s="198" t="s">
        <v>651</v>
      </c>
      <c r="B351" s="79">
        <v>44616</v>
      </c>
      <c r="C351" s="79">
        <v>44621</v>
      </c>
      <c r="D351" s="80">
        <v>542.5</v>
      </c>
      <c r="E351" s="77">
        <f t="shared" si="16"/>
        <v>5</v>
      </c>
      <c r="F351" s="197">
        <f t="shared" si="17"/>
        <v>1.9300779981057116E-5</v>
      </c>
      <c r="G351" s="109">
        <f t="shared" si="15"/>
        <v>9.6503899905285578E-5</v>
      </c>
    </row>
    <row r="352" spans="1:7">
      <c r="A352" s="198" t="s">
        <v>652</v>
      </c>
      <c r="B352" s="79">
        <v>44616</v>
      </c>
      <c r="C352" s="79">
        <v>44622</v>
      </c>
      <c r="D352" s="80">
        <v>1071.26</v>
      </c>
      <c r="E352" s="77">
        <f t="shared" si="16"/>
        <v>6</v>
      </c>
      <c r="F352" s="197">
        <f t="shared" si="17"/>
        <v>3.8112725460842851E-5</v>
      </c>
      <c r="G352" s="109">
        <f t="shared" si="15"/>
        <v>2.2867635276505711E-4</v>
      </c>
    </row>
    <row r="353" spans="1:7">
      <c r="A353" s="198" t="s">
        <v>653</v>
      </c>
      <c r="B353" s="79">
        <v>44616</v>
      </c>
      <c r="C353" s="79">
        <v>44622</v>
      </c>
      <c r="D353" s="80">
        <v>46000</v>
      </c>
      <c r="E353" s="77">
        <f t="shared" si="16"/>
        <v>6</v>
      </c>
      <c r="F353" s="197">
        <f t="shared" si="17"/>
        <v>1.6365638324951656E-3</v>
      </c>
      <c r="G353" s="109">
        <f t="shared" si="15"/>
        <v>9.8193829949709942E-3</v>
      </c>
    </row>
    <row r="354" spans="1:7">
      <c r="A354" s="198" t="s">
        <v>654</v>
      </c>
      <c r="B354" s="79">
        <v>44617</v>
      </c>
      <c r="C354" s="79">
        <v>44628</v>
      </c>
      <c r="D354" s="80">
        <v>762.07</v>
      </c>
      <c r="E354" s="77">
        <f t="shared" si="16"/>
        <v>11</v>
      </c>
      <c r="F354" s="197">
        <f t="shared" si="17"/>
        <v>2.7112526083251978E-5</v>
      </c>
      <c r="G354" s="109">
        <f t="shared" si="15"/>
        <v>2.9823778691577177E-4</v>
      </c>
    </row>
    <row r="355" spans="1:7">
      <c r="A355" s="198" t="s">
        <v>655</v>
      </c>
      <c r="B355" s="79">
        <v>44617</v>
      </c>
      <c r="C355" s="79">
        <v>44627</v>
      </c>
      <c r="D355" s="80">
        <v>620</v>
      </c>
      <c r="E355" s="77">
        <f t="shared" si="16"/>
        <v>10</v>
      </c>
      <c r="F355" s="197">
        <f t="shared" si="17"/>
        <v>2.2058034264065277E-5</v>
      </c>
      <c r="G355" s="109">
        <f t="shared" si="15"/>
        <v>2.2058034264065278E-4</v>
      </c>
    </row>
    <row r="356" spans="1:7">
      <c r="A356" s="198" t="s">
        <v>656</v>
      </c>
      <c r="B356" s="79">
        <v>44617</v>
      </c>
      <c r="C356" s="79">
        <v>44630</v>
      </c>
      <c r="D356" s="80">
        <v>2916.08</v>
      </c>
      <c r="E356" s="77">
        <f t="shared" si="16"/>
        <v>13</v>
      </c>
      <c r="F356" s="197">
        <f t="shared" si="17"/>
        <v>1.0374676218831528E-4</v>
      </c>
      <c r="G356" s="109">
        <f t="shared" si="15"/>
        <v>1.3487079084480986E-3</v>
      </c>
    </row>
    <row r="357" spans="1:7">
      <c r="A357" s="198" t="s">
        <v>657</v>
      </c>
      <c r="B357" s="79">
        <v>44620</v>
      </c>
      <c r="C357" s="79">
        <v>44628</v>
      </c>
      <c r="D357" s="80">
        <v>3493.03</v>
      </c>
      <c r="E357" s="77">
        <f t="shared" si="16"/>
        <v>8</v>
      </c>
      <c r="F357" s="197">
        <f t="shared" si="17"/>
        <v>1.242731861700128E-4</v>
      </c>
      <c r="G357" s="109">
        <f t="shared" si="15"/>
        <v>9.9418548936010243E-4</v>
      </c>
    </row>
    <row r="358" spans="1:7">
      <c r="A358" s="198" t="s">
        <v>658</v>
      </c>
      <c r="B358" s="79">
        <v>44621</v>
      </c>
      <c r="C358" s="79">
        <v>44628</v>
      </c>
      <c r="D358" s="80">
        <v>4324.32</v>
      </c>
      <c r="E358" s="77">
        <f t="shared" si="16"/>
        <v>7</v>
      </c>
      <c r="F358" s="197">
        <f t="shared" si="17"/>
        <v>1.5384838504642378E-4</v>
      </c>
      <c r="G358" s="109">
        <f t="shared" si="15"/>
        <v>1.0769386953249664E-3</v>
      </c>
    </row>
    <row r="359" spans="1:7">
      <c r="A359" s="198" t="s">
        <v>659</v>
      </c>
      <c r="B359" s="79">
        <v>44621</v>
      </c>
      <c r="C359" s="79">
        <v>44628</v>
      </c>
      <c r="D359" s="80">
        <v>274.52999999999997</v>
      </c>
      <c r="E359" s="77">
        <f t="shared" si="16"/>
        <v>7</v>
      </c>
      <c r="F359" s="197">
        <f t="shared" si="17"/>
        <v>9.7670841072803866E-6</v>
      </c>
      <c r="G359" s="109">
        <f t="shared" si="15"/>
        <v>6.8369588750962705E-5</v>
      </c>
    </row>
    <row r="360" spans="1:7">
      <c r="A360" s="198" t="s">
        <v>660</v>
      </c>
      <c r="B360" s="79">
        <v>44623</v>
      </c>
      <c r="C360" s="79">
        <v>44634</v>
      </c>
      <c r="D360" s="80">
        <v>87.76</v>
      </c>
      <c r="E360" s="77">
        <f t="shared" si="16"/>
        <v>11</v>
      </c>
      <c r="F360" s="197">
        <f t="shared" si="17"/>
        <v>3.1222791726038206E-6</v>
      </c>
      <c r="G360" s="109">
        <f t="shared" si="15"/>
        <v>3.4345070898642023E-5</v>
      </c>
    </row>
    <row r="361" spans="1:7">
      <c r="A361" s="198" t="s">
        <v>661</v>
      </c>
      <c r="B361" s="79">
        <v>44623</v>
      </c>
      <c r="C361" s="79">
        <v>44631</v>
      </c>
      <c r="D361" s="80">
        <v>98.27</v>
      </c>
      <c r="E361" s="77">
        <f t="shared" si="16"/>
        <v>8</v>
      </c>
      <c r="F361" s="197">
        <f t="shared" si="17"/>
        <v>3.4961984308543463E-6</v>
      </c>
      <c r="G361" s="109">
        <f t="shared" si="15"/>
        <v>2.7969587446834771E-5</v>
      </c>
    </row>
    <row r="362" spans="1:7">
      <c r="A362" s="198" t="s">
        <v>662</v>
      </c>
      <c r="B362" s="79">
        <v>44623</v>
      </c>
      <c r="C362" s="79">
        <v>44634</v>
      </c>
      <c r="D362" s="80">
        <v>7518.39</v>
      </c>
      <c r="E362" s="77">
        <f t="shared" si="16"/>
        <v>11</v>
      </c>
      <c r="F362" s="197">
        <f t="shared" si="17"/>
        <v>2.6748532940420279E-4</v>
      </c>
      <c r="G362" s="109">
        <f t="shared" si="15"/>
        <v>2.9423386234462305E-3</v>
      </c>
    </row>
    <row r="363" spans="1:7">
      <c r="A363" s="198" t="s">
        <v>663</v>
      </c>
      <c r="B363" s="79">
        <v>44623</v>
      </c>
      <c r="C363" s="79">
        <v>44634</v>
      </c>
      <c r="D363" s="80">
        <v>2824</v>
      </c>
      <c r="E363" s="77">
        <f t="shared" si="16"/>
        <v>11</v>
      </c>
      <c r="F363" s="197">
        <f t="shared" si="17"/>
        <v>1.0047078832535538E-4</v>
      </c>
      <c r="G363" s="109">
        <f t="shared" si="15"/>
        <v>1.1051786715789093E-3</v>
      </c>
    </row>
    <row r="364" spans="1:7">
      <c r="A364" s="198" t="s">
        <v>664</v>
      </c>
      <c r="B364" s="79">
        <v>44624</v>
      </c>
      <c r="C364" s="79">
        <v>44636</v>
      </c>
      <c r="D364" s="80">
        <v>3315.06</v>
      </c>
      <c r="E364" s="77">
        <f t="shared" si="16"/>
        <v>12</v>
      </c>
      <c r="F364" s="197">
        <f t="shared" si="17"/>
        <v>1.1794146301198748E-4</v>
      </c>
      <c r="G364" s="109">
        <f t="shared" si="15"/>
        <v>1.4152975561438498E-3</v>
      </c>
    </row>
    <row r="365" spans="1:7">
      <c r="A365" s="198" t="s">
        <v>665</v>
      </c>
      <c r="B365" s="79">
        <v>44624</v>
      </c>
      <c r="C365" s="79">
        <v>44634</v>
      </c>
      <c r="D365" s="80">
        <v>2130</v>
      </c>
      <c r="E365" s="77">
        <f t="shared" si="16"/>
        <v>10</v>
      </c>
      <c r="F365" s="197">
        <f t="shared" si="17"/>
        <v>7.5780020939450067E-5</v>
      </c>
      <c r="G365" s="109">
        <f t="shared" si="15"/>
        <v>7.5780020939450064E-4</v>
      </c>
    </row>
    <row r="366" spans="1:7">
      <c r="A366" s="198" t="s">
        <v>666</v>
      </c>
      <c r="B366" s="79">
        <v>44624</v>
      </c>
      <c r="C366" s="79">
        <v>44634</v>
      </c>
      <c r="D366" s="80">
        <v>5660</v>
      </c>
      <c r="E366" s="77">
        <f t="shared" si="16"/>
        <v>10</v>
      </c>
      <c r="F366" s="197">
        <f t="shared" si="17"/>
        <v>2.0136850634614429E-4</v>
      </c>
      <c r="G366" s="109">
        <f t="shared" si="15"/>
        <v>2.013685063461443E-3</v>
      </c>
    </row>
    <row r="367" spans="1:7">
      <c r="A367" s="198" t="s">
        <v>667</v>
      </c>
      <c r="B367" s="79">
        <v>44624</v>
      </c>
      <c r="C367" s="79">
        <v>44634</v>
      </c>
      <c r="D367" s="80">
        <v>20</v>
      </c>
      <c r="E367" s="77">
        <f t="shared" si="16"/>
        <v>10</v>
      </c>
      <c r="F367" s="197">
        <f t="shared" si="17"/>
        <v>7.1154949238920248E-7</v>
      </c>
      <c r="G367" s="109">
        <f t="shared" si="15"/>
        <v>7.115494923892025E-6</v>
      </c>
    </row>
    <row r="368" spans="1:7">
      <c r="A368" s="198" t="s">
        <v>668</v>
      </c>
      <c r="B368" s="79">
        <v>44624</v>
      </c>
      <c r="C368" s="79">
        <v>44634</v>
      </c>
      <c r="D368" s="80">
        <v>4245.96</v>
      </c>
      <c r="E368" s="77">
        <f t="shared" si="16"/>
        <v>10</v>
      </c>
      <c r="F368" s="197">
        <f t="shared" si="17"/>
        <v>1.5106053413524291E-4</v>
      </c>
      <c r="G368" s="109">
        <f t="shared" si="15"/>
        <v>1.5106053413524291E-3</v>
      </c>
    </row>
    <row r="369" spans="1:7">
      <c r="A369" s="198" t="s">
        <v>669</v>
      </c>
      <c r="B369" s="79">
        <v>44624</v>
      </c>
      <c r="C369" s="79">
        <v>44651</v>
      </c>
      <c r="D369" s="80">
        <v>685.41</v>
      </c>
      <c r="E369" s="77">
        <f t="shared" si="16"/>
        <v>27</v>
      </c>
      <c r="F369" s="197">
        <f t="shared" si="17"/>
        <v>2.4385156878924162E-5</v>
      </c>
      <c r="G369" s="109">
        <f t="shared" si="15"/>
        <v>6.5839923573095239E-4</v>
      </c>
    </row>
    <row r="370" spans="1:7">
      <c r="A370" s="198" t="s">
        <v>670</v>
      </c>
      <c r="B370" s="79">
        <v>44627</v>
      </c>
      <c r="C370" s="79">
        <v>44634</v>
      </c>
      <c r="D370" s="80">
        <v>4455.62</v>
      </c>
      <c r="E370" s="77">
        <f t="shared" si="16"/>
        <v>7</v>
      </c>
      <c r="F370" s="197">
        <f t="shared" si="17"/>
        <v>1.5851970746395892E-4</v>
      </c>
      <c r="G370" s="109">
        <f t="shared" si="15"/>
        <v>1.1096379522477124E-3</v>
      </c>
    </row>
    <row r="371" spans="1:7">
      <c r="A371" s="198" t="s">
        <v>671</v>
      </c>
      <c r="B371" s="79">
        <v>44627</v>
      </c>
      <c r="C371" s="79">
        <v>44634</v>
      </c>
      <c r="D371" s="80">
        <v>6800</v>
      </c>
      <c r="E371" s="77">
        <f t="shared" si="16"/>
        <v>7</v>
      </c>
      <c r="F371" s="197">
        <f t="shared" si="17"/>
        <v>2.4192682741232884E-4</v>
      </c>
      <c r="G371" s="109">
        <f t="shared" si="15"/>
        <v>1.6934877918863018E-3</v>
      </c>
    </row>
    <row r="372" spans="1:7">
      <c r="A372" s="198" t="s">
        <v>672</v>
      </c>
      <c r="B372" s="79">
        <v>44627</v>
      </c>
      <c r="C372" s="79">
        <v>44651</v>
      </c>
      <c r="D372" s="80">
        <v>1016.22</v>
      </c>
      <c r="E372" s="77">
        <f t="shared" si="16"/>
        <v>24</v>
      </c>
      <c r="F372" s="197">
        <f t="shared" si="17"/>
        <v>3.6154541257787769E-5</v>
      </c>
      <c r="G372" s="109">
        <f t="shared" si="15"/>
        <v>8.6770899018690645E-4</v>
      </c>
    </row>
    <row r="373" spans="1:7">
      <c r="A373" s="198" t="s">
        <v>673</v>
      </c>
      <c r="B373" s="79">
        <v>44629</v>
      </c>
      <c r="C373" s="79">
        <v>44641</v>
      </c>
      <c r="D373" s="80">
        <v>1755.6</v>
      </c>
      <c r="E373" s="77">
        <f t="shared" si="16"/>
        <v>12</v>
      </c>
      <c r="F373" s="197">
        <f t="shared" si="17"/>
        <v>6.2459814441924186E-5</v>
      </c>
      <c r="G373" s="109">
        <f t="shared" si="15"/>
        <v>7.4951777330309029E-4</v>
      </c>
    </row>
    <row r="374" spans="1:7">
      <c r="A374" s="198" t="s">
        <v>674</v>
      </c>
      <c r="B374" s="79">
        <v>44629</v>
      </c>
      <c r="C374" s="79">
        <v>44636</v>
      </c>
      <c r="D374" s="80">
        <v>200</v>
      </c>
      <c r="E374" s="77">
        <f t="shared" si="16"/>
        <v>7</v>
      </c>
      <c r="F374" s="197">
        <f t="shared" si="17"/>
        <v>7.115494923892025E-6</v>
      </c>
      <c r="G374" s="109">
        <f t="shared" si="15"/>
        <v>4.9808464467244174E-5</v>
      </c>
    </row>
    <row r="375" spans="1:7">
      <c r="A375" s="198" t="s">
        <v>675</v>
      </c>
      <c r="B375" s="79">
        <v>44629</v>
      </c>
      <c r="C375" s="79">
        <v>44637</v>
      </c>
      <c r="D375" s="80">
        <v>52369.22</v>
      </c>
      <c r="E375" s="77">
        <f t="shared" si="16"/>
        <v>8</v>
      </c>
      <c r="F375" s="197">
        <f t="shared" si="17"/>
        <v>1.8631645953909235E-3</v>
      </c>
      <c r="G375" s="109">
        <f t="shared" si="15"/>
        <v>1.4905316763127388E-2</v>
      </c>
    </row>
    <row r="376" spans="1:7">
      <c r="A376" s="198" t="s">
        <v>676</v>
      </c>
      <c r="B376" s="79">
        <v>44629</v>
      </c>
      <c r="C376" s="79">
        <v>44636</v>
      </c>
      <c r="D376" s="80">
        <v>10000</v>
      </c>
      <c r="E376" s="77">
        <f t="shared" si="16"/>
        <v>7</v>
      </c>
      <c r="F376" s="197">
        <f t="shared" si="17"/>
        <v>3.5577474619460123E-4</v>
      </c>
      <c r="G376" s="109">
        <f t="shared" si="15"/>
        <v>2.4904232233622084E-3</v>
      </c>
    </row>
    <row r="377" spans="1:7">
      <c r="A377" s="198" t="s">
        <v>677</v>
      </c>
      <c r="B377" s="79">
        <v>44629</v>
      </c>
      <c r="C377" s="79">
        <v>44663</v>
      </c>
      <c r="D377" s="80">
        <v>520</v>
      </c>
      <c r="E377" s="77">
        <f t="shared" si="16"/>
        <v>34</v>
      </c>
      <c r="F377" s="197">
        <f t="shared" si="17"/>
        <v>1.8500286802119264E-5</v>
      </c>
      <c r="G377" s="109">
        <f t="shared" si="15"/>
        <v>6.2900975127205502E-4</v>
      </c>
    </row>
    <row r="378" spans="1:7">
      <c r="A378" s="198" t="s">
        <v>678</v>
      </c>
      <c r="B378" s="79">
        <v>44629</v>
      </c>
      <c r="C378" s="79">
        <v>44651</v>
      </c>
      <c r="D378" s="80">
        <v>2426.48</v>
      </c>
      <c r="E378" s="77">
        <f t="shared" si="16"/>
        <v>22</v>
      </c>
      <c r="F378" s="197">
        <f t="shared" si="17"/>
        <v>8.6328030614627604E-5</v>
      </c>
      <c r="G378" s="109">
        <f t="shared" ref="G378:G438" si="18">IF(ISBLANK(C378), "",E378*F378)</f>
        <v>1.8992166735218073E-3</v>
      </c>
    </row>
    <row r="379" spans="1:7">
      <c r="A379" s="198" t="s">
        <v>679</v>
      </c>
      <c r="B379" s="79">
        <v>44630</v>
      </c>
      <c r="C379" s="79">
        <v>44642</v>
      </c>
      <c r="D379" s="80">
        <v>7</v>
      </c>
      <c r="E379" s="77">
        <f t="shared" ref="E379:E439" si="19">IF(ISBLANK(C379),"",C379-B379)</f>
        <v>12</v>
      </c>
      <c r="F379" s="197">
        <f t="shared" si="17"/>
        <v>2.4904232233622085E-7</v>
      </c>
      <c r="G379" s="109">
        <f t="shared" si="18"/>
        <v>2.98850786803465E-6</v>
      </c>
    </row>
    <row r="380" spans="1:7">
      <c r="A380" s="198" t="s">
        <v>680</v>
      </c>
      <c r="B380" s="79">
        <v>44630</v>
      </c>
      <c r="C380" s="79">
        <v>44649</v>
      </c>
      <c r="D380" s="80">
        <v>1489.85</v>
      </c>
      <c r="E380" s="77">
        <f t="shared" si="19"/>
        <v>19</v>
      </c>
      <c r="F380" s="197">
        <f t="shared" si="17"/>
        <v>5.3005100561802658E-5</v>
      </c>
      <c r="G380" s="109">
        <f t="shared" si="18"/>
        <v>1.0070969106742505E-3</v>
      </c>
    </row>
    <row r="381" spans="1:7">
      <c r="A381" s="198" t="s">
        <v>681</v>
      </c>
      <c r="B381" s="79">
        <v>44630</v>
      </c>
      <c r="C381" s="79">
        <v>44636</v>
      </c>
      <c r="D381" s="80">
        <v>602.57000000000005</v>
      </c>
      <c r="E381" s="77">
        <f t="shared" si="19"/>
        <v>6</v>
      </c>
      <c r="F381" s="197">
        <f t="shared" si="17"/>
        <v>2.1437918881448088E-5</v>
      </c>
      <c r="G381" s="109">
        <f t="shared" si="18"/>
        <v>1.2862751328868854E-4</v>
      </c>
    </row>
    <row r="382" spans="1:7">
      <c r="A382" s="198" t="s">
        <v>682</v>
      </c>
      <c r="B382" s="79">
        <v>44631</v>
      </c>
      <c r="C382" s="79">
        <v>44638</v>
      </c>
      <c r="D382" s="80">
        <v>3185.08</v>
      </c>
      <c r="E382" s="77">
        <f t="shared" si="19"/>
        <v>7</v>
      </c>
      <c r="F382" s="197">
        <f t="shared" si="17"/>
        <v>1.1331710286095005E-4</v>
      </c>
      <c r="G382" s="109">
        <f t="shared" si="18"/>
        <v>7.9321972002665035E-4</v>
      </c>
    </row>
    <row r="383" spans="1:7">
      <c r="A383" s="198" t="s">
        <v>683</v>
      </c>
      <c r="B383" s="79">
        <v>44631</v>
      </c>
      <c r="C383" s="79">
        <v>44642</v>
      </c>
      <c r="D383" s="80">
        <v>928</v>
      </c>
      <c r="E383" s="77">
        <f t="shared" si="19"/>
        <v>11</v>
      </c>
      <c r="F383" s="197">
        <f t="shared" si="17"/>
        <v>3.3015896446858993E-5</v>
      </c>
      <c r="G383" s="109">
        <f t="shared" si="18"/>
        <v>3.6317486091544892E-4</v>
      </c>
    </row>
    <row r="384" spans="1:7">
      <c r="A384" s="198" t="s">
        <v>684</v>
      </c>
      <c r="B384" s="79">
        <v>44631</v>
      </c>
      <c r="C384" s="79">
        <v>44642</v>
      </c>
      <c r="D384" s="80">
        <v>21508.05</v>
      </c>
      <c r="E384" s="77">
        <f t="shared" si="19"/>
        <v>11</v>
      </c>
      <c r="F384" s="197">
        <f t="shared" si="17"/>
        <v>7.6520210298907927E-4</v>
      </c>
      <c r="G384" s="109">
        <f t="shared" si="18"/>
        <v>8.4172231328798718E-3</v>
      </c>
    </row>
    <row r="385" spans="1:7">
      <c r="A385" s="198" t="s">
        <v>685</v>
      </c>
      <c r="B385" s="79">
        <v>44631</v>
      </c>
      <c r="C385" s="79">
        <v>44649</v>
      </c>
      <c r="D385" s="80">
        <v>4140.6400000000003</v>
      </c>
      <c r="E385" s="77">
        <f t="shared" si="19"/>
        <v>18</v>
      </c>
      <c r="F385" s="197">
        <f t="shared" si="17"/>
        <v>1.4731351450832138E-4</v>
      </c>
      <c r="G385" s="109">
        <f t="shared" si="18"/>
        <v>2.6516432611497849E-3</v>
      </c>
    </row>
    <row r="386" spans="1:7">
      <c r="A386" s="198" t="s">
        <v>686</v>
      </c>
      <c r="B386" s="79">
        <v>44631</v>
      </c>
      <c r="C386" s="79">
        <v>44644</v>
      </c>
      <c r="D386" s="80">
        <v>3962.1</v>
      </c>
      <c r="E386" s="77">
        <f t="shared" si="19"/>
        <v>13</v>
      </c>
      <c r="F386" s="197">
        <f t="shared" si="17"/>
        <v>1.4096151218976295E-4</v>
      </c>
      <c r="G386" s="109">
        <f t="shared" si="18"/>
        <v>1.8324996584669184E-3</v>
      </c>
    </row>
    <row r="387" spans="1:7">
      <c r="A387" s="198" t="s">
        <v>687</v>
      </c>
      <c r="B387" s="79">
        <v>44631</v>
      </c>
      <c r="C387" s="79">
        <v>44642</v>
      </c>
      <c r="D387" s="80">
        <v>20229.93</v>
      </c>
      <c r="E387" s="77">
        <f t="shared" si="19"/>
        <v>11</v>
      </c>
      <c r="F387" s="197">
        <f t="shared" si="17"/>
        <v>7.1972982112845495E-4</v>
      </c>
      <c r="G387" s="109">
        <f t="shared" si="18"/>
        <v>7.9170280324130041E-3</v>
      </c>
    </row>
    <row r="388" spans="1:7">
      <c r="A388" s="198" t="s">
        <v>688</v>
      </c>
      <c r="B388" s="79">
        <v>44631</v>
      </c>
      <c r="C388" s="79">
        <v>44641</v>
      </c>
      <c r="D388" s="80">
        <v>1351.04</v>
      </c>
      <c r="E388" s="77">
        <f t="shared" si="19"/>
        <v>10</v>
      </c>
      <c r="F388" s="197">
        <f t="shared" si="17"/>
        <v>4.8066591309875403E-5</v>
      </c>
      <c r="G388" s="109">
        <f t="shared" si="18"/>
        <v>4.8066591309875402E-4</v>
      </c>
    </row>
    <row r="389" spans="1:7">
      <c r="A389" s="198" t="s">
        <v>689</v>
      </c>
      <c r="B389" s="79">
        <v>44631</v>
      </c>
      <c r="C389" s="79">
        <v>44638</v>
      </c>
      <c r="D389" s="80">
        <v>12064.76</v>
      </c>
      <c r="E389" s="77">
        <f t="shared" si="19"/>
        <v>7</v>
      </c>
      <c r="F389" s="197">
        <f t="shared" si="17"/>
        <v>4.2923369268987774E-4</v>
      </c>
      <c r="G389" s="109">
        <f t="shared" si="18"/>
        <v>3.004635848829144E-3</v>
      </c>
    </row>
    <row r="390" spans="1:7">
      <c r="A390" s="198" t="s">
        <v>690</v>
      </c>
      <c r="B390" s="79">
        <v>44634</v>
      </c>
      <c r="C390" s="79">
        <v>44638</v>
      </c>
      <c r="D390" s="80">
        <v>2550</v>
      </c>
      <c r="E390" s="77">
        <f t="shared" si="19"/>
        <v>4</v>
      </c>
      <c r="F390" s="197">
        <f t="shared" si="17"/>
        <v>9.0722560279623318E-5</v>
      </c>
      <c r="G390" s="109">
        <f t="shared" si="18"/>
        <v>3.6289024111849327E-4</v>
      </c>
    </row>
    <row r="391" spans="1:7">
      <c r="A391" s="198" t="s">
        <v>691</v>
      </c>
      <c r="B391" s="79">
        <v>44634</v>
      </c>
      <c r="C391" s="79">
        <v>44648</v>
      </c>
      <c r="D391" s="80">
        <v>7500</v>
      </c>
      <c r="E391" s="77">
        <f t="shared" si="19"/>
        <v>14</v>
      </c>
      <c r="F391" s="197">
        <f t="shared" si="17"/>
        <v>2.6683105964595092E-4</v>
      </c>
      <c r="G391" s="109">
        <f t="shared" si="18"/>
        <v>3.735634835043313E-3</v>
      </c>
    </row>
    <row r="392" spans="1:7">
      <c r="A392" s="198" t="s">
        <v>692</v>
      </c>
      <c r="B392" s="79">
        <v>44635</v>
      </c>
      <c r="C392" s="79">
        <v>44642</v>
      </c>
      <c r="D392" s="80">
        <v>47.49</v>
      </c>
      <c r="E392" s="77">
        <f t="shared" si="19"/>
        <v>7</v>
      </c>
      <c r="F392" s="197">
        <f t="shared" si="17"/>
        <v>1.6895742696781613E-6</v>
      </c>
      <c r="G392" s="109">
        <f t="shared" si="18"/>
        <v>1.182701988774713E-5</v>
      </c>
    </row>
    <row r="393" spans="1:7">
      <c r="A393" s="198" t="s">
        <v>693</v>
      </c>
      <c r="B393" s="79">
        <v>44635</v>
      </c>
      <c r="C393" s="79">
        <v>44701</v>
      </c>
      <c r="D393" s="80">
        <v>275000</v>
      </c>
      <c r="E393" s="77">
        <f t="shared" si="19"/>
        <v>66</v>
      </c>
      <c r="F393" s="197">
        <f t="shared" si="17"/>
        <v>9.783805520351534E-3</v>
      </c>
      <c r="G393" s="109">
        <f t="shared" si="18"/>
        <v>0.64573116434320121</v>
      </c>
    </row>
    <row r="394" spans="1:7">
      <c r="A394" s="198" t="s">
        <v>694</v>
      </c>
      <c r="B394" s="79">
        <v>44636</v>
      </c>
      <c r="C394" s="79">
        <v>44643</v>
      </c>
      <c r="D394" s="80">
        <v>792.54</v>
      </c>
      <c r="E394" s="77">
        <f t="shared" si="19"/>
        <v>7</v>
      </c>
      <c r="F394" s="197">
        <f t="shared" si="17"/>
        <v>2.8196571734906925E-5</v>
      </c>
      <c r="G394" s="109">
        <f t="shared" si="18"/>
        <v>1.9737600214434848E-4</v>
      </c>
    </row>
    <row r="395" spans="1:7">
      <c r="A395" s="198" t="s">
        <v>695</v>
      </c>
      <c r="B395" s="79">
        <v>44636</v>
      </c>
      <c r="C395" s="79">
        <v>44648</v>
      </c>
      <c r="D395" s="80">
        <v>40.98</v>
      </c>
      <c r="E395" s="77">
        <f t="shared" si="19"/>
        <v>12</v>
      </c>
      <c r="F395" s="197">
        <f t="shared" ref="F395:F458" si="20">D395/$D$935</f>
        <v>1.4579649099054758E-6</v>
      </c>
      <c r="G395" s="109">
        <f t="shared" si="18"/>
        <v>1.7495578918865711E-5</v>
      </c>
    </row>
    <row r="396" spans="1:7">
      <c r="A396" s="198" t="s">
        <v>696</v>
      </c>
      <c r="B396" s="79">
        <v>44638</v>
      </c>
      <c r="C396" s="79">
        <v>44649</v>
      </c>
      <c r="D396" s="80">
        <v>131.76</v>
      </c>
      <c r="E396" s="77">
        <f t="shared" si="19"/>
        <v>11</v>
      </c>
      <c r="F396" s="197">
        <f t="shared" si="20"/>
        <v>4.6876880558600658E-6</v>
      </c>
      <c r="G396" s="109">
        <f t="shared" si="18"/>
        <v>5.1564568614460722E-5</v>
      </c>
    </row>
    <row r="397" spans="1:7">
      <c r="A397" s="198" t="s">
        <v>697</v>
      </c>
      <c r="B397" s="79">
        <v>44638</v>
      </c>
      <c r="C397" s="79">
        <v>44648</v>
      </c>
      <c r="D397" s="80">
        <v>1457.4</v>
      </c>
      <c r="E397" s="77">
        <f t="shared" si="19"/>
        <v>10</v>
      </c>
      <c r="F397" s="197">
        <f t="shared" si="20"/>
        <v>5.1850611510401188E-5</v>
      </c>
      <c r="G397" s="109">
        <f t="shared" si="18"/>
        <v>5.1850611510401189E-4</v>
      </c>
    </row>
    <row r="398" spans="1:7">
      <c r="A398" s="198" t="s">
        <v>698</v>
      </c>
      <c r="B398" s="79">
        <v>44638</v>
      </c>
      <c r="C398" s="79">
        <v>44644</v>
      </c>
      <c r="D398" s="80">
        <v>11872.23</v>
      </c>
      <c r="E398" s="77">
        <f t="shared" si="19"/>
        <v>6</v>
      </c>
      <c r="F398" s="197">
        <f t="shared" si="20"/>
        <v>4.2238396150139301E-4</v>
      </c>
      <c r="G398" s="109">
        <f t="shared" si="18"/>
        <v>2.5343037690083582E-3</v>
      </c>
    </row>
    <row r="399" spans="1:7">
      <c r="A399" s="198" t="s">
        <v>699</v>
      </c>
      <c r="B399" s="79">
        <v>44638</v>
      </c>
      <c r="C399" s="79">
        <v>44650</v>
      </c>
      <c r="D399" s="80">
        <v>2851.38</v>
      </c>
      <c r="E399" s="77">
        <f t="shared" si="19"/>
        <v>12</v>
      </c>
      <c r="F399" s="197">
        <f t="shared" si="20"/>
        <v>1.0144489958043621E-4</v>
      </c>
      <c r="G399" s="109">
        <f t="shared" si="18"/>
        <v>1.2173387949652346E-3</v>
      </c>
    </row>
    <row r="400" spans="1:7">
      <c r="A400" s="198" t="s">
        <v>700</v>
      </c>
      <c r="B400" s="79">
        <v>44638</v>
      </c>
      <c r="C400" s="79">
        <v>44679</v>
      </c>
      <c r="D400" s="80">
        <v>1375</v>
      </c>
      <c r="E400" s="77">
        <f t="shared" si="19"/>
        <v>41</v>
      </c>
      <c r="F400" s="197">
        <f t="shared" si="20"/>
        <v>4.8919027601757668E-5</v>
      </c>
      <c r="G400" s="109">
        <f t="shared" si="18"/>
        <v>2.0056801316720644E-3</v>
      </c>
    </row>
    <row r="401" spans="1:7">
      <c r="A401" s="198" t="s">
        <v>701</v>
      </c>
      <c r="B401" s="79">
        <v>44638</v>
      </c>
      <c r="C401" s="79">
        <v>44663</v>
      </c>
      <c r="D401" s="80">
        <v>377.1</v>
      </c>
      <c r="E401" s="77">
        <f t="shared" si="19"/>
        <v>25</v>
      </c>
      <c r="F401" s="197">
        <f t="shared" si="20"/>
        <v>1.3416265678998414E-5</v>
      </c>
      <c r="G401" s="109">
        <f t="shared" si="18"/>
        <v>3.3540664197496034E-4</v>
      </c>
    </row>
    <row r="402" spans="1:7">
      <c r="A402" s="198" t="s">
        <v>702</v>
      </c>
      <c r="B402" s="79">
        <v>44638</v>
      </c>
      <c r="C402" s="79">
        <v>44656</v>
      </c>
      <c r="D402" s="80">
        <v>9286.52</v>
      </c>
      <c r="E402" s="77">
        <f t="shared" si="19"/>
        <v>18</v>
      </c>
      <c r="F402" s="197">
        <f t="shared" si="20"/>
        <v>3.3039092960310886E-4</v>
      </c>
      <c r="G402" s="109">
        <f t="shared" si="18"/>
        <v>5.9470367328559592E-3</v>
      </c>
    </row>
    <row r="403" spans="1:7">
      <c r="A403" s="198" t="s">
        <v>703</v>
      </c>
      <c r="B403" s="79">
        <v>44641</v>
      </c>
      <c r="C403" s="79">
        <v>44656</v>
      </c>
      <c r="D403" s="80">
        <v>300</v>
      </c>
      <c r="E403" s="77">
        <f t="shared" si="19"/>
        <v>15</v>
      </c>
      <c r="F403" s="197">
        <f t="shared" si="20"/>
        <v>1.0673242385838037E-5</v>
      </c>
      <c r="G403" s="109">
        <f t="shared" si="18"/>
        <v>1.6009863578757055E-4</v>
      </c>
    </row>
    <row r="404" spans="1:7">
      <c r="A404" s="198" t="s">
        <v>704</v>
      </c>
      <c r="B404" s="79">
        <v>44641</v>
      </c>
      <c r="C404" s="79">
        <v>44672</v>
      </c>
      <c r="D404" s="80">
        <v>500</v>
      </c>
      <c r="E404" s="77">
        <f t="shared" si="19"/>
        <v>31</v>
      </c>
      <c r="F404" s="197">
        <f t="shared" si="20"/>
        <v>1.7788737309730061E-5</v>
      </c>
      <c r="G404" s="109">
        <f t="shared" si="18"/>
        <v>5.5145085660163184E-4</v>
      </c>
    </row>
    <row r="405" spans="1:7">
      <c r="A405" s="198" t="s">
        <v>705</v>
      </c>
      <c r="B405" s="79">
        <v>44641</v>
      </c>
      <c r="C405" s="79">
        <v>44678</v>
      </c>
      <c r="D405" s="80">
        <v>500</v>
      </c>
      <c r="E405" s="77">
        <f t="shared" si="19"/>
        <v>37</v>
      </c>
      <c r="F405" s="197">
        <f t="shared" si="20"/>
        <v>1.7788737309730061E-5</v>
      </c>
      <c r="G405" s="109">
        <f t="shared" si="18"/>
        <v>6.5818328046001232E-4</v>
      </c>
    </row>
    <row r="406" spans="1:7">
      <c r="A406" s="198" t="s">
        <v>706</v>
      </c>
      <c r="B406" s="79">
        <v>44641</v>
      </c>
      <c r="C406" s="79">
        <v>44684</v>
      </c>
      <c r="D406" s="80">
        <v>500</v>
      </c>
      <c r="E406" s="77">
        <f t="shared" si="19"/>
        <v>43</v>
      </c>
      <c r="F406" s="197">
        <f t="shared" si="20"/>
        <v>1.7788737309730061E-5</v>
      </c>
      <c r="G406" s="109">
        <f t="shared" si="18"/>
        <v>7.6491570431839258E-4</v>
      </c>
    </row>
    <row r="407" spans="1:7">
      <c r="A407" s="198" t="s">
        <v>707</v>
      </c>
      <c r="B407" s="79">
        <v>44642</v>
      </c>
      <c r="C407" s="79">
        <v>44656</v>
      </c>
      <c r="D407" s="80">
        <v>147.22</v>
      </c>
      <c r="E407" s="77">
        <f t="shared" si="19"/>
        <v>14</v>
      </c>
      <c r="F407" s="197">
        <f t="shared" si="20"/>
        <v>5.2377158134769189E-6</v>
      </c>
      <c r="G407" s="109">
        <f t="shared" si="18"/>
        <v>7.3328021388676867E-5</v>
      </c>
    </row>
    <row r="408" spans="1:7">
      <c r="A408" s="198" t="s">
        <v>708</v>
      </c>
      <c r="B408" s="79">
        <v>44642</v>
      </c>
      <c r="C408" s="79">
        <v>44651</v>
      </c>
      <c r="D408" s="80">
        <v>450</v>
      </c>
      <c r="E408" s="77">
        <f t="shared" si="19"/>
        <v>9</v>
      </c>
      <c r="F408" s="197">
        <f t="shared" si="20"/>
        <v>1.6009863578757056E-5</v>
      </c>
      <c r="G408" s="109">
        <f t="shared" si="18"/>
        <v>1.440887722088135E-4</v>
      </c>
    </row>
    <row r="409" spans="1:7">
      <c r="A409" s="198" t="s">
        <v>709</v>
      </c>
      <c r="B409" s="79">
        <v>44643</v>
      </c>
      <c r="C409" s="79">
        <v>44657</v>
      </c>
      <c r="D409" s="80">
        <v>762.07</v>
      </c>
      <c r="E409" s="77">
        <f t="shared" si="19"/>
        <v>14</v>
      </c>
      <c r="F409" s="197">
        <f t="shared" si="20"/>
        <v>2.7112526083251978E-5</v>
      </c>
      <c r="G409" s="109">
        <f t="shared" si="18"/>
        <v>3.795753651655277E-4</v>
      </c>
    </row>
    <row r="410" spans="1:7">
      <c r="A410" s="198" t="s">
        <v>710</v>
      </c>
      <c r="B410" s="79">
        <v>44644</v>
      </c>
      <c r="C410" s="79">
        <v>44655</v>
      </c>
      <c r="D410" s="80">
        <v>1095.93</v>
      </c>
      <c r="E410" s="77">
        <f t="shared" si="19"/>
        <v>11</v>
      </c>
      <c r="F410" s="197">
        <f t="shared" si="20"/>
        <v>3.8990421759704937E-5</v>
      </c>
      <c r="G410" s="109">
        <f t="shared" si="18"/>
        <v>4.2889463935675431E-4</v>
      </c>
    </row>
    <row r="411" spans="1:7">
      <c r="A411" s="198" t="s">
        <v>711</v>
      </c>
      <c r="B411" s="79">
        <v>44644</v>
      </c>
      <c r="C411" s="79">
        <v>44652</v>
      </c>
      <c r="D411" s="80">
        <v>571.15</v>
      </c>
      <c r="E411" s="77">
        <f t="shared" si="19"/>
        <v>8</v>
      </c>
      <c r="F411" s="197">
        <f t="shared" si="20"/>
        <v>2.0320074628904648E-5</v>
      </c>
      <c r="G411" s="109">
        <f t="shared" si="18"/>
        <v>1.6256059703123718E-4</v>
      </c>
    </row>
    <row r="412" spans="1:7">
      <c r="A412" s="198" t="s">
        <v>712</v>
      </c>
      <c r="B412" s="79">
        <v>44645</v>
      </c>
      <c r="C412" s="79">
        <v>44657</v>
      </c>
      <c r="D412" s="80">
        <v>248.86</v>
      </c>
      <c r="E412" s="77">
        <f t="shared" si="19"/>
        <v>12</v>
      </c>
      <c r="F412" s="197">
        <f t="shared" si="20"/>
        <v>8.853810333798846E-6</v>
      </c>
      <c r="G412" s="109">
        <f t="shared" si="18"/>
        <v>1.0624572400558615E-4</v>
      </c>
    </row>
    <row r="413" spans="1:7">
      <c r="A413" s="198" t="s">
        <v>713</v>
      </c>
      <c r="B413" s="79">
        <v>44645</v>
      </c>
      <c r="C413" s="79">
        <v>44657</v>
      </c>
      <c r="D413" s="80">
        <v>2750</v>
      </c>
      <c r="E413" s="77">
        <f t="shared" si="19"/>
        <v>12</v>
      </c>
      <c r="F413" s="197">
        <f t="shared" si="20"/>
        <v>9.7838055203515337E-5</v>
      </c>
      <c r="G413" s="109">
        <f t="shared" si="18"/>
        <v>1.1740566624421842E-3</v>
      </c>
    </row>
    <row r="414" spans="1:7">
      <c r="A414" s="198" t="s">
        <v>714</v>
      </c>
      <c r="B414" s="79">
        <v>44645</v>
      </c>
      <c r="C414" s="79">
        <v>44655</v>
      </c>
      <c r="D414" s="80">
        <v>1019.62</v>
      </c>
      <c r="E414" s="77">
        <f t="shared" si="19"/>
        <v>10</v>
      </c>
      <c r="F414" s="197">
        <f t="shared" si="20"/>
        <v>3.6275504671493934E-5</v>
      </c>
      <c r="G414" s="109">
        <f t="shared" si="18"/>
        <v>3.6275504671493935E-4</v>
      </c>
    </row>
    <row r="415" spans="1:7">
      <c r="A415" s="198" t="s">
        <v>715</v>
      </c>
      <c r="B415" s="79">
        <v>44645</v>
      </c>
      <c r="C415" s="79">
        <v>44652</v>
      </c>
      <c r="D415" s="80">
        <v>4231.57</v>
      </c>
      <c r="E415" s="77">
        <f t="shared" si="19"/>
        <v>7</v>
      </c>
      <c r="F415" s="197">
        <f t="shared" si="20"/>
        <v>1.5054857427546886E-4</v>
      </c>
      <c r="G415" s="109">
        <f t="shared" si="18"/>
        <v>1.053840019928282E-3</v>
      </c>
    </row>
    <row r="416" spans="1:7">
      <c r="A416" s="198" t="s">
        <v>716</v>
      </c>
      <c r="B416" s="79">
        <v>44645</v>
      </c>
      <c r="C416" s="79">
        <v>44699</v>
      </c>
      <c r="D416" s="80">
        <v>250</v>
      </c>
      <c r="E416" s="77">
        <f t="shared" si="19"/>
        <v>54</v>
      </c>
      <c r="F416" s="197">
        <f t="shared" si="20"/>
        <v>8.8943686548650306E-6</v>
      </c>
      <c r="G416" s="109">
        <f t="shared" si="18"/>
        <v>4.8029590736271165E-4</v>
      </c>
    </row>
    <row r="417" spans="1:7">
      <c r="A417" s="198" t="s">
        <v>717</v>
      </c>
      <c r="B417" s="79">
        <v>44645</v>
      </c>
      <c r="C417" s="79">
        <v>44651</v>
      </c>
      <c r="D417" s="80">
        <v>7</v>
      </c>
      <c r="E417" s="77">
        <f t="shared" si="19"/>
        <v>6</v>
      </c>
      <c r="F417" s="197">
        <f t="shared" si="20"/>
        <v>2.4904232233622085E-7</v>
      </c>
      <c r="G417" s="109">
        <f t="shared" si="18"/>
        <v>1.494253934017325E-6</v>
      </c>
    </row>
    <row r="418" spans="1:7">
      <c r="A418" s="198" t="s">
        <v>718</v>
      </c>
      <c r="B418" s="79">
        <v>44645</v>
      </c>
      <c r="C418" s="79">
        <v>44650</v>
      </c>
      <c r="D418" s="80">
        <v>1489.85</v>
      </c>
      <c r="E418" s="77">
        <f t="shared" si="19"/>
        <v>5</v>
      </c>
      <c r="F418" s="197">
        <f t="shared" si="20"/>
        <v>5.3005100561802658E-5</v>
      </c>
      <c r="G418" s="109">
        <f t="shared" si="18"/>
        <v>2.6502550280901329E-4</v>
      </c>
    </row>
    <row r="419" spans="1:7">
      <c r="A419" s="198" t="s">
        <v>719</v>
      </c>
      <c r="B419" s="79">
        <v>44645</v>
      </c>
      <c r="C419" s="79">
        <v>44650</v>
      </c>
      <c r="D419" s="80">
        <v>542.5</v>
      </c>
      <c r="E419" s="77">
        <f t="shared" si="19"/>
        <v>5</v>
      </c>
      <c r="F419" s="197">
        <f t="shared" si="20"/>
        <v>1.9300779981057116E-5</v>
      </c>
      <c r="G419" s="109">
        <f t="shared" si="18"/>
        <v>9.6503899905285578E-5</v>
      </c>
    </row>
    <row r="420" spans="1:7">
      <c r="A420" s="198" t="s">
        <v>720</v>
      </c>
      <c r="B420" s="79">
        <v>44645</v>
      </c>
      <c r="C420" s="79">
        <v>44651</v>
      </c>
      <c r="D420" s="80">
        <v>1006.03</v>
      </c>
      <c r="E420" s="77">
        <f t="shared" si="19"/>
        <v>6</v>
      </c>
      <c r="F420" s="197">
        <f t="shared" si="20"/>
        <v>3.5792006791415465E-5</v>
      </c>
      <c r="G420" s="109">
        <f t="shared" si="18"/>
        <v>2.1475204074849279E-4</v>
      </c>
    </row>
    <row r="421" spans="1:7">
      <c r="A421" s="198" t="s">
        <v>721</v>
      </c>
      <c r="B421" s="79">
        <v>44645</v>
      </c>
      <c r="C421" s="79">
        <v>44690</v>
      </c>
      <c r="D421" s="80">
        <v>1000</v>
      </c>
      <c r="E421" s="77">
        <f t="shared" si="19"/>
        <v>45</v>
      </c>
      <c r="F421" s="197">
        <f t="shared" si="20"/>
        <v>3.5577474619460123E-5</v>
      </c>
      <c r="G421" s="109">
        <f t="shared" si="18"/>
        <v>1.6009863578757056E-3</v>
      </c>
    </row>
    <row r="422" spans="1:7">
      <c r="A422" s="198" t="s">
        <v>722</v>
      </c>
      <c r="B422" s="79">
        <v>44645</v>
      </c>
      <c r="C422" s="79">
        <v>44656</v>
      </c>
      <c r="D422" s="80">
        <v>50</v>
      </c>
      <c r="E422" s="77">
        <f t="shared" si="19"/>
        <v>11</v>
      </c>
      <c r="F422" s="197">
        <f t="shared" si="20"/>
        <v>1.7788737309730063E-6</v>
      </c>
      <c r="G422" s="109">
        <f t="shared" si="18"/>
        <v>1.9567611040703069E-5</v>
      </c>
    </row>
    <row r="423" spans="1:7">
      <c r="A423" s="198" t="s">
        <v>723</v>
      </c>
      <c r="B423" s="79">
        <v>44645</v>
      </c>
      <c r="C423" s="79">
        <v>44656</v>
      </c>
      <c r="D423" s="80">
        <v>50</v>
      </c>
      <c r="E423" s="77">
        <f t="shared" si="19"/>
        <v>11</v>
      </c>
      <c r="F423" s="197">
        <f t="shared" si="20"/>
        <v>1.7788737309730063E-6</v>
      </c>
      <c r="G423" s="109">
        <f t="shared" si="18"/>
        <v>1.9567611040703069E-5</v>
      </c>
    </row>
    <row r="424" spans="1:7">
      <c r="A424" s="198" t="s">
        <v>724</v>
      </c>
      <c r="B424" s="79">
        <v>44645</v>
      </c>
      <c r="C424" s="79">
        <v>44664</v>
      </c>
      <c r="D424" s="80">
        <v>100</v>
      </c>
      <c r="E424" s="77">
        <f t="shared" si="19"/>
        <v>19</v>
      </c>
      <c r="F424" s="197">
        <f t="shared" si="20"/>
        <v>3.5577474619460125E-6</v>
      </c>
      <c r="G424" s="109">
        <f t="shared" si="18"/>
        <v>6.7597201776974235E-5</v>
      </c>
    </row>
    <row r="425" spans="1:7">
      <c r="A425" s="198" t="s">
        <v>725</v>
      </c>
      <c r="B425" s="79">
        <v>44645</v>
      </c>
      <c r="C425" s="79">
        <v>44831</v>
      </c>
      <c r="D425" s="80">
        <v>500</v>
      </c>
      <c r="E425" s="77">
        <f t="shared" si="19"/>
        <v>186</v>
      </c>
      <c r="F425" s="197">
        <f t="shared" si="20"/>
        <v>1.7788737309730061E-5</v>
      </c>
      <c r="G425" s="109">
        <f t="shared" si="18"/>
        <v>3.3087051396097915E-3</v>
      </c>
    </row>
    <row r="426" spans="1:7">
      <c r="A426" s="198" t="s">
        <v>726</v>
      </c>
      <c r="B426" s="79">
        <v>44645</v>
      </c>
      <c r="C426" s="79">
        <v>44664</v>
      </c>
      <c r="D426" s="80">
        <v>150</v>
      </c>
      <c r="E426" s="77">
        <f t="shared" si="19"/>
        <v>19</v>
      </c>
      <c r="F426" s="197">
        <f t="shared" si="20"/>
        <v>5.3366211929190185E-6</v>
      </c>
      <c r="G426" s="109">
        <f t="shared" si="18"/>
        <v>1.0139580266546135E-4</v>
      </c>
    </row>
    <row r="427" spans="1:7">
      <c r="A427" s="198" t="s">
        <v>727</v>
      </c>
      <c r="B427" s="79">
        <v>44645</v>
      </c>
      <c r="C427" s="79">
        <v>44657</v>
      </c>
      <c r="D427" s="80">
        <v>200</v>
      </c>
      <c r="E427" s="77">
        <f t="shared" si="19"/>
        <v>12</v>
      </c>
      <c r="F427" s="197">
        <f t="shared" si="20"/>
        <v>7.115494923892025E-6</v>
      </c>
      <c r="G427" s="109">
        <f t="shared" si="18"/>
        <v>8.5385939086704297E-5</v>
      </c>
    </row>
    <row r="428" spans="1:7">
      <c r="A428" s="198" t="s">
        <v>728</v>
      </c>
      <c r="B428" s="79">
        <v>44645</v>
      </c>
      <c r="C428" s="79">
        <v>44658</v>
      </c>
      <c r="D428" s="80">
        <v>400</v>
      </c>
      <c r="E428" s="77">
        <f t="shared" si="19"/>
        <v>13</v>
      </c>
      <c r="F428" s="197">
        <f t="shared" si="20"/>
        <v>1.423098984778405E-5</v>
      </c>
      <c r="G428" s="109">
        <f t="shared" si="18"/>
        <v>1.8500286802119266E-4</v>
      </c>
    </row>
    <row r="429" spans="1:7">
      <c r="A429" s="198" t="s">
        <v>729</v>
      </c>
      <c r="B429" s="79">
        <v>44645</v>
      </c>
      <c r="C429" s="79">
        <v>44658</v>
      </c>
      <c r="D429" s="80">
        <v>2250</v>
      </c>
      <c r="E429" s="77">
        <f t="shared" si="19"/>
        <v>13</v>
      </c>
      <c r="F429" s="197">
        <f t="shared" si="20"/>
        <v>8.0049317893785276E-5</v>
      </c>
      <c r="G429" s="109">
        <f t="shared" si="18"/>
        <v>1.0406411326192085E-3</v>
      </c>
    </row>
    <row r="430" spans="1:7">
      <c r="A430" s="198" t="s">
        <v>730</v>
      </c>
      <c r="B430" s="79">
        <v>44645</v>
      </c>
      <c r="C430" s="79">
        <v>44663</v>
      </c>
      <c r="D430" s="80">
        <v>600</v>
      </c>
      <c r="E430" s="77">
        <f t="shared" si="19"/>
        <v>18</v>
      </c>
      <c r="F430" s="197">
        <f t="shared" si="20"/>
        <v>2.1346484771676074E-5</v>
      </c>
      <c r="G430" s="109">
        <f t="shared" si="18"/>
        <v>3.8423672589016936E-4</v>
      </c>
    </row>
    <row r="431" spans="1:7">
      <c r="A431" s="198" t="s">
        <v>731</v>
      </c>
      <c r="B431" s="79">
        <v>44645</v>
      </c>
      <c r="C431" s="79">
        <v>44664</v>
      </c>
      <c r="D431" s="80">
        <v>500</v>
      </c>
      <c r="E431" s="77">
        <f t="shared" si="19"/>
        <v>19</v>
      </c>
      <c r="F431" s="197">
        <f t="shared" si="20"/>
        <v>1.7788737309730061E-5</v>
      </c>
      <c r="G431" s="109">
        <f t="shared" si="18"/>
        <v>3.3798600888487116E-4</v>
      </c>
    </row>
    <row r="432" spans="1:7">
      <c r="A432" s="198" t="s">
        <v>732</v>
      </c>
      <c r="B432" s="79">
        <v>44645</v>
      </c>
      <c r="C432" s="79">
        <v>44656</v>
      </c>
      <c r="D432" s="80">
        <v>300</v>
      </c>
      <c r="E432" s="77">
        <f t="shared" si="19"/>
        <v>11</v>
      </c>
      <c r="F432" s="197">
        <f t="shared" si="20"/>
        <v>1.0673242385838037E-5</v>
      </c>
      <c r="G432" s="109">
        <f t="shared" si="18"/>
        <v>1.1740566624421841E-4</v>
      </c>
    </row>
    <row r="433" spans="1:7">
      <c r="A433" s="198" t="s">
        <v>733</v>
      </c>
      <c r="B433" s="79">
        <v>44648</v>
      </c>
      <c r="C433" s="79">
        <v>44655</v>
      </c>
      <c r="D433" s="80">
        <v>10230</v>
      </c>
      <c r="E433" s="77">
        <f t="shared" si="19"/>
        <v>7</v>
      </c>
      <c r="F433" s="197">
        <f t="shared" si="20"/>
        <v>3.6395756535707706E-4</v>
      </c>
      <c r="G433" s="109">
        <f t="shared" si="18"/>
        <v>2.5477029574995395E-3</v>
      </c>
    </row>
    <row r="434" spans="1:7">
      <c r="A434" s="198" t="s">
        <v>734</v>
      </c>
      <c r="B434" s="79">
        <v>44648</v>
      </c>
      <c r="C434" s="79">
        <v>44658</v>
      </c>
      <c r="D434" s="80">
        <v>1355.16</v>
      </c>
      <c r="E434" s="77">
        <f t="shared" si="19"/>
        <v>10</v>
      </c>
      <c r="F434" s="197">
        <f t="shared" si="20"/>
        <v>4.821317050530758E-5</v>
      </c>
      <c r="G434" s="109">
        <f t="shared" si="18"/>
        <v>4.8213170505307583E-4</v>
      </c>
    </row>
    <row r="435" spans="1:7">
      <c r="A435" s="198" t="s">
        <v>735</v>
      </c>
      <c r="B435" s="79">
        <v>44648</v>
      </c>
      <c r="C435" s="79">
        <v>44655</v>
      </c>
      <c r="D435" s="80">
        <v>313539.26</v>
      </c>
      <c r="E435" s="77">
        <f t="shared" si="19"/>
        <v>7</v>
      </c>
      <c r="F435" s="197">
        <f t="shared" si="20"/>
        <v>1.1154935064854309E-2</v>
      </c>
      <c r="G435" s="109">
        <f t="shared" si="18"/>
        <v>7.8084545453980164E-2</v>
      </c>
    </row>
    <row r="436" spans="1:7">
      <c r="A436" s="198" t="s">
        <v>736</v>
      </c>
      <c r="B436" s="79">
        <v>44648</v>
      </c>
      <c r="C436" s="79">
        <v>44655</v>
      </c>
      <c r="D436" s="80">
        <v>10391.73</v>
      </c>
      <c r="E436" s="77">
        <f t="shared" si="19"/>
        <v>7</v>
      </c>
      <c r="F436" s="197">
        <f t="shared" si="20"/>
        <v>3.6971151032728233E-4</v>
      </c>
      <c r="G436" s="109">
        <f t="shared" si="18"/>
        <v>2.5879805722909765E-3</v>
      </c>
    </row>
    <row r="437" spans="1:7">
      <c r="A437" s="198" t="s">
        <v>737</v>
      </c>
      <c r="B437" s="79">
        <v>44648</v>
      </c>
      <c r="C437" s="79">
        <v>44652</v>
      </c>
      <c r="D437" s="80">
        <v>9.7100000000000009</v>
      </c>
      <c r="E437" s="77">
        <f t="shared" si="19"/>
        <v>4</v>
      </c>
      <c r="F437" s="197">
        <f t="shared" si="20"/>
        <v>3.4545727855495783E-7</v>
      </c>
      <c r="G437" s="109">
        <f t="shared" si="18"/>
        <v>1.3818291142198313E-6</v>
      </c>
    </row>
    <row r="438" spans="1:7">
      <c r="A438" s="198" t="s">
        <v>738</v>
      </c>
      <c r="B438" s="79">
        <v>44648</v>
      </c>
      <c r="C438" s="79">
        <v>44655</v>
      </c>
      <c r="D438" s="80">
        <v>7570.91</v>
      </c>
      <c r="E438" s="77">
        <f t="shared" si="19"/>
        <v>7</v>
      </c>
      <c r="F438" s="197">
        <f t="shared" si="20"/>
        <v>2.6935385837121683E-4</v>
      </c>
      <c r="G438" s="109">
        <f t="shared" si="18"/>
        <v>1.8854770085985177E-3</v>
      </c>
    </row>
    <row r="439" spans="1:7">
      <c r="A439" s="198" t="s">
        <v>739</v>
      </c>
      <c r="B439" s="79">
        <v>44648</v>
      </c>
      <c r="C439" s="79">
        <v>44658</v>
      </c>
      <c r="D439" s="80">
        <v>25591.02</v>
      </c>
      <c r="E439" s="77">
        <f t="shared" si="19"/>
        <v>10</v>
      </c>
      <c r="F439" s="197">
        <f t="shared" si="20"/>
        <v>9.1046386453609639E-4</v>
      </c>
      <c r="G439" s="109">
        <f t="shared" ref="G439:G500" si="21">IF(ISBLANK(C439), "",E439*F439)</f>
        <v>9.1046386453609643E-3</v>
      </c>
    </row>
    <row r="440" spans="1:7">
      <c r="A440" s="198" t="s">
        <v>740</v>
      </c>
      <c r="B440" s="79">
        <v>44648</v>
      </c>
      <c r="C440" s="79">
        <v>44655</v>
      </c>
      <c r="D440" s="80">
        <v>9785.89</v>
      </c>
      <c r="E440" s="77">
        <f t="shared" ref="E440:E501" si="22">IF(ISBLANK(C440),"",C440-B440)</f>
        <v>7</v>
      </c>
      <c r="F440" s="197">
        <f t="shared" si="20"/>
        <v>3.4815725310382862E-4</v>
      </c>
      <c r="G440" s="109">
        <f t="shared" si="21"/>
        <v>2.4371007717268003E-3</v>
      </c>
    </row>
    <row r="441" spans="1:7">
      <c r="A441" s="198" t="s">
        <v>741</v>
      </c>
      <c r="B441" s="79">
        <v>44648</v>
      </c>
      <c r="C441" s="79">
        <v>44659</v>
      </c>
      <c r="D441" s="80">
        <v>10457.629999999999</v>
      </c>
      <c r="E441" s="77">
        <f t="shared" si="22"/>
        <v>11</v>
      </c>
      <c r="F441" s="197">
        <f t="shared" si="20"/>
        <v>3.7205606590470471E-4</v>
      </c>
      <c r="G441" s="109">
        <f t="shared" si="21"/>
        <v>4.0926167249517517E-3</v>
      </c>
    </row>
    <row r="442" spans="1:7">
      <c r="A442" s="198" t="s">
        <v>742</v>
      </c>
      <c r="B442" s="79">
        <v>44648</v>
      </c>
      <c r="C442" s="79">
        <v>44663</v>
      </c>
      <c r="D442" s="80">
        <v>100</v>
      </c>
      <c r="E442" s="77">
        <f t="shared" si="22"/>
        <v>15</v>
      </c>
      <c r="F442" s="197">
        <f t="shared" si="20"/>
        <v>3.5577474619460125E-6</v>
      </c>
      <c r="G442" s="109">
        <f t="shared" si="21"/>
        <v>5.3366211929190191E-5</v>
      </c>
    </row>
    <row r="443" spans="1:7">
      <c r="A443" s="198" t="s">
        <v>743</v>
      </c>
      <c r="B443" s="79">
        <v>44648</v>
      </c>
      <c r="C443" s="79">
        <v>44659</v>
      </c>
      <c r="D443" s="80">
        <v>9811.3799999999992</v>
      </c>
      <c r="E443" s="77">
        <f t="shared" si="22"/>
        <v>11</v>
      </c>
      <c r="F443" s="197">
        <f t="shared" si="20"/>
        <v>3.4906412293187866E-4</v>
      </c>
      <c r="G443" s="109">
        <f t="shared" si="21"/>
        <v>3.8397053522506654E-3</v>
      </c>
    </row>
    <row r="444" spans="1:7">
      <c r="A444" s="198" t="s">
        <v>744</v>
      </c>
      <c r="B444" s="79">
        <v>44648</v>
      </c>
      <c r="C444" s="79">
        <v>44659</v>
      </c>
      <c r="D444" s="80">
        <v>615211.26</v>
      </c>
      <c r="E444" s="77">
        <f t="shared" si="22"/>
        <v>11</v>
      </c>
      <c r="F444" s="197">
        <f t="shared" si="20"/>
        <v>2.1887662988256083E-2</v>
      </c>
      <c r="G444" s="109">
        <f t="shared" si="21"/>
        <v>0.24076429287081691</v>
      </c>
    </row>
    <row r="445" spans="1:7">
      <c r="A445" s="198" t="s">
        <v>745</v>
      </c>
      <c r="B445" s="79">
        <v>44648</v>
      </c>
      <c r="C445" s="79">
        <v>44655</v>
      </c>
      <c r="D445" s="80">
        <v>218.56</v>
      </c>
      <c r="E445" s="77">
        <f t="shared" si="22"/>
        <v>7</v>
      </c>
      <c r="F445" s="197">
        <f t="shared" si="20"/>
        <v>7.7758128528292044E-6</v>
      </c>
      <c r="G445" s="109">
        <f t="shared" si="21"/>
        <v>5.4430689969804427E-5</v>
      </c>
    </row>
    <row r="446" spans="1:7">
      <c r="A446" s="198" t="s">
        <v>746</v>
      </c>
      <c r="B446" s="79">
        <v>44648</v>
      </c>
      <c r="C446" s="79">
        <v>44656</v>
      </c>
      <c r="D446" s="80">
        <v>102486.81</v>
      </c>
      <c r="E446" s="77">
        <f t="shared" si="22"/>
        <v>8</v>
      </c>
      <c r="F446" s="197">
        <f t="shared" si="20"/>
        <v>3.6462218816044317E-3</v>
      </c>
      <c r="G446" s="109">
        <f t="shared" si="21"/>
        <v>2.9169775052835453E-2</v>
      </c>
    </row>
    <row r="447" spans="1:7">
      <c r="A447" s="198" t="s">
        <v>747</v>
      </c>
      <c r="B447" s="79">
        <v>44648</v>
      </c>
      <c r="C447" s="79">
        <v>44663</v>
      </c>
      <c r="D447" s="80">
        <v>2478.75</v>
      </c>
      <c r="E447" s="77">
        <f t="shared" si="22"/>
        <v>15</v>
      </c>
      <c r="F447" s="197">
        <f t="shared" si="20"/>
        <v>8.8187665212986774E-5</v>
      </c>
      <c r="G447" s="109">
        <f t="shared" si="21"/>
        <v>1.3228149781948017E-3</v>
      </c>
    </row>
    <row r="448" spans="1:7">
      <c r="A448" s="198" t="s">
        <v>748</v>
      </c>
      <c r="B448" s="79">
        <v>44648</v>
      </c>
      <c r="C448" s="79">
        <v>44657</v>
      </c>
      <c r="D448" s="80">
        <v>1007995.87</v>
      </c>
      <c r="E448" s="77">
        <f t="shared" si="22"/>
        <v>9</v>
      </c>
      <c r="F448" s="197">
        <f t="shared" si="20"/>
        <v>3.5861947481445625E-2</v>
      </c>
      <c r="G448" s="109">
        <f t="shared" si="21"/>
        <v>0.32275752733301061</v>
      </c>
    </row>
    <row r="449" spans="1:7">
      <c r="A449" s="198" t="s">
        <v>749</v>
      </c>
      <c r="B449" s="79">
        <v>44648</v>
      </c>
      <c r="C449" s="79">
        <v>44656</v>
      </c>
      <c r="D449" s="80">
        <v>10776.16</v>
      </c>
      <c r="E449" s="77">
        <f t="shared" si="22"/>
        <v>8</v>
      </c>
      <c r="F449" s="197">
        <f t="shared" si="20"/>
        <v>3.8338855889524142E-4</v>
      </c>
      <c r="G449" s="109">
        <f t="shared" si="21"/>
        <v>3.0671084711619313E-3</v>
      </c>
    </row>
    <row r="450" spans="1:7">
      <c r="A450" s="198" t="s">
        <v>750</v>
      </c>
      <c r="B450" s="79">
        <v>44648</v>
      </c>
      <c r="C450" s="79">
        <v>44656</v>
      </c>
      <c r="D450" s="80">
        <v>262442.46000000002</v>
      </c>
      <c r="E450" s="77">
        <f t="shared" si="22"/>
        <v>8</v>
      </c>
      <c r="F450" s="197">
        <f t="shared" si="20"/>
        <v>9.3370399597186796E-3</v>
      </c>
      <c r="G450" s="109">
        <f t="shared" si="21"/>
        <v>7.4696319677749437E-2</v>
      </c>
    </row>
    <row r="451" spans="1:7">
      <c r="A451" s="198" t="s">
        <v>751</v>
      </c>
      <c r="B451" s="79">
        <v>44648</v>
      </c>
      <c r="C451" s="79">
        <v>44657</v>
      </c>
      <c r="D451" s="80">
        <v>10834.51</v>
      </c>
      <c r="E451" s="77">
        <f t="shared" si="22"/>
        <v>9</v>
      </c>
      <c r="F451" s="197">
        <f t="shared" si="20"/>
        <v>3.8546450453928689E-4</v>
      </c>
      <c r="G451" s="109">
        <f t="shared" si="21"/>
        <v>3.4691805408535821E-3</v>
      </c>
    </row>
    <row r="452" spans="1:7">
      <c r="A452" s="198" t="s">
        <v>752</v>
      </c>
      <c r="B452" s="79">
        <v>44648</v>
      </c>
      <c r="C452" s="79">
        <v>44658</v>
      </c>
      <c r="D452" s="80">
        <v>1011673.65</v>
      </c>
      <c r="E452" s="77">
        <f t="shared" si="22"/>
        <v>10</v>
      </c>
      <c r="F452" s="197">
        <f t="shared" si="20"/>
        <v>3.5992793606051586E-2</v>
      </c>
      <c r="G452" s="109">
        <f t="shared" si="21"/>
        <v>0.35992793606051587</v>
      </c>
    </row>
    <row r="453" spans="1:7">
      <c r="A453" s="198" t="s">
        <v>753</v>
      </c>
      <c r="B453" s="79">
        <v>44648</v>
      </c>
      <c r="C453" s="79">
        <v>44655</v>
      </c>
      <c r="D453" s="80">
        <v>43382.84</v>
      </c>
      <c r="E453" s="77">
        <f t="shared" si="22"/>
        <v>7</v>
      </c>
      <c r="F453" s="197">
        <f t="shared" si="20"/>
        <v>1.5434518890200992E-3</v>
      </c>
      <c r="G453" s="109">
        <f t="shared" si="21"/>
        <v>1.0804163223140695E-2</v>
      </c>
    </row>
    <row r="454" spans="1:7">
      <c r="A454" s="198" t="s">
        <v>754</v>
      </c>
      <c r="B454" s="79">
        <v>44648</v>
      </c>
      <c r="C454" s="79">
        <v>44658</v>
      </c>
      <c r="D454" s="80">
        <v>646121.76</v>
      </c>
      <c r="E454" s="77">
        <f t="shared" si="22"/>
        <v>10</v>
      </c>
      <c r="F454" s="197">
        <f t="shared" si="20"/>
        <v>2.2987380517480904E-2</v>
      </c>
      <c r="G454" s="109">
        <f t="shared" si="21"/>
        <v>0.22987380517480904</v>
      </c>
    </row>
    <row r="455" spans="1:7">
      <c r="A455" s="198" t="s">
        <v>755</v>
      </c>
      <c r="B455" s="79">
        <v>44648</v>
      </c>
      <c r="C455" s="79">
        <v>44657</v>
      </c>
      <c r="D455" s="80">
        <v>13878.05</v>
      </c>
      <c r="E455" s="77">
        <f t="shared" si="22"/>
        <v>9</v>
      </c>
      <c r="F455" s="197">
        <f t="shared" si="20"/>
        <v>4.9374597164259849E-4</v>
      </c>
      <c r="G455" s="109">
        <f t="shared" si="21"/>
        <v>4.4437137447833862E-3</v>
      </c>
    </row>
    <row r="456" spans="1:7">
      <c r="A456" s="198" t="s">
        <v>756</v>
      </c>
      <c r="B456" s="79">
        <v>44648</v>
      </c>
      <c r="C456" s="79">
        <v>44656</v>
      </c>
      <c r="D456" s="80">
        <v>743281.26</v>
      </c>
      <c r="E456" s="77">
        <f t="shared" si="22"/>
        <v>8</v>
      </c>
      <c r="F456" s="197">
        <f t="shared" si="20"/>
        <v>2.6444070162770342E-2</v>
      </c>
      <c r="G456" s="109">
        <f t="shared" si="21"/>
        <v>0.21155256130216274</v>
      </c>
    </row>
    <row r="457" spans="1:7">
      <c r="A457" s="198" t="s">
        <v>757</v>
      </c>
      <c r="B457" s="79">
        <v>44648</v>
      </c>
      <c r="C457" s="79">
        <v>44656</v>
      </c>
      <c r="D457" s="80">
        <v>458263.34</v>
      </c>
      <c r="E457" s="77">
        <f t="shared" si="22"/>
        <v>8</v>
      </c>
      <c r="F457" s="197">
        <f t="shared" si="20"/>
        <v>1.6303852347879025E-2</v>
      </c>
      <c r="G457" s="109">
        <f t="shared" si="21"/>
        <v>0.1304308187830322</v>
      </c>
    </row>
    <row r="458" spans="1:7">
      <c r="A458" s="198" t="s">
        <v>758</v>
      </c>
      <c r="B458" s="79">
        <v>44648</v>
      </c>
      <c r="C458" s="79">
        <v>44656</v>
      </c>
      <c r="D458" s="80">
        <v>124825.49</v>
      </c>
      <c r="E458" s="77">
        <f t="shared" si="22"/>
        <v>8</v>
      </c>
      <c r="F458" s="197">
        <f t="shared" si="20"/>
        <v>4.4409757023366738E-3</v>
      </c>
      <c r="G458" s="109">
        <f t="shared" si="21"/>
        <v>3.5527805618693391E-2</v>
      </c>
    </row>
    <row r="459" spans="1:7">
      <c r="A459" s="198" t="s">
        <v>759</v>
      </c>
      <c r="B459" s="79">
        <v>44648</v>
      </c>
      <c r="C459" s="79">
        <v>44662</v>
      </c>
      <c r="D459" s="80">
        <v>196020.36</v>
      </c>
      <c r="E459" s="77">
        <f t="shared" si="22"/>
        <v>14</v>
      </c>
      <c r="F459" s="197">
        <f t="shared" ref="F459:F522" si="23">D459/$D$935</f>
        <v>6.9739093827974356E-3</v>
      </c>
      <c r="G459" s="109">
        <f t="shared" si="21"/>
        <v>9.7634731359164104E-2</v>
      </c>
    </row>
    <row r="460" spans="1:7">
      <c r="A460" s="198" t="s">
        <v>760</v>
      </c>
      <c r="B460" s="79">
        <v>44648</v>
      </c>
      <c r="C460" s="79">
        <v>44655</v>
      </c>
      <c r="D460" s="80">
        <v>85965.78</v>
      </c>
      <c r="E460" s="77">
        <f t="shared" si="22"/>
        <v>7</v>
      </c>
      <c r="F460" s="197">
        <f t="shared" si="23"/>
        <v>3.0584453560920928E-3</v>
      </c>
      <c r="G460" s="109">
        <f t="shared" si="21"/>
        <v>2.1409117492644649E-2</v>
      </c>
    </row>
    <row r="461" spans="1:7">
      <c r="A461" s="198" t="s">
        <v>761</v>
      </c>
      <c r="B461" s="79">
        <v>44648</v>
      </c>
      <c r="C461" s="79">
        <v>44655</v>
      </c>
      <c r="D461" s="80">
        <v>57490.43</v>
      </c>
      <c r="E461" s="77">
        <f t="shared" si="22"/>
        <v>7</v>
      </c>
      <c r="F461" s="197">
        <f t="shared" si="23"/>
        <v>2.0453643141868489E-3</v>
      </c>
      <c r="G461" s="109">
        <f t="shared" si="21"/>
        <v>1.4317550199307942E-2</v>
      </c>
    </row>
    <row r="462" spans="1:7">
      <c r="A462" s="198" t="s">
        <v>762</v>
      </c>
      <c r="B462" s="79">
        <v>44648</v>
      </c>
      <c r="C462" s="79">
        <v>44656</v>
      </c>
      <c r="D462" s="80">
        <v>37501.370000000003</v>
      </c>
      <c r="E462" s="77">
        <f t="shared" si="22"/>
        <v>8</v>
      </c>
      <c r="F462" s="197">
        <f t="shared" si="23"/>
        <v>1.3342040393699833E-3</v>
      </c>
      <c r="G462" s="109">
        <f t="shared" si="21"/>
        <v>1.0673632314959866E-2</v>
      </c>
    </row>
    <row r="463" spans="1:7">
      <c r="A463" s="198" t="s">
        <v>763</v>
      </c>
      <c r="B463" s="79">
        <v>44648</v>
      </c>
      <c r="C463" s="79">
        <v>44655</v>
      </c>
      <c r="D463" s="80">
        <v>33070.559999999998</v>
      </c>
      <c r="E463" s="77">
        <f t="shared" si="22"/>
        <v>7</v>
      </c>
      <c r="F463" s="197">
        <f t="shared" si="23"/>
        <v>1.1765670090513331E-3</v>
      </c>
      <c r="G463" s="109">
        <f t="shared" si="21"/>
        <v>8.2359690633593326E-3</v>
      </c>
    </row>
    <row r="464" spans="1:7">
      <c r="A464" s="198" t="s">
        <v>764</v>
      </c>
      <c r="B464" s="79">
        <v>44648</v>
      </c>
      <c r="C464" s="79">
        <v>44656</v>
      </c>
      <c r="D464" s="80">
        <v>50334.58</v>
      </c>
      <c r="E464" s="77">
        <f t="shared" si="22"/>
        <v>8</v>
      </c>
      <c r="F464" s="197">
        <f t="shared" si="23"/>
        <v>1.7907772424311853E-3</v>
      </c>
      <c r="G464" s="109">
        <f t="shared" si="21"/>
        <v>1.4326217939449482E-2</v>
      </c>
    </row>
    <row r="465" spans="1:7">
      <c r="A465" s="198" t="s">
        <v>765</v>
      </c>
      <c r="B465" s="79">
        <v>44648</v>
      </c>
      <c r="C465" s="79">
        <v>44656</v>
      </c>
      <c r="D465" s="80">
        <v>47978.29</v>
      </c>
      <c r="E465" s="77">
        <f t="shared" si="22"/>
        <v>8</v>
      </c>
      <c r="F465" s="197">
        <f t="shared" si="23"/>
        <v>1.7069463947600974E-3</v>
      </c>
      <c r="G465" s="109">
        <f t="shared" si="21"/>
        <v>1.3655571158080779E-2</v>
      </c>
    </row>
    <row r="466" spans="1:7">
      <c r="A466" s="198" t="s">
        <v>766</v>
      </c>
      <c r="B466" s="79">
        <v>44648</v>
      </c>
      <c r="C466" s="79">
        <v>44655</v>
      </c>
      <c r="D466" s="80">
        <v>3437.98</v>
      </c>
      <c r="E466" s="77">
        <f t="shared" si="22"/>
        <v>7</v>
      </c>
      <c r="F466" s="197">
        <f t="shared" si="23"/>
        <v>1.2231464619221152E-4</v>
      </c>
      <c r="G466" s="109">
        <f t="shared" si="21"/>
        <v>8.5620252334548069E-4</v>
      </c>
    </row>
    <row r="467" spans="1:7">
      <c r="A467" s="198" t="s">
        <v>767</v>
      </c>
      <c r="B467" s="79">
        <v>44648</v>
      </c>
      <c r="C467" s="79">
        <v>44657</v>
      </c>
      <c r="D467" s="80">
        <v>20235.419999999998</v>
      </c>
      <c r="E467" s="77">
        <f t="shared" si="22"/>
        <v>9</v>
      </c>
      <c r="F467" s="197">
        <f t="shared" si="23"/>
        <v>7.1992514146411565E-4</v>
      </c>
      <c r="G467" s="109">
        <f t="shared" si="21"/>
        <v>6.4793262731770405E-3</v>
      </c>
    </row>
    <row r="468" spans="1:7">
      <c r="A468" s="198" t="s">
        <v>768</v>
      </c>
      <c r="B468" s="79">
        <v>44648</v>
      </c>
      <c r="C468" s="79">
        <v>44659</v>
      </c>
      <c r="D468" s="80">
        <v>90133.84</v>
      </c>
      <c r="E468" s="77">
        <f t="shared" si="22"/>
        <v>11</v>
      </c>
      <c r="F468" s="197">
        <f t="shared" si="23"/>
        <v>3.2067344049544794E-3</v>
      </c>
      <c r="G468" s="109">
        <f t="shared" si="21"/>
        <v>3.5274078454499272E-2</v>
      </c>
    </row>
    <row r="469" spans="1:7">
      <c r="A469" s="198" t="s">
        <v>769</v>
      </c>
      <c r="B469" s="79">
        <v>44648</v>
      </c>
      <c r="C469" s="79">
        <v>44656</v>
      </c>
      <c r="D469" s="80">
        <v>17423.02</v>
      </c>
      <c r="E469" s="77">
        <f t="shared" si="22"/>
        <v>8</v>
      </c>
      <c r="F469" s="197">
        <f t="shared" si="23"/>
        <v>6.1986705184434616E-4</v>
      </c>
      <c r="G469" s="109">
        <f t="shared" si="21"/>
        <v>4.9589364147547693E-3</v>
      </c>
    </row>
    <row r="470" spans="1:7">
      <c r="A470" s="198" t="s">
        <v>770</v>
      </c>
      <c r="B470" s="79">
        <v>44648</v>
      </c>
      <c r="C470" s="79">
        <v>44665</v>
      </c>
      <c r="D470" s="80">
        <v>3687.39</v>
      </c>
      <c r="E470" s="77">
        <f t="shared" si="22"/>
        <v>17</v>
      </c>
      <c r="F470" s="197">
        <f t="shared" si="23"/>
        <v>1.3118802413705105E-4</v>
      </c>
      <c r="G470" s="109">
        <f t="shared" si="21"/>
        <v>2.2301964103298676E-3</v>
      </c>
    </row>
    <row r="471" spans="1:7">
      <c r="A471" s="198" t="s">
        <v>771</v>
      </c>
      <c r="B471" s="79">
        <v>44648</v>
      </c>
      <c r="C471" s="79">
        <v>44659</v>
      </c>
      <c r="D471" s="80">
        <v>914.69</v>
      </c>
      <c r="E471" s="77">
        <f t="shared" si="22"/>
        <v>11</v>
      </c>
      <c r="F471" s="197">
        <f t="shared" si="23"/>
        <v>3.2542360259673982E-5</v>
      </c>
      <c r="G471" s="109">
        <f t="shared" si="21"/>
        <v>3.5796596285641381E-4</v>
      </c>
    </row>
    <row r="472" spans="1:7">
      <c r="A472" s="198" t="s">
        <v>772</v>
      </c>
      <c r="B472" s="79">
        <v>44648</v>
      </c>
      <c r="C472" s="79">
        <v>44657</v>
      </c>
      <c r="D472" s="80">
        <v>4524</v>
      </c>
      <c r="E472" s="77">
        <f t="shared" si="22"/>
        <v>9</v>
      </c>
      <c r="F472" s="197">
        <f t="shared" si="23"/>
        <v>1.609524951784376E-4</v>
      </c>
      <c r="G472" s="109">
        <f t="shared" si="21"/>
        <v>1.4485724566059384E-3</v>
      </c>
    </row>
    <row r="473" spans="1:7">
      <c r="A473" s="198" t="s">
        <v>773</v>
      </c>
      <c r="B473" s="79">
        <v>44648</v>
      </c>
      <c r="C473" s="79">
        <v>44652</v>
      </c>
      <c r="D473" s="80">
        <v>2546.27</v>
      </c>
      <c r="E473" s="77">
        <f t="shared" si="22"/>
        <v>4</v>
      </c>
      <c r="F473" s="197">
        <f t="shared" si="23"/>
        <v>9.0589856299292727E-5</v>
      </c>
      <c r="G473" s="109">
        <f t="shared" si="21"/>
        <v>3.6235942519717091E-4</v>
      </c>
    </row>
    <row r="474" spans="1:7">
      <c r="A474" s="198" t="s">
        <v>774</v>
      </c>
      <c r="B474" s="79">
        <v>44648</v>
      </c>
      <c r="C474" s="79">
        <v>44652</v>
      </c>
      <c r="D474" s="80">
        <v>513.77</v>
      </c>
      <c r="E474" s="77">
        <f t="shared" si="22"/>
        <v>4</v>
      </c>
      <c r="F474" s="197">
        <f t="shared" si="23"/>
        <v>1.8278639135240026E-5</v>
      </c>
      <c r="G474" s="109">
        <f t="shared" si="21"/>
        <v>7.3114556540960105E-5</v>
      </c>
    </row>
    <row r="475" spans="1:7">
      <c r="A475" s="198" t="s">
        <v>775</v>
      </c>
      <c r="B475" s="79">
        <v>44648</v>
      </c>
      <c r="C475" s="79">
        <v>44657</v>
      </c>
      <c r="D475" s="80">
        <v>51901.58</v>
      </c>
      <c r="E475" s="77">
        <f t="shared" si="22"/>
        <v>9</v>
      </c>
      <c r="F475" s="197">
        <f t="shared" si="23"/>
        <v>1.8465271451598793E-3</v>
      </c>
      <c r="G475" s="109">
        <f t="shared" si="21"/>
        <v>1.6618744306438914E-2</v>
      </c>
    </row>
    <row r="476" spans="1:7">
      <c r="A476" s="198" t="s">
        <v>776</v>
      </c>
      <c r="B476" s="79">
        <v>44648</v>
      </c>
      <c r="C476" s="79">
        <v>44690</v>
      </c>
      <c r="D476" s="80">
        <v>750</v>
      </c>
      <c r="E476" s="77">
        <f t="shared" si="22"/>
        <v>42</v>
      </c>
      <c r="F476" s="197">
        <f t="shared" si="23"/>
        <v>2.6683105964595092E-5</v>
      </c>
      <c r="G476" s="109">
        <f t="shared" si="21"/>
        <v>1.1206904505129938E-3</v>
      </c>
    </row>
    <row r="477" spans="1:7">
      <c r="A477" s="198" t="s">
        <v>777</v>
      </c>
      <c r="B477" s="79">
        <v>44648</v>
      </c>
      <c r="C477" s="79">
        <v>44657</v>
      </c>
      <c r="D477" s="80">
        <v>1802.52</v>
      </c>
      <c r="E477" s="77">
        <f t="shared" si="22"/>
        <v>9</v>
      </c>
      <c r="F477" s="197">
        <f t="shared" si="23"/>
        <v>6.4129109551069261E-5</v>
      </c>
      <c r="G477" s="109">
        <f t="shared" si="21"/>
        <v>5.7716198595962338E-4</v>
      </c>
    </row>
    <row r="478" spans="1:7">
      <c r="A478" s="198" t="s">
        <v>778</v>
      </c>
      <c r="B478" s="79">
        <v>44648</v>
      </c>
      <c r="C478" s="79">
        <v>44697</v>
      </c>
      <c r="D478" s="80">
        <v>2426.2600000000002</v>
      </c>
      <c r="E478" s="77">
        <f t="shared" si="22"/>
        <v>49</v>
      </c>
      <c r="F478" s="197">
        <f t="shared" si="23"/>
        <v>8.632020357021132E-5</v>
      </c>
      <c r="G478" s="109">
        <f t="shared" si="21"/>
        <v>4.229689974940355E-3</v>
      </c>
    </row>
    <row r="479" spans="1:7">
      <c r="A479" s="198" t="s">
        <v>779</v>
      </c>
      <c r="B479" s="79">
        <v>44648</v>
      </c>
      <c r="C479" s="79">
        <v>44666</v>
      </c>
      <c r="D479" s="80">
        <v>167.6</v>
      </c>
      <c r="E479" s="77">
        <f t="shared" si="22"/>
        <v>18</v>
      </c>
      <c r="F479" s="197">
        <f t="shared" si="23"/>
        <v>5.9627847462215163E-6</v>
      </c>
      <c r="G479" s="109">
        <f t="shared" si="21"/>
        <v>1.073301254319873E-4</v>
      </c>
    </row>
    <row r="480" spans="1:7">
      <c r="A480" s="198" t="s">
        <v>780</v>
      </c>
      <c r="B480" s="79">
        <v>44649</v>
      </c>
      <c r="C480" s="79">
        <v>44658</v>
      </c>
      <c r="D480" s="80">
        <v>13260.63</v>
      </c>
      <c r="E480" s="77">
        <f t="shared" si="22"/>
        <v>9</v>
      </c>
      <c r="F480" s="197">
        <f t="shared" si="23"/>
        <v>4.7177972726305145E-4</v>
      </c>
      <c r="G480" s="109">
        <f t="shared" si="21"/>
        <v>4.2460175453674634E-3</v>
      </c>
    </row>
    <row r="481" spans="1:7">
      <c r="A481" s="198" t="s">
        <v>781</v>
      </c>
      <c r="B481" s="79">
        <v>44649</v>
      </c>
      <c r="C481" s="79">
        <v>44664</v>
      </c>
      <c r="D481" s="80">
        <v>500</v>
      </c>
      <c r="E481" s="77">
        <f t="shared" si="22"/>
        <v>15</v>
      </c>
      <c r="F481" s="197">
        <f t="shared" si="23"/>
        <v>1.7788737309730061E-5</v>
      </c>
      <c r="G481" s="109">
        <f t="shared" si="21"/>
        <v>2.6683105964595092E-4</v>
      </c>
    </row>
    <row r="482" spans="1:7">
      <c r="A482" s="198" t="s">
        <v>782</v>
      </c>
      <c r="B482" s="79">
        <v>44649</v>
      </c>
      <c r="C482" s="79">
        <v>44669</v>
      </c>
      <c r="D482" s="80">
        <v>42.7</v>
      </c>
      <c r="E482" s="77">
        <f t="shared" si="22"/>
        <v>20</v>
      </c>
      <c r="F482" s="197">
        <f t="shared" si="23"/>
        <v>1.5191581662509474E-6</v>
      </c>
      <c r="G482" s="109">
        <f t="shared" si="21"/>
        <v>3.0383163325018945E-5</v>
      </c>
    </row>
    <row r="483" spans="1:7">
      <c r="A483" s="198" t="s">
        <v>783</v>
      </c>
      <c r="B483" s="79">
        <v>44650</v>
      </c>
      <c r="C483" s="79">
        <v>44662</v>
      </c>
      <c r="D483" s="80">
        <v>10395</v>
      </c>
      <c r="E483" s="77">
        <f t="shared" si="22"/>
        <v>12</v>
      </c>
      <c r="F483" s="197">
        <f t="shared" si="23"/>
        <v>3.6982784866928798E-4</v>
      </c>
      <c r="G483" s="109">
        <f t="shared" si="21"/>
        <v>4.437934184031456E-3</v>
      </c>
    </row>
    <row r="484" spans="1:7">
      <c r="A484" s="198" t="s">
        <v>784</v>
      </c>
      <c r="B484" s="79">
        <v>44651</v>
      </c>
      <c r="C484" s="79">
        <v>44664</v>
      </c>
      <c r="D484" s="80">
        <v>32.9</v>
      </c>
      <c r="E484" s="77">
        <f t="shared" si="22"/>
        <v>13</v>
      </c>
      <c r="F484" s="197">
        <f t="shared" si="23"/>
        <v>1.1704989149802379E-6</v>
      </c>
      <c r="G484" s="109">
        <f t="shared" si="21"/>
        <v>1.5216485894743092E-5</v>
      </c>
    </row>
    <row r="485" spans="1:7">
      <c r="A485" s="198" t="s">
        <v>785</v>
      </c>
      <c r="B485" s="79">
        <v>44651</v>
      </c>
      <c r="C485" s="79">
        <v>44657</v>
      </c>
      <c r="D485" s="80">
        <v>41.05</v>
      </c>
      <c r="E485" s="77">
        <f t="shared" si="22"/>
        <v>6</v>
      </c>
      <c r="F485" s="197">
        <f t="shared" si="23"/>
        <v>1.4604553331288378E-6</v>
      </c>
      <c r="G485" s="109">
        <f t="shared" si="21"/>
        <v>8.7627319987730262E-6</v>
      </c>
    </row>
    <row r="486" spans="1:7">
      <c r="A486" s="198" t="s">
        <v>786</v>
      </c>
      <c r="B486" s="79">
        <v>44652</v>
      </c>
      <c r="C486" s="79">
        <v>44662</v>
      </c>
      <c r="D486" s="80">
        <v>304.76</v>
      </c>
      <c r="E486" s="77">
        <f t="shared" si="22"/>
        <v>10</v>
      </c>
      <c r="F486" s="197">
        <f t="shared" si="23"/>
        <v>1.0842591165026667E-5</v>
      </c>
      <c r="G486" s="109">
        <f t="shared" si="21"/>
        <v>1.0842591165026668E-4</v>
      </c>
    </row>
    <row r="487" spans="1:7">
      <c r="A487" s="198" t="s">
        <v>787</v>
      </c>
      <c r="B487" s="79">
        <v>44652</v>
      </c>
      <c r="C487" s="79">
        <v>44662</v>
      </c>
      <c r="D487" s="80">
        <v>1048</v>
      </c>
      <c r="E487" s="77">
        <f t="shared" si="22"/>
        <v>10</v>
      </c>
      <c r="F487" s="197">
        <f t="shared" si="23"/>
        <v>3.7285193401194209E-5</v>
      </c>
      <c r="G487" s="109">
        <f t="shared" si="21"/>
        <v>3.7285193401194211E-4</v>
      </c>
    </row>
    <row r="488" spans="1:7">
      <c r="A488" s="198" t="s">
        <v>788</v>
      </c>
      <c r="B488" s="79">
        <v>44652</v>
      </c>
      <c r="C488" s="79">
        <v>44671</v>
      </c>
      <c r="D488" s="80">
        <v>6326.02</v>
      </c>
      <c r="E488" s="77">
        <f t="shared" si="22"/>
        <v>19</v>
      </c>
      <c r="F488" s="197">
        <f t="shared" si="23"/>
        <v>2.2506381599219713E-4</v>
      </c>
      <c r="G488" s="109">
        <f t="shared" si="21"/>
        <v>4.2762125038517456E-3</v>
      </c>
    </row>
    <row r="489" spans="1:7">
      <c r="A489" s="198" t="s">
        <v>789</v>
      </c>
      <c r="B489" s="79">
        <v>44652</v>
      </c>
      <c r="C489" s="79">
        <v>44684</v>
      </c>
      <c r="D489" s="80">
        <v>500</v>
      </c>
      <c r="E489" s="77">
        <f t="shared" si="22"/>
        <v>32</v>
      </c>
      <c r="F489" s="197">
        <f t="shared" si="23"/>
        <v>1.7788737309730061E-5</v>
      </c>
      <c r="G489" s="109">
        <f t="shared" si="21"/>
        <v>5.6923959391136196E-4</v>
      </c>
    </row>
    <row r="490" spans="1:7">
      <c r="A490" s="198" t="s">
        <v>790</v>
      </c>
      <c r="B490" s="79">
        <v>44652</v>
      </c>
      <c r="C490" s="79">
        <v>44673</v>
      </c>
      <c r="D490" s="80">
        <v>500</v>
      </c>
      <c r="E490" s="77">
        <f t="shared" si="22"/>
        <v>21</v>
      </c>
      <c r="F490" s="197">
        <f t="shared" si="23"/>
        <v>1.7788737309730061E-5</v>
      </c>
      <c r="G490" s="109">
        <f t="shared" si="21"/>
        <v>3.7356348350433129E-4</v>
      </c>
    </row>
    <row r="491" spans="1:7">
      <c r="A491" s="198" t="s">
        <v>791</v>
      </c>
      <c r="B491" s="79">
        <v>44652</v>
      </c>
      <c r="C491" s="79">
        <v>44676</v>
      </c>
      <c r="D491" s="80">
        <v>500</v>
      </c>
      <c r="E491" s="77">
        <f t="shared" si="22"/>
        <v>24</v>
      </c>
      <c r="F491" s="197">
        <f t="shared" si="23"/>
        <v>1.7788737309730061E-5</v>
      </c>
      <c r="G491" s="109">
        <f t="shared" si="21"/>
        <v>4.2692969543352147E-4</v>
      </c>
    </row>
    <row r="492" spans="1:7">
      <c r="A492" s="198" t="s">
        <v>792</v>
      </c>
      <c r="B492" s="79">
        <v>44652</v>
      </c>
      <c r="C492" s="79">
        <v>44662</v>
      </c>
      <c r="D492" s="80">
        <v>943.97</v>
      </c>
      <c r="E492" s="77">
        <f t="shared" si="22"/>
        <v>10</v>
      </c>
      <c r="F492" s="197">
        <f t="shared" si="23"/>
        <v>3.3584068716531775E-5</v>
      </c>
      <c r="G492" s="109">
        <f t="shared" si="21"/>
        <v>3.3584068716531777E-4</v>
      </c>
    </row>
    <row r="493" spans="1:7">
      <c r="A493" s="198" t="s">
        <v>793</v>
      </c>
      <c r="B493" s="79">
        <v>44655</v>
      </c>
      <c r="C493" s="79">
        <v>44662</v>
      </c>
      <c r="D493" s="80">
        <v>596.57000000000005</v>
      </c>
      <c r="E493" s="77">
        <f t="shared" si="22"/>
        <v>7</v>
      </c>
      <c r="F493" s="197">
        <f t="shared" si="23"/>
        <v>2.1224454033731326E-5</v>
      </c>
      <c r="G493" s="109">
        <f t="shared" si="21"/>
        <v>1.4857117823611929E-4</v>
      </c>
    </row>
    <row r="494" spans="1:7">
      <c r="A494" s="198" t="s">
        <v>794</v>
      </c>
      <c r="B494" s="79">
        <v>44655</v>
      </c>
      <c r="C494" s="79">
        <v>44708</v>
      </c>
      <c r="D494" s="80">
        <v>750</v>
      </c>
      <c r="E494" s="77">
        <f t="shared" si="22"/>
        <v>53</v>
      </c>
      <c r="F494" s="197">
        <f t="shared" si="23"/>
        <v>2.6683105964595092E-5</v>
      </c>
      <c r="G494" s="109">
        <f t="shared" si="21"/>
        <v>1.4142046161235398E-3</v>
      </c>
    </row>
    <row r="495" spans="1:7">
      <c r="A495" s="198" t="s">
        <v>795</v>
      </c>
      <c r="B495" s="79">
        <v>44656</v>
      </c>
      <c r="C495" s="79">
        <v>44663</v>
      </c>
      <c r="D495" s="80">
        <v>98.5</v>
      </c>
      <c r="E495" s="77">
        <f t="shared" si="22"/>
        <v>7</v>
      </c>
      <c r="F495" s="197">
        <f t="shared" si="23"/>
        <v>3.5043812500168223E-6</v>
      </c>
      <c r="G495" s="109">
        <f t="shared" si="21"/>
        <v>2.4530668750117756E-5</v>
      </c>
    </row>
    <row r="496" spans="1:7">
      <c r="A496" s="198" t="s">
        <v>796</v>
      </c>
      <c r="B496" s="79">
        <v>44657</v>
      </c>
      <c r="C496" s="79">
        <v>44664</v>
      </c>
      <c r="D496" s="80">
        <v>10000</v>
      </c>
      <c r="E496" s="77">
        <f t="shared" si="22"/>
        <v>7</v>
      </c>
      <c r="F496" s="197">
        <f t="shared" si="23"/>
        <v>3.5577474619460123E-4</v>
      </c>
      <c r="G496" s="109">
        <f t="shared" si="21"/>
        <v>2.4904232233622084E-3</v>
      </c>
    </row>
    <row r="497" spans="1:7">
      <c r="A497" s="198" t="s">
        <v>797</v>
      </c>
      <c r="B497" s="79">
        <v>44658</v>
      </c>
      <c r="C497" s="79">
        <v>44670</v>
      </c>
      <c r="D497" s="80">
        <v>4357</v>
      </c>
      <c r="E497" s="77">
        <f t="shared" si="22"/>
        <v>12</v>
      </c>
      <c r="F497" s="197">
        <f t="shared" si="23"/>
        <v>1.5501105691698776E-4</v>
      </c>
      <c r="G497" s="109">
        <f t="shared" si="21"/>
        <v>1.8601326830038531E-3</v>
      </c>
    </row>
    <row r="498" spans="1:7">
      <c r="A498" s="198" t="s">
        <v>798</v>
      </c>
      <c r="B498" s="79">
        <v>44658</v>
      </c>
      <c r="C498" s="79">
        <v>44665</v>
      </c>
      <c r="D498" s="80">
        <v>7</v>
      </c>
      <c r="E498" s="77">
        <f t="shared" si="22"/>
        <v>7</v>
      </c>
      <c r="F498" s="197">
        <f t="shared" si="23"/>
        <v>2.4904232233622085E-7</v>
      </c>
      <c r="G498" s="109">
        <f t="shared" si="21"/>
        <v>1.7432962563535459E-6</v>
      </c>
    </row>
    <row r="499" spans="1:7">
      <c r="A499" s="198" t="s">
        <v>799</v>
      </c>
      <c r="B499" s="79">
        <v>44658</v>
      </c>
      <c r="C499" s="79">
        <v>44664</v>
      </c>
      <c r="D499" s="80">
        <v>1489.85</v>
      </c>
      <c r="E499" s="77">
        <f t="shared" si="22"/>
        <v>6</v>
      </c>
      <c r="F499" s="197">
        <f t="shared" si="23"/>
        <v>5.3005100561802658E-5</v>
      </c>
      <c r="G499" s="109">
        <f t="shared" si="21"/>
        <v>3.1803060337081595E-4</v>
      </c>
    </row>
    <row r="500" spans="1:7">
      <c r="A500" s="198" t="s">
        <v>800</v>
      </c>
      <c r="B500" s="79">
        <v>44658</v>
      </c>
      <c r="C500" s="79">
        <v>44664</v>
      </c>
      <c r="D500" s="80">
        <v>542.5</v>
      </c>
      <c r="E500" s="77">
        <f t="shared" si="22"/>
        <v>6</v>
      </c>
      <c r="F500" s="197">
        <f t="shared" si="23"/>
        <v>1.9300779981057116E-5</v>
      </c>
      <c r="G500" s="109">
        <f t="shared" si="21"/>
        <v>1.158046798863427E-4</v>
      </c>
    </row>
    <row r="501" spans="1:7">
      <c r="A501" s="198" t="s">
        <v>801</v>
      </c>
      <c r="B501" s="79">
        <v>44658</v>
      </c>
      <c r="C501" s="79">
        <v>44664</v>
      </c>
      <c r="D501" s="80">
        <v>0.4</v>
      </c>
      <c r="E501" s="77">
        <f t="shared" si="22"/>
        <v>6</v>
      </c>
      <c r="F501" s="197">
        <f t="shared" si="23"/>
        <v>1.423098984778405E-8</v>
      </c>
      <c r="G501" s="109">
        <f t="shared" ref="G501:G561" si="24">IF(ISBLANK(C501), "",E501*F501)</f>
        <v>8.5385939086704302E-8</v>
      </c>
    </row>
    <row r="502" spans="1:7">
      <c r="A502" s="198" t="s">
        <v>802</v>
      </c>
      <c r="B502" s="79">
        <v>44658</v>
      </c>
      <c r="C502" s="79">
        <v>44663</v>
      </c>
      <c r="D502" s="80">
        <v>250</v>
      </c>
      <c r="E502" s="77">
        <f t="shared" ref="E502:E562" si="25">IF(ISBLANK(C502),"",C502-B502)</f>
        <v>5</v>
      </c>
      <c r="F502" s="197">
        <f t="shared" si="23"/>
        <v>8.8943686548650306E-6</v>
      </c>
      <c r="G502" s="109">
        <f t="shared" si="24"/>
        <v>4.4471843274325153E-5</v>
      </c>
    </row>
    <row r="503" spans="1:7">
      <c r="A503" s="198" t="s">
        <v>803</v>
      </c>
      <c r="B503" s="79">
        <v>44659</v>
      </c>
      <c r="C503" s="79">
        <v>44676</v>
      </c>
      <c r="D503" s="80">
        <v>3250</v>
      </c>
      <c r="E503" s="77">
        <f t="shared" si="25"/>
        <v>17</v>
      </c>
      <c r="F503" s="197">
        <f t="shared" si="23"/>
        <v>1.156267925132454E-4</v>
      </c>
      <c r="G503" s="109">
        <f t="shared" si="24"/>
        <v>1.9656554727251717E-3</v>
      </c>
    </row>
    <row r="504" spans="1:7">
      <c r="A504" s="198" t="s">
        <v>804</v>
      </c>
      <c r="B504" s="79">
        <v>44659</v>
      </c>
      <c r="C504" s="79">
        <v>44670</v>
      </c>
      <c r="D504" s="80">
        <v>5933.4</v>
      </c>
      <c r="E504" s="77">
        <f t="shared" si="25"/>
        <v>11</v>
      </c>
      <c r="F504" s="197">
        <f t="shared" si="23"/>
        <v>2.1109538790710467E-4</v>
      </c>
      <c r="G504" s="109">
        <f t="shared" si="24"/>
        <v>2.3220492669781515E-3</v>
      </c>
    </row>
    <row r="505" spans="1:7">
      <c r="A505" s="198" t="s">
        <v>805</v>
      </c>
      <c r="B505" s="79">
        <v>44659</v>
      </c>
      <c r="C505" s="79">
        <v>44665</v>
      </c>
      <c r="D505" s="80">
        <v>2050</v>
      </c>
      <c r="E505" s="77">
        <f t="shared" si="25"/>
        <v>6</v>
      </c>
      <c r="F505" s="197">
        <f t="shared" si="23"/>
        <v>7.2933822969893257E-5</v>
      </c>
      <c r="G505" s="109">
        <f t="shared" si="24"/>
        <v>4.3760293781935954E-4</v>
      </c>
    </row>
    <row r="506" spans="1:7">
      <c r="A506" s="198" t="s">
        <v>806</v>
      </c>
      <c r="B506" s="79">
        <v>44659</v>
      </c>
      <c r="C506" s="79">
        <v>44680</v>
      </c>
      <c r="D506" s="80">
        <v>3285.41</v>
      </c>
      <c r="E506" s="77">
        <f t="shared" si="25"/>
        <v>21</v>
      </c>
      <c r="F506" s="197">
        <f t="shared" si="23"/>
        <v>1.1688659088952048E-4</v>
      </c>
      <c r="G506" s="109">
        <f t="shared" si="24"/>
        <v>2.4546184086799302E-3</v>
      </c>
    </row>
    <row r="507" spans="1:7">
      <c r="A507" s="198" t="s">
        <v>807</v>
      </c>
      <c r="B507" s="79">
        <v>44662</v>
      </c>
      <c r="C507" s="79">
        <v>44670</v>
      </c>
      <c r="D507" s="80">
        <v>574.52</v>
      </c>
      <c r="E507" s="77">
        <f t="shared" si="25"/>
        <v>8</v>
      </c>
      <c r="F507" s="197">
        <f t="shared" si="23"/>
        <v>2.0439970718372229E-5</v>
      </c>
      <c r="G507" s="109">
        <f t="shared" si="24"/>
        <v>1.6351976574697783E-4</v>
      </c>
    </row>
    <row r="508" spans="1:7">
      <c r="A508" s="198" t="s">
        <v>808</v>
      </c>
      <c r="B508" s="79">
        <v>44662</v>
      </c>
      <c r="C508" s="79">
        <v>44672</v>
      </c>
      <c r="D508" s="80">
        <v>87.4</v>
      </c>
      <c r="E508" s="77">
        <f t="shared" si="25"/>
        <v>10</v>
      </c>
      <c r="F508" s="197">
        <f t="shared" si="23"/>
        <v>3.109471281740815E-6</v>
      </c>
      <c r="G508" s="109">
        <f t="shared" si="24"/>
        <v>3.1094712817408151E-5</v>
      </c>
    </row>
    <row r="509" spans="1:7">
      <c r="A509" s="198" t="s">
        <v>809</v>
      </c>
      <c r="B509" s="79">
        <v>44662</v>
      </c>
      <c r="C509" s="79">
        <v>44671</v>
      </c>
      <c r="D509" s="80">
        <v>77110</v>
      </c>
      <c r="E509" s="77">
        <f t="shared" si="25"/>
        <v>9</v>
      </c>
      <c r="F509" s="197">
        <f t="shared" si="23"/>
        <v>2.7433790679065699E-3</v>
      </c>
      <c r="G509" s="109">
        <f t="shared" si="24"/>
        <v>2.4690411611159129E-2</v>
      </c>
    </row>
    <row r="510" spans="1:7">
      <c r="A510" s="198" t="s">
        <v>810</v>
      </c>
      <c r="B510" s="79">
        <v>44662</v>
      </c>
      <c r="C510" s="79">
        <v>44671</v>
      </c>
      <c r="D510" s="80">
        <v>4100</v>
      </c>
      <c r="E510" s="77">
        <f t="shared" si="25"/>
        <v>9</v>
      </c>
      <c r="F510" s="197">
        <f t="shared" si="23"/>
        <v>1.4586764593978651E-4</v>
      </c>
      <c r="G510" s="109">
        <f t="shared" si="24"/>
        <v>1.3128088134580786E-3</v>
      </c>
    </row>
    <row r="511" spans="1:7">
      <c r="A511" s="198" t="s">
        <v>811</v>
      </c>
      <c r="B511" s="79">
        <v>44663</v>
      </c>
      <c r="C511" s="79">
        <v>44676</v>
      </c>
      <c r="D511" s="80">
        <v>300</v>
      </c>
      <c r="E511" s="77">
        <f t="shared" si="25"/>
        <v>13</v>
      </c>
      <c r="F511" s="197">
        <f t="shared" si="23"/>
        <v>1.0673242385838037E-5</v>
      </c>
      <c r="G511" s="109">
        <f t="shared" si="24"/>
        <v>1.3875215101589449E-4</v>
      </c>
    </row>
    <row r="512" spans="1:7">
      <c r="A512" s="198" t="s">
        <v>812</v>
      </c>
      <c r="B512" s="79">
        <v>44663</v>
      </c>
      <c r="C512" s="79">
        <v>44671</v>
      </c>
      <c r="D512" s="80">
        <v>18261.46</v>
      </c>
      <c r="E512" s="77">
        <f t="shared" si="25"/>
        <v>8</v>
      </c>
      <c r="F512" s="197">
        <f t="shared" si="23"/>
        <v>6.4969662966428627E-4</v>
      </c>
      <c r="G512" s="109">
        <f t="shared" si="24"/>
        <v>5.1975730373142901E-3</v>
      </c>
    </row>
    <row r="513" spans="1:7">
      <c r="A513" s="198" t="s">
        <v>813</v>
      </c>
      <c r="B513" s="79">
        <v>44663</v>
      </c>
      <c r="C513" s="79">
        <v>44671</v>
      </c>
      <c r="D513" s="80">
        <v>3723.7</v>
      </c>
      <c r="E513" s="77">
        <f t="shared" si="25"/>
        <v>8</v>
      </c>
      <c r="F513" s="197">
        <f t="shared" si="23"/>
        <v>1.3247984224048364E-4</v>
      </c>
      <c r="G513" s="109">
        <f t="shared" si="24"/>
        <v>1.0598387379238692E-3</v>
      </c>
    </row>
    <row r="514" spans="1:7">
      <c r="A514" s="198" t="s">
        <v>814</v>
      </c>
      <c r="B514" s="79">
        <v>44663</v>
      </c>
      <c r="C514" s="79">
        <v>44704</v>
      </c>
      <c r="D514" s="80">
        <v>8763.7999999999993</v>
      </c>
      <c r="E514" s="77">
        <f t="shared" si="25"/>
        <v>41</v>
      </c>
      <c r="F514" s="197">
        <f t="shared" si="23"/>
        <v>3.1179387207002458E-4</v>
      </c>
      <c r="G514" s="109">
        <f t="shared" si="24"/>
        <v>1.2783548754871008E-2</v>
      </c>
    </row>
    <row r="515" spans="1:7">
      <c r="A515" s="198" t="s">
        <v>815</v>
      </c>
      <c r="B515" s="79">
        <v>44663</v>
      </c>
      <c r="C515" s="79">
        <v>44673</v>
      </c>
      <c r="D515" s="80">
        <v>1206.72</v>
      </c>
      <c r="E515" s="77">
        <f t="shared" si="25"/>
        <v>10</v>
      </c>
      <c r="F515" s="197">
        <f t="shared" si="23"/>
        <v>4.2932050172794923E-5</v>
      </c>
      <c r="G515" s="109">
        <f t="shared" si="24"/>
        <v>4.2932050172794924E-4</v>
      </c>
    </row>
    <row r="516" spans="1:7">
      <c r="A516" s="198" t="s">
        <v>816</v>
      </c>
      <c r="B516" s="79">
        <v>44663</v>
      </c>
      <c r="C516" s="79">
        <v>44676</v>
      </c>
      <c r="D516" s="80">
        <v>7835.38</v>
      </c>
      <c r="E516" s="77">
        <f t="shared" si="25"/>
        <v>13</v>
      </c>
      <c r="F516" s="197">
        <f t="shared" si="23"/>
        <v>2.7876303308382546E-4</v>
      </c>
      <c r="G516" s="109">
        <f t="shared" si="24"/>
        <v>3.6239194300897309E-3</v>
      </c>
    </row>
    <row r="517" spans="1:7">
      <c r="A517" s="198" t="s">
        <v>817</v>
      </c>
      <c r="B517" s="79">
        <v>44663</v>
      </c>
      <c r="C517" s="79">
        <v>44673</v>
      </c>
      <c r="D517" s="80">
        <v>3267.14</v>
      </c>
      <c r="E517" s="77">
        <f t="shared" si="25"/>
        <v>10</v>
      </c>
      <c r="F517" s="197">
        <f t="shared" si="23"/>
        <v>1.1623659042822294E-4</v>
      </c>
      <c r="G517" s="109">
        <f t="shared" si="24"/>
        <v>1.1623659042822294E-3</v>
      </c>
    </row>
    <row r="518" spans="1:7">
      <c r="A518" s="198" t="s">
        <v>818</v>
      </c>
      <c r="B518" s="79">
        <v>44663</v>
      </c>
      <c r="C518" s="79">
        <v>44671</v>
      </c>
      <c r="D518" s="80">
        <v>18097.189999999999</v>
      </c>
      <c r="E518" s="77">
        <f t="shared" si="25"/>
        <v>8</v>
      </c>
      <c r="F518" s="197">
        <f t="shared" si="23"/>
        <v>6.4385231790854746E-4</v>
      </c>
      <c r="G518" s="109">
        <f t="shared" si="24"/>
        <v>5.1508185432683797E-3</v>
      </c>
    </row>
    <row r="519" spans="1:7">
      <c r="A519" s="198" t="s">
        <v>819</v>
      </c>
      <c r="B519" s="79">
        <v>44663</v>
      </c>
      <c r="C519" s="79">
        <v>44670</v>
      </c>
      <c r="D519" s="80">
        <v>10059.33</v>
      </c>
      <c r="E519" s="77">
        <f t="shared" si="25"/>
        <v>7</v>
      </c>
      <c r="F519" s="197">
        <f t="shared" si="23"/>
        <v>3.5788555776377381E-4</v>
      </c>
      <c r="G519" s="109">
        <f t="shared" si="24"/>
        <v>2.5051989043464165E-3</v>
      </c>
    </row>
    <row r="520" spans="1:7">
      <c r="A520" s="198" t="s">
        <v>820</v>
      </c>
      <c r="B520" s="79">
        <v>44664</v>
      </c>
      <c r="C520" s="79">
        <v>44671</v>
      </c>
      <c r="D520" s="80">
        <v>20000</v>
      </c>
      <c r="E520" s="77">
        <f t="shared" si="25"/>
        <v>7</v>
      </c>
      <c r="F520" s="197">
        <f t="shared" si="23"/>
        <v>7.1154949238920245E-4</v>
      </c>
      <c r="G520" s="109">
        <f t="shared" si="24"/>
        <v>4.9808464467244167E-3</v>
      </c>
    </row>
    <row r="521" spans="1:7">
      <c r="A521" s="198" t="s">
        <v>821</v>
      </c>
      <c r="B521" s="79">
        <v>44664</v>
      </c>
      <c r="C521" s="79">
        <v>44669</v>
      </c>
      <c r="D521" s="80">
        <v>30000</v>
      </c>
      <c r="E521" s="77">
        <f t="shared" si="25"/>
        <v>5</v>
      </c>
      <c r="F521" s="197">
        <f t="shared" si="23"/>
        <v>1.0673242385838037E-3</v>
      </c>
      <c r="G521" s="109">
        <f t="shared" si="24"/>
        <v>5.3366211929190182E-3</v>
      </c>
    </row>
    <row r="522" spans="1:7">
      <c r="A522" s="198" t="s">
        <v>822</v>
      </c>
      <c r="B522" s="79">
        <v>44664</v>
      </c>
      <c r="C522" s="79">
        <v>44676</v>
      </c>
      <c r="D522" s="80">
        <v>50</v>
      </c>
      <c r="E522" s="77">
        <f t="shared" si="25"/>
        <v>12</v>
      </c>
      <c r="F522" s="197">
        <f t="shared" si="23"/>
        <v>1.7788737309730063E-6</v>
      </c>
      <c r="G522" s="109">
        <f t="shared" si="24"/>
        <v>2.1346484771676074E-5</v>
      </c>
    </row>
    <row r="523" spans="1:7">
      <c r="A523" s="198" t="s">
        <v>823</v>
      </c>
      <c r="B523" s="79">
        <v>44665</v>
      </c>
      <c r="C523" s="79">
        <v>44670</v>
      </c>
      <c r="D523" s="80">
        <v>4249.75</v>
      </c>
      <c r="E523" s="77">
        <f t="shared" si="25"/>
        <v>5</v>
      </c>
      <c r="F523" s="197">
        <f t="shared" ref="F523:F586" si="26">D523/$D$935</f>
        <v>1.5119537276405066E-4</v>
      </c>
      <c r="G523" s="109">
        <f t="shared" si="24"/>
        <v>7.5597686382025328E-4</v>
      </c>
    </row>
    <row r="524" spans="1:7">
      <c r="A524" s="198" t="s">
        <v>824</v>
      </c>
      <c r="B524" s="79">
        <v>44665</v>
      </c>
      <c r="C524" s="79">
        <v>44673</v>
      </c>
      <c r="D524" s="80">
        <v>650</v>
      </c>
      <c r="E524" s="77">
        <f t="shared" si="25"/>
        <v>8</v>
      </c>
      <c r="F524" s="197">
        <f t="shared" si="26"/>
        <v>2.3125358502649079E-5</v>
      </c>
      <c r="G524" s="109">
        <f t="shared" si="24"/>
        <v>1.8500286802119263E-4</v>
      </c>
    </row>
    <row r="525" spans="1:7">
      <c r="A525" s="198" t="s">
        <v>825</v>
      </c>
      <c r="B525" s="79">
        <v>44665</v>
      </c>
      <c r="C525" s="79">
        <v>44670</v>
      </c>
      <c r="D525" s="80">
        <v>11872.23</v>
      </c>
      <c r="E525" s="77">
        <f t="shared" si="25"/>
        <v>5</v>
      </c>
      <c r="F525" s="197">
        <f t="shared" si="26"/>
        <v>4.2238396150139301E-4</v>
      </c>
      <c r="G525" s="109">
        <f t="shared" si="24"/>
        <v>2.1119198075069652E-3</v>
      </c>
    </row>
    <row r="526" spans="1:7">
      <c r="A526" s="198" t="s">
        <v>826</v>
      </c>
      <c r="B526" s="79">
        <v>44665</v>
      </c>
      <c r="C526" s="79">
        <v>44672</v>
      </c>
      <c r="D526" s="80">
        <v>5359.2</v>
      </c>
      <c r="E526" s="77">
        <f t="shared" si="25"/>
        <v>7</v>
      </c>
      <c r="F526" s="197">
        <f t="shared" si="26"/>
        <v>1.9066680198061067E-4</v>
      </c>
      <c r="G526" s="109">
        <f t="shared" si="24"/>
        <v>1.3346676138642746E-3</v>
      </c>
    </row>
    <row r="527" spans="1:7">
      <c r="A527" s="198" t="s">
        <v>827</v>
      </c>
      <c r="B527" s="79">
        <v>44665</v>
      </c>
      <c r="C527" s="79">
        <v>44671</v>
      </c>
      <c r="D527" s="80">
        <v>10000</v>
      </c>
      <c r="E527" s="77">
        <f t="shared" si="25"/>
        <v>6</v>
      </c>
      <c r="F527" s="197">
        <f t="shared" si="26"/>
        <v>3.5577474619460123E-4</v>
      </c>
      <c r="G527" s="109">
        <f t="shared" si="24"/>
        <v>2.1346484771676074E-3</v>
      </c>
    </row>
    <row r="528" spans="1:7">
      <c r="A528" s="198" t="s">
        <v>828</v>
      </c>
      <c r="B528" s="79">
        <v>44669</v>
      </c>
      <c r="C528" s="79">
        <v>44680</v>
      </c>
      <c r="D528" s="80">
        <v>1060</v>
      </c>
      <c r="E528" s="77">
        <f t="shared" si="25"/>
        <v>11</v>
      </c>
      <c r="F528" s="197">
        <f t="shared" si="26"/>
        <v>3.7712123096627734E-5</v>
      </c>
      <c r="G528" s="109">
        <f t="shared" si="24"/>
        <v>4.1483335406290506E-4</v>
      </c>
    </row>
    <row r="529" spans="1:7">
      <c r="A529" s="198" t="s">
        <v>829</v>
      </c>
      <c r="B529" s="79">
        <v>44669</v>
      </c>
      <c r="C529" s="79">
        <v>44676</v>
      </c>
      <c r="D529" s="80">
        <v>3844</v>
      </c>
      <c r="E529" s="77">
        <f t="shared" si="25"/>
        <v>7</v>
      </c>
      <c r="F529" s="197">
        <f t="shared" si="26"/>
        <v>1.3675981243720472E-4</v>
      </c>
      <c r="G529" s="109">
        <f t="shared" si="24"/>
        <v>9.5731868706043304E-4</v>
      </c>
    </row>
    <row r="530" spans="1:7">
      <c r="A530" s="198" t="s">
        <v>830</v>
      </c>
      <c r="B530" s="79">
        <v>44669</v>
      </c>
      <c r="C530" s="79">
        <v>44676</v>
      </c>
      <c r="D530" s="80">
        <v>2321.11</v>
      </c>
      <c r="E530" s="77">
        <f t="shared" si="25"/>
        <v>7</v>
      </c>
      <c r="F530" s="197">
        <f t="shared" si="26"/>
        <v>8.2579232113975091E-5</v>
      </c>
      <c r="G530" s="109">
        <f t="shared" si="24"/>
        <v>5.7805462479782561E-4</v>
      </c>
    </row>
    <row r="531" spans="1:7">
      <c r="A531" s="198" t="s">
        <v>831</v>
      </c>
      <c r="B531" s="79">
        <v>44670</v>
      </c>
      <c r="C531" s="79">
        <v>44679</v>
      </c>
      <c r="D531" s="80">
        <v>19467.36</v>
      </c>
      <c r="E531" s="77">
        <f t="shared" si="25"/>
        <v>9</v>
      </c>
      <c r="F531" s="197">
        <f t="shared" si="26"/>
        <v>6.9259950630789319E-4</v>
      </c>
      <c r="G531" s="109">
        <f t="shared" si="24"/>
        <v>6.2333955567710391E-3</v>
      </c>
    </row>
    <row r="532" spans="1:7">
      <c r="A532" s="198" t="s">
        <v>832</v>
      </c>
      <c r="B532" s="79">
        <v>44670</v>
      </c>
      <c r="C532" s="79">
        <v>44692</v>
      </c>
      <c r="D532" s="80">
        <v>499.78</v>
      </c>
      <c r="E532" s="77">
        <f t="shared" si="25"/>
        <v>22</v>
      </c>
      <c r="F532" s="197">
        <f t="shared" si="26"/>
        <v>1.7780910265313781E-5</v>
      </c>
      <c r="G532" s="109">
        <f t="shared" si="24"/>
        <v>3.9118002583690318E-4</v>
      </c>
    </row>
    <row r="533" spans="1:7">
      <c r="A533" s="198" t="s">
        <v>833</v>
      </c>
      <c r="B533" s="79">
        <v>44671</v>
      </c>
      <c r="C533" s="79">
        <v>44678</v>
      </c>
      <c r="D533" s="80">
        <v>705.42</v>
      </c>
      <c r="E533" s="77">
        <f t="shared" si="25"/>
        <v>7</v>
      </c>
      <c r="F533" s="197">
        <f t="shared" si="26"/>
        <v>2.5097062146059559E-5</v>
      </c>
      <c r="G533" s="109">
        <f t="shared" si="24"/>
        <v>1.7567943502241692E-4</v>
      </c>
    </row>
    <row r="534" spans="1:7">
      <c r="A534" s="198" t="s">
        <v>834</v>
      </c>
      <c r="B534" s="79">
        <v>44671</v>
      </c>
      <c r="C534" s="79">
        <v>44678</v>
      </c>
      <c r="D534" s="80">
        <v>759.4</v>
      </c>
      <c r="E534" s="77">
        <f t="shared" si="25"/>
        <v>7</v>
      </c>
      <c r="F534" s="197">
        <f t="shared" si="26"/>
        <v>2.7017534226018016E-5</v>
      </c>
      <c r="G534" s="109">
        <f t="shared" si="24"/>
        <v>1.891227395821261E-4</v>
      </c>
    </row>
    <row r="535" spans="1:7">
      <c r="A535" s="198" t="s">
        <v>835</v>
      </c>
      <c r="B535" s="79">
        <v>44671</v>
      </c>
      <c r="C535" s="79">
        <v>44676</v>
      </c>
      <c r="D535" s="80">
        <v>40211</v>
      </c>
      <c r="E535" s="77">
        <f t="shared" si="25"/>
        <v>5</v>
      </c>
      <c r="F535" s="197">
        <f t="shared" si="26"/>
        <v>1.4306058319231111E-3</v>
      </c>
      <c r="G535" s="109">
        <f t="shared" si="24"/>
        <v>7.1530291596155551E-3</v>
      </c>
    </row>
    <row r="536" spans="1:7">
      <c r="A536" s="198" t="s">
        <v>836</v>
      </c>
      <c r="B536" s="79">
        <v>44671</v>
      </c>
      <c r="C536" s="79">
        <v>44676</v>
      </c>
      <c r="D536" s="80">
        <v>11215.95</v>
      </c>
      <c r="E536" s="77">
        <f t="shared" si="25"/>
        <v>5</v>
      </c>
      <c r="F536" s="197">
        <f t="shared" si="26"/>
        <v>3.9903517645813381E-4</v>
      </c>
      <c r="G536" s="109">
        <f t="shared" si="24"/>
        <v>1.995175882290669E-3</v>
      </c>
    </row>
    <row r="537" spans="1:7">
      <c r="A537" s="198" t="s">
        <v>837</v>
      </c>
      <c r="B537" s="79">
        <v>44671</v>
      </c>
      <c r="C537" s="79">
        <v>44678</v>
      </c>
      <c r="D537" s="80">
        <v>2180.84</v>
      </c>
      <c r="E537" s="77">
        <f t="shared" si="25"/>
        <v>7</v>
      </c>
      <c r="F537" s="197">
        <f t="shared" si="26"/>
        <v>7.7588779749103424E-5</v>
      </c>
      <c r="G537" s="109">
        <f t="shared" si="24"/>
        <v>5.4312145824372392E-4</v>
      </c>
    </row>
    <row r="538" spans="1:7">
      <c r="A538" s="198" t="s">
        <v>838</v>
      </c>
      <c r="B538" s="79">
        <v>44671</v>
      </c>
      <c r="C538" s="79">
        <v>44678</v>
      </c>
      <c r="D538" s="80">
        <v>286539.42</v>
      </c>
      <c r="E538" s="77">
        <f t="shared" si="25"/>
        <v>7</v>
      </c>
      <c r="F538" s="197">
        <f t="shared" si="26"/>
        <v>1.0194348942524824E-2</v>
      </c>
      <c r="G538" s="109">
        <f t="shared" si="24"/>
        <v>7.1360442597673768E-2</v>
      </c>
    </row>
    <row r="539" spans="1:7">
      <c r="A539" s="198" t="s">
        <v>839</v>
      </c>
      <c r="B539" s="79">
        <v>44671</v>
      </c>
      <c r="C539" s="79">
        <v>44679</v>
      </c>
      <c r="D539" s="80">
        <v>190504.93</v>
      </c>
      <c r="E539" s="77">
        <f t="shared" si="25"/>
        <v>8</v>
      </c>
      <c r="F539" s="197">
        <f t="shared" si="26"/>
        <v>6.777684311957027E-3</v>
      </c>
      <c r="G539" s="109">
        <f t="shared" si="24"/>
        <v>5.4221474495656216E-2</v>
      </c>
    </row>
    <row r="540" spans="1:7">
      <c r="A540" s="198" t="s">
        <v>840</v>
      </c>
      <c r="B540" s="79">
        <v>44671</v>
      </c>
      <c r="C540" s="79">
        <v>44677</v>
      </c>
      <c r="D540" s="80">
        <v>43897.68</v>
      </c>
      <c r="E540" s="77">
        <f t="shared" si="25"/>
        <v>6</v>
      </c>
      <c r="F540" s="197">
        <f t="shared" si="26"/>
        <v>1.5617685960531823E-3</v>
      </c>
      <c r="G540" s="109">
        <f t="shared" si="24"/>
        <v>9.3706115763190941E-3</v>
      </c>
    </row>
    <row r="541" spans="1:7">
      <c r="A541" s="198" t="s">
        <v>841</v>
      </c>
      <c r="B541" s="79">
        <v>44672</v>
      </c>
      <c r="C541" s="79">
        <v>44678</v>
      </c>
      <c r="D541" s="80">
        <v>357</v>
      </c>
      <c r="E541" s="77">
        <f t="shared" si="25"/>
        <v>6</v>
      </c>
      <c r="F541" s="197">
        <f t="shared" si="26"/>
        <v>1.2701158439147264E-5</v>
      </c>
      <c r="G541" s="109">
        <f t="shared" si="24"/>
        <v>7.6206950634883578E-5</v>
      </c>
    </row>
    <row r="542" spans="1:7">
      <c r="A542" s="198" t="s">
        <v>842</v>
      </c>
      <c r="B542" s="79">
        <v>44672</v>
      </c>
      <c r="C542" s="79">
        <v>44676</v>
      </c>
      <c r="D542" s="80">
        <v>1667.79</v>
      </c>
      <c r="E542" s="77">
        <f t="shared" si="25"/>
        <v>4</v>
      </c>
      <c r="F542" s="197">
        <f t="shared" si="26"/>
        <v>5.9335756395589399E-5</v>
      </c>
      <c r="G542" s="109">
        <f t="shared" si="24"/>
        <v>2.373430255823576E-4</v>
      </c>
    </row>
    <row r="543" spans="1:7">
      <c r="A543" s="198" t="s">
        <v>843</v>
      </c>
      <c r="B543" s="79">
        <v>44672</v>
      </c>
      <c r="C543" s="79">
        <v>44680</v>
      </c>
      <c r="D543" s="80">
        <v>7276.75</v>
      </c>
      <c r="E543" s="77">
        <f t="shared" si="25"/>
        <v>8</v>
      </c>
      <c r="F543" s="197">
        <f t="shared" si="26"/>
        <v>2.5888838843715644E-4</v>
      </c>
      <c r="G543" s="109">
        <f t="shared" si="24"/>
        <v>2.0711071074972515E-3</v>
      </c>
    </row>
    <row r="544" spans="1:7">
      <c r="A544" s="198" t="s">
        <v>844</v>
      </c>
      <c r="B544" s="79">
        <v>44672</v>
      </c>
      <c r="C544" s="79">
        <v>44678</v>
      </c>
      <c r="D544" s="80">
        <v>7</v>
      </c>
      <c r="E544" s="77">
        <f t="shared" si="25"/>
        <v>6</v>
      </c>
      <c r="F544" s="197">
        <f t="shared" si="26"/>
        <v>2.4904232233622085E-7</v>
      </c>
      <c r="G544" s="109">
        <f t="shared" si="24"/>
        <v>1.494253934017325E-6</v>
      </c>
    </row>
    <row r="545" spans="1:7">
      <c r="A545" s="198" t="s">
        <v>845</v>
      </c>
      <c r="B545" s="79">
        <v>44672</v>
      </c>
      <c r="C545" s="79">
        <v>44686</v>
      </c>
      <c r="D545" s="80">
        <v>1489.85</v>
      </c>
      <c r="E545" s="77">
        <f t="shared" si="25"/>
        <v>14</v>
      </c>
      <c r="F545" s="197">
        <f t="shared" si="26"/>
        <v>5.3005100561802658E-5</v>
      </c>
      <c r="G545" s="109">
        <f t="shared" si="24"/>
        <v>7.4207140786523721E-4</v>
      </c>
    </row>
    <row r="546" spans="1:7">
      <c r="A546" s="198" t="s">
        <v>846</v>
      </c>
      <c r="B546" s="79">
        <v>44672</v>
      </c>
      <c r="C546" s="79">
        <v>44677</v>
      </c>
      <c r="D546" s="80">
        <v>542.5</v>
      </c>
      <c r="E546" s="77">
        <f t="shared" si="25"/>
        <v>5</v>
      </c>
      <c r="F546" s="197">
        <f t="shared" si="26"/>
        <v>1.9300779981057116E-5</v>
      </c>
      <c r="G546" s="109">
        <f t="shared" si="24"/>
        <v>9.6503899905285578E-5</v>
      </c>
    </row>
    <row r="547" spans="1:7">
      <c r="A547" s="198" t="s">
        <v>847</v>
      </c>
      <c r="B547" s="79">
        <v>44672</v>
      </c>
      <c r="C547" s="79">
        <v>44837</v>
      </c>
      <c r="D547" s="80">
        <v>1411.15</v>
      </c>
      <c r="E547" s="77">
        <f t="shared" si="25"/>
        <v>165</v>
      </c>
      <c r="F547" s="197">
        <f t="shared" si="26"/>
        <v>5.0205153309251156E-5</v>
      </c>
      <c r="G547" s="109">
        <f t="shared" si="24"/>
        <v>8.2838502960264401E-3</v>
      </c>
    </row>
    <row r="548" spans="1:7">
      <c r="A548" s="198" t="s">
        <v>848</v>
      </c>
      <c r="B548" s="79">
        <v>44672</v>
      </c>
      <c r="C548" s="79">
        <v>44721</v>
      </c>
      <c r="D548" s="80">
        <v>2822.42</v>
      </c>
      <c r="E548" s="77">
        <f t="shared" si="25"/>
        <v>49</v>
      </c>
      <c r="F548" s="197">
        <f t="shared" si="26"/>
        <v>1.0041457591545665E-4</v>
      </c>
      <c r="G548" s="109">
        <f t="shared" si="24"/>
        <v>4.9203142198573756E-3</v>
      </c>
    </row>
    <row r="549" spans="1:7">
      <c r="A549" s="198" t="s">
        <v>849</v>
      </c>
      <c r="B549" s="79">
        <v>44673</v>
      </c>
      <c r="C549" s="79">
        <v>44683</v>
      </c>
      <c r="D549" s="80">
        <v>24000</v>
      </c>
      <c r="E549" s="77">
        <f t="shared" si="25"/>
        <v>10</v>
      </c>
      <c r="F549" s="197">
        <f t="shared" si="26"/>
        <v>8.5385939086704294E-4</v>
      </c>
      <c r="G549" s="109">
        <f t="shared" si="24"/>
        <v>8.5385939086704294E-3</v>
      </c>
    </row>
    <row r="550" spans="1:7">
      <c r="A550" s="198" t="s">
        <v>850</v>
      </c>
      <c r="B550" s="79">
        <v>44673</v>
      </c>
      <c r="C550" s="79">
        <v>44680</v>
      </c>
      <c r="D550" s="80">
        <v>51662.47</v>
      </c>
      <c r="E550" s="77">
        <f t="shared" si="25"/>
        <v>7</v>
      </c>
      <c r="F550" s="197">
        <f t="shared" si="26"/>
        <v>1.83802021520362E-3</v>
      </c>
      <c r="G550" s="109">
        <f t="shared" si="24"/>
        <v>1.286614150642534E-2</v>
      </c>
    </row>
    <row r="551" spans="1:7">
      <c r="A551" s="198" t="s">
        <v>851</v>
      </c>
      <c r="B551" s="79">
        <v>44673</v>
      </c>
      <c r="C551" s="79">
        <v>44678</v>
      </c>
      <c r="D551" s="80">
        <v>7802.69</v>
      </c>
      <c r="E551" s="77">
        <f t="shared" si="25"/>
        <v>5</v>
      </c>
      <c r="F551" s="197">
        <f t="shared" si="26"/>
        <v>2.7760000543851528E-4</v>
      </c>
      <c r="G551" s="109">
        <f t="shared" si="24"/>
        <v>1.3880000271925764E-3</v>
      </c>
    </row>
    <row r="552" spans="1:7">
      <c r="A552" s="198" t="s">
        <v>852</v>
      </c>
      <c r="B552" s="79">
        <v>44673</v>
      </c>
      <c r="C552" s="79">
        <v>44679</v>
      </c>
      <c r="D552" s="80">
        <v>14881.69</v>
      </c>
      <c r="E552" s="77">
        <f t="shared" si="25"/>
        <v>6</v>
      </c>
      <c r="F552" s="197">
        <f t="shared" si="26"/>
        <v>5.2945294826967353E-4</v>
      </c>
      <c r="G552" s="109">
        <f t="shared" si="24"/>
        <v>3.1767176896180414E-3</v>
      </c>
    </row>
    <row r="553" spans="1:7">
      <c r="A553" s="198" t="s">
        <v>853</v>
      </c>
      <c r="B553" s="79">
        <v>44673</v>
      </c>
      <c r="C553" s="79">
        <v>44678</v>
      </c>
      <c r="D553" s="80">
        <v>665139.93000000005</v>
      </c>
      <c r="E553" s="77">
        <f t="shared" si="25"/>
        <v>5</v>
      </c>
      <c r="F553" s="197">
        <f t="shared" si="26"/>
        <v>2.3663998977964486E-2</v>
      </c>
      <c r="G553" s="109">
        <f t="shared" si="24"/>
        <v>0.11831999488982242</v>
      </c>
    </row>
    <row r="554" spans="1:7">
      <c r="A554" s="198" t="s">
        <v>854</v>
      </c>
      <c r="B554" s="79">
        <v>44673</v>
      </c>
      <c r="C554" s="79">
        <v>44694</v>
      </c>
      <c r="D554" s="80">
        <v>957.72</v>
      </c>
      <c r="E554" s="77">
        <f t="shared" si="25"/>
        <v>21</v>
      </c>
      <c r="F554" s="197">
        <f t="shared" si="26"/>
        <v>3.4073258992549348E-5</v>
      </c>
      <c r="G554" s="109">
        <f t="shared" si="24"/>
        <v>7.1553843884353632E-4</v>
      </c>
    </row>
    <row r="555" spans="1:7">
      <c r="A555" s="198" t="s">
        <v>855</v>
      </c>
      <c r="B555" s="79">
        <v>44673</v>
      </c>
      <c r="C555" s="79">
        <v>44685</v>
      </c>
      <c r="D555" s="80">
        <v>3549.76</v>
      </c>
      <c r="E555" s="77">
        <f t="shared" si="25"/>
        <v>12</v>
      </c>
      <c r="F555" s="197">
        <f t="shared" si="26"/>
        <v>1.2629149630517477E-4</v>
      </c>
      <c r="G555" s="109">
        <f t="shared" si="24"/>
        <v>1.5154979556620974E-3</v>
      </c>
    </row>
    <row r="556" spans="1:7">
      <c r="A556" s="198" t="s">
        <v>856</v>
      </c>
      <c r="B556" s="79">
        <v>44673</v>
      </c>
      <c r="C556" s="79">
        <v>44704</v>
      </c>
      <c r="D556" s="80">
        <v>1000</v>
      </c>
      <c r="E556" s="77">
        <f t="shared" si="25"/>
        <v>31</v>
      </c>
      <c r="F556" s="197">
        <f t="shared" si="26"/>
        <v>3.5577474619460123E-5</v>
      </c>
      <c r="G556" s="109">
        <f t="shared" si="24"/>
        <v>1.1029017132032637E-3</v>
      </c>
    </row>
    <row r="557" spans="1:7">
      <c r="A557" s="198" t="s">
        <v>857</v>
      </c>
      <c r="B557" s="79">
        <v>44676</v>
      </c>
      <c r="C557" s="79">
        <v>44683</v>
      </c>
      <c r="D557" s="80">
        <v>1000</v>
      </c>
      <c r="E557" s="77">
        <f t="shared" si="25"/>
        <v>7</v>
      </c>
      <c r="F557" s="197">
        <f t="shared" si="26"/>
        <v>3.5577474619460123E-5</v>
      </c>
      <c r="G557" s="109">
        <f t="shared" si="24"/>
        <v>2.4904232233622086E-4</v>
      </c>
    </row>
    <row r="558" spans="1:7">
      <c r="A558" s="198" t="s">
        <v>858</v>
      </c>
      <c r="B558" s="79">
        <v>44676</v>
      </c>
      <c r="C558" s="79">
        <v>44683</v>
      </c>
      <c r="D558" s="80">
        <v>6008.3</v>
      </c>
      <c r="E558" s="77">
        <f t="shared" si="25"/>
        <v>7</v>
      </c>
      <c r="F558" s="197">
        <f t="shared" si="26"/>
        <v>2.1376014075610226E-4</v>
      </c>
      <c r="G558" s="109">
        <f t="shared" si="24"/>
        <v>1.4963209852927159E-3</v>
      </c>
    </row>
    <row r="559" spans="1:7">
      <c r="A559" s="198" t="s">
        <v>859</v>
      </c>
      <c r="B559" s="79">
        <v>44676</v>
      </c>
      <c r="C559" s="79">
        <v>44700</v>
      </c>
      <c r="D559" s="80">
        <v>240.76</v>
      </c>
      <c r="E559" s="77">
        <f t="shared" si="25"/>
        <v>24</v>
      </c>
      <c r="F559" s="197">
        <f t="shared" si="26"/>
        <v>8.5656327893812191E-6</v>
      </c>
      <c r="G559" s="109">
        <f t="shared" si="24"/>
        <v>2.0557518694514924E-4</v>
      </c>
    </row>
    <row r="560" spans="1:7">
      <c r="A560" s="198" t="s">
        <v>860</v>
      </c>
      <c r="B560" s="79">
        <v>44677</v>
      </c>
      <c r="C560" s="79">
        <v>44684</v>
      </c>
      <c r="D560" s="80">
        <v>47.49</v>
      </c>
      <c r="E560" s="77">
        <f t="shared" si="25"/>
        <v>7</v>
      </c>
      <c r="F560" s="197">
        <f t="shared" si="26"/>
        <v>1.6895742696781613E-6</v>
      </c>
      <c r="G560" s="109">
        <f t="shared" si="24"/>
        <v>1.182701988774713E-5</v>
      </c>
    </row>
    <row r="561" spans="1:7">
      <c r="A561" s="198" t="s">
        <v>861</v>
      </c>
      <c r="B561" s="79">
        <v>44677</v>
      </c>
      <c r="C561" s="79">
        <v>44684</v>
      </c>
      <c r="D561" s="80">
        <v>1095.93</v>
      </c>
      <c r="E561" s="77">
        <f t="shared" si="25"/>
        <v>7</v>
      </c>
      <c r="F561" s="197">
        <f t="shared" si="26"/>
        <v>3.8990421759704937E-5</v>
      </c>
      <c r="G561" s="109">
        <f t="shared" si="24"/>
        <v>2.7293295231793456E-4</v>
      </c>
    </row>
    <row r="562" spans="1:7">
      <c r="A562" s="198" t="s">
        <v>862</v>
      </c>
      <c r="B562" s="79">
        <v>44677</v>
      </c>
      <c r="C562" s="79">
        <v>44692</v>
      </c>
      <c r="D562" s="80">
        <v>8200</v>
      </c>
      <c r="E562" s="77">
        <f t="shared" si="25"/>
        <v>15</v>
      </c>
      <c r="F562" s="197">
        <f t="shared" si="26"/>
        <v>2.9173529187957303E-4</v>
      </c>
      <c r="G562" s="109">
        <f t="shared" ref="G562:G623" si="27">IF(ISBLANK(C562), "",E562*F562)</f>
        <v>4.3760293781935954E-3</v>
      </c>
    </row>
    <row r="563" spans="1:7">
      <c r="A563" s="198" t="s">
        <v>863</v>
      </c>
      <c r="B563" s="79">
        <v>44678</v>
      </c>
      <c r="C563" s="79">
        <v>44683</v>
      </c>
      <c r="D563" s="80">
        <v>3110.5</v>
      </c>
      <c r="E563" s="77">
        <f t="shared" ref="E563:E624" si="28">IF(ISBLANK(C563),"",C563-B563)</f>
        <v>5</v>
      </c>
      <c r="F563" s="197">
        <f t="shared" si="26"/>
        <v>1.1066373480383072E-4</v>
      </c>
      <c r="G563" s="109">
        <f t="shared" si="27"/>
        <v>5.5331867401915355E-4</v>
      </c>
    </row>
    <row r="564" spans="1:7">
      <c r="A564" s="198" t="s">
        <v>864</v>
      </c>
      <c r="B564" s="79">
        <v>44679</v>
      </c>
      <c r="C564" s="79">
        <v>44691</v>
      </c>
      <c r="D564" s="80">
        <v>500</v>
      </c>
      <c r="E564" s="77">
        <f t="shared" si="28"/>
        <v>12</v>
      </c>
      <c r="F564" s="197">
        <f t="shared" si="26"/>
        <v>1.7788737309730061E-5</v>
      </c>
      <c r="G564" s="109">
        <f t="shared" si="27"/>
        <v>2.1346484771676074E-4</v>
      </c>
    </row>
    <row r="565" spans="1:7">
      <c r="A565" s="198" t="s">
        <v>865</v>
      </c>
      <c r="B565" s="79">
        <v>44680</v>
      </c>
      <c r="C565" s="79">
        <v>44693</v>
      </c>
      <c r="D565" s="80">
        <v>875</v>
      </c>
      <c r="E565" s="77">
        <f t="shared" si="28"/>
        <v>13</v>
      </c>
      <c r="F565" s="197">
        <f t="shared" si="26"/>
        <v>3.1130290292027607E-5</v>
      </c>
      <c r="G565" s="109">
        <f t="shared" si="27"/>
        <v>4.0469377379635888E-4</v>
      </c>
    </row>
    <row r="566" spans="1:7">
      <c r="A566" s="198" t="s">
        <v>866</v>
      </c>
      <c r="B566" s="79">
        <v>44680</v>
      </c>
      <c r="C566" s="79">
        <v>44687</v>
      </c>
      <c r="D566" s="80">
        <v>20</v>
      </c>
      <c r="E566" s="77">
        <f t="shared" si="28"/>
        <v>7</v>
      </c>
      <c r="F566" s="197">
        <f t="shared" si="26"/>
        <v>7.1154949238920248E-7</v>
      </c>
      <c r="G566" s="109">
        <f t="shared" si="27"/>
        <v>4.9808464467244173E-6</v>
      </c>
    </row>
    <row r="567" spans="1:7">
      <c r="A567" s="198" t="s">
        <v>867</v>
      </c>
      <c r="B567" s="79">
        <v>44680</v>
      </c>
      <c r="C567" s="79">
        <v>44692</v>
      </c>
      <c r="D567" s="80">
        <v>78000</v>
      </c>
      <c r="E567" s="77">
        <f t="shared" si="28"/>
        <v>12</v>
      </c>
      <c r="F567" s="197">
        <f t="shared" si="26"/>
        <v>2.7750430203178898E-3</v>
      </c>
      <c r="G567" s="109">
        <f t="shared" si="27"/>
        <v>3.3300516243814679E-2</v>
      </c>
    </row>
    <row r="568" spans="1:7">
      <c r="A568" s="198" t="s">
        <v>868</v>
      </c>
      <c r="B568" s="79">
        <v>44680</v>
      </c>
      <c r="C568" s="79">
        <v>44694</v>
      </c>
      <c r="D568" s="80">
        <v>4958.8999999999996</v>
      </c>
      <c r="E568" s="77">
        <f t="shared" si="28"/>
        <v>14</v>
      </c>
      <c r="F568" s="197">
        <f t="shared" si="26"/>
        <v>1.7642513889044078E-4</v>
      </c>
      <c r="G568" s="109">
        <f t="shared" si="27"/>
        <v>2.4699519444661708E-3</v>
      </c>
    </row>
    <row r="569" spans="1:7">
      <c r="A569" s="198" t="s">
        <v>869</v>
      </c>
      <c r="B569" s="79">
        <v>44680</v>
      </c>
      <c r="C569" s="79">
        <v>44692</v>
      </c>
      <c r="D569" s="80">
        <v>244.54</v>
      </c>
      <c r="E569" s="77">
        <f t="shared" si="28"/>
        <v>12</v>
      </c>
      <c r="F569" s="197">
        <f t="shared" si="26"/>
        <v>8.7001156434427789E-6</v>
      </c>
      <c r="G569" s="109">
        <f t="shared" si="27"/>
        <v>1.0440138772131334E-4</v>
      </c>
    </row>
    <row r="570" spans="1:7">
      <c r="A570" s="198" t="s">
        <v>870</v>
      </c>
      <c r="B570" s="79">
        <v>44683</v>
      </c>
      <c r="C570" s="79">
        <v>44693</v>
      </c>
      <c r="D570" s="80">
        <v>5000</v>
      </c>
      <c r="E570" s="77">
        <f t="shared" si="28"/>
        <v>10</v>
      </c>
      <c r="F570" s="197">
        <f t="shared" si="26"/>
        <v>1.7788737309730061E-4</v>
      </c>
      <c r="G570" s="109">
        <f t="shared" si="27"/>
        <v>1.7788737309730061E-3</v>
      </c>
    </row>
    <row r="571" spans="1:7">
      <c r="A571" s="198" t="s">
        <v>871</v>
      </c>
      <c r="B571" s="79">
        <v>44683</v>
      </c>
      <c r="C571" s="79">
        <v>44694</v>
      </c>
      <c r="D571" s="80">
        <v>113</v>
      </c>
      <c r="E571" s="77">
        <f t="shared" si="28"/>
        <v>11</v>
      </c>
      <c r="F571" s="197">
        <f t="shared" si="26"/>
        <v>4.0202546319989938E-6</v>
      </c>
      <c r="G571" s="109">
        <f t="shared" si="27"/>
        <v>4.4222800951988935E-5</v>
      </c>
    </row>
    <row r="572" spans="1:7">
      <c r="A572" s="198" t="s">
        <v>872</v>
      </c>
      <c r="B572" s="79">
        <v>44683</v>
      </c>
      <c r="C572" s="79">
        <v>44694</v>
      </c>
      <c r="D572" s="80">
        <v>46312.25</v>
      </c>
      <c r="E572" s="77">
        <f t="shared" si="28"/>
        <v>11</v>
      </c>
      <c r="F572" s="197">
        <f t="shared" si="26"/>
        <v>1.6476728989450922E-3</v>
      </c>
      <c r="G572" s="109">
        <f t="shared" si="27"/>
        <v>1.8124401888396015E-2</v>
      </c>
    </row>
    <row r="573" spans="1:7">
      <c r="A573" s="198" t="s">
        <v>873</v>
      </c>
      <c r="B573" s="79">
        <v>44684</v>
      </c>
      <c r="C573" s="79">
        <v>44700</v>
      </c>
      <c r="D573" s="80">
        <v>250</v>
      </c>
      <c r="E573" s="77">
        <f t="shared" si="28"/>
        <v>16</v>
      </c>
      <c r="F573" s="197">
        <f t="shared" si="26"/>
        <v>8.8943686548650306E-6</v>
      </c>
      <c r="G573" s="109">
        <f t="shared" si="27"/>
        <v>1.4230989847784049E-4</v>
      </c>
    </row>
    <row r="574" spans="1:7">
      <c r="A574" s="198" t="s">
        <v>874</v>
      </c>
      <c r="B574" s="79">
        <v>44684</v>
      </c>
      <c r="C574" s="79">
        <v>44707</v>
      </c>
      <c r="D574" s="80">
        <v>500</v>
      </c>
      <c r="E574" s="77">
        <f t="shared" si="28"/>
        <v>23</v>
      </c>
      <c r="F574" s="197">
        <f t="shared" si="26"/>
        <v>1.7788737309730061E-5</v>
      </c>
      <c r="G574" s="109">
        <f t="shared" si="27"/>
        <v>4.0914095812379141E-4</v>
      </c>
    </row>
    <row r="575" spans="1:7">
      <c r="A575" s="198" t="s">
        <v>875</v>
      </c>
      <c r="B575" s="79">
        <v>44685</v>
      </c>
      <c r="C575" s="79">
        <v>44701</v>
      </c>
      <c r="D575" s="80">
        <v>2500</v>
      </c>
      <c r="E575" s="77">
        <f t="shared" si="28"/>
        <v>16</v>
      </c>
      <c r="F575" s="197">
        <f t="shared" si="26"/>
        <v>8.8943686548650306E-5</v>
      </c>
      <c r="G575" s="109">
        <f t="shared" si="27"/>
        <v>1.4230989847784049E-3</v>
      </c>
    </row>
    <row r="576" spans="1:7">
      <c r="A576" s="198" t="s">
        <v>876</v>
      </c>
      <c r="B576" s="79">
        <v>44686</v>
      </c>
      <c r="C576" s="79">
        <v>44694</v>
      </c>
      <c r="D576" s="80">
        <v>1866.06</v>
      </c>
      <c r="E576" s="77">
        <f t="shared" si="28"/>
        <v>8</v>
      </c>
      <c r="F576" s="197">
        <f t="shared" si="26"/>
        <v>6.6389702288389759E-5</v>
      </c>
      <c r="G576" s="109">
        <f t="shared" si="27"/>
        <v>5.3111761830711807E-4</v>
      </c>
    </row>
    <row r="577" spans="1:7">
      <c r="A577" s="198" t="s">
        <v>877</v>
      </c>
      <c r="B577" s="79">
        <v>44686</v>
      </c>
      <c r="C577" s="79">
        <v>44694</v>
      </c>
      <c r="D577" s="80">
        <v>98.42</v>
      </c>
      <c r="E577" s="77">
        <f t="shared" si="28"/>
        <v>8</v>
      </c>
      <c r="F577" s="197">
        <f t="shared" si="26"/>
        <v>3.5015350520472652E-6</v>
      </c>
      <c r="G577" s="109">
        <f t="shared" si="27"/>
        <v>2.8012280416378122E-5</v>
      </c>
    </row>
    <row r="578" spans="1:7">
      <c r="A578" s="198" t="s">
        <v>878</v>
      </c>
      <c r="B578" s="79">
        <v>44686</v>
      </c>
      <c r="C578" s="79">
        <v>44692</v>
      </c>
      <c r="D578" s="80">
        <v>7</v>
      </c>
      <c r="E578" s="77">
        <f t="shared" si="28"/>
        <v>6</v>
      </c>
      <c r="F578" s="197">
        <f t="shared" si="26"/>
        <v>2.4904232233622085E-7</v>
      </c>
      <c r="G578" s="109">
        <f t="shared" si="27"/>
        <v>1.494253934017325E-6</v>
      </c>
    </row>
    <row r="579" spans="1:7">
      <c r="A579" s="198" t="s">
        <v>879</v>
      </c>
      <c r="B579" s="79">
        <v>44686</v>
      </c>
      <c r="C579" s="79">
        <v>44698</v>
      </c>
      <c r="D579" s="80">
        <v>370.75</v>
      </c>
      <c r="E579" s="77">
        <f t="shared" si="28"/>
        <v>12</v>
      </c>
      <c r="F579" s="197">
        <f t="shared" si="26"/>
        <v>1.319034871516484E-5</v>
      </c>
      <c r="G579" s="109">
        <f t="shared" si="27"/>
        <v>1.5828418458197808E-4</v>
      </c>
    </row>
    <row r="580" spans="1:7">
      <c r="A580" s="198" t="s">
        <v>880</v>
      </c>
      <c r="B580" s="79">
        <v>44686</v>
      </c>
      <c r="C580" s="79">
        <v>44691</v>
      </c>
      <c r="D580" s="80">
        <v>1489.85</v>
      </c>
      <c r="E580" s="77">
        <f t="shared" si="28"/>
        <v>5</v>
      </c>
      <c r="F580" s="197">
        <f t="shared" si="26"/>
        <v>5.3005100561802658E-5</v>
      </c>
      <c r="G580" s="109">
        <f t="shared" si="27"/>
        <v>2.6502550280901329E-4</v>
      </c>
    </row>
    <row r="581" spans="1:7">
      <c r="A581" s="198" t="s">
        <v>881</v>
      </c>
      <c r="B581" s="79">
        <v>44686</v>
      </c>
      <c r="C581" s="79">
        <v>44691</v>
      </c>
      <c r="D581" s="80">
        <v>542.5</v>
      </c>
      <c r="E581" s="77">
        <f t="shared" si="28"/>
        <v>5</v>
      </c>
      <c r="F581" s="197">
        <f t="shared" si="26"/>
        <v>1.9300779981057116E-5</v>
      </c>
      <c r="G581" s="109">
        <f t="shared" si="27"/>
        <v>9.6503899905285578E-5</v>
      </c>
    </row>
    <row r="582" spans="1:7">
      <c r="A582" s="198" t="s">
        <v>882</v>
      </c>
      <c r="B582" s="79">
        <v>44686</v>
      </c>
      <c r="C582" s="79">
        <v>44692</v>
      </c>
      <c r="D582" s="80">
        <v>142.15</v>
      </c>
      <c r="E582" s="77">
        <f t="shared" si="28"/>
        <v>6</v>
      </c>
      <c r="F582" s="197">
        <f t="shared" si="26"/>
        <v>5.0573380171562564E-6</v>
      </c>
      <c r="G582" s="109">
        <f t="shared" si="27"/>
        <v>3.0344028102937538E-5</v>
      </c>
    </row>
    <row r="583" spans="1:7">
      <c r="A583" s="198" t="s">
        <v>883</v>
      </c>
      <c r="B583" s="79">
        <v>44686</v>
      </c>
      <c r="C583" s="79">
        <v>44764</v>
      </c>
      <c r="D583" s="80">
        <v>35000</v>
      </c>
      <c r="E583" s="77">
        <f t="shared" si="28"/>
        <v>78</v>
      </c>
      <c r="F583" s="197">
        <f t="shared" si="26"/>
        <v>1.2452116116811044E-3</v>
      </c>
      <c r="G583" s="109">
        <f t="shared" si="27"/>
        <v>9.7126505711126146E-2</v>
      </c>
    </row>
    <row r="584" spans="1:7">
      <c r="A584" s="198" t="s">
        <v>884</v>
      </c>
      <c r="B584" s="79">
        <v>44687</v>
      </c>
      <c r="C584" s="79">
        <v>44694</v>
      </c>
      <c r="D584" s="80">
        <v>91.83</v>
      </c>
      <c r="E584" s="77">
        <f t="shared" si="28"/>
        <v>7</v>
      </c>
      <c r="F584" s="197">
        <f t="shared" si="26"/>
        <v>3.2670794943050229E-6</v>
      </c>
      <c r="G584" s="109">
        <f t="shared" si="27"/>
        <v>2.286955646013516E-5</v>
      </c>
    </row>
    <row r="585" spans="1:7">
      <c r="A585" s="198" t="s">
        <v>885</v>
      </c>
      <c r="B585" s="79">
        <v>44687</v>
      </c>
      <c r="C585" s="79">
        <v>44707</v>
      </c>
      <c r="D585" s="80">
        <v>2600</v>
      </c>
      <c r="E585" s="77">
        <f t="shared" si="28"/>
        <v>20</v>
      </c>
      <c r="F585" s="197">
        <f t="shared" si="26"/>
        <v>9.2501434010596316E-5</v>
      </c>
      <c r="G585" s="109">
        <f t="shared" si="27"/>
        <v>1.8500286802119264E-3</v>
      </c>
    </row>
    <row r="586" spans="1:7">
      <c r="A586" s="198" t="s">
        <v>886</v>
      </c>
      <c r="B586" s="79">
        <v>44687</v>
      </c>
      <c r="C586" s="79">
        <v>44693</v>
      </c>
      <c r="D586" s="80">
        <v>8100</v>
      </c>
      <c r="E586" s="77">
        <f t="shared" si="28"/>
        <v>6</v>
      </c>
      <c r="F586" s="197">
        <f t="shared" si="26"/>
        <v>2.88177544417627E-4</v>
      </c>
      <c r="G586" s="109">
        <f t="shared" si="27"/>
        <v>1.729065266505762E-3</v>
      </c>
    </row>
    <row r="587" spans="1:7">
      <c r="A587" s="198" t="s">
        <v>887</v>
      </c>
      <c r="B587" s="79">
        <v>44687</v>
      </c>
      <c r="C587" s="79">
        <v>44693</v>
      </c>
      <c r="D587" s="80">
        <v>1210.8900000000001</v>
      </c>
      <c r="E587" s="77">
        <f t="shared" si="28"/>
        <v>6</v>
      </c>
      <c r="F587" s="197">
        <f t="shared" ref="F587:F650" si="29">D587/$D$935</f>
        <v>4.3080408241958069E-5</v>
      </c>
      <c r="G587" s="109">
        <f t="shared" si="27"/>
        <v>2.5848244945174843E-4</v>
      </c>
    </row>
    <row r="588" spans="1:7">
      <c r="A588" s="198" t="s">
        <v>888</v>
      </c>
      <c r="B588" s="79">
        <v>44687</v>
      </c>
      <c r="C588" s="79">
        <v>44698</v>
      </c>
      <c r="D588" s="80">
        <v>65130</v>
      </c>
      <c r="E588" s="77">
        <f t="shared" si="28"/>
        <v>11</v>
      </c>
      <c r="F588" s="197">
        <f t="shared" si="29"/>
        <v>2.317160921965438E-3</v>
      </c>
      <c r="G588" s="109">
        <f t="shared" si="27"/>
        <v>2.5488770141619817E-2</v>
      </c>
    </row>
    <row r="589" spans="1:7">
      <c r="A589" s="198" t="s">
        <v>889</v>
      </c>
      <c r="B589" s="79">
        <v>44687</v>
      </c>
      <c r="C589" s="79">
        <v>44704</v>
      </c>
      <c r="D589" s="80">
        <v>30</v>
      </c>
      <c r="E589" s="77">
        <f t="shared" si="28"/>
        <v>17</v>
      </c>
      <c r="F589" s="197">
        <f t="shared" si="29"/>
        <v>1.0673242385838037E-6</v>
      </c>
      <c r="G589" s="109">
        <f t="shared" si="27"/>
        <v>1.8144512055924661E-5</v>
      </c>
    </row>
    <row r="590" spans="1:7">
      <c r="A590" s="198" t="s">
        <v>890</v>
      </c>
      <c r="B590" s="79">
        <v>44690</v>
      </c>
      <c r="C590" s="79">
        <v>44698</v>
      </c>
      <c r="D590" s="80">
        <v>988.47</v>
      </c>
      <c r="E590" s="77">
        <f t="shared" si="28"/>
        <v>8</v>
      </c>
      <c r="F590" s="197">
        <f t="shared" si="29"/>
        <v>3.5167266337097746E-5</v>
      </c>
      <c r="G590" s="109">
        <f t="shared" si="27"/>
        <v>2.8133813069678197E-4</v>
      </c>
    </row>
    <row r="591" spans="1:7">
      <c r="A591" s="198" t="s">
        <v>891</v>
      </c>
      <c r="B591" s="79">
        <v>44690</v>
      </c>
      <c r="C591" s="79">
        <v>44693</v>
      </c>
      <c r="D591" s="80">
        <v>11563.77</v>
      </c>
      <c r="E591" s="77">
        <f t="shared" si="28"/>
        <v>3</v>
      </c>
      <c r="F591" s="197">
        <f t="shared" si="29"/>
        <v>4.1140973368027442E-4</v>
      </c>
      <c r="G591" s="109">
        <f t="shared" si="27"/>
        <v>1.2342292010408232E-3</v>
      </c>
    </row>
    <row r="592" spans="1:7">
      <c r="A592" s="198" t="s">
        <v>892</v>
      </c>
      <c r="B592" s="79">
        <v>44692</v>
      </c>
      <c r="C592" s="79">
        <v>44707</v>
      </c>
      <c r="D592" s="80">
        <v>4650</v>
      </c>
      <c r="E592" s="77">
        <f t="shared" si="28"/>
        <v>15</v>
      </c>
      <c r="F592" s="197">
        <f t="shared" si="29"/>
        <v>1.6543525698048956E-4</v>
      </c>
      <c r="G592" s="109">
        <f t="shared" si="27"/>
        <v>2.4815288547073433E-3</v>
      </c>
    </row>
    <row r="593" spans="1:7">
      <c r="A593" s="198" t="s">
        <v>893</v>
      </c>
      <c r="B593" s="79">
        <v>44693</v>
      </c>
      <c r="C593" s="79">
        <v>44707</v>
      </c>
      <c r="D593" s="80">
        <v>4650</v>
      </c>
      <c r="E593" s="77">
        <f t="shared" si="28"/>
        <v>14</v>
      </c>
      <c r="F593" s="197">
        <f t="shared" si="29"/>
        <v>1.6543525698048956E-4</v>
      </c>
      <c r="G593" s="109">
        <f t="shared" si="27"/>
        <v>2.3160935977268537E-3</v>
      </c>
    </row>
    <row r="594" spans="1:7">
      <c r="A594" s="198" t="s">
        <v>894</v>
      </c>
      <c r="B594" s="79">
        <v>44693</v>
      </c>
      <c r="C594" s="79">
        <v>44708</v>
      </c>
      <c r="D594" s="80">
        <v>1234.4100000000001</v>
      </c>
      <c r="E594" s="77">
        <f t="shared" si="28"/>
        <v>15</v>
      </c>
      <c r="F594" s="197">
        <f t="shared" si="29"/>
        <v>4.3917190445007773E-5</v>
      </c>
      <c r="G594" s="109">
        <f t="shared" si="27"/>
        <v>6.5875785667511664E-4</v>
      </c>
    </row>
    <row r="595" spans="1:7">
      <c r="A595" s="198" t="s">
        <v>895</v>
      </c>
      <c r="B595" s="79">
        <v>44693</v>
      </c>
      <c r="C595" s="79">
        <v>44700</v>
      </c>
      <c r="D595" s="80">
        <v>18638.560000000001</v>
      </c>
      <c r="E595" s="77">
        <f t="shared" si="28"/>
        <v>7</v>
      </c>
      <c r="F595" s="197">
        <f t="shared" si="29"/>
        <v>6.6311289534328475E-4</v>
      </c>
      <c r="G595" s="109">
        <f t="shared" si="27"/>
        <v>4.6417902674029936E-3</v>
      </c>
    </row>
    <row r="596" spans="1:7">
      <c r="A596" s="198" t="s">
        <v>896</v>
      </c>
      <c r="B596" s="79">
        <v>44693</v>
      </c>
      <c r="C596" s="79">
        <v>44704</v>
      </c>
      <c r="D596" s="80">
        <v>3421.58</v>
      </c>
      <c r="E596" s="77">
        <f t="shared" si="28"/>
        <v>11</v>
      </c>
      <c r="F596" s="197">
        <f t="shared" si="29"/>
        <v>1.2173117560845237E-4</v>
      </c>
      <c r="G596" s="109">
        <f t="shared" si="27"/>
        <v>1.3390429316929762E-3</v>
      </c>
    </row>
    <row r="597" spans="1:7">
      <c r="A597" s="198" t="s">
        <v>897</v>
      </c>
      <c r="B597" s="79">
        <v>44693</v>
      </c>
      <c r="C597" s="79">
        <v>44704</v>
      </c>
      <c r="D597" s="80">
        <v>2871.35</v>
      </c>
      <c r="E597" s="77">
        <f t="shared" si="28"/>
        <v>11</v>
      </c>
      <c r="F597" s="197">
        <f t="shared" si="29"/>
        <v>1.0215538174858682E-4</v>
      </c>
      <c r="G597" s="109">
        <f t="shared" si="27"/>
        <v>1.123709199234455E-3</v>
      </c>
    </row>
    <row r="598" spans="1:7">
      <c r="A598" s="198" t="s">
        <v>898</v>
      </c>
      <c r="B598" s="79">
        <v>44693</v>
      </c>
      <c r="C598" s="79">
        <v>44701</v>
      </c>
      <c r="D598" s="80">
        <v>17791.27</v>
      </c>
      <c r="E598" s="77">
        <f t="shared" si="28"/>
        <v>8</v>
      </c>
      <c r="F598" s="197">
        <f t="shared" si="29"/>
        <v>6.3296845687296234E-4</v>
      </c>
      <c r="G598" s="109">
        <f t="shared" si="27"/>
        <v>5.0637476549836987E-3</v>
      </c>
    </row>
    <row r="599" spans="1:7">
      <c r="A599" s="198" t="s">
        <v>899</v>
      </c>
      <c r="B599" s="79">
        <v>44693</v>
      </c>
      <c r="C599" s="79">
        <v>44705</v>
      </c>
      <c r="D599" s="80">
        <v>1815.71</v>
      </c>
      <c r="E599" s="77">
        <f t="shared" si="28"/>
        <v>12</v>
      </c>
      <c r="F599" s="197">
        <f t="shared" si="29"/>
        <v>6.4598376441299946E-5</v>
      </c>
      <c r="G599" s="109">
        <f t="shared" si="27"/>
        <v>7.7518051729559936E-4</v>
      </c>
    </row>
    <row r="600" spans="1:7">
      <c r="A600" s="198" t="s">
        <v>900</v>
      </c>
      <c r="B600" s="79">
        <v>44693</v>
      </c>
      <c r="C600" s="79">
        <v>44704</v>
      </c>
      <c r="D600" s="80">
        <v>9861.65</v>
      </c>
      <c r="E600" s="77">
        <f t="shared" si="28"/>
        <v>11</v>
      </c>
      <c r="F600" s="197">
        <f t="shared" si="29"/>
        <v>3.508526025809989E-4</v>
      </c>
      <c r="G600" s="109">
        <f t="shared" si="27"/>
        <v>3.8593786283909878E-3</v>
      </c>
    </row>
    <row r="601" spans="1:7">
      <c r="A601" s="198" t="s">
        <v>901</v>
      </c>
      <c r="B601" s="79">
        <v>44694</v>
      </c>
      <c r="C601" s="79">
        <v>44706</v>
      </c>
      <c r="D601" s="80">
        <v>4350</v>
      </c>
      <c r="E601" s="77">
        <f t="shared" si="28"/>
        <v>12</v>
      </c>
      <c r="F601" s="197">
        <f t="shared" si="29"/>
        <v>1.5476201459465154E-4</v>
      </c>
      <c r="G601" s="109">
        <f t="shared" si="27"/>
        <v>1.8571441751358184E-3</v>
      </c>
    </row>
    <row r="602" spans="1:7">
      <c r="A602" s="198" t="s">
        <v>902</v>
      </c>
      <c r="B602" s="79">
        <v>44694</v>
      </c>
      <c r="C602" s="79">
        <v>44700</v>
      </c>
      <c r="D602" s="80">
        <v>5933.4</v>
      </c>
      <c r="E602" s="77">
        <f t="shared" si="28"/>
        <v>6</v>
      </c>
      <c r="F602" s="197">
        <f t="shared" si="29"/>
        <v>2.1109538790710467E-4</v>
      </c>
      <c r="G602" s="109">
        <f t="shared" si="27"/>
        <v>1.266572327442628E-3</v>
      </c>
    </row>
    <row r="603" spans="1:7">
      <c r="A603" s="198" t="s">
        <v>903</v>
      </c>
      <c r="B603" s="79">
        <v>44694</v>
      </c>
      <c r="C603" s="79">
        <v>44705</v>
      </c>
      <c r="D603" s="80">
        <v>4100</v>
      </c>
      <c r="E603" s="77">
        <f t="shared" si="28"/>
        <v>11</v>
      </c>
      <c r="F603" s="197">
        <f t="shared" si="29"/>
        <v>1.4586764593978651E-4</v>
      </c>
      <c r="G603" s="109">
        <f t="shared" si="27"/>
        <v>1.6045441053376516E-3</v>
      </c>
    </row>
    <row r="604" spans="1:7">
      <c r="A604" s="198" t="s">
        <v>904</v>
      </c>
      <c r="B604" s="79">
        <v>44694</v>
      </c>
      <c r="C604" s="79">
        <v>44705</v>
      </c>
      <c r="D604" s="80">
        <v>50</v>
      </c>
      <c r="E604" s="77">
        <f t="shared" si="28"/>
        <v>11</v>
      </c>
      <c r="F604" s="197">
        <f t="shared" si="29"/>
        <v>1.7788737309730063E-6</v>
      </c>
      <c r="G604" s="109">
        <f t="shared" si="27"/>
        <v>1.9567611040703069E-5</v>
      </c>
    </row>
    <row r="605" spans="1:7">
      <c r="A605" s="198" t="s">
        <v>905</v>
      </c>
      <c r="B605" s="79">
        <v>44694</v>
      </c>
      <c r="C605" s="79">
        <v>44705</v>
      </c>
      <c r="D605" s="80">
        <v>50</v>
      </c>
      <c r="E605" s="77">
        <f t="shared" si="28"/>
        <v>11</v>
      </c>
      <c r="F605" s="197">
        <f t="shared" si="29"/>
        <v>1.7788737309730063E-6</v>
      </c>
      <c r="G605" s="109">
        <f t="shared" si="27"/>
        <v>1.9567611040703069E-5</v>
      </c>
    </row>
    <row r="606" spans="1:7">
      <c r="A606" s="198" t="s">
        <v>906</v>
      </c>
      <c r="B606" s="79">
        <v>44694</v>
      </c>
      <c r="C606" s="79">
        <v>44713</v>
      </c>
      <c r="D606" s="80">
        <v>1754.4</v>
      </c>
      <c r="E606" s="77">
        <f t="shared" si="28"/>
        <v>19</v>
      </c>
      <c r="F606" s="197">
        <f t="shared" si="29"/>
        <v>6.2417121472380842E-5</v>
      </c>
      <c r="G606" s="109">
        <f t="shared" si="27"/>
        <v>1.185925307975236E-3</v>
      </c>
    </row>
    <row r="607" spans="1:7">
      <c r="A607" s="198" t="s">
        <v>907</v>
      </c>
      <c r="B607" s="79">
        <v>44697</v>
      </c>
      <c r="C607" s="79">
        <v>44718</v>
      </c>
      <c r="D607" s="80">
        <v>1750</v>
      </c>
      <c r="E607" s="77">
        <f t="shared" si="28"/>
        <v>21</v>
      </c>
      <c r="F607" s="197">
        <f t="shared" si="29"/>
        <v>6.2260580584055214E-5</v>
      </c>
      <c r="G607" s="109">
        <f t="shared" si="27"/>
        <v>1.3074721922651596E-3</v>
      </c>
    </row>
    <row r="608" spans="1:7">
      <c r="A608" s="198" t="s">
        <v>908</v>
      </c>
      <c r="B608" s="79">
        <v>44697</v>
      </c>
      <c r="C608" s="79">
        <v>44701</v>
      </c>
      <c r="D608" s="80">
        <v>1369.09</v>
      </c>
      <c r="E608" s="77">
        <f t="shared" si="28"/>
        <v>4</v>
      </c>
      <c r="F608" s="197">
        <f t="shared" si="29"/>
        <v>4.8708764726756659E-5</v>
      </c>
      <c r="G608" s="109">
        <f t="shared" si="27"/>
        <v>1.9483505890702664E-4</v>
      </c>
    </row>
    <row r="609" spans="1:7">
      <c r="A609" s="198" t="s">
        <v>909</v>
      </c>
      <c r="B609" s="79">
        <v>44697</v>
      </c>
      <c r="C609" s="79">
        <v>44705</v>
      </c>
      <c r="D609" s="80">
        <v>10000</v>
      </c>
      <c r="E609" s="77">
        <f t="shared" si="28"/>
        <v>8</v>
      </c>
      <c r="F609" s="197">
        <f t="shared" si="29"/>
        <v>3.5577474619460123E-4</v>
      </c>
      <c r="G609" s="109">
        <f t="shared" si="27"/>
        <v>2.8461979695568098E-3</v>
      </c>
    </row>
    <row r="610" spans="1:7">
      <c r="A610" s="198" t="s">
        <v>910</v>
      </c>
      <c r="B610" s="79">
        <v>44697</v>
      </c>
      <c r="C610" s="79">
        <v>44708</v>
      </c>
      <c r="D610" s="80">
        <v>7800</v>
      </c>
      <c r="E610" s="77">
        <f t="shared" si="28"/>
        <v>11</v>
      </c>
      <c r="F610" s="197">
        <f t="shared" si="29"/>
        <v>2.7750430203178893E-4</v>
      </c>
      <c r="G610" s="109">
        <f t="shared" si="27"/>
        <v>3.0525473223496783E-3</v>
      </c>
    </row>
    <row r="611" spans="1:7">
      <c r="A611" s="198" t="s">
        <v>911</v>
      </c>
      <c r="B611" s="79">
        <v>44698</v>
      </c>
      <c r="C611" s="79">
        <v>44705</v>
      </c>
      <c r="D611" s="80">
        <v>5563.13</v>
      </c>
      <c r="E611" s="77">
        <f t="shared" si="28"/>
        <v>7</v>
      </c>
      <c r="F611" s="197">
        <f t="shared" si="29"/>
        <v>1.9792211637975721E-4</v>
      </c>
      <c r="G611" s="109">
        <f t="shared" si="27"/>
        <v>1.3854548146583004E-3</v>
      </c>
    </row>
    <row r="612" spans="1:7">
      <c r="A612" s="198" t="s">
        <v>912</v>
      </c>
      <c r="B612" s="79">
        <v>44698</v>
      </c>
      <c r="C612" s="79">
        <v>44707</v>
      </c>
      <c r="D612" s="80">
        <v>112.95</v>
      </c>
      <c r="E612" s="77">
        <f t="shared" si="28"/>
        <v>9</v>
      </c>
      <c r="F612" s="197">
        <f t="shared" si="29"/>
        <v>4.0184757582680208E-6</v>
      </c>
      <c r="G612" s="109">
        <f t="shared" si="27"/>
        <v>3.6166281824412188E-5</v>
      </c>
    </row>
    <row r="613" spans="1:7">
      <c r="A613" s="198" t="s">
        <v>913</v>
      </c>
      <c r="B613" s="79">
        <v>44698</v>
      </c>
      <c r="C613" s="79">
        <v>44714</v>
      </c>
      <c r="D613" s="80">
        <v>51.08</v>
      </c>
      <c r="E613" s="77">
        <f t="shared" si="28"/>
        <v>16</v>
      </c>
      <c r="F613" s="197">
        <f t="shared" si="29"/>
        <v>1.817297403562023E-6</v>
      </c>
      <c r="G613" s="109">
        <f t="shared" si="27"/>
        <v>2.9076758456992369E-5</v>
      </c>
    </row>
    <row r="614" spans="1:7">
      <c r="A614" s="198" t="s">
        <v>914</v>
      </c>
      <c r="B614" s="79">
        <v>44699</v>
      </c>
      <c r="C614" s="79">
        <v>44788</v>
      </c>
      <c r="D614" s="80">
        <v>188</v>
      </c>
      <c r="E614" s="77">
        <f t="shared" si="28"/>
        <v>89</v>
      </c>
      <c r="F614" s="197">
        <f t="shared" si="29"/>
        <v>6.6885652284585035E-6</v>
      </c>
      <c r="G614" s="109">
        <f t="shared" si="27"/>
        <v>5.9528230533280682E-4</v>
      </c>
    </row>
    <row r="615" spans="1:7">
      <c r="A615" s="198" t="s">
        <v>915</v>
      </c>
      <c r="B615" s="79">
        <v>44700</v>
      </c>
      <c r="C615" s="79">
        <v>44706</v>
      </c>
      <c r="D615" s="80">
        <v>6916.14</v>
      </c>
      <c r="E615" s="77">
        <f t="shared" si="28"/>
        <v>6</v>
      </c>
      <c r="F615" s="197">
        <f t="shared" si="29"/>
        <v>2.4605879531463295E-4</v>
      </c>
      <c r="G615" s="109">
        <f t="shared" si="27"/>
        <v>1.4763527718877978E-3</v>
      </c>
    </row>
    <row r="616" spans="1:7">
      <c r="A616" s="198" t="s">
        <v>916</v>
      </c>
      <c r="B616" s="79">
        <v>44700</v>
      </c>
      <c r="C616" s="79">
        <v>44713</v>
      </c>
      <c r="D616" s="80">
        <v>1560</v>
      </c>
      <c r="E616" s="77">
        <f t="shared" si="28"/>
        <v>13</v>
      </c>
      <c r="F616" s="197">
        <f t="shared" si="29"/>
        <v>5.5500860406357795E-5</v>
      </c>
      <c r="G616" s="109">
        <f t="shared" si="27"/>
        <v>7.2151118528265129E-4</v>
      </c>
    </row>
    <row r="617" spans="1:7">
      <c r="A617" s="198" t="s">
        <v>917</v>
      </c>
      <c r="B617" s="79">
        <v>44700</v>
      </c>
      <c r="C617" s="79">
        <v>44708</v>
      </c>
      <c r="D617" s="80">
        <v>7</v>
      </c>
      <c r="E617" s="77">
        <f t="shared" si="28"/>
        <v>8</v>
      </c>
      <c r="F617" s="197">
        <f t="shared" si="29"/>
        <v>2.4904232233622085E-7</v>
      </c>
      <c r="G617" s="109">
        <f t="shared" si="27"/>
        <v>1.9923385786897668E-6</v>
      </c>
    </row>
    <row r="618" spans="1:7">
      <c r="A618" s="198" t="s">
        <v>918</v>
      </c>
      <c r="B618" s="79">
        <v>44700</v>
      </c>
      <c r="C618" s="79">
        <v>44708</v>
      </c>
      <c r="D618" s="80">
        <v>370.75</v>
      </c>
      <c r="E618" s="77">
        <f t="shared" si="28"/>
        <v>8</v>
      </c>
      <c r="F618" s="197">
        <f t="shared" si="29"/>
        <v>1.319034871516484E-5</v>
      </c>
      <c r="G618" s="109">
        <f t="shared" si="27"/>
        <v>1.0552278972131872E-4</v>
      </c>
    </row>
    <row r="619" spans="1:7">
      <c r="A619" s="198" t="s">
        <v>919</v>
      </c>
      <c r="B619" s="79">
        <v>44700</v>
      </c>
      <c r="C619" s="79">
        <v>44705</v>
      </c>
      <c r="D619" s="80">
        <v>1489.85</v>
      </c>
      <c r="E619" s="77">
        <f t="shared" si="28"/>
        <v>5</v>
      </c>
      <c r="F619" s="197">
        <f t="shared" si="29"/>
        <v>5.3005100561802658E-5</v>
      </c>
      <c r="G619" s="109">
        <f t="shared" si="27"/>
        <v>2.6502550280901329E-4</v>
      </c>
    </row>
    <row r="620" spans="1:7">
      <c r="A620" s="198" t="s">
        <v>920</v>
      </c>
      <c r="B620" s="79">
        <v>44700</v>
      </c>
      <c r="C620" s="79">
        <v>44722</v>
      </c>
      <c r="D620" s="80">
        <v>542.5</v>
      </c>
      <c r="E620" s="77">
        <f t="shared" si="28"/>
        <v>22</v>
      </c>
      <c r="F620" s="197">
        <f t="shared" si="29"/>
        <v>1.9300779981057116E-5</v>
      </c>
      <c r="G620" s="109">
        <f t="shared" si="27"/>
        <v>4.2461715958325657E-4</v>
      </c>
    </row>
    <row r="621" spans="1:7">
      <c r="A621" s="198" t="s">
        <v>921</v>
      </c>
      <c r="B621" s="79">
        <v>44700</v>
      </c>
      <c r="C621" s="79">
        <v>44707</v>
      </c>
      <c r="D621" s="80">
        <v>290.14999999999998</v>
      </c>
      <c r="E621" s="77">
        <f t="shared" si="28"/>
        <v>7</v>
      </c>
      <c r="F621" s="197">
        <f t="shared" si="29"/>
        <v>1.0322804260836354E-5</v>
      </c>
      <c r="G621" s="109">
        <f t="shared" si="27"/>
        <v>7.2259629825854475E-5</v>
      </c>
    </row>
    <row r="622" spans="1:7">
      <c r="A622" s="198" t="s">
        <v>922</v>
      </c>
      <c r="B622" s="79">
        <v>44700</v>
      </c>
      <c r="C622" s="79">
        <v>44706</v>
      </c>
      <c r="D622" s="80">
        <v>2061.52</v>
      </c>
      <c r="E622" s="77">
        <f t="shared" si="28"/>
        <v>6</v>
      </c>
      <c r="F622" s="197">
        <f t="shared" si="29"/>
        <v>7.3343675477509436E-5</v>
      </c>
      <c r="G622" s="109">
        <f t="shared" si="27"/>
        <v>4.4006205286505659E-4</v>
      </c>
    </row>
    <row r="623" spans="1:7">
      <c r="A623" s="198" t="s">
        <v>923</v>
      </c>
      <c r="B623" s="79">
        <v>44701</v>
      </c>
      <c r="C623" s="79">
        <v>44712</v>
      </c>
      <c r="D623" s="80">
        <v>3283.91</v>
      </c>
      <c r="E623" s="77">
        <f t="shared" si="28"/>
        <v>11</v>
      </c>
      <c r="F623" s="197">
        <f t="shared" si="29"/>
        <v>1.1683322467759128E-4</v>
      </c>
      <c r="G623" s="109">
        <f t="shared" si="27"/>
        <v>1.2851654714535041E-3</v>
      </c>
    </row>
    <row r="624" spans="1:7">
      <c r="A624" s="198" t="s">
        <v>924</v>
      </c>
      <c r="B624" s="79">
        <v>44701</v>
      </c>
      <c r="C624" s="79">
        <v>44713</v>
      </c>
      <c r="D624" s="80">
        <v>4314</v>
      </c>
      <c r="E624" s="77">
        <f t="shared" si="28"/>
        <v>12</v>
      </c>
      <c r="F624" s="197">
        <f t="shared" si="29"/>
        <v>1.5348122550835097E-4</v>
      </c>
      <c r="G624" s="109">
        <f t="shared" ref="G624:G685" si="30">IF(ISBLANK(C624), "",E624*F624)</f>
        <v>1.8417747061002117E-3</v>
      </c>
    </row>
    <row r="625" spans="1:7">
      <c r="A625" s="198" t="s">
        <v>925</v>
      </c>
      <c r="B625" s="79">
        <v>44701</v>
      </c>
      <c r="C625" s="79">
        <v>44706</v>
      </c>
      <c r="D625" s="80">
        <v>7158.06</v>
      </c>
      <c r="E625" s="77">
        <f t="shared" ref="E625:E686" si="31">IF(ISBLANK(C625),"",C625-B625)</f>
        <v>5</v>
      </c>
      <c r="F625" s="197">
        <f t="shared" si="29"/>
        <v>2.5466569797457273E-4</v>
      </c>
      <c r="G625" s="109">
        <f t="shared" si="30"/>
        <v>1.2733284898728636E-3</v>
      </c>
    </row>
    <row r="626" spans="1:7">
      <c r="A626" s="198" t="s">
        <v>926</v>
      </c>
      <c r="B626" s="79">
        <v>44701</v>
      </c>
      <c r="C626" s="79">
        <v>44722</v>
      </c>
      <c r="D626" s="80">
        <v>2742</v>
      </c>
      <c r="E626" s="77">
        <f t="shared" si="31"/>
        <v>21</v>
      </c>
      <c r="F626" s="197">
        <f t="shared" si="29"/>
        <v>9.7553435406559663E-5</v>
      </c>
      <c r="G626" s="109">
        <f t="shared" si="30"/>
        <v>2.0486221435377528E-3</v>
      </c>
    </row>
    <row r="627" spans="1:7">
      <c r="A627" s="198" t="s">
        <v>927</v>
      </c>
      <c r="B627" s="79">
        <v>44701</v>
      </c>
      <c r="C627" s="79">
        <v>44706</v>
      </c>
      <c r="D627" s="80">
        <v>2352.31</v>
      </c>
      <c r="E627" s="77">
        <f t="shared" si="31"/>
        <v>5</v>
      </c>
      <c r="F627" s="197">
        <f t="shared" si="29"/>
        <v>8.3689249322102234E-5</v>
      </c>
      <c r="G627" s="109">
        <f t="shared" si="30"/>
        <v>4.1844624661051114E-4</v>
      </c>
    </row>
    <row r="628" spans="1:7">
      <c r="A628" s="198" t="s">
        <v>928</v>
      </c>
      <c r="B628" s="79">
        <v>44704</v>
      </c>
      <c r="C628" s="79">
        <v>44715</v>
      </c>
      <c r="D628" s="80">
        <v>32577.91</v>
      </c>
      <c r="E628" s="77">
        <f t="shared" si="31"/>
        <v>11</v>
      </c>
      <c r="F628" s="197">
        <f t="shared" si="29"/>
        <v>1.1590397661800562E-3</v>
      </c>
      <c r="G628" s="109">
        <f t="shared" si="30"/>
        <v>1.2749437427980619E-2</v>
      </c>
    </row>
    <row r="629" spans="1:7">
      <c r="A629" s="198" t="s">
        <v>929</v>
      </c>
      <c r="B629" s="79">
        <v>44704</v>
      </c>
      <c r="C629" s="79">
        <v>44712</v>
      </c>
      <c r="D629" s="80">
        <v>1095.93</v>
      </c>
      <c r="E629" s="77">
        <f t="shared" si="31"/>
        <v>8</v>
      </c>
      <c r="F629" s="197">
        <f t="shared" si="29"/>
        <v>3.8990421759704937E-5</v>
      </c>
      <c r="G629" s="109">
        <f t="shared" si="30"/>
        <v>3.119233740776395E-4</v>
      </c>
    </row>
    <row r="630" spans="1:7">
      <c r="A630" s="198" t="s">
        <v>930</v>
      </c>
      <c r="B630" s="79">
        <v>44704</v>
      </c>
      <c r="C630" s="79">
        <v>44713</v>
      </c>
      <c r="D630" s="80">
        <v>9000</v>
      </c>
      <c r="E630" s="77">
        <f t="shared" si="31"/>
        <v>9</v>
      </c>
      <c r="F630" s="197">
        <f t="shared" si="29"/>
        <v>3.201972715751411E-4</v>
      </c>
      <c r="G630" s="109">
        <f t="shared" si="30"/>
        <v>2.88177544417627E-3</v>
      </c>
    </row>
    <row r="631" spans="1:7">
      <c r="A631" s="198" t="s">
        <v>931</v>
      </c>
      <c r="B631" s="79">
        <v>44704</v>
      </c>
      <c r="C631" s="79">
        <v>44718</v>
      </c>
      <c r="D631" s="80">
        <v>660</v>
      </c>
      <c r="E631" s="77">
        <f t="shared" si="31"/>
        <v>14</v>
      </c>
      <c r="F631" s="197">
        <f t="shared" si="29"/>
        <v>2.3481133248843682E-5</v>
      </c>
      <c r="G631" s="109">
        <f t="shared" si="30"/>
        <v>3.2873586548381155E-4</v>
      </c>
    </row>
    <row r="632" spans="1:7">
      <c r="A632" s="198" t="s">
        <v>932</v>
      </c>
      <c r="B632" s="79">
        <v>44705</v>
      </c>
      <c r="C632" s="79">
        <v>44713</v>
      </c>
      <c r="D632" s="80">
        <v>94.98</v>
      </c>
      <c r="E632" s="77">
        <f t="shared" si="31"/>
        <v>8</v>
      </c>
      <c r="F632" s="197">
        <f t="shared" si="29"/>
        <v>3.3791485393563226E-6</v>
      </c>
      <c r="G632" s="109">
        <f t="shared" si="30"/>
        <v>2.7033188314850581E-5</v>
      </c>
    </row>
    <row r="633" spans="1:7">
      <c r="A633" s="198" t="s">
        <v>933</v>
      </c>
      <c r="B633" s="79">
        <v>44705</v>
      </c>
      <c r="C633" s="79">
        <v>44726</v>
      </c>
      <c r="D633" s="80">
        <v>13257.52</v>
      </c>
      <c r="E633" s="77">
        <f t="shared" si="31"/>
        <v>21</v>
      </c>
      <c r="F633" s="197">
        <f t="shared" si="29"/>
        <v>4.7166908131698497E-4</v>
      </c>
      <c r="G633" s="109">
        <f t="shared" si="30"/>
        <v>9.9050507076566836E-3</v>
      </c>
    </row>
    <row r="634" spans="1:7">
      <c r="A634" s="198" t="s">
        <v>934</v>
      </c>
      <c r="B634" s="79">
        <v>44705</v>
      </c>
      <c r="C634" s="79">
        <v>44718</v>
      </c>
      <c r="D634" s="80">
        <v>450</v>
      </c>
      <c r="E634" s="77">
        <f t="shared" si="31"/>
        <v>13</v>
      </c>
      <c r="F634" s="197">
        <f t="shared" si="29"/>
        <v>1.6009863578757056E-5</v>
      </c>
      <c r="G634" s="109">
        <f t="shared" si="30"/>
        <v>2.0812822652384173E-4</v>
      </c>
    </row>
    <row r="635" spans="1:7">
      <c r="A635" s="198" t="s">
        <v>935</v>
      </c>
      <c r="B635" s="79">
        <v>44706</v>
      </c>
      <c r="C635" s="79">
        <v>44715</v>
      </c>
      <c r="D635" s="80">
        <v>200</v>
      </c>
      <c r="E635" s="77">
        <f t="shared" si="31"/>
        <v>9</v>
      </c>
      <c r="F635" s="197">
        <f t="shared" si="29"/>
        <v>7.115494923892025E-6</v>
      </c>
      <c r="G635" s="109">
        <f t="shared" si="30"/>
        <v>6.4039454315028226E-5</v>
      </c>
    </row>
    <row r="636" spans="1:7">
      <c r="A636" s="198" t="s">
        <v>936</v>
      </c>
      <c r="B636" s="79">
        <v>44706</v>
      </c>
      <c r="C636" s="79">
        <v>44714</v>
      </c>
      <c r="D636" s="80">
        <v>383997.71</v>
      </c>
      <c r="E636" s="77">
        <f t="shared" si="31"/>
        <v>8</v>
      </c>
      <c r="F636" s="197">
        <f t="shared" si="29"/>
        <v>1.366166878145581E-2</v>
      </c>
      <c r="G636" s="109">
        <f t="shared" si="30"/>
        <v>0.10929335025164648</v>
      </c>
    </row>
    <row r="637" spans="1:7">
      <c r="A637" s="198" t="s">
        <v>937</v>
      </c>
      <c r="B637" s="79">
        <v>44706</v>
      </c>
      <c r="C637" s="79">
        <v>44718</v>
      </c>
      <c r="D637" s="80">
        <v>196597.52</v>
      </c>
      <c r="E637" s="77">
        <f t="shared" si="31"/>
        <v>12</v>
      </c>
      <c r="F637" s="197">
        <f t="shared" si="29"/>
        <v>6.994443278048804E-3</v>
      </c>
      <c r="G637" s="109">
        <f t="shared" si="30"/>
        <v>8.3933319336585654E-2</v>
      </c>
    </row>
    <row r="638" spans="1:7">
      <c r="A638" s="198" t="s">
        <v>938</v>
      </c>
      <c r="B638" s="79">
        <v>44707</v>
      </c>
      <c r="C638" s="79">
        <v>44722</v>
      </c>
      <c r="D638" s="80">
        <v>500</v>
      </c>
      <c r="E638" s="77">
        <f t="shared" si="31"/>
        <v>15</v>
      </c>
      <c r="F638" s="197">
        <f t="shared" si="29"/>
        <v>1.7788737309730061E-5</v>
      </c>
      <c r="G638" s="109">
        <f t="shared" si="30"/>
        <v>2.6683105964595092E-4</v>
      </c>
    </row>
    <row r="639" spans="1:7">
      <c r="A639" s="198" t="s">
        <v>939</v>
      </c>
      <c r="B639" s="79">
        <v>44707</v>
      </c>
      <c r="C639" s="79">
        <v>44722</v>
      </c>
      <c r="D639" s="80">
        <v>6169.24</v>
      </c>
      <c r="E639" s="77">
        <f t="shared" si="31"/>
        <v>15</v>
      </c>
      <c r="F639" s="197">
        <f t="shared" si="29"/>
        <v>2.1948597952135815E-4</v>
      </c>
      <c r="G639" s="109">
        <f t="shared" si="30"/>
        <v>3.2922896928203721E-3</v>
      </c>
    </row>
    <row r="640" spans="1:7">
      <c r="A640" s="198" t="s">
        <v>940</v>
      </c>
      <c r="B640" s="79">
        <v>44707</v>
      </c>
      <c r="C640" s="79">
        <v>44727</v>
      </c>
      <c r="D640" s="80">
        <v>174.46</v>
      </c>
      <c r="E640" s="77">
        <f t="shared" si="31"/>
        <v>20</v>
      </c>
      <c r="F640" s="197">
        <f t="shared" si="29"/>
        <v>6.2068462221110136E-6</v>
      </c>
      <c r="G640" s="109">
        <f t="shared" si="30"/>
        <v>1.2413692444222026E-4</v>
      </c>
    </row>
    <row r="641" spans="1:7">
      <c r="A641" s="198" t="s">
        <v>941</v>
      </c>
      <c r="B641" s="79">
        <v>44708</v>
      </c>
      <c r="C641" s="79">
        <v>44720</v>
      </c>
      <c r="D641" s="80">
        <v>339.2</v>
      </c>
      <c r="E641" s="77">
        <f t="shared" si="31"/>
        <v>12</v>
      </c>
      <c r="F641" s="197">
        <f t="shared" si="29"/>
        <v>1.2067879390920873E-5</v>
      </c>
      <c r="G641" s="109">
        <f t="shared" si="30"/>
        <v>1.4481455269105048E-4</v>
      </c>
    </row>
    <row r="642" spans="1:7">
      <c r="A642" s="198" t="s">
        <v>942</v>
      </c>
      <c r="B642" s="79">
        <v>44708</v>
      </c>
      <c r="C642" s="79">
        <v>44722</v>
      </c>
      <c r="D642" s="80">
        <v>498</v>
      </c>
      <c r="E642" s="77">
        <f t="shared" si="31"/>
        <v>14</v>
      </c>
      <c r="F642" s="197">
        <f t="shared" si="29"/>
        <v>1.7717582360491143E-5</v>
      </c>
      <c r="G642" s="109">
        <f t="shared" si="30"/>
        <v>2.4804615304687598E-4</v>
      </c>
    </row>
    <row r="643" spans="1:7">
      <c r="A643" s="198" t="s">
        <v>943</v>
      </c>
      <c r="B643" s="79">
        <v>44708</v>
      </c>
      <c r="C643" s="79">
        <v>44714</v>
      </c>
      <c r="D643" s="80">
        <v>3854.79</v>
      </c>
      <c r="E643" s="77">
        <f t="shared" si="31"/>
        <v>6</v>
      </c>
      <c r="F643" s="197">
        <f t="shared" si="29"/>
        <v>1.3714369338834869E-4</v>
      </c>
      <c r="G643" s="109">
        <f t="shared" si="30"/>
        <v>8.2286216033009214E-4</v>
      </c>
    </row>
    <row r="644" spans="1:7">
      <c r="A644" s="198" t="s">
        <v>944</v>
      </c>
      <c r="B644" s="79">
        <v>44712</v>
      </c>
      <c r="C644" s="79">
        <v>44740</v>
      </c>
      <c r="D644" s="80">
        <v>153</v>
      </c>
      <c r="E644" s="77">
        <f t="shared" si="31"/>
        <v>28</v>
      </c>
      <c r="F644" s="197">
        <f t="shared" si="29"/>
        <v>5.4433536167773989E-6</v>
      </c>
      <c r="G644" s="109">
        <f t="shared" si="30"/>
        <v>1.5241390126976716E-4</v>
      </c>
    </row>
    <row r="645" spans="1:7">
      <c r="A645" s="198" t="s">
        <v>945</v>
      </c>
      <c r="B645" s="79">
        <v>44712</v>
      </c>
      <c r="C645" s="79">
        <v>44727</v>
      </c>
      <c r="D645" s="80">
        <v>50</v>
      </c>
      <c r="E645" s="77">
        <f t="shared" si="31"/>
        <v>15</v>
      </c>
      <c r="F645" s="197">
        <f t="shared" si="29"/>
        <v>1.7788737309730063E-6</v>
      </c>
      <c r="G645" s="109">
        <f t="shared" si="30"/>
        <v>2.6683105964595095E-5</v>
      </c>
    </row>
    <row r="646" spans="1:7">
      <c r="A646" s="198" t="s">
        <v>946</v>
      </c>
      <c r="B646" s="79">
        <v>44712</v>
      </c>
      <c r="C646" s="79">
        <v>44727</v>
      </c>
      <c r="D646" s="80">
        <v>50</v>
      </c>
      <c r="E646" s="77">
        <f t="shared" si="31"/>
        <v>15</v>
      </c>
      <c r="F646" s="197">
        <f t="shared" si="29"/>
        <v>1.7788737309730063E-6</v>
      </c>
      <c r="G646" s="109">
        <f t="shared" si="30"/>
        <v>2.6683105964595095E-5</v>
      </c>
    </row>
    <row r="647" spans="1:7">
      <c r="A647" s="198" t="s">
        <v>947</v>
      </c>
      <c r="B647" s="79">
        <v>44712</v>
      </c>
      <c r="C647" s="79">
        <v>44727</v>
      </c>
      <c r="D647" s="80">
        <v>100</v>
      </c>
      <c r="E647" s="77">
        <f t="shared" si="31"/>
        <v>15</v>
      </c>
      <c r="F647" s="197">
        <f t="shared" si="29"/>
        <v>3.5577474619460125E-6</v>
      </c>
      <c r="G647" s="109">
        <f t="shared" si="30"/>
        <v>5.3366211929190191E-5</v>
      </c>
    </row>
    <row r="648" spans="1:7">
      <c r="A648" s="198" t="s">
        <v>948</v>
      </c>
      <c r="B648" s="79">
        <v>44712</v>
      </c>
      <c r="C648" s="79">
        <v>44728</v>
      </c>
      <c r="D648" s="80">
        <v>50</v>
      </c>
      <c r="E648" s="77">
        <f t="shared" si="31"/>
        <v>16</v>
      </c>
      <c r="F648" s="197">
        <f t="shared" si="29"/>
        <v>1.7788737309730063E-6</v>
      </c>
      <c r="G648" s="109">
        <f t="shared" si="30"/>
        <v>2.84619796955681E-5</v>
      </c>
    </row>
    <row r="649" spans="1:7">
      <c r="A649" s="198" t="s">
        <v>949</v>
      </c>
      <c r="B649" s="79">
        <v>44712</v>
      </c>
      <c r="C649" s="79">
        <v>44739</v>
      </c>
      <c r="D649" s="80">
        <v>200</v>
      </c>
      <c r="E649" s="77">
        <f t="shared" si="31"/>
        <v>27</v>
      </c>
      <c r="F649" s="197">
        <f t="shared" si="29"/>
        <v>7.115494923892025E-6</v>
      </c>
      <c r="G649" s="109">
        <f t="shared" si="30"/>
        <v>1.9211836294508468E-4</v>
      </c>
    </row>
    <row r="650" spans="1:7">
      <c r="A650" s="198" t="s">
        <v>950</v>
      </c>
      <c r="B650" s="79">
        <v>44712</v>
      </c>
      <c r="C650" s="79">
        <v>44726</v>
      </c>
      <c r="D650" s="80">
        <v>50</v>
      </c>
      <c r="E650" s="77">
        <f t="shared" si="31"/>
        <v>14</v>
      </c>
      <c r="F650" s="197">
        <f t="shared" si="29"/>
        <v>1.7788737309730063E-6</v>
      </c>
      <c r="G650" s="109">
        <f t="shared" si="30"/>
        <v>2.4904232233622087E-5</v>
      </c>
    </row>
    <row r="651" spans="1:7">
      <c r="A651" s="198" t="s">
        <v>951</v>
      </c>
      <c r="B651" s="79">
        <v>44712</v>
      </c>
      <c r="C651" s="79">
        <v>44727</v>
      </c>
      <c r="D651" s="80">
        <v>50</v>
      </c>
      <c r="E651" s="77">
        <f t="shared" si="31"/>
        <v>15</v>
      </c>
      <c r="F651" s="197">
        <f t="shared" ref="F651:F714" si="32">D651/$D$935</f>
        <v>1.7788737309730063E-6</v>
      </c>
      <c r="G651" s="109">
        <f t="shared" si="30"/>
        <v>2.6683105964595095E-5</v>
      </c>
    </row>
    <row r="652" spans="1:7">
      <c r="A652" s="198" t="s">
        <v>952</v>
      </c>
      <c r="B652" s="79">
        <v>44712</v>
      </c>
      <c r="C652" s="79">
        <v>44729</v>
      </c>
      <c r="D652" s="80">
        <v>200</v>
      </c>
      <c r="E652" s="77">
        <f t="shared" si="31"/>
        <v>17</v>
      </c>
      <c r="F652" s="197">
        <f t="shared" si="32"/>
        <v>7.115494923892025E-6</v>
      </c>
      <c r="G652" s="109">
        <f t="shared" si="30"/>
        <v>1.2096341370616442E-4</v>
      </c>
    </row>
    <row r="653" spans="1:7">
      <c r="A653" s="198" t="s">
        <v>953</v>
      </c>
      <c r="B653" s="79">
        <v>44712</v>
      </c>
      <c r="C653" s="79">
        <v>44740</v>
      </c>
      <c r="D653" s="80">
        <v>750</v>
      </c>
      <c r="E653" s="77">
        <f t="shared" si="31"/>
        <v>28</v>
      </c>
      <c r="F653" s="197">
        <f t="shared" si="32"/>
        <v>2.6683105964595092E-5</v>
      </c>
      <c r="G653" s="109">
        <f t="shared" si="30"/>
        <v>7.4712696700866257E-4</v>
      </c>
    </row>
    <row r="654" spans="1:7">
      <c r="A654" s="198" t="s">
        <v>954</v>
      </c>
      <c r="B654" s="79">
        <v>44712</v>
      </c>
      <c r="C654" s="79">
        <v>44727</v>
      </c>
      <c r="D654" s="80">
        <v>500</v>
      </c>
      <c r="E654" s="77">
        <f t="shared" si="31"/>
        <v>15</v>
      </c>
      <c r="F654" s="197">
        <f t="shared" si="32"/>
        <v>1.7788737309730061E-5</v>
      </c>
      <c r="G654" s="109">
        <f t="shared" si="30"/>
        <v>2.6683105964595092E-4</v>
      </c>
    </row>
    <row r="655" spans="1:7">
      <c r="A655" s="198" t="s">
        <v>955</v>
      </c>
      <c r="B655" s="79">
        <v>44713</v>
      </c>
      <c r="C655" s="79">
        <v>44727</v>
      </c>
      <c r="D655" s="80">
        <v>759.4</v>
      </c>
      <c r="E655" s="77">
        <f t="shared" si="31"/>
        <v>14</v>
      </c>
      <c r="F655" s="197">
        <f t="shared" si="32"/>
        <v>2.7017534226018016E-5</v>
      </c>
      <c r="G655" s="109">
        <f t="shared" si="30"/>
        <v>3.782454791642522E-4</v>
      </c>
    </row>
    <row r="656" spans="1:7">
      <c r="A656" s="198" t="s">
        <v>956</v>
      </c>
      <c r="B656" s="79">
        <v>44713</v>
      </c>
      <c r="C656" s="79">
        <v>44729</v>
      </c>
      <c r="D656" s="80">
        <v>40.98</v>
      </c>
      <c r="E656" s="77">
        <f t="shared" si="31"/>
        <v>16</v>
      </c>
      <c r="F656" s="197">
        <f t="shared" si="32"/>
        <v>1.4579649099054758E-6</v>
      </c>
      <c r="G656" s="109">
        <f t="shared" si="30"/>
        <v>2.3327438558487613E-5</v>
      </c>
    </row>
    <row r="657" spans="1:7">
      <c r="A657" s="198" t="s">
        <v>957</v>
      </c>
      <c r="B657" s="79">
        <v>44713</v>
      </c>
      <c r="C657" s="79">
        <v>44726</v>
      </c>
      <c r="D657" s="80">
        <v>4100</v>
      </c>
      <c r="E657" s="77">
        <f t="shared" si="31"/>
        <v>13</v>
      </c>
      <c r="F657" s="197">
        <f t="shared" si="32"/>
        <v>1.4586764593978651E-4</v>
      </c>
      <c r="G657" s="109">
        <f t="shared" si="30"/>
        <v>1.8962793972172247E-3</v>
      </c>
    </row>
    <row r="658" spans="1:7">
      <c r="A658" s="198" t="s">
        <v>958</v>
      </c>
      <c r="B658" s="79">
        <v>44714</v>
      </c>
      <c r="C658" s="79">
        <v>44721</v>
      </c>
      <c r="D658" s="80">
        <v>2506.85</v>
      </c>
      <c r="E658" s="77">
        <f t="shared" si="31"/>
        <v>7</v>
      </c>
      <c r="F658" s="197">
        <f t="shared" si="32"/>
        <v>8.9187392249793612E-5</v>
      </c>
      <c r="G658" s="109">
        <f t="shared" si="30"/>
        <v>6.2431174574855525E-4</v>
      </c>
    </row>
    <row r="659" spans="1:7">
      <c r="A659" s="198" t="s">
        <v>959</v>
      </c>
      <c r="B659" s="79">
        <v>44714</v>
      </c>
      <c r="C659" s="79">
        <v>44726</v>
      </c>
      <c r="D659" s="80">
        <v>7</v>
      </c>
      <c r="E659" s="77">
        <f t="shared" si="31"/>
        <v>12</v>
      </c>
      <c r="F659" s="197">
        <f t="shared" si="32"/>
        <v>2.4904232233622085E-7</v>
      </c>
      <c r="G659" s="109">
        <f t="shared" si="30"/>
        <v>2.98850786803465E-6</v>
      </c>
    </row>
    <row r="660" spans="1:7">
      <c r="A660" s="198" t="s">
        <v>960</v>
      </c>
      <c r="B660" s="79">
        <v>44714</v>
      </c>
      <c r="C660" s="79">
        <v>44719</v>
      </c>
      <c r="D660" s="80">
        <v>150</v>
      </c>
      <c r="E660" s="77">
        <f t="shared" si="31"/>
        <v>5</v>
      </c>
      <c r="F660" s="197">
        <f t="shared" si="32"/>
        <v>5.3366211929190185E-6</v>
      </c>
      <c r="G660" s="109">
        <f t="shared" si="30"/>
        <v>2.6683105964595092E-5</v>
      </c>
    </row>
    <row r="661" spans="1:7">
      <c r="A661" s="198" t="s">
        <v>961</v>
      </c>
      <c r="B661" s="79">
        <v>44714</v>
      </c>
      <c r="C661" s="79">
        <v>44726</v>
      </c>
      <c r="D661" s="80">
        <v>370.75</v>
      </c>
      <c r="E661" s="77">
        <f t="shared" si="31"/>
        <v>12</v>
      </c>
      <c r="F661" s="197">
        <f t="shared" si="32"/>
        <v>1.319034871516484E-5</v>
      </c>
      <c r="G661" s="109">
        <f t="shared" si="30"/>
        <v>1.5828418458197808E-4</v>
      </c>
    </row>
    <row r="662" spans="1:7">
      <c r="A662" s="198" t="s">
        <v>962</v>
      </c>
      <c r="B662" s="79">
        <v>44714</v>
      </c>
      <c r="C662" s="79">
        <v>44719</v>
      </c>
      <c r="D662" s="80">
        <v>1489.85</v>
      </c>
      <c r="E662" s="77">
        <f t="shared" si="31"/>
        <v>5</v>
      </c>
      <c r="F662" s="197">
        <f t="shared" si="32"/>
        <v>5.3005100561802658E-5</v>
      </c>
      <c r="G662" s="109">
        <f t="shared" si="30"/>
        <v>2.6502550280901329E-4</v>
      </c>
    </row>
    <row r="663" spans="1:7">
      <c r="A663" s="198" t="s">
        <v>963</v>
      </c>
      <c r="B663" s="79">
        <v>44714</v>
      </c>
      <c r="C663" s="79">
        <v>44741</v>
      </c>
      <c r="D663" s="80">
        <v>542.5</v>
      </c>
      <c r="E663" s="77">
        <f t="shared" si="31"/>
        <v>27</v>
      </c>
      <c r="F663" s="197">
        <f t="shared" si="32"/>
        <v>1.9300779981057116E-5</v>
      </c>
      <c r="G663" s="109">
        <f t="shared" si="30"/>
        <v>5.2112105948854217E-4</v>
      </c>
    </row>
    <row r="664" spans="1:7">
      <c r="A664" s="198" t="s">
        <v>964</v>
      </c>
      <c r="B664" s="79">
        <v>44715</v>
      </c>
      <c r="C664" s="79">
        <v>44722</v>
      </c>
      <c r="D664" s="80">
        <v>2267.4</v>
      </c>
      <c r="E664" s="77">
        <f t="shared" si="31"/>
        <v>7</v>
      </c>
      <c r="F664" s="197">
        <f t="shared" si="32"/>
        <v>8.0668365952163884E-5</v>
      </c>
      <c r="G664" s="109">
        <f t="shared" si="30"/>
        <v>5.6467856166514722E-4</v>
      </c>
    </row>
    <row r="665" spans="1:7">
      <c r="A665" s="198" t="s">
        <v>965</v>
      </c>
      <c r="B665" s="79">
        <v>44715</v>
      </c>
      <c r="C665" s="79">
        <v>44721</v>
      </c>
      <c r="D665" s="80">
        <v>300</v>
      </c>
      <c r="E665" s="77">
        <f t="shared" si="31"/>
        <v>6</v>
      </c>
      <c r="F665" s="197">
        <f t="shared" si="32"/>
        <v>1.0673242385838037E-5</v>
      </c>
      <c r="G665" s="109">
        <f t="shared" si="30"/>
        <v>6.4039454315028226E-5</v>
      </c>
    </row>
    <row r="666" spans="1:7">
      <c r="A666" s="198" t="s">
        <v>966</v>
      </c>
      <c r="B666" s="79">
        <v>44715</v>
      </c>
      <c r="C666" s="79">
        <v>44721</v>
      </c>
      <c r="D666" s="80">
        <v>1150.05</v>
      </c>
      <c r="E666" s="77">
        <f t="shared" si="31"/>
        <v>6</v>
      </c>
      <c r="F666" s="197">
        <f t="shared" si="32"/>
        <v>4.0915874686110112E-5</v>
      </c>
      <c r="G666" s="109">
        <f t="shared" si="30"/>
        <v>2.4549524811666066E-4</v>
      </c>
    </row>
    <row r="667" spans="1:7">
      <c r="A667" s="198" t="s">
        <v>967</v>
      </c>
      <c r="B667" s="79">
        <v>44715</v>
      </c>
      <c r="C667" s="79">
        <v>44733</v>
      </c>
      <c r="D667" s="80">
        <v>600</v>
      </c>
      <c r="E667" s="77">
        <f t="shared" si="31"/>
        <v>18</v>
      </c>
      <c r="F667" s="197">
        <f t="shared" si="32"/>
        <v>2.1346484771676074E-5</v>
      </c>
      <c r="G667" s="109">
        <f t="shared" si="30"/>
        <v>3.8423672589016936E-4</v>
      </c>
    </row>
    <row r="668" spans="1:7">
      <c r="A668" s="198" t="s">
        <v>968</v>
      </c>
      <c r="B668" s="79">
        <v>44715</v>
      </c>
      <c r="C668" s="79">
        <v>44768</v>
      </c>
      <c r="D668" s="80">
        <v>500</v>
      </c>
      <c r="E668" s="77">
        <f t="shared" si="31"/>
        <v>53</v>
      </c>
      <c r="F668" s="197">
        <f t="shared" si="32"/>
        <v>1.7788737309730061E-5</v>
      </c>
      <c r="G668" s="109">
        <f t="shared" si="30"/>
        <v>9.428030774156933E-4</v>
      </c>
    </row>
    <row r="669" spans="1:7">
      <c r="A669" s="198" t="s">
        <v>969</v>
      </c>
      <c r="B669" s="79">
        <v>44715</v>
      </c>
      <c r="C669" s="79">
        <v>44733</v>
      </c>
      <c r="D669" s="80">
        <v>500</v>
      </c>
      <c r="E669" s="77">
        <f t="shared" si="31"/>
        <v>18</v>
      </c>
      <c r="F669" s="197">
        <f t="shared" si="32"/>
        <v>1.7788737309730061E-5</v>
      </c>
      <c r="G669" s="109">
        <f t="shared" si="30"/>
        <v>3.201972715751411E-4</v>
      </c>
    </row>
    <row r="670" spans="1:7">
      <c r="A670" s="198" t="s">
        <v>970</v>
      </c>
      <c r="B670" s="79">
        <v>44715</v>
      </c>
      <c r="C670" s="79">
        <v>44728</v>
      </c>
      <c r="D670" s="80">
        <v>500</v>
      </c>
      <c r="E670" s="77">
        <f t="shared" si="31"/>
        <v>13</v>
      </c>
      <c r="F670" s="197">
        <f t="shared" si="32"/>
        <v>1.7788737309730061E-5</v>
      </c>
      <c r="G670" s="109">
        <f t="shared" si="30"/>
        <v>2.312535850264908E-4</v>
      </c>
    </row>
    <row r="671" spans="1:7">
      <c r="A671" s="198" t="s">
        <v>971</v>
      </c>
      <c r="B671" s="79">
        <v>44718</v>
      </c>
      <c r="C671" s="79">
        <v>44725</v>
      </c>
      <c r="D671" s="80">
        <v>1997.52</v>
      </c>
      <c r="E671" s="77">
        <f t="shared" si="31"/>
        <v>7</v>
      </c>
      <c r="F671" s="197">
        <f t="shared" si="32"/>
        <v>7.1066717101863987E-5</v>
      </c>
      <c r="G671" s="109">
        <f t="shared" si="30"/>
        <v>4.9746701971304795E-4</v>
      </c>
    </row>
    <row r="672" spans="1:7">
      <c r="A672" s="198" t="s">
        <v>972</v>
      </c>
      <c r="B672" s="79">
        <v>44720</v>
      </c>
      <c r="C672" s="79">
        <v>44728</v>
      </c>
      <c r="D672" s="80">
        <v>87.4</v>
      </c>
      <c r="E672" s="77">
        <f t="shared" si="31"/>
        <v>8</v>
      </c>
      <c r="F672" s="197">
        <f t="shared" si="32"/>
        <v>3.109471281740815E-6</v>
      </c>
      <c r="G672" s="109">
        <f t="shared" si="30"/>
        <v>2.487577025392652E-5</v>
      </c>
    </row>
    <row r="673" spans="1:7">
      <c r="A673" s="198" t="s">
        <v>973</v>
      </c>
      <c r="B673" s="79">
        <v>44721</v>
      </c>
      <c r="C673" s="79">
        <v>44729</v>
      </c>
      <c r="D673" s="80">
        <v>1628.9</v>
      </c>
      <c r="E673" s="77">
        <f t="shared" si="31"/>
        <v>8</v>
      </c>
      <c r="F673" s="197">
        <f t="shared" si="32"/>
        <v>5.7952148407638599E-5</v>
      </c>
      <c r="G673" s="109">
        <f t="shared" si="30"/>
        <v>4.6361718726110879E-4</v>
      </c>
    </row>
    <row r="674" spans="1:7">
      <c r="A674" s="198" t="s">
        <v>974</v>
      </c>
      <c r="B674" s="79">
        <v>44721</v>
      </c>
      <c r="C674" s="79">
        <v>44727</v>
      </c>
      <c r="D674" s="80">
        <v>98.58</v>
      </c>
      <c r="E674" s="77">
        <f t="shared" si="31"/>
        <v>6</v>
      </c>
      <c r="F674" s="197">
        <f t="shared" si="32"/>
        <v>3.507227447986379E-6</v>
      </c>
      <c r="G674" s="109">
        <f t="shared" si="30"/>
        <v>2.1043364687918273E-5</v>
      </c>
    </row>
    <row r="675" spans="1:7">
      <c r="A675" s="198" t="s">
        <v>975</v>
      </c>
      <c r="B675" s="79">
        <v>44721</v>
      </c>
      <c r="C675" s="79">
        <v>44734</v>
      </c>
      <c r="D675" s="80">
        <v>112.9</v>
      </c>
      <c r="E675" s="77">
        <f t="shared" si="31"/>
        <v>13</v>
      </c>
      <c r="F675" s="197">
        <f t="shared" si="32"/>
        <v>4.0166968845370478E-6</v>
      </c>
      <c r="G675" s="109">
        <f t="shared" si="30"/>
        <v>5.221705949898162E-5</v>
      </c>
    </row>
    <row r="676" spans="1:7">
      <c r="A676" s="198" t="s">
        <v>976</v>
      </c>
      <c r="B676" s="79">
        <v>44721</v>
      </c>
      <c r="C676" s="79">
        <v>44735</v>
      </c>
      <c r="D676" s="80">
        <v>6000</v>
      </c>
      <c r="E676" s="77">
        <f t="shared" si="31"/>
        <v>14</v>
      </c>
      <c r="F676" s="197">
        <f t="shared" si="32"/>
        <v>2.1346484771676074E-4</v>
      </c>
      <c r="G676" s="109">
        <f t="shared" si="30"/>
        <v>2.9885078680346503E-3</v>
      </c>
    </row>
    <row r="677" spans="1:7">
      <c r="A677" s="198" t="s">
        <v>977</v>
      </c>
      <c r="B677" s="79">
        <v>44721</v>
      </c>
      <c r="C677" s="79">
        <v>44747</v>
      </c>
      <c r="D677" s="80">
        <v>30000</v>
      </c>
      <c r="E677" s="77">
        <f t="shared" si="31"/>
        <v>26</v>
      </c>
      <c r="F677" s="197">
        <f t="shared" si="32"/>
        <v>1.0673242385838037E-3</v>
      </c>
      <c r="G677" s="109">
        <f t="shared" si="30"/>
        <v>2.7750430203178897E-2</v>
      </c>
    </row>
    <row r="678" spans="1:7">
      <c r="A678" s="198" t="s">
        <v>978</v>
      </c>
      <c r="B678" s="79">
        <v>44722</v>
      </c>
      <c r="C678" s="79">
        <v>44747</v>
      </c>
      <c r="D678" s="80">
        <v>10000</v>
      </c>
      <c r="E678" s="77">
        <f t="shared" si="31"/>
        <v>25</v>
      </c>
      <c r="F678" s="197">
        <f t="shared" si="32"/>
        <v>3.5577474619460123E-4</v>
      </c>
      <c r="G678" s="109">
        <f t="shared" si="30"/>
        <v>8.89436865486503E-3</v>
      </c>
    </row>
    <row r="679" spans="1:7">
      <c r="A679" s="198" t="s">
        <v>979</v>
      </c>
      <c r="B679" s="79">
        <v>44722</v>
      </c>
      <c r="C679" s="79">
        <v>44733</v>
      </c>
      <c r="D679" s="80">
        <v>4970</v>
      </c>
      <c r="E679" s="77">
        <f t="shared" si="31"/>
        <v>11</v>
      </c>
      <c r="F679" s="197">
        <f t="shared" si="32"/>
        <v>1.768200488587168E-4</v>
      </c>
      <c r="G679" s="109">
        <f t="shared" si="30"/>
        <v>1.9450205374458849E-3</v>
      </c>
    </row>
    <row r="680" spans="1:7">
      <c r="A680" s="198" t="s">
        <v>980</v>
      </c>
      <c r="B680" s="79">
        <v>44722</v>
      </c>
      <c r="C680" s="79">
        <v>44735</v>
      </c>
      <c r="D680" s="80">
        <v>4101.32</v>
      </c>
      <c r="E680" s="77">
        <f t="shared" si="31"/>
        <v>13</v>
      </c>
      <c r="F680" s="197">
        <f t="shared" si="32"/>
        <v>1.4591460820628419E-4</v>
      </c>
      <c r="G680" s="109">
        <f t="shared" si="30"/>
        <v>1.8968899066816945E-3</v>
      </c>
    </row>
    <row r="681" spans="1:7">
      <c r="A681" s="198" t="s">
        <v>981</v>
      </c>
      <c r="B681" s="79">
        <v>44722</v>
      </c>
      <c r="C681" s="79">
        <v>44734</v>
      </c>
      <c r="D681" s="80">
        <v>86000</v>
      </c>
      <c r="E681" s="77">
        <f t="shared" si="31"/>
        <v>12</v>
      </c>
      <c r="F681" s="197">
        <f t="shared" si="32"/>
        <v>3.0596628172735708E-3</v>
      </c>
      <c r="G681" s="109">
        <f t="shared" si="30"/>
        <v>3.6715953807282847E-2</v>
      </c>
    </row>
    <row r="682" spans="1:7">
      <c r="A682" s="198" t="s">
        <v>982</v>
      </c>
      <c r="B682" s="79">
        <v>44722</v>
      </c>
      <c r="C682" s="79">
        <v>44734</v>
      </c>
      <c r="D682" s="80">
        <v>676.6</v>
      </c>
      <c r="E682" s="77">
        <f t="shared" si="31"/>
        <v>12</v>
      </c>
      <c r="F682" s="197">
        <f t="shared" si="32"/>
        <v>2.407171932752672E-5</v>
      </c>
      <c r="G682" s="109">
        <f t="shared" si="30"/>
        <v>2.8886063193032062E-4</v>
      </c>
    </row>
    <row r="683" spans="1:7">
      <c r="A683" s="198" t="s">
        <v>983</v>
      </c>
      <c r="B683" s="79">
        <v>44722</v>
      </c>
      <c r="C683" s="79">
        <v>44734</v>
      </c>
      <c r="D683" s="80">
        <v>18040.39</v>
      </c>
      <c r="E683" s="77">
        <f t="shared" si="31"/>
        <v>12</v>
      </c>
      <c r="F683" s="197">
        <f t="shared" si="32"/>
        <v>6.4183151735016221E-4</v>
      </c>
      <c r="G683" s="109">
        <f t="shared" si="30"/>
        <v>7.701978208201947E-3</v>
      </c>
    </row>
    <row r="684" spans="1:7">
      <c r="A684" s="198" t="s">
        <v>984</v>
      </c>
      <c r="B684" s="79">
        <v>44722</v>
      </c>
      <c r="C684" s="79">
        <v>44740</v>
      </c>
      <c r="D684" s="80">
        <v>3455.91</v>
      </c>
      <c r="E684" s="77">
        <f t="shared" si="31"/>
        <v>18</v>
      </c>
      <c r="F684" s="197">
        <f t="shared" si="32"/>
        <v>1.2295255031213843E-4</v>
      </c>
      <c r="G684" s="109">
        <f t="shared" si="30"/>
        <v>2.2131459056184918E-3</v>
      </c>
    </row>
    <row r="685" spans="1:7">
      <c r="A685" s="198" t="s">
        <v>985</v>
      </c>
      <c r="B685" s="79">
        <v>44722</v>
      </c>
      <c r="C685" s="79">
        <v>44735</v>
      </c>
      <c r="D685" s="80">
        <v>1747.92</v>
      </c>
      <c r="E685" s="77">
        <f t="shared" si="31"/>
        <v>13</v>
      </c>
      <c r="F685" s="197">
        <f t="shared" si="32"/>
        <v>6.2186579436846747E-5</v>
      </c>
      <c r="G685" s="109">
        <f t="shared" si="30"/>
        <v>8.0842553267900766E-4</v>
      </c>
    </row>
    <row r="686" spans="1:7">
      <c r="A686" s="198" t="s">
        <v>986</v>
      </c>
      <c r="B686" s="79">
        <v>44722</v>
      </c>
      <c r="C686" s="79">
        <v>44734</v>
      </c>
      <c r="D686" s="80">
        <v>2441.09</v>
      </c>
      <c r="E686" s="77">
        <f t="shared" si="31"/>
        <v>12</v>
      </c>
      <c r="F686" s="197">
        <f t="shared" si="32"/>
        <v>8.6847817518817918E-5</v>
      </c>
      <c r="G686" s="109">
        <f t="shared" ref="G686:G748" si="33">IF(ISBLANK(C686), "",E686*F686)</f>
        <v>1.042173810225815E-3</v>
      </c>
    </row>
    <row r="687" spans="1:7">
      <c r="A687" s="198" t="s">
        <v>987</v>
      </c>
      <c r="B687" s="79">
        <v>44722</v>
      </c>
      <c r="C687" s="79">
        <v>44734</v>
      </c>
      <c r="D687" s="80">
        <v>19776.27</v>
      </c>
      <c r="E687" s="77">
        <f t="shared" ref="E687:E749" si="34">IF(ISBLANK(C687),"",C687-B687)</f>
        <v>12</v>
      </c>
      <c r="F687" s="197">
        <f t="shared" si="32"/>
        <v>7.0358974399259064E-4</v>
      </c>
      <c r="G687" s="109">
        <f t="shared" si="33"/>
        <v>8.4430769279110873E-3</v>
      </c>
    </row>
    <row r="688" spans="1:7">
      <c r="A688" s="198" t="s">
        <v>988</v>
      </c>
      <c r="B688" s="79">
        <v>44722</v>
      </c>
      <c r="C688" s="79">
        <v>44734</v>
      </c>
      <c r="D688" s="80">
        <v>15826.37</v>
      </c>
      <c r="E688" s="77">
        <f t="shared" si="34"/>
        <v>12</v>
      </c>
      <c r="F688" s="197">
        <f t="shared" si="32"/>
        <v>5.6306227699318514E-4</v>
      </c>
      <c r="G688" s="109">
        <f t="shared" si="33"/>
        <v>6.7567473239182217E-3</v>
      </c>
    </row>
    <row r="689" spans="1:7">
      <c r="A689" s="198" t="s">
        <v>989</v>
      </c>
      <c r="B689" s="79">
        <v>44722</v>
      </c>
      <c r="C689" s="79">
        <v>44747</v>
      </c>
      <c r="D689" s="80">
        <v>4237.84</v>
      </c>
      <c r="E689" s="77">
        <f t="shared" si="34"/>
        <v>25</v>
      </c>
      <c r="F689" s="197">
        <f t="shared" si="32"/>
        <v>1.5077164504133288E-4</v>
      </c>
      <c r="G689" s="109">
        <f t="shared" si="33"/>
        <v>3.7692911260333219E-3</v>
      </c>
    </row>
    <row r="690" spans="1:7">
      <c r="A690" s="198" t="s">
        <v>990</v>
      </c>
      <c r="B690" s="79">
        <v>44722</v>
      </c>
      <c r="C690" s="79">
        <v>44734</v>
      </c>
      <c r="D690" s="80">
        <v>9051.18</v>
      </c>
      <c r="E690" s="77">
        <f t="shared" si="34"/>
        <v>12</v>
      </c>
      <c r="F690" s="197">
        <f t="shared" si="32"/>
        <v>3.2201812672616508E-4</v>
      </c>
      <c r="G690" s="109">
        <f t="shared" si="33"/>
        <v>3.8642175207139811E-3</v>
      </c>
    </row>
    <row r="691" spans="1:7">
      <c r="A691" s="198" t="s">
        <v>991</v>
      </c>
      <c r="B691" s="79">
        <v>44725</v>
      </c>
      <c r="C691" s="79">
        <v>44734</v>
      </c>
      <c r="D691" s="80">
        <v>705.42</v>
      </c>
      <c r="E691" s="77">
        <f t="shared" si="34"/>
        <v>9</v>
      </c>
      <c r="F691" s="197">
        <f t="shared" si="32"/>
        <v>2.5097062146059559E-5</v>
      </c>
      <c r="G691" s="109">
        <f t="shared" si="33"/>
        <v>2.2587355931453604E-4</v>
      </c>
    </row>
    <row r="692" spans="1:7">
      <c r="A692" s="198" t="s">
        <v>992</v>
      </c>
      <c r="B692" s="79">
        <v>44725</v>
      </c>
      <c r="C692" s="79">
        <v>44740</v>
      </c>
      <c r="D692" s="80">
        <v>2000</v>
      </c>
      <c r="E692" s="77">
        <f t="shared" si="34"/>
        <v>15</v>
      </c>
      <c r="F692" s="197">
        <f t="shared" si="32"/>
        <v>7.1154949238920245E-5</v>
      </c>
      <c r="G692" s="109">
        <f t="shared" si="33"/>
        <v>1.0673242385838037E-3</v>
      </c>
    </row>
    <row r="693" spans="1:7">
      <c r="A693" s="198" t="s">
        <v>993</v>
      </c>
      <c r="B693" s="79">
        <v>44725</v>
      </c>
      <c r="C693" s="79">
        <v>44739</v>
      </c>
      <c r="D693" s="80">
        <v>300</v>
      </c>
      <c r="E693" s="77">
        <f t="shared" si="34"/>
        <v>14</v>
      </c>
      <c r="F693" s="197">
        <f t="shared" si="32"/>
        <v>1.0673242385838037E-5</v>
      </c>
      <c r="G693" s="109">
        <f t="shared" si="33"/>
        <v>1.4942539340173251E-4</v>
      </c>
    </row>
    <row r="694" spans="1:7">
      <c r="A694" s="198" t="s">
        <v>994</v>
      </c>
      <c r="B694" s="79">
        <v>44727</v>
      </c>
      <c r="C694" s="79">
        <v>44734</v>
      </c>
      <c r="D694" s="80">
        <v>17500</v>
      </c>
      <c r="E694" s="77">
        <f t="shared" si="34"/>
        <v>7</v>
      </c>
      <c r="F694" s="197">
        <f t="shared" si="32"/>
        <v>6.226058058405522E-4</v>
      </c>
      <c r="G694" s="109">
        <f t="shared" si="33"/>
        <v>4.3582406408838653E-3</v>
      </c>
    </row>
    <row r="695" spans="1:7">
      <c r="A695" s="198" t="s">
        <v>995</v>
      </c>
      <c r="B695" s="79">
        <v>44728</v>
      </c>
      <c r="C695" s="79">
        <v>44736</v>
      </c>
      <c r="D695" s="80">
        <v>5742</v>
      </c>
      <c r="E695" s="77">
        <f t="shared" si="34"/>
        <v>8</v>
      </c>
      <c r="F695" s="197">
        <f t="shared" si="32"/>
        <v>2.0428585926494003E-4</v>
      </c>
      <c r="G695" s="109">
        <f t="shared" si="33"/>
        <v>1.6342868741195202E-3</v>
      </c>
    </row>
    <row r="696" spans="1:7">
      <c r="A696" s="198" t="s">
        <v>996</v>
      </c>
      <c r="B696" s="79">
        <v>44728</v>
      </c>
      <c r="C696" s="79">
        <v>44734</v>
      </c>
      <c r="D696" s="80">
        <v>14553.5</v>
      </c>
      <c r="E696" s="77">
        <f t="shared" si="34"/>
        <v>6</v>
      </c>
      <c r="F696" s="197">
        <f t="shared" si="32"/>
        <v>5.1777677687431288E-4</v>
      </c>
      <c r="G696" s="109">
        <f t="shared" si="33"/>
        <v>3.1066606612458773E-3</v>
      </c>
    </row>
    <row r="697" spans="1:7">
      <c r="A697" s="198" t="s">
        <v>997</v>
      </c>
      <c r="B697" s="79">
        <v>44728</v>
      </c>
      <c r="C697" s="79">
        <v>44734</v>
      </c>
      <c r="D697" s="80">
        <v>10000</v>
      </c>
      <c r="E697" s="77">
        <f t="shared" si="34"/>
        <v>6</v>
      </c>
      <c r="F697" s="197">
        <f t="shared" si="32"/>
        <v>3.5577474619460123E-4</v>
      </c>
      <c r="G697" s="109">
        <f t="shared" si="33"/>
        <v>2.1346484771676074E-3</v>
      </c>
    </row>
    <row r="698" spans="1:7">
      <c r="A698" s="198" t="s">
        <v>998</v>
      </c>
      <c r="B698" s="79">
        <v>44728</v>
      </c>
      <c r="C698" s="79">
        <v>44736</v>
      </c>
      <c r="D698" s="80">
        <v>7</v>
      </c>
      <c r="E698" s="77">
        <f t="shared" si="34"/>
        <v>8</v>
      </c>
      <c r="F698" s="197">
        <f t="shared" si="32"/>
        <v>2.4904232233622085E-7</v>
      </c>
      <c r="G698" s="109">
        <f t="shared" si="33"/>
        <v>1.9923385786897668E-6</v>
      </c>
    </row>
    <row r="699" spans="1:7">
      <c r="A699" s="198" t="s">
        <v>999</v>
      </c>
      <c r="B699" s="79">
        <v>44728</v>
      </c>
      <c r="C699" s="79">
        <v>44734</v>
      </c>
      <c r="D699" s="80">
        <v>150</v>
      </c>
      <c r="E699" s="77">
        <f t="shared" si="34"/>
        <v>6</v>
      </c>
      <c r="F699" s="197">
        <f t="shared" si="32"/>
        <v>5.3366211929190185E-6</v>
      </c>
      <c r="G699" s="109">
        <f t="shared" si="33"/>
        <v>3.2019727157514113E-5</v>
      </c>
    </row>
    <row r="700" spans="1:7">
      <c r="A700" s="198" t="s">
        <v>1000</v>
      </c>
      <c r="B700" s="79">
        <v>44728</v>
      </c>
      <c r="C700" s="79">
        <v>44869</v>
      </c>
      <c r="D700" s="80">
        <v>363.08</v>
      </c>
      <c r="E700" s="77">
        <f t="shared" si="34"/>
        <v>141</v>
      </c>
      <c r="F700" s="197">
        <f t="shared" si="32"/>
        <v>1.2917469484833581E-5</v>
      </c>
      <c r="G700" s="109">
        <f t="shared" si="33"/>
        <v>1.821363197361535E-3</v>
      </c>
    </row>
    <row r="701" spans="1:7">
      <c r="A701" s="198" t="s">
        <v>1001</v>
      </c>
      <c r="B701" s="79">
        <v>44728</v>
      </c>
      <c r="C701" s="79">
        <v>44734</v>
      </c>
      <c r="D701" s="80">
        <v>1489.85</v>
      </c>
      <c r="E701" s="77">
        <f t="shared" si="34"/>
        <v>6</v>
      </c>
      <c r="F701" s="197">
        <f t="shared" si="32"/>
        <v>5.3005100561802658E-5</v>
      </c>
      <c r="G701" s="109">
        <f t="shared" si="33"/>
        <v>3.1803060337081595E-4</v>
      </c>
    </row>
    <row r="702" spans="1:7">
      <c r="A702" s="198" t="s">
        <v>1002</v>
      </c>
      <c r="B702" s="79">
        <v>44728</v>
      </c>
      <c r="C702" s="79">
        <v>44734</v>
      </c>
      <c r="D702" s="80">
        <v>542.5</v>
      </c>
      <c r="E702" s="77">
        <f t="shared" si="34"/>
        <v>6</v>
      </c>
      <c r="F702" s="197">
        <f t="shared" si="32"/>
        <v>1.9300779981057116E-5</v>
      </c>
      <c r="G702" s="109">
        <f t="shared" si="33"/>
        <v>1.158046798863427E-4</v>
      </c>
    </row>
    <row r="703" spans="1:7">
      <c r="A703" s="198" t="s">
        <v>1003</v>
      </c>
      <c r="B703" s="79">
        <v>44729</v>
      </c>
      <c r="C703" s="79">
        <v>44735</v>
      </c>
      <c r="D703" s="80">
        <v>4375</v>
      </c>
      <c r="E703" s="77">
        <f t="shared" si="34"/>
        <v>6</v>
      </c>
      <c r="F703" s="197">
        <f t="shared" si="32"/>
        <v>1.5565145146013805E-4</v>
      </c>
      <c r="G703" s="109">
        <f t="shared" si="33"/>
        <v>9.3390870876082824E-4</v>
      </c>
    </row>
    <row r="704" spans="1:7">
      <c r="A704" s="198" t="s">
        <v>1004</v>
      </c>
      <c r="B704" s="79">
        <v>44729</v>
      </c>
      <c r="C704" s="79">
        <v>44734</v>
      </c>
      <c r="D704" s="80">
        <v>970.2</v>
      </c>
      <c r="E704" s="77">
        <f t="shared" si="34"/>
        <v>5</v>
      </c>
      <c r="F704" s="197">
        <f t="shared" si="32"/>
        <v>3.4517265875800212E-5</v>
      </c>
      <c r="G704" s="109">
        <f t="shared" si="33"/>
        <v>1.7258632937900106E-4</v>
      </c>
    </row>
    <row r="705" spans="1:7">
      <c r="A705" s="198" t="s">
        <v>1005</v>
      </c>
      <c r="B705" s="79">
        <v>44729</v>
      </c>
      <c r="C705" s="79">
        <v>44735</v>
      </c>
      <c r="D705" s="80">
        <v>298.61</v>
      </c>
      <c r="E705" s="77">
        <f t="shared" si="34"/>
        <v>6</v>
      </c>
      <c r="F705" s="197">
        <f t="shared" si="32"/>
        <v>1.0623789696116989E-5</v>
      </c>
      <c r="G705" s="109">
        <f t="shared" si="33"/>
        <v>6.3742738176701935E-5</v>
      </c>
    </row>
    <row r="706" spans="1:7">
      <c r="A706" s="198" t="s">
        <v>1006</v>
      </c>
      <c r="B706" s="79">
        <v>44729</v>
      </c>
      <c r="C706" s="79">
        <v>44781</v>
      </c>
      <c r="D706" s="80">
        <v>150</v>
      </c>
      <c r="E706" s="77">
        <f t="shared" si="34"/>
        <v>52</v>
      </c>
      <c r="F706" s="197">
        <f t="shared" si="32"/>
        <v>5.3366211929190185E-6</v>
      </c>
      <c r="G706" s="109">
        <f t="shared" si="33"/>
        <v>2.7750430203178899E-4</v>
      </c>
    </row>
    <row r="707" spans="1:7">
      <c r="A707" s="198" t="s">
        <v>1007</v>
      </c>
      <c r="B707" s="79">
        <v>44729</v>
      </c>
      <c r="C707" s="79">
        <v>44734</v>
      </c>
      <c r="D707" s="80">
        <v>2050</v>
      </c>
      <c r="E707" s="77">
        <f t="shared" si="34"/>
        <v>5</v>
      </c>
      <c r="F707" s="197">
        <f t="shared" si="32"/>
        <v>7.2933822969893257E-5</v>
      </c>
      <c r="G707" s="109">
        <f t="shared" si="33"/>
        <v>3.6466911484946628E-4</v>
      </c>
    </row>
    <row r="708" spans="1:7">
      <c r="A708" s="198" t="s">
        <v>1008</v>
      </c>
      <c r="B708" s="79">
        <v>44729</v>
      </c>
      <c r="C708" s="79">
        <v>44739</v>
      </c>
      <c r="D708" s="80">
        <v>2413.94</v>
      </c>
      <c r="E708" s="77">
        <f t="shared" si="34"/>
        <v>10</v>
      </c>
      <c r="F708" s="197">
        <f t="shared" si="32"/>
        <v>8.5881889082899574E-5</v>
      </c>
      <c r="G708" s="109">
        <f t="shared" si="33"/>
        <v>8.5881889082899576E-4</v>
      </c>
    </row>
    <row r="709" spans="1:7">
      <c r="A709" s="198" t="s">
        <v>1009</v>
      </c>
      <c r="B709" s="79">
        <v>44733</v>
      </c>
      <c r="C709" s="79">
        <v>44741</v>
      </c>
      <c r="D709" s="80">
        <v>766.99</v>
      </c>
      <c r="E709" s="77">
        <f t="shared" si="34"/>
        <v>8</v>
      </c>
      <c r="F709" s="197">
        <f t="shared" si="32"/>
        <v>2.7287567258379719E-5</v>
      </c>
      <c r="G709" s="109">
        <f t="shared" si="33"/>
        <v>2.1830053806703775E-4</v>
      </c>
    </row>
    <row r="710" spans="1:7">
      <c r="A710" s="198" t="s">
        <v>1010</v>
      </c>
      <c r="B710" s="79">
        <v>44733</v>
      </c>
      <c r="C710" s="79">
        <v>44741</v>
      </c>
      <c r="D710" s="80">
        <v>360</v>
      </c>
      <c r="E710" s="77">
        <f t="shared" si="34"/>
        <v>8</v>
      </c>
      <c r="F710" s="197">
        <f t="shared" si="32"/>
        <v>1.2807890863005645E-5</v>
      </c>
      <c r="G710" s="109">
        <f t="shared" si="33"/>
        <v>1.0246312690404516E-4</v>
      </c>
    </row>
    <row r="711" spans="1:7">
      <c r="A711" s="198" t="s">
        <v>1011</v>
      </c>
      <c r="B711" s="79">
        <v>44733</v>
      </c>
      <c r="C711" s="79">
        <v>44757</v>
      </c>
      <c r="D711" s="80">
        <v>7902.41</v>
      </c>
      <c r="E711" s="77">
        <f t="shared" si="34"/>
        <v>24</v>
      </c>
      <c r="F711" s="197">
        <f t="shared" si="32"/>
        <v>2.8114779120756787E-4</v>
      </c>
      <c r="G711" s="109">
        <f t="shared" si="33"/>
        <v>6.7475469889816293E-3</v>
      </c>
    </row>
    <row r="712" spans="1:7">
      <c r="A712" s="198" t="s">
        <v>1012</v>
      </c>
      <c r="B712" s="79">
        <v>44734</v>
      </c>
      <c r="C712" s="79">
        <v>44778</v>
      </c>
      <c r="D712" s="80">
        <v>7500</v>
      </c>
      <c r="E712" s="77">
        <f t="shared" si="34"/>
        <v>44</v>
      </c>
      <c r="F712" s="197">
        <f t="shared" si="32"/>
        <v>2.6683105964595092E-4</v>
      </c>
      <c r="G712" s="109">
        <f t="shared" si="33"/>
        <v>1.174056662442184E-2</v>
      </c>
    </row>
    <row r="713" spans="1:7">
      <c r="A713" s="198" t="s">
        <v>1013</v>
      </c>
      <c r="B713" s="79">
        <v>44734</v>
      </c>
      <c r="C713" s="79">
        <v>44805</v>
      </c>
      <c r="D713" s="80">
        <v>270000</v>
      </c>
      <c r="E713" s="77">
        <f t="shared" si="34"/>
        <v>71</v>
      </c>
      <c r="F713" s="197">
        <f t="shared" si="32"/>
        <v>9.6059181472542329E-3</v>
      </c>
      <c r="G713" s="109">
        <f t="shared" si="33"/>
        <v>0.68202018845505052</v>
      </c>
    </row>
    <row r="714" spans="1:7">
      <c r="A714" s="198" t="s">
        <v>1014</v>
      </c>
      <c r="B714" s="79">
        <v>44735</v>
      </c>
      <c r="C714" s="79">
        <v>44761</v>
      </c>
      <c r="D714" s="80">
        <v>286.41000000000003</v>
      </c>
      <c r="E714" s="77">
        <f t="shared" si="34"/>
        <v>26</v>
      </c>
      <c r="F714" s="197">
        <f t="shared" si="32"/>
        <v>1.0189744505759575E-5</v>
      </c>
      <c r="G714" s="109">
        <f t="shared" si="33"/>
        <v>2.6493335714974898E-4</v>
      </c>
    </row>
    <row r="715" spans="1:7">
      <c r="A715" s="198" t="s">
        <v>1015</v>
      </c>
      <c r="B715" s="79">
        <v>44735</v>
      </c>
      <c r="C715" s="79">
        <v>44750</v>
      </c>
      <c r="D715" s="80">
        <v>1000</v>
      </c>
      <c r="E715" s="77">
        <f t="shared" si="34"/>
        <v>15</v>
      </c>
      <c r="F715" s="197">
        <f t="shared" ref="F715:F778" si="35">D715/$D$935</f>
        <v>3.5577474619460123E-5</v>
      </c>
      <c r="G715" s="109">
        <f t="shared" si="33"/>
        <v>5.3366211929190184E-4</v>
      </c>
    </row>
    <row r="716" spans="1:7">
      <c r="A716" s="198" t="s">
        <v>1016</v>
      </c>
      <c r="B716" s="79">
        <v>44736</v>
      </c>
      <c r="C716" s="79">
        <v>44741</v>
      </c>
      <c r="D716" s="80">
        <v>47.49</v>
      </c>
      <c r="E716" s="77">
        <f t="shared" si="34"/>
        <v>5</v>
      </c>
      <c r="F716" s="197">
        <f t="shared" si="35"/>
        <v>1.6895742696781613E-6</v>
      </c>
      <c r="G716" s="109">
        <f t="shared" si="33"/>
        <v>8.4478713483908056E-6</v>
      </c>
    </row>
    <row r="717" spans="1:7">
      <c r="A717" s="198" t="s">
        <v>1017</v>
      </c>
      <c r="B717" s="79">
        <v>44736</v>
      </c>
      <c r="C717" s="79">
        <v>44749</v>
      </c>
      <c r="D717" s="80">
        <v>1095.93</v>
      </c>
      <c r="E717" s="77">
        <f t="shared" si="34"/>
        <v>13</v>
      </c>
      <c r="F717" s="197">
        <f t="shared" si="35"/>
        <v>3.8990421759704937E-5</v>
      </c>
      <c r="G717" s="109">
        <f t="shared" si="33"/>
        <v>5.0687548287616413E-4</v>
      </c>
    </row>
    <row r="718" spans="1:7">
      <c r="A718" s="198" t="s">
        <v>1018</v>
      </c>
      <c r="B718" s="79">
        <v>44739</v>
      </c>
      <c r="C718" s="79">
        <v>44753</v>
      </c>
      <c r="D718" s="80">
        <v>200</v>
      </c>
      <c r="E718" s="77">
        <f t="shared" si="34"/>
        <v>14</v>
      </c>
      <c r="F718" s="197">
        <f t="shared" si="35"/>
        <v>7.115494923892025E-6</v>
      </c>
      <c r="G718" s="109">
        <f t="shared" si="33"/>
        <v>9.9616928934488348E-5</v>
      </c>
    </row>
    <row r="719" spans="1:7">
      <c r="A719" s="198" t="s">
        <v>1019</v>
      </c>
      <c r="B719" s="79">
        <v>44739</v>
      </c>
      <c r="C719" s="79">
        <v>44747</v>
      </c>
      <c r="D719" s="80">
        <v>12460</v>
      </c>
      <c r="E719" s="77">
        <f t="shared" si="34"/>
        <v>8</v>
      </c>
      <c r="F719" s="197">
        <f t="shared" si="35"/>
        <v>4.4329533375847313E-4</v>
      </c>
      <c r="G719" s="109">
        <f t="shared" si="33"/>
        <v>3.5463626700677851E-3</v>
      </c>
    </row>
    <row r="720" spans="1:7">
      <c r="A720" s="198" t="s">
        <v>1020</v>
      </c>
      <c r="B720" s="79">
        <v>44740</v>
      </c>
      <c r="C720" s="79">
        <v>44883</v>
      </c>
      <c r="D720" s="80">
        <v>500</v>
      </c>
      <c r="E720" s="77">
        <f t="shared" si="34"/>
        <v>143</v>
      </c>
      <c r="F720" s="197">
        <f t="shared" si="35"/>
        <v>1.7788737309730061E-5</v>
      </c>
      <c r="G720" s="109">
        <f t="shared" si="33"/>
        <v>2.5437894352913987E-3</v>
      </c>
    </row>
    <row r="721" spans="1:7">
      <c r="A721" s="198" t="s">
        <v>1021</v>
      </c>
      <c r="B721" s="79">
        <v>44740</v>
      </c>
      <c r="C721" s="79">
        <v>44749</v>
      </c>
      <c r="D721" s="80">
        <v>924283.83</v>
      </c>
      <c r="E721" s="77">
        <f t="shared" si="34"/>
        <v>9</v>
      </c>
      <c r="F721" s="197">
        <f t="shared" si="35"/>
        <v>3.2883684503002393E-2</v>
      </c>
      <c r="G721" s="109">
        <f t="shared" si="33"/>
        <v>0.29595316052702153</v>
      </c>
    </row>
    <row r="722" spans="1:7">
      <c r="A722" s="198" t="s">
        <v>1022</v>
      </c>
      <c r="B722" s="79">
        <v>44740</v>
      </c>
      <c r="C722" s="79">
        <v>44749</v>
      </c>
      <c r="D722" s="80">
        <v>500</v>
      </c>
      <c r="E722" s="77">
        <f t="shared" si="34"/>
        <v>9</v>
      </c>
      <c r="F722" s="197">
        <f t="shared" si="35"/>
        <v>1.7788737309730061E-5</v>
      </c>
      <c r="G722" s="109">
        <f t="shared" si="33"/>
        <v>1.6009863578757055E-4</v>
      </c>
    </row>
    <row r="723" spans="1:7">
      <c r="A723" s="198" t="s">
        <v>1023</v>
      </c>
      <c r="B723" s="79">
        <v>44740</v>
      </c>
      <c r="C723" s="79">
        <v>44790</v>
      </c>
      <c r="D723" s="80">
        <v>200</v>
      </c>
      <c r="E723" s="77">
        <f t="shared" si="34"/>
        <v>50</v>
      </c>
      <c r="F723" s="197">
        <f t="shared" si="35"/>
        <v>7.115494923892025E-6</v>
      </c>
      <c r="G723" s="109">
        <f t="shared" si="33"/>
        <v>3.5577474619460123E-4</v>
      </c>
    </row>
    <row r="724" spans="1:7">
      <c r="A724" s="198" t="s">
        <v>1024</v>
      </c>
      <c r="B724" s="79">
        <v>44740</v>
      </c>
      <c r="C724" s="79">
        <v>44753</v>
      </c>
      <c r="D724" s="80">
        <v>3488.5</v>
      </c>
      <c r="E724" s="77">
        <f t="shared" si="34"/>
        <v>13</v>
      </c>
      <c r="F724" s="197">
        <f t="shared" si="35"/>
        <v>1.2411202020998663E-4</v>
      </c>
      <c r="G724" s="109">
        <f t="shared" si="33"/>
        <v>1.6134562627298263E-3</v>
      </c>
    </row>
    <row r="725" spans="1:7">
      <c r="A725" s="198" t="s">
        <v>1025</v>
      </c>
      <c r="B725" s="79">
        <v>44741</v>
      </c>
      <c r="C725" s="79">
        <v>44748</v>
      </c>
      <c r="D725" s="80">
        <v>47.49</v>
      </c>
      <c r="E725" s="77">
        <f t="shared" si="34"/>
        <v>7</v>
      </c>
      <c r="F725" s="197">
        <f t="shared" si="35"/>
        <v>1.6895742696781613E-6</v>
      </c>
      <c r="G725" s="109">
        <f t="shared" si="33"/>
        <v>1.182701988774713E-5</v>
      </c>
    </row>
    <row r="726" spans="1:7">
      <c r="A726" s="198" t="s">
        <v>1026</v>
      </c>
      <c r="B726" s="79">
        <v>44741</v>
      </c>
      <c r="C726" s="79">
        <v>44747</v>
      </c>
      <c r="D726" s="80">
        <v>53.71</v>
      </c>
      <c r="E726" s="77">
        <f t="shared" si="34"/>
        <v>6</v>
      </c>
      <c r="F726" s="197">
        <f t="shared" si="35"/>
        <v>1.9108661618112032E-6</v>
      </c>
      <c r="G726" s="109">
        <f t="shared" si="33"/>
        <v>1.1465196970867218E-5</v>
      </c>
    </row>
    <row r="727" spans="1:7">
      <c r="A727" s="198" t="s">
        <v>1027</v>
      </c>
      <c r="B727" s="79">
        <v>44741</v>
      </c>
      <c r="C727" s="79">
        <v>44747</v>
      </c>
      <c r="D727" s="80">
        <v>6944.65</v>
      </c>
      <c r="E727" s="77">
        <f t="shared" si="34"/>
        <v>6</v>
      </c>
      <c r="F727" s="197">
        <f t="shared" si="35"/>
        <v>2.4707310911603375E-4</v>
      </c>
      <c r="G727" s="109">
        <f t="shared" si="33"/>
        <v>1.4824386546962026E-3</v>
      </c>
    </row>
    <row r="728" spans="1:7">
      <c r="A728" s="198" t="s">
        <v>1028</v>
      </c>
      <c r="B728" s="79">
        <v>44741</v>
      </c>
      <c r="C728" s="79">
        <v>44763</v>
      </c>
      <c r="D728" s="80">
        <v>100</v>
      </c>
      <c r="E728" s="77">
        <f t="shared" si="34"/>
        <v>22</v>
      </c>
      <c r="F728" s="197">
        <f t="shared" si="35"/>
        <v>3.5577474619460125E-6</v>
      </c>
      <c r="G728" s="109">
        <f t="shared" si="33"/>
        <v>7.8270444162812278E-5</v>
      </c>
    </row>
    <row r="729" spans="1:7">
      <c r="A729" s="198" t="s">
        <v>1029</v>
      </c>
      <c r="B729" s="79">
        <v>44742</v>
      </c>
      <c r="C729" s="79">
        <v>44748</v>
      </c>
      <c r="D729" s="80">
        <v>414</v>
      </c>
      <c r="E729" s="77">
        <f t="shared" si="34"/>
        <v>6</v>
      </c>
      <c r="F729" s="197">
        <f t="shared" si="35"/>
        <v>1.472907449245649E-5</v>
      </c>
      <c r="G729" s="109">
        <f t="shared" si="33"/>
        <v>8.8374446954738944E-5</v>
      </c>
    </row>
    <row r="730" spans="1:7">
      <c r="A730" s="198" t="s">
        <v>1030</v>
      </c>
      <c r="B730" s="79">
        <v>44742</v>
      </c>
      <c r="C730" s="79">
        <v>44749</v>
      </c>
      <c r="D730" s="80">
        <v>118500</v>
      </c>
      <c r="E730" s="77">
        <f t="shared" si="34"/>
        <v>7</v>
      </c>
      <c r="F730" s="197">
        <f t="shared" si="35"/>
        <v>4.2159307424060244E-3</v>
      </c>
      <c r="G730" s="109">
        <f t="shared" si="33"/>
        <v>2.951151519684217E-2</v>
      </c>
    </row>
    <row r="731" spans="1:7">
      <c r="A731" s="198" t="s">
        <v>1031</v>
      </c>
      <c r="B731" s="79">
        <v>44742</v>
      </c>
      <c r="C731" s="79">
        <v>44749</v>
      </c>
      <c r="D731" s="80">
        <v>7</v>
      </c>
      <c r="E731" s="77">
        <f t="shared" si="34"/>
        <v>7</v>
      </c>
      <c r="F731" s="197">
        <f t="shared" si="35"/>
        <v>2.4904232233622085E-7</v>
      </c>
      <c r="G731" s="109">
        <f t="shared" si="33"/>
        <v>1.7432962563535459E-6</v>
      </c>
    </row>
    <row r="732" spans="1:7">
      <c r="A732" s="198" t="s">
        <v>1032</v>
      </c>
      <c r="B732" s="79">
        <v>44742</v>
      </c>
      <c r="C732" s="79">
        <v>44750</v>
      </c>
      <c r="D732" s="80">
        <v>150</v>
      </c>
      <c r="E732" s="77">
        <f t="shared" si="34"/>
        <v>8</v>
      </c>
      <c r="F732" s="197">
        <f t="shared" si="35"/>
        <v>5.3366211929190185E-6</v>
      </c>
      <c r="G732" s="109">
        <f t="shared" si="33"/>
        <v>4.2692969543352148E-5</v>
      </c>
    </row>
    <row r="733" spans="1:7">
      <c r="A733" s="198" t="s">
        <v>1033</v>
      </c>
      <c r="B733" s="79">
        <v>44742</v>
      </c>
      <c r="C733" s="79">
        <v>44754</v>
      </c>
      <c r="D733" s="80">
        <v>370.75</v>
      </c>
      <c r="E733" s="77">
        <f t="shared" si="34"/>
        <v>12</v>
      </c>
      <c r="F733" s="197">
        <f t="shared" si="35"/>
        <v>1.319034871516484E-5</v>
      </c>
      <c r="G733" s="109">
        <f t="shared" si="33"/>
        <v>1.5828418458197808E-4</v>
      </c>
    </row>
    <row r="734" spans="1:7">
      <c r="A734" s="198" t="s">
        <v>1034</v>
      </c>
      <c r="B734" s="79">
        <v>44742</v>
      </c>
      <c r="C734" s="79">
        <v>44750</v>
      </c>
      <c r="D734" s="80">
        <v>1489.85</v>
      </c>
      <c r="E734" s="77">
        <f t="shared" si="34"/>
        <v>8</v>
      </c>
      <c r="F734" s="197">
        <f t="shared" si="35"/>
        <v>5.3005100561802658E-5</v>
      </c>
      <c r="G734" s="109">
        <f t="shared" si="33"/>
        <v>4.2404080449442126E-4</v>
      </c>
    </row>
    <row r="735" spans="1:7">
      <c r="A735" s="198" t="s">
        <v>1035</v>
      </c>
      <c r="B735" s="79">
        <v>44742</v>
      </c>
      <c r="C735" s="79">
        <v>44750</v>
      </c>
      <c r="D735" s="80">
        <v>542.5</v>
      </c>
      <c r="E735" s="77">
        <f t="shared" si="34"/>
        <v>8</v>
      </c>
      <c r="F735" s="197">
        <f t="shared" si="35"/>
        <v>1.9300779981057116E-5</v>
      </c>
      <c r="G735" s="109">
        <f t="shared" si="33"/>
        <v>1.5440623984845693E-4</v>
      </c>
    </row>
    <row r="736" spans="1:7">
      <c r="A736" s="198" t="s">
        <v>1036</v>
      </c>
      <c r="B736" s="79">
        <v>44742</v>
      </c>
      <c r="C736" s="79">
        <v>44792</v>
      </c>
      <c r="D736" s="80">
        <v>17400.36</v>
      </c>
      <c r="E736" s="77">
        <f t="shared" si="34"/>
        <v>50</v>
      </c>
      <c r="F736" s="197">
        <f t="shared" si="35"/>
        <v>6.1906086626946919E-4</v>
      </c>
      <c r="G736" s="109">
        <f t="shared" si="33"/>
        <v>3.0953043313473459E-2</v>
      </c>
    </row>
    <row r="737" spans="1:7">
      <c r="A737" s="198" t="s">
        <v>1037</v>
      </c>
      <c r="B737" s="79">
        <v>44743</v>
      </c>
      <c r="C737" s="79">
        <v>44749</v>
      </c>
      <c r="D737" s="80">
        <v>15000</v>
      </c>
      <c r="E737" s="77">
        <f t="shared" si="34"/>
        <v>6</v>
      </c>
      <c r="F737" s="197">
        <f t="shared" si="35"/>
        <v>5.3366211929190184E-4</v>
      </c>
      <c r="G737" s="109">
        <f t="shared" si="33"/>
        <v>3.2019727157514112E-3</v>
      </c>
    </row>
    <row r="738" spans="1:7">
      <c r="A738" s="198" t="s">
        <v>1038</v>
      </c>
      <c r="B738" s="79">
        <v>44743</v>
      </c>
      <c r="C738" s="79">
        <v>44762</v>
      </c>
      <c r="D738" s="80">
        <v>15000</v>
      </c>
      <c r="E738" s="77">
        <f t="shared" si="34"/>
        <v>19</v>
      </c>
      <c r="F738" s="197">
        <f t="shared" si="35"/>
        <v>5.3366211929190184E-4</v>
      </c>
      <c r="G738" s="109">
        <f t="shared" si="33"/>
        <v>1.0139580266546135E-2</v>
      </c>
    </row>
    <row r="739" spans="1:7">
      <c r="A739" s="198" t="s">
        <v>1039</v>
      </c>
      <c r="B739" s="79">
        <v>44743</v>
      </c>
      <c r="C739" s="79">
        <v>44749</v>
      </c>
      <c r="D739" s="80">
        <v>1660.44</v>
      </c>
      <c r="E739" s="77">
        <f t="shared" si="34"/>
        <v>6</v>
      </c>
      <c r="F739" s="197">
        <f t="shared" si="35"/>
        <v>5.9074261957136366E-5</v>
      </c>
      <c r="G739" s="109">
        <f t="shared" si="33"/>
        <v>3.5444557174281818E-4</v>
      </c>
    </row>
    <row r="740" spans="1:7">
      <c r="A740" s="198" t="s">
        <v>1040</v>
      </c>
      <c r="B740" s="79">
        <v>44747</v>
      </c>
      <c r="C740" s="79">
        <v>44757</v>
      </c>
      <c r="D740" s="80">
        <v>5856</v>
      </c>
      <c r="E740" s="77">
        <f t="shared" si="34"/>
        <v>10</v>
      </c>
      <c r="F740" s="197">
        <f t="shared" si="35"/>
        <v>2.0834169137155849E-4</v>
      </c>
      <c r="G740" s="109">
        <f t="shared" si="33"/>
        <v>2.0834169137155848E-3</v>
      </c>
    </row>
    <row r="741" spans="1:7">
      <c r="A741" s="198" t="s">
        <v>1041</v>
      </c>
      <c r="B741" s="79">
        <v>44748</v>
      </c>
      <c r="C741" s="79">
        <v>44761</v>
      </c>
      <c r="D741" s="80">
        <v>201148.92</v>
      </c>
      <c r="E741" s="77">
        <f t="shared" si="34"/>
        <v>13</v>
      </c>
      <c r="F741" s="197">
        <f t="shared" si="35"/>
        <v>7.1563705960318155E-3</v>
      </c>
      <c r="G741" s="109">
        <f t="shared" si="33"/>
        <v>9.3032817748413599E-2</v>
      </c>
    </row>
    <row r="742" spans="1:7">
      <c r="A742" s="198" t="s">
        <v>1042</v>
      </c>
      <c r="B742" s="79">
        <v>44749</v>
      </c>
      <c r="C742" s="79">
        <v>44774</v>
      </c>
      <c r="D742" s="80">
        <v>500425.25</v>
      </c>
      <c r="E742" s="77">
        <f t="shared" si="34"/>
        <v>25</v>
      </c>
      <c r="F742" s="197">
        <f t="shared" si="35"/>
        <v>1.7803866630811988E-2</v>
      </c>
      <c r="G742" s="109">
        <f t="shared" si="33"/>
        <v>0.44509666577029972</v>
      </c>
    </row>
    <row r="743" spans="1:7">
      <c r="A743" s="198" t="s">
        <v>1043</v>
      </c>
      <c r="B743" s="79">
        <v>44749</v>
      </c>
      <c r="C743" s="79">
        <v>44774</v>
      </c>
      <c r="D743" s="80">
        <v>553613.93999999994</v>
      </c>
      <c r="E743" s="77">
        <f t="shared" si="34"/>
        <v>25</v>
      </c>
      <c r="F743" s="197">
        <f t="shared" si="35"/>
        <v>1.9696185899329317E-2</v>
      </c>
      <c r="G743" s="109">
        <f t="shared" si="33"/>
        <v>0.49240464748323293</v>
      </c>
    </row>
    <row r="744" spans="1:7">
      <c r="A744" s="198" t="s">
        <v>1044</v>
      </c>
      <c r="B744" s="79">
        <v>44749</v>
      </c>
      <c r="C744" s="79">
        <v>44774</v>
      </c>
      <c r="D744" s="80">
        <v>745447.74</v>
      </c>
      <c r="E744" s="77">
        <f t="shared" si="34"/>
        <v>25</v>
      </c>
      <c r="F744" s="197">
        <f t="shared" si="35"/>
        <v>2.6521148049983907E-2</v>
      </c>
      <c r="G744" s="109">
        <f t="shared" si="33"/>
        <v>0.66302870124959767</v>
      </c>
    </row>
    <row r="745" spans="1:7">
      <c r="A745" s="198" t="s">
        <v>1045</v>
      </c>
      <c r="B745" s="79">
        <v>44749</v>
      </c>
      <c r="C745" s="79">
        <v>44774</v>
      </c>
      <c r="D745" s="80">
        <v>1729451.49</v>
      </c>
      <c r="E745" s="77">
        <f t="shared" si="34"/>
        <v>25</v>
      </c>
      <c r="F745" s="197">
        <f t="shared" si="35"/>
        <v>6.1529516491062496E-2</v>
      </c>
      <c r="G745" s="109">
        <f t="shared" si="33"/>
        <v>1.5382379122765624</v>
      </c>
    </row>
    <row r="746" spans="1:7">
      <c r="A746" s="198" t="s">
        <v>1046</v>
      </c>
      <c r="B746" s="79">
        <v>44750</v>
      </c>
      <c r="C746" s="79">
        <v>44756</v>
      </c>
      <c r="D746" s="80">
        <v>98.5</v>
      </c>
      <c r="E746" s="77">
        <f t="shared" si="34"/>
        <v>6</v>
      </c>
      <c r="F746" s="197">
        <f t="shared" si="35"/>
        <v>3.5043812500168223E-6</v>
      </c>
      <c r="G746" s="109">
        <f t="shared" si="33"/>
        <v>2.1026287500100934E-5</v>
      </c>
    </row>
    <row r="747" spans="1:7">
      <c r="A747" s="198" t="s">
        <v>1047</v>
      </c>
      <c r="B747" s="79">
        <v>44750</v>
      </c>
      <c r="C747" s="79">
        <v>44762</v>
      </c>
      <c r="D747" s="80">
        <v>13500</v>
      </c>
      <c r="E747" s="77">
        <f t="shared" si="34"/>
        <v>12</v>
      </c>
      <c r="F747" s="197">
        <f t="shared" si="35"/>
        <v>4.8029590736271165E-4</v>
      </c>
      <c r="G747" s="109">
        <f t="shared" si="33"/>
        <v>5.7635508883525401E-3</v>
      </c>
    </row>
    <row r="748" spans="1:7">
      <c r="A748" s="198" t="s">
        <v>1048</v>
      </c>
      <c r="B748" s="79">
        <v>44750</v>
      </c>
      <c r="C748" s="79">
        <v>44764</v>
      </c>
      <c r="D748" s="80">
        <v>5979.32</v>
      </c>
      <c r="E748" s="77">
        <f t="shared" si="34"/>
        <v>14</v>
      </c>
      <c r="F748" s="197">
        <f t="shared" si="35"/>
        <v>2.127291055416303E-4</v>
      </c>
      <c r="G748" s="109">
        <f t="shared" si="33"/>
        <v>2.9782074775828241E-3</v>
      </c>
    </row>
    <row r="749" spans="1:7">
      <c r="A749" s="198" t="s">
        <v>1049</v>
      </c>
      <c r="B749" s="79">
        <v>44753</v>
      </c>
      <c r="C749" s="79">
        <v>44761</v>
      </c>
      <c r="D749" s="80">
        <v>4100</v>
      </c>
      <c r="E749" s="77">
        <f t="shared" si="34"/>
        <v>8</v>
      </c>
      <c r="F749" s="197">
        <f t="shared" si="35"/>
        <v>1.4586764593978651E-4</v>
      </c>
      <c r="G749" s="109">
        <f t="shared" ref="G749:G812" si="36">IF(ISBLANK(C749), "",E749*F749)</f>
        <v>1.1669411675182921E-3</v>
      </c>
    </row>
    <row r="750" spans="1:7">
      <c r="A750" s="198" t="s">
        <v>1050</v>
      </c>
      <c r="B750" s="79">
        <v>44753</v>
      </c>
      <c r="C750" s="79">
        <v>44761</v>
      </c>
      <c r="D750" s="80">
        <v>5850</v>
      </c>
      <c r="E750" s="77">
        <f t="shared" ref="E750:E813" si="37">IF(ISBLANK(C750),"",C750-B750)</f>
        <v>8</v>
      </c>
      <c r="F750" s="197">
        <f t="shared" si="35"/>
        <v>2.0812822652384173E-4</v>
      </c>
      <c r="G750" s="109">
        <f t="shared" si="36"/>
        <v>1.6650258121907338E-3</v>
      </c>
    </row>
    <row r="751" spans="1:7">
      <c r="A751" s="198" t="s">
        <v>1051</v>
      </c>
      <c r="B751" s="79">
        <v>44754</v>
      </c>
      <c r="C751" s="79">
        <v>44761</v>
      </c>
      <c r="D751" s="80">
        <v>21989.84</v>
      </c>
      <c r="E751" s="77">
        <f t="shared" si="37"/>
        <v>7</v>
      </c>
      <c r="F751" s="197">
        <f t="shared" si="35"/>
        <v>7.8234297448598897E-4</v>
      </c>
      <c r="G751" s="109">
        <f t="shared" si="36"/>
        <v>5.4764008214019232E-3</v>
      </c>
    </row>
    <row r="752" spans="1:7">
      <c r="A752" s="198" t="s">
        <v>1052</v>
      </c>
      <c r="B752" s="79">
        <v>44754</v>
      </c>
      <c r="C752" s="79">
        <v>44769</v>
      </c>
      <c r="D752" s="80">
        <v>3856.08</v>
      </c>
      <c r="E752" s="77">
        <f t="shared" si="37"/>
        <v>15</v>
      </c>
      <c r="F752" s="197">
        <f t="shared" si="35"/>
        <v>1.371895883306078E-4</v>
      </c>
      <c r="G752" s="109">
        <f t="shared" si="36"/>
        <v>2.0578438249591168E-3</v>
      </c>
    </row>
    <row r="753" spans="1:7">
      <c r="A753" s="198" t="s">
        <v>1053</v>
      </c>
      <c r="B753" s="79">
        <v>44754</v>
      </c>
      <c r="C753" s="79">
        <v>44762</v>
      </c>
      <c r="D753" s="80">
        <v>3685.98</v>
      </c>
      <c r="E753" s="77">
        <f t="shared" si="37"/>
        <v>8</v>
      </c>
      <c r="F753" s="197">
        <f t="shared" si="35"/>
        <v>1.3113785989783762E-4</v>
      </c>
      <c r="G753" s="109">
        <f t="shared" si="36"/>
        <v>1.0491028791827009E-3</v>
      </c>
    </row>
    <row r="754" spans="1:7">
      <c r="A754" s="198" t="s">
        <v>1054</v>
      </c>
      <c r="B754" s="79">
        <v>44754</v>
      </c>
      <c r="C754" s="79">
        <v>44768</v>
      </c>
      <c r="D754" s="80">
        <v>2132.37</v>
      </c>
      <c r="E754" s="77">
        <f t="shared" si="37"/>
        <v>14</v>
      </c>
      <c r="F754" s="197">
        <f t="shared" si="35"/>
        <v>7.5864339554298176E-5</v>
      </c>
      <c r="G754" s="109">
        <f t="shared" si="36"/>
        <v>1.0621007537601744E-3</v>
      </c>
    </row>
    <row r="755" spans="1:7">
      <c r="A755" s="198" t="s">
        <v>1055</v>
      </c>
      <c r="B755" s="79">
        <v>44754</v>
      </c>
      <c r="C755" s="79">
        <v>44764</v>
      </c>
      <c r="D755" s="80">
        <v>22322.02</v>
      </c>
      <c r="E755" s="77">
        <f t="shared" si="37"/>
        <v>10</v>
      </c>
      <c r="F755" s="197">
        <f t="shared" si="35"/>
        <v>7.941611000050813E-4</v>
      </c>
      <c r="G755" s="109">
        <f t="shared" si="36"/>
        <v>7.941611000050813E-3</v>
      </c>
    </row>
    <row r="756" spans="1:7">
      <c r="A756" s="198" t="s">
        <v>1056</v>
      </c>
      <c r="B756" s="79">
        <v>44754</v>
      </c>
      <c r="C756" s="79">
        <v>44764</v>
      </c>
      <c r="D756" s="80">
        <v>10857.56</v>
      </c>
      <c r="E756" s="77">
        <f t="shared" si="37"/>
        <v>10</v>
      </c>
      <c r="F756" s="197">
        <f t="shared" si="35"/>
        <v>3.8628456532926542E-4</v>
      </c>
      <c r="G756" s="109">
        <f t="shared" si="36"/>
        <v>3.8628456532926541E-3</v>
      </c>
    </row>
    <row r="757" spans="1:7">
      <c r="A757" s="198" t="s">
        <v>1057</v>
      </c>
      <c r="B757" s="79">
        <v>44754</v>
      </c>
      <c r="C757" s="79">
        <v>44763</v>
      </c>
      <c r="D757" s="80">
        <v>20747.52</v>
      </c>
      <c r="E757" s="77">
        <f t="shared" si="37"/>
        <v>9</v>
      </c>
      <c r="F757" s="197">
        <f t="shared" si="35"/>
        <v>7.3814436621674133E-4</v>
      </c>
      <c r="G757" s="109">
        <f t="shared" si="36"/>
        <v>6.643299295950672E-3</v>
      </c>
    </row>
    <row r="758" spans="1:7">
      <c r="A758" s="198" t="s">
        <v>1058</v>
      </c>
      <c r="B758" s="79">
        <v>44754</v>
      </c>
      <c r="C758" s="79">
        <v>44774</v>
      </c>
      <c r="D758" s="80">
        <v>3589.33</v>
      </c>
      <c r="E758" s="77">
        <f t="shared" si="37"/>
        <v>20</v>
      </c>
      <c r="F758" s="197">
        <f t="shared" si="35"/>
        <v>1.276992969758668E-4</v>
      </c>
      <c r="G758" s="109">
        <f t="shared" si="36"/>
        <v>2.5539859395173363E-3</v>
      </c>
    </row>
    <row r="759" spans="1:7">
      <c r="A759" s="198" t="s">
        <v>1059</v>
      </c>
      <c r="B759" s="79">
        <v>44754</v>
      </c>
      <c r="C759" s="79">
        <v>44761</v>
      </c>
      <c r="D759" s="80">
        <v>8601.2199999999993</v>
      </c>
      <c r="E759" s="77">
        <f t="shared" si="37"/>
        <v>7</v>
      </c>
      <c r="F759" s="197">
        <f t="shared" si="35"/>
        <v>3.0600968624639276E-4</v>
      </c>
      <c r="G759" s="109">
        <f t="shared" si="36"/>
        <v>2.1420678037247492E-3</v>
      </c>
    </row>
    <row r="760" spans="1:7">
      <c r="A760" s="198" t="s">
        <v>1060</v>
      </c>
      <c r="B760" s="79">
        <v>44755</v>
      </c>
      <c r="C760" s="79">
        <v>44774</v>
      </c>
      <c r="D760" s="80">
        <v>225205.38</v>
      </c>
      <c r="E760" s="77">
        <f t="shared" si="37"/>
        <v>19</v>
      </c>
      <c r="F760" s="197">
        <f t="shared" si="35"/>
        <v>8.0122386911158725E-3</v>
      </c>
      <c r="G760" s="109">
        <f t="shared" si="36"/>
        <v>0.15223253513120158</v>
      </c>
    </row>
    <row r="761" spans="1:7">
      <c r="A761" s="198" t="s">
        <v>1061</v>
      </c>
      <c r="B761" s="79">
        <v>44756</v>
      </c>
      <c r="C761" s="79">
        <v>44768</v>
      </c>
      <c r="D761" s="80">
        <v>7</v>
      </c>
      <c r="E761" s="77">
        <f t="shared" si="37"/>
        <v>12</v>
      </c>
      <c r="F761" s="197">
        <f t="shared" si="35"/>
        <v>2.4904232233622085E-7</v>
      </c>
      <c r="G761" s="109">
        <f t="shared" si="36"/>
        <v>2.98850786803465E-6</v>
      </c>
    </row>
    <row r="762" spans="1:7">
      <c r="A762" s="198" t="s">
        <v>1062</v>
      </c>
      <c r="B762" s="79">
        <v>44756</v>
      </c>
      <c r="C762" s="79">
        <v>44761</v>
      </c>
      <c r="D762" s="80">
        <v>150</v>
      </c>
      <c r="E762" s="77">
        <f t="shared" si="37"/>
        <v>5</v>
      </c>
      <c r="F762" s="197">
        <f t="shared" si="35"/>
        <v>5.3366211929190185E-6</v>
      </c>
      <c r="G762" s="109">
        <f t="shared" si="36"/>
        <v>2.6683105964595092E-5</v>
      </c>
    </row>
    <row r="763" spans="1:7">
      <c r="A763" s="198" t="s">
        <v>1063</v>
      </c>
      <c r="B763" s="79">
        <v>44756</v>
      </c>
      <c r="C763" s="79">
        <v>44768</v>
      </c>
      <c r="D763" s="80">
        <v>112.26</v>
      </c>
      <c r="E763" s="77">
        <f t="shared" si="37"/>
        <v>12</v>
      </c>
      <c r="F763" s="197">
        <f t="shared" si="35"/>
        <v>3.9939273007805937E-6</v>
      </c>
      <c r="G763" s="109">
        <f t="shared" si="36"/>
        <v>4.7927127609367128E-5</v>
      </c>
    </row>
    <row r="764" spans="1:7">
      <c r="A764" s="198" t="s">
        <v>1064</v>
      </c>
      <c r="B764" s="79">
        <v>44756</v>
      </c>
      <c r="C764" s="79">
        <v>44761</v>
      </c>
      <c r="D764" s="80">
        <v>1489.85</v>
      </c>
      <c r="E764" s="77">
        <f t="shared" si="37"/>
        <v>5</v>
      </c>
      <c r="F764" s="197">
        <f t="shared" si="35"/>
        <v>5.3005100561802658E-5</v>
      </c>
      <c r="G764" s="109">
        <f t="shared" si="36"/>
        <v>2.6502550280901329E-4</v>
      </c>
    </row>
    <row r="765" spans="1:7">
      <c r="A765" s="198" t="s">
        <v>1065</v>
      </c>
      <c r="B765" s="79">
        <v>44756</v>
      </c>
      <c r="C765" s="79">
        <v>44761</v>
      </c>
      <c r="D765" s="80">
        <v>542.5</v>
      </c>
      <c r="E765" s="77">
        <f t="shared" si="37"/>
        <v>5</v>
      </c>
      <c r="F765" s="197">
        <f t="shared" si="35"/>
        <v>1.9300779981057116E-5</v>
      </c>
      <c r="G765" s="109">
        <f t="shared" si="36"/>
        <v>9.6503899905285578E-5</v>
      </c>
    </row>
    <row r="766" spans="1:7">
      <c r="A766" s="198" t="s">
        <v>1066</v>
      </c>
      <c r="B766" s="79">
        <v>44757</v>
      </c>
      <c r="C766" s="79">
        <v>44763</v>
      </c>
      <c r="D766" s="80">
        <v>705.42</v>
      </c>
      <c r="E766" s="77">
        <f t="shared" si="37"/>
        <v>6</v>
      </c>
      <c r="F766" s="197">
        <f t="shared" si="35"/>
        <v>2.5097062146059559E-5</v>
      </c>
      <c r="G766" s="109">
        <f t="shared" si="36"/>
        <v>1.5058237287635736E-4</v>
      </c>
    </row>
    <row r="767" spans="1:7">
      <c r="A767" s="198" t="s">
        <v>1067</v>
      </c>
      <c r="B767" s="79">
        <v>44757</v>
      </c>
      <c r="C767" s="79">
        <v>44767</v>
      </c>
      <c r="D767" s="80">
        <v>775.88</v>
      </c>
      <c r="E767" s="77">
        <f t="shared" si="37"/>
        <v>10</v>
      </c>
      <c r="F767" s="197">
        <f t="shared" si="35"/>
        <v>2.760385100774672E-5</v>
      </c>
      <c r="G767" s="109">
        <f t="shared" si="36"/>
        <v>2.7603851007746718E-4</v>
      </c>
    </row>
    <row r="768" spans="1:7">
      <c r="A768" s="198" t="s">
        <v>1068</v>
      </c>
      <c r="B768" s="79">
        <v>44757</v>
      </c>
      <c r="C768" s="79">
        <v>44763</v>
      </c>
      <c r="D768" s="80">
        <v>1940</v>
      </c>
      <c r="E768" s="77">
        <f t="shared" si="37"/>
        <v>6</v>
      </c>
      <c r="F768" s="197">
        <f t="shared" si="35"/>
        <v>6.9020300761752634E-5</v>
      </c>
      <c r="G768" s="109">
        <f t="shared" si="36"/>
        <v>4.1412180457051583E-4</v>
      </c>
    </row>
    <row r="769" spans="1:7">
      <c r="A769" s="198" t="s">
        <v>1069</v>
      </c>
      <c r="B769" s="79">
        <v>44757</v>
      </c>
      <c r="C769" s="79">
        <v>44763</v>
      </c>
      <c r="D769" s="80">
        <v>5933.4</v>
      </c>
      <c r="E769" s="77">
        <f t="shared" si="37"/>
        <v>6</v>
      </c>
      <c r="F769" s="197">
        <f t="shared" si="35"/>
        <v>2.1109538790710467E-4</v>
      </c>
      <c r="G769" s="109">
        <f t="shared" si="36"/>
        <v>1.266572327442628E-3</v>
      </c>
    </row>
    <row r="770" spans="1:7">
      <c r="A770" s="198" t="s">
        <v>1070</v>
      </c>
      <c r="B770" s="79">
        <v>44757</v>
      </c>
      <c r="C770" s="79">
        <v>44762</v>
      </c>
      <c r="D770" s="80">
        <v>10000</v>
      </c>
      <c r="E770" s="77">
        <f t="shared" si="37"/>
        <v>5</v>
      </c>
      <c r="F770" s="197">
        <f t="shared" si="35"/>
        <v>3.5577474619460123E-4</v>
      </c>
      <c r="G770" s="109">
        <f t="shared" si="36"/>
        <v>1.7788737309730061E-3</v>
      </c>
    </row>
    <row r="771" spans="1:7">
      <c r="A771" s="198" t="s">
        <v>1071</v>
      </c>
      <c r="B771" s="79">
        <v>44757</v>
      </c>
      <c r="C771" s="79">
        <v>44769</v>
      </c>
      <c r="D771" s="80">
        <v>4742.1899999999996</v>
      </c>
      <c r="E771" s="77">
        <f t="shared" si="37"/>
        <v>12</v>
      </c>
      <c r="F771" s="197">
        <f t="shared" si="35"/>
        <v>1.6871514436565758E-4</v>
      </c>
      <c r="G771" s="109">
        <f t="shared" si="36"/>
        <v>2.0245817323878909E-3</v>
      </c>
    </row>
    <row r="772" spans="1:7">
      <c r="A772" s="198" t="s">
        <v>1072</v>
      </c>
      <c r="B772" s="79">
        <v>44757</v>
      </c>
      <c r="C772" s="79">
        <v>44770</v>
      </c>
      <c r="D772" s="80">
        <v>50</v>
      </c>
      <c r="E772" s="77">
        <f t="shared" si="37"/>
        <v>13</v>
      </c>
      <c r="F772" s="197">
        <f t="shared" si="35"/>
        <v>1.7788737309730063E-6</v>
      </c>
      <c r="G772" s="109">
        <f t="shared" si="36"/>
        <v>2.3125358502649082E-5</v>
      </c>
    </row>
    <row r="773" spans="1:7">
      <c r="A773" s="198" t="s">
        <v>1073</v>
      </c>
      <c r="B773" s="79">
        <v>44757</v>
      </c>
      <c r="C773" s="79">
        <v>44782</v>
      </c>
      <c r="D773" s="80">
        <v>100</v>
      </c>
      <c r="E773" s="77">
        <f t="shared" si="37"/>
        <v>25</v>
      </c>
      <c r="F773" s="197">
        <f t="shared" si="35"/>
        <v>3.5577474619460125E-6</v>
      </c>
      <c r="G773" s="109">
        <f t="shared" si="36"/>
        <v>8.8943686548650306E-5</v>
      </c>
    </row>
    <row r="774" spans="1:7">
      <c r="A774" s="198" t="s">
        <v>1074</v>
      </c>
      <c r="B774" s="79">
        <v>44757</v>
      </c>
      <c r="C774" s="79">
        <v>44791</v>
      </c>
      <c r="D774" s="80">
        <v>50</v>
      </c>
      <c r="E774" s="77">
        <f t="shared" si="37"/>
        <v>34</v>
      </c>
      <c r="F774" s="197">
        <f t="shared" si="35"/>
        <v>1.7788737309730063E-6</v>
      </c>
      <c r="G774" s="109">
        <f t="shared" si="36"/>
        <v>6.048170685308221E-5</v>
      </c>
    </row>
    <row r="775" spans="1:7">
      <c r="A775" s="198" t="s">
        <v>1075</v>
      </c>
      <c r="B775" s="79">
        <v>44757</v>
      </c>
      <c r="C775" s="79">
        <v>44769</v>
      </c>
      <c r="D775" s="80">
        <v>50</v>
      </c>
      <c r="E775" s="77">
        <f t="shared" si="37"/>
        <v>12</v>
      </c>
      <c r="F775" s="197">
        <f t="shared" si="35"/>
        <v>1.7788737309730063E-6</v>
      </c>
      <c r="G775" s="109">
        <f t="shared" si="36"/>
        <v>2.1346484771676074E-5</v>
      </c>
    </row>
    <row r="776" spans="1:7">
      <c r="A776" s="198" t="s">
        <v>1076</v>
      </c>
      <c r="B776" s="79">
        <v>44757</v>
      </c>
      <c r="C776" s="79">
        <v>44781</v>
      </c>
      <c r="D776" s="80">
        <v>50</v>
      </c>
      <c r="E776" s="77">
        <f t="shared" si="37"/>
        <v>24</v>
      </c>
      <c r="F776" s="197">
        <f t="shared" si="35"/>
        <v>1.7788737309730063E-6</v>
      </c>
      <c r="G776" s="109">
        <f t="shared" si="36"/>
        <v>4.2692969543352148E-5</v>
      </c>
    </row>
    <row r="777" spans="1:7">
      <c r="A777" s="198" t="s">
        <v>1077</v>
      </c>
      <c r="B777" s="79">
        <v>44757</v>
      </c>
      <c r="C777" s="79">
        <v>44769</v>
      </c>
      <c r="D777" s="80">
        <v>459</v>
      </c>
      <c r="E777" s="77">
        <f t="shared" si="37"/>
        <v>12</v>
      </c>
      <c r="F777" s="197">
        <f t="shared" si="35"/>
        <v>1.6330060850332197E-5</v>
      </c>
      <c r="G777" s="109">
        <f t="shared" si="36"/>
        <v>1.9596073020398638E-4</v>
      </c>
    </row>
    <row r="778" spans="1:7">
      <c r="A778" s="198" t="s">
        <v>1078</v>
      </c>
      <c r="B778" s="79">
        <v>44757</v>
      </c>
      <c r="C778" s="79">
        <v>44769</v>
      </c>
      <c r="D778" s="80">
        <v>50</v>
      </c>
      <c r="E778" s="77">
        <f t="shared" si="37"/>
        <v>12</v>
      </c>
      <c r="F778" s="197">
        <f t="shared" si="35"/>
        <v>1.7788737309730063E-6</v>
      </c>
      <c r="G778" s="109">
        <f t="shared" si="36"/>
        <v>2.1346484771676074E-5</v>
      </c>
    </row>
    <row r="779" spans="1:7">
      <c r="A779" s="198" t="s">
        <v>1079</v>
      </c>
      <c r="B779" s="79">
        <v>44757</v>
      </c>
      <c r="C779" s="79">
        <v>44770</v>
      </c>
      <c r="D779" s="80">
        <v>743.47</v>
      </c>
      <c r="E779" s="77">
        <f t="shared" si="37"/>
        <v>13</v>
      </c>
      <c r="F779" s="197">
        <f t="shared" ref="F779:F842" si="38">D779/$D$935</f>
        <v>2.6450785055330018E-5</v>
      </c>
      <c r="G779" s="109">
        <f t="shared" si="36"/>
        <v>3.4386020571929021E-4</v>
      </c>
    </row>
    <row r="780" spans="1:7">
      <c r="A780" s="198" t="s">
        <v>1080</v>
      </c>
      <c r="B780" s="79">
        <v>44760</v>
      </c>
      <c r="C780" s="79">
        <v>44768</v>
      </c>
      <c r="D780" s="80">
        <v>5375</v>
      </c>
      <c r="E780" s="77">
        <f t="shared" si="37"/>
        <v>8</v>
      </c>
      <c r="F780" s="197">
        <f t="shared" si="38"/>
        <v>1.9122892607959817E-4</v>
      </c>
      <c r="G780" s="109">
        <f t="shared" si="36"/>
        <v>1.5298314086367854E-3</v>
      </c>
    </row>
    <row r="781" spans="1:7">
      <c r="A781" s="198" t="s">
        <v>1081</v>
      </c>
      <c r="B781" s="79">
        <v>44760</v>
      </c>
      <c r="C781" s="79">
        <v>44774</v>
      </c>
      <c r="D781" s="80">
        <v>1518.21</v>
      </c>
      <c r="E781" s="77">
        <f t="shared" si="37"/>
        <v>14</v>
      </c>
      <c r="F781" s="197">
        <f t="shared" si="38"/>
        <v>5.4014077742010557E-5</v>
      </c>
      <c r="G781" s="109">
        <f t="shared" si="36"/>
        <v>7.5619708838814783E-4</v>
      </c>
    </row>
    <row r="782" spans="1:7">
      <c r="A782" s="198" t="s">
        <v>1082</v>
      </c>
      <c r="B782" s="79">
        <v>44761</v>
      </c>
      <c r="C782" s="79">
        <v>44771</v>
      </c>
      <c r="D782" s="80">
        <v>501.42</v>
      </c>
      <c r="E782" s="77">
        <f t="shared" si="37"/>
        <v>10</v>
      </c>
      <c r="F782" s="197">
        <f t="shared" si="38"/>
        <v>1.7839257323689696E-5</v>
      </c>
      <c r="G782" s="109">
        <f t="shared" si="36"/>
        <v>1.7839257323689695E-4</v>
      </c>
    </row>
    <row r="783" spans="1:7">
      <c r="A783" s="198" t="s">
        <v>1083</v>
      </c>
      <c r="B783" s="79">
        <v>44761</v>
      </c>
      <c r="C783" s="79">
        <v>44769</v>
      </c>
      <c r="D783" s="80">
        <v>89.8</v>
      </c>
      <c r="E783" s="77">
        <f t="shared" si="37"/>
        <v>8</v>
      </c>
      <c r="F783" s="197">
        <f t="shared" si="38"/>
        <v>3.1948572208275189E-6</v>
      </c>
      <c r="G783" s="109">
        <f t="shared" si="36"/>
        <v>2.5558857766620151E-5</v>
      </c>
    </row>
    <row r="784" spans="1:7">
      <c r="A784" s="198" t="s">
        <v>1084</v>
      </c>
      <c r="B784" s="79">
        <v>44761</v>
      </c>
      <c r="C784" s="79">
        <v>44770</v>
      </c>
      <c r="D784" s="80">
        <v>34100</v>
      </c>
      <c r="E784" s="77">
        <f t="shared" si="37"/>
        <v>9</v>
      </c>
      <c r="F784" s="197">
        <f t="shared" si="38"/>
        <v>1.2131918845235902E-3</v>
      </c>
      <c r="G784" s="109">
        <f t="shared" si="36"/>
        <v>1.0918726960712312E-2</v>
      </c>
    </row>
    <row r="785" spans="1:7">
      <c r="A785" s="198" t="s">
        <v>1085</v>
      </c>
      <c r="B785" s="79">
        <v>44761</v>
      </c>
      <c r="C785" s="79">
        <v>44788</v>
      </c>
      <c r="D785" s="80">
        <v>82</v>
      </c>
      <c r="E785" s="77">
        <f t="shared" si="37"/>
        <v>27</v>
      </c>
      <c r="F785" s="197">
        <f t="shared" si="38"/>
        <v>2.9173529187957302E-6</v>
      </c>
      <c r="G785" s="109">
        <f t="shared" si="36"/>
        <v>7.8768528807484714E-5</v>
      </c>
    </row>
    <row r="786" spans="1:7">
      <c r="A786" s="198" t="s">
        <v>1086</v>
      </c>
      <c r="B786" s="79">
        <v>44762</v>
      </c>
      <c r="C786" s="79">
        <v>44769</v>
      </c>
      <c r="D786" s="80">
        <v>3512.2</v>
      </c>
      <c r="E786" s="77">
        <f t="shared" si="37"/>
        <v>7</v>
      </c>
      <c r="F786" s="197">
        <f t="shared" si="38"/>
        <v>1.2495520635846783E-4</v>
      </c>
      <c r="G786" s="109">
        <f t="shared" si="36"/>
        <v>8.7468644450927483E-4</v>
      </c>
    </row>
    <row r="787" spans="1:7">
      <c r="A787" s="198" t="s">
        <v>1087</v>
      </c>
      <c r="B787" s="79">
        <v>44762</v>
      </c>
      <c r="C787" s="79">
        <v>44770</v>
      </c>
      <c r="D787" s="80">
        <v>297385.57</v>
      </c>
      <c r="E787" s="77">
        <f t="shared" si="37"/>
        <v>8</v>
      </c>
      <c r="F787" s="197">
        <f t="shared" si="38"/>
        <v>1.0580227568868682E-2</v>
      </c>
      <c r="G787" s="109">
        <f t="shared" si="36"/>
        <v>8.4641820550949459E-2</v>
      </c>
    </row>
    <row r="788" spans="1:7">
      <c r="A788" s="198" t="s">
        <v>1088</v>
      </c>
      <c r="B788" s="79">
        <v>44762</v>
      </c>
      <c r="C788" s="79">
        <v>44770</v>
      </c>
      <c r="D788" s="80">
        <v>167274.81</v>
      </c>
      <c r="E788" s="77">
        <f t="shared" si="37"/>
        <v>8</v>
      </c>
      <c r="F788" s="197">
        <f t="shared" si="38"/>
        <v>5.9512153072500146E-3</v>
      </c>
      <c r="G788" s="109">
        <f t="shared" si="36"/>
        <v>4.7609722458000117E-2</v>
      </c>
    </row>
    <row r="789" spans="1:7">
      <c r="A789" s="198" t="s">
        <v>1089</v>
      </c>
      <c r="B789" s="79">
        <v>44762</v>
      </c>
      <c r="C789" s="79">
        <v>44768</v>
      </c>
      <c r="D789" s="80">
        <v>36013.96</v>
      </c>
      <c r="E789" s="77">
        <f t="shared" si="37"/>
        <v>6</v>
      </c>
      <c r="F789" s="197">
        <f t="shared" si="38"/>
        <v>1.281285747846252E-3</v>
      </c>
      <c r="G789" s="109">
        <f t="shared" si="36"/>
        <v>7.687714487077512E-3</v>
      </c>
    </row>
    <row r="790" spans="1:7">
      <c r="A790" s="198" t="s">
        <v>1090</v>
      </c>
      <c r="B790" s="79">
        <v>44762</v>
      </c>
      <c r="C790" s="79">
        <v>44770</v>
      </c>
      <c r="D790" s="80">
        <v>135000</v>
      </c>
      <c r="E790" s="77">
        <f t="shared" si="37"/>
        <v>8</v>
      </c>
      <c r="F790" s="197">
        <f t="shared" si="38"/>
        <v>4.8029590736271164E-3</v>
      </c>
      <c r="G790" s="109">
        <f t="shared" si="36"/>
        <v>3.8423672589016931E-2</v>
      </c>
    </row>
    <row r="791" spans="1:7">
      <c r="A791" s="198" t="s">
        <v>1091</v>
      </c>
      <c r="B791" s="79">
        <v>44763</v>
      </c>
      <c r="C791" s="79">
        <v>44967</v>
      </c>
      <c r="D791" s="80">
        <v>420</v>
      </c>
      <c r="E791" s="77">
        <f t="shared" si="37"/>
        <v>204</v>
      </c>
      <c r="F791" s="197">
        <f t="shared" si="38"/>
        <v>1.4942539340173251E-5</v>
      </c>
      <c r="G791" s="109">
        <f t="shared" si="36"/>
        <v>3.0482780253953431E-3</v>
      </c>
    </row>
    <row r="792" spans="1:7">
      <c r="A792" s="198" t="s">
        <v>1092</v>
      </c>
      <c r="B792" s="79">
        <v>44763</v>
      </c>
      <c r="C792" s="79">
        <v>44769</v>
      </c>
      <c r="D792" s="80">
        <v>645</v>
      </c>
      <c r="E792" s="77">
        <f t="shared" si="37"/>
        <v>6</v>
      </c>
      <c r="F792" s="197">
        <f t="shared" si="38"/>
        <v>2.2947471129551779E-5</v>
      </c>
      <c r="G792" s="109">
        <f t="shared" si="36"/>
        <v>1.3768482677731068E-4</v>
      </c>
    </row>
    <row r="793" spans="1:7">
      <c r="A793" s="198" t="s">
        <v>1093</v>
      </c>
      <c r="B793" s="79">
        <v>44763</v>
      </c>
      <c r="C793" s="79">
        <v>44769</v>
      </c>
      <c r="D793" s="80">
        <v>2050</v>
      </c>
      <c r="E793" s="77">
        <f t="shared" si="37"/>
        <v>6</v>
      </c>
      <c r="F793" s="197">
        <f t="shared" si="38"/>
        <v>7.2933822969893257E-5</v>
      </c>
      <c r="G793" s="109">
        <f t="shared" si="36"/>
        <v>4.3760293781935954E-4</v>
      </c>
    </row>
    <row r="794" spans="1:7">
      <c r="A794" s="198" t="s">
        <v>1094</v>
      </c>
      <c r="B794" s="79">
        <v>44763</v>
      </c>
      <c r="C794" s="79">
        <v>44782</v>
      </c>
      <c r="D794" s="80">
        <v>3625.9</v>
      </c>
      <c r="E794" s="77">
        <f t="shared" si="37"/>
        <v>19</v>
      </c>
      <c r="F794" s="197">
        <f t="shared" si="38"/>
        <v>1.2900036522270046E-4</v>
      </c>
      <c r="G794" s="109">
        <f t="shared" si="36"/>
        <v>2.451006939231309E-3</v>
      </c>
    </row>
    <row r="795" spans="1:7">
      <c r="A795" s="198" t="s">
        <v>1095</v>
      </c>
      <c r="B795" s="79">
        <v>44763</v>
      </c>
      <c r="C795" s="79">
        <v>44774</v>
      </c>
      <c r="D795" s="80">
        <v>14077.14</v>
      </c>
      <c r="E795" s="77">
        <f t="shared" si="37"/>
        <v>11</v>
      </c>
      <c r="F795" s="197">
        <f t="shared" si="38"/>
        <v>5.0082909106458681E-4</v>
      </c>
      <c r="G795" s="109">
        <f t="shared" si="36"/>
        <v>5.5091200017104549E-3</v>
      </c>
    </row>
    <row r="796" spans="1:7">
      <c r="A796" s="198" t="s">
        <v>1096</v>
      </c>
      <c r="B796" s="79">
        <v>44763</v>
      </c>
      <c r="C796" s="79">
        <v>44770</v>
      </c>
      <c r="D796" s="80">
        <v>50300</v>
      </c>
      <c r="E796" s="77">
        <f t="shared" si="37"/>
        <v>7</v>
      </c>
      <c r="F796" s="197">
        <f t="shared" si="38"/>
        <v>1.7895469733588442E-3</v>
      </c>
      <c r="G796" s="109">
        <f t="shared" si="36"/>
        <v>1.2526828813511909E-2</v>
      </c>
    </row>
    <row r="797" spans="1:7">
      <c r="A797" s="198" t="s">
        <v>1097</v>
      </c>
      <c r="B797" s="79">
        <v>44764</v>
      </c>
      <c r="C797" s="79">
        <v>44774</v>
      </c>
      <c r="D797" s="80">
        <v>400</v>
      </c>
      <c r="E797" s="77">
        <f t="shared" si="37"/>
        <v>10</v>
      </c>
      <c r="F797" s="197">
        <f t="shared" si="38"/>
        <v>1.423098984778405E-5</v>
      </c>
      <c r="G797" s="109">
        <f t="shared" si="36"/>
        <v>1.4230989847784049E-4</v>
      </c>
    </row>
    <row r="798" spans="1:7">
      <c r="A798" s="198" t="s">
        <v>1098</v>
      </c>
      <c r="B798" s="79">
        <v>44764</v>
      </c>
      <c r="C798" s="79">
        <v>44770</v>
      </c>
      <c r="D798" s="80">
        <v>239.36</v>
      </c>
      <c r="E798" s="77">
        <f t="shared" si="37"/>
        <v>6</v>
      </c>
      <c r="F798" s="197">
        <f t="shared" si="38"/>
        <v>8.5158243249139761E-6</v>
      </c>
      <c r="G798" s="109">
        <f t="shared" si="36"/>
        <v>5.109494594948386E-5</v>
      </c>
    </row>
    <row r="799" spans="1:7">
      <c r="A799" s="198" t="s">
        <v>1099</v>
      </c>
      <c r="B799" s="79">
        <v>44764</v>
      </c>
      <c r="C799" s="79">
        <v>44778</v>
      </c>
      <c r="D799" s="80">
        <v>500</v>
      </c>
      <c r="E799" s="77">
        <f t="shared" si="37"/>
        <v>14</v>
      </c>
      <c r="F799" s="197">
        <f t="shared" si="38"/>
        <v>1.7788737309730061E-5</v>
      </c>
      <c r="G799" s="109">
        <f t="shared" si="36"/>
        <v>2.4904232233622086E-4</v>
      </c>
    </row>
    <row r="800" spans="1:7">
      <c r="A800" s="198" t="s">
        <v>1100</v>
      </c>
      <c r="B800" s="79">
        <v>44764</v>
      </c>
      <c r="C800" s="79">
        <v>44782</v>
      </c>
      <c r="D800" s="80">
        <v>175</v>
      </c>
      <c r="E800" s="77">
        <f t="shared" si="37"/>
        <v>18</v>
      </c>
      <c r="F800" s="197">
        <f t="shared" si="38"/>
        <v>6.2260580584055218E-6</v>
      </c>
      <c r="G800" s="109">
        <f t="shared" si="36"/>
        <v>1.1206904505129939E-4</v>
      </c>
    </row>
    <row r="801" spans="1:7">
      <c r="A801" s="198" t="s">
        <v>1101</v>
      </c>
      <c r="B801" s="79">
        <v>44767</v>
      </c>
      <c r="C801" s="79">
        <v>44774</v>
      </c>
      <c r="D801" s="80">
        <v>1095.93</v>
      </c>
      <c r="E801" s="77">
        <f t="shared" si="37"/>
        <v>7</v>
      </c>
      <c r="F801" s="197">
        <f t="shared" si="38"/>
        <v>3.8990421759704937E-5</v>
      </c>
      <c r="G801" s="109">
        <f t="shared" si="36"/>
        <v>2.7293295231793456E-4</v>
      </c>
    </row>
    <row r="802" spans="1:7">
      <c r="A802" s="198" t="s">
        <v>1102</v>
      </c>
      <c r="B802" s="79">
        <v>44767</v>
      </c>
      <c r="C802" s="79">
        <v>44771</v>
      </c>
      <c r="D802" s="80">
        <v>73.8</v>
      </c>
      <c r="E802" s="77">
        <f t="shared" si="37"/>
        <v>4</v>
      </c>
      <c r="F802" s="197">
        <f t="shared" si="38"/>
        <v>2.6256176269161569E-6</v>
      </c>
      <c r="G802" s="109">
        <f t="shared" si="36"/>
        <v>1.0502470507664627E-5</v>
      </c>
    </row>
    <row r="803" spans="1:7">
      <c r="A803" s="198" t="s">
        <v>1103</v>
      </c>
      <c r="B803" s="79">
        <v>44767</v>
      </c>
      <c r="C803" s="79">
        <v>44796</v>
      </c>
      <c r="D803" s="80">
        <v>4800</v>
      </c>
      <c r="E803" s="77">
        <f t="shared" si="37"/>
        <v>29</v>
      </c>
      <c r="F803" s="197">
        <f t="shared" si="38"/>
        <v>1.7077187817340859E-4</v>
      </c>
      <c r="G803" s="109">
        <f t="shared" si="36"/>
        <v>4.9523844670288494E-3</v>
      </c>
    </row>
    <row r="804" spans="1:7">
      <c r="A804" s="198" t="s">
        <v>1104</v>
      </c>
      <c r="B804" s="79">
        <v>44767</v>
      </c>
      <c r="C804" s="79">
        <v>44783</v>
      </c>
      <c r="D804" s="80">
        <v>561.41999999999996</v>
      </c>
      <c r="E804" s="77">
        <f t="shared" si="37"/>
        <v>16</v>
      </c>
      <c r="F804" s="197">
        <f t="shared" si="38"/>
        <v>1.9973905800857301E-5</v>
      </c>
      <c r="G804" s="109">
        <f t="shared" si="36"/>
        <v>3.1958249281371681E-4</v>
      </c>
    </row>
    <row r="805" spans="1:7">
      <c r="A805" s="198" t="s">
        <v>1105</v>
      </c>
      <c r="B805" s="79">
        <v>44768</v>
      </c>
      <c r="C805" s="79">
        <v>44775</v>
      </c>
      <c r="D805" s="80">
        <v>77.8</v>
      </c>
      <c r="E805" s="77">
        <f t="shared" si="37"/>
        <v>7</v>
      </c>
      <c r="F805" s="197">
        <f t="shared" si="38"/>
        <v>2.7679275253939974E-6</v>
      </c>
      <c r="G805" s="109">
        <f t="shared" si="36"/>
        <v>1.9375492677757983E-5</v>
      </c>
    </row>
    <row r="806" spans="1:7">
      <c r="A806" s="198" t="s">
        <v>1106</v>
      </c>
      <c r="B806" s="79">
        <v>44768</v>
      </c>
      <c r="C806" s="79">
        <v>44775</v>
      </c>
      <c r="D806" s="80">
        <v>94.98</v>
      </c>
      <c r="E806" s="77">
        <f t="shared" si="37"/>
        <v>7</v>
      </c>
      <c r="F806" s="197">
        <f t="shared" si="38"/>
        <v>3.3791485393563226E-6</v>
      </c>
      <c r="G806" s="109">
        <f t="shared" si="36"/>
        <v>2.365403977549426E-5</v>
      </c>
    </row>
    <row r="807" spans="1:7">
      <c r="A807" s="198" t="s">
        <v>1107</v>
      </c>
      <c r="B807" s="79">
        <v>44770</v>
      </c>
      <c r="C807" s="79">
        <v>44784</v>
      </c>
      <c r="D807" s="80">
        <v>37.5</v>
      </c>
      <c r="E807" s="77">
        <f t="shared" si="37"/>
        <v>14</v>
      </c>
      <c r="F807" s="197">
        <f t="shared" si="38"/>
        <v>1.3341552982297546E-6</v>
      </c>
      <c r="G807" s="109">
        <f t="shared" si="36"/>
        <v>1.8678174175216564E-5</v>
      </c>
    </row>
    <row r="808" spans="1:7">
      <c r="A808" s="198" t="s">
        <v>1108</v>
      </c>
      <c r="B808" s="79">
        <v>44770</v>
      </c>
      <c r="C808" s="79">
        <v>44775</v>
      </c>
      <c r="D808" s="80">
        <v>1489.85</v>
      </c>
      <c r="E808" s="77">
        <f t="shared" si="37"/>
        <v>5</v>
      </c>
      <c r="F808" s="197">
        <f t="shared" si="38"/>
        <v>5.3005100561802658E-5</v>
      </c>
      <c r="G808" s="109">
        <f t="shared" si="36"/>
        <v>2.6502550280901329E-4</v>
      </c>
    </row>
    <row r="809" spans="1:7">
      <c r="A809" s="198" t="s">
        <v>1109</v>
      </c>
      <c r="B809" s="79">
        <v>44770</v>
      </c>
      <c r="C809" s="79">
        <v>44833</v>
      </c>
      <c r="D809" s="80">
        <v>129.4</v>
      </c>
      <c r="E809" s="77">
        <f t="shared" si="37"/>
        <v>63</v>
      </c>
      <c r="F809" s="197">
        <f t="shared" si="38"/>
        <v>4.6037252157581404E-6</v>
      </c>
      <c r="G809" s="109">
        <f t="shared" si="36"/>
        <v>2.9003468859276283E-4</v>
      </c>
    </row>
    <row r="810" spans="1:7">
      <c r="A810" s="198" t="s">
        <v>1110</v>
      </c>
      <c r="B810" s="79">
        <v>44771</v>
      </c>
      <c r="C810" s="79">
        <v>44778</v>
      </c>
      <c r="D810" s="80">
        <v>112.95</v>
      </c>
      <c r="E810" s="77">
        <f t="shared" si="37"/>
        <v>7</v>
      </c>
      <c r="F810" s="197">
        <f t="shared" si="38"/>
        <v>4.0184757582680208E-6</v>
      </c>
      <c r="G810" s="109">
        <f t="shared" si="36"/>
        <v>2.8129330307876145E-5</v>
      </c>
    </row>
    <row r="811" spans="1:7">
      <c r="A811" s="198" t="s">
        <v>1111</v>
      </c>
      <c r="B811" s="79">
        <v>44771</v>
      </c>
      <c r="C811" s="79">
        <v>44778</v>
      </c>
      <c r="D811" s="80">
        <v>6713</v>
      </c>
      <c r="E811" s="77">
        <f t="shared" si="37"/>
        <v>7</v>
      </c>
      <c r="F811" s="197">
        <f t="shared" si="38"/>
        <v>2.388315871204358E-4</v>
      </c>
      <c r="G811" s="109">
        <f t="shared" si="36"/>
        <v>1.6718211098430507E-3</v>
      </c>
    </row>
    <row r="812" spans="1:7">
      <c r="A812" s="198" t="s">
        <v>1112</v>
      </c>
      <c r="B812" s="79">
        <v>44771</v>
      </c>
      <c r="C812" s="79">
        <v>44782</v>
      </c>
      <c r="D812" s="80">
        <v>94620.96</v>
      </c>
      <c r="E812" s="77">
        <f t="shared" si="37"/>
        <v>11</v>
      </c>
      <c r="F812" s="197">
        <f t="shared" si="38"/>
        <v>3.3663748028689515E-3</v>
      </c>
      <c r="G812" s="109">
        <f t="shared" si="36"/>
        <v>3.7030122831558467E-2</v>
      </c>
    </row>
    <row r="813" spans="1:7">
      <c r="A813" s="198" t="s">
        <v>1113</v>
      </c>
      <c r="B813" s="79">
        <v>44771</v>
      </c>
      <c r="C813" s="79">
        <v>44785</v>
      </c>
      <c r="D813" s="80">
        <v>8545.67</v>
      </c>
      <c r="E813" s="77">
        <f t="shared" si="37"/>
        <v>14</v>
      </c>
      <c r="F813" s="197">
        <f t="shared" si="38"/>
        <v>3.0403335753128181E-4</v>
      </c>
      <c r="G813" s="109">
        <f t="shared" ref="G813:G874" si="39">IF(ISBLANK(C813), "",E813*F813)</f>
        <v>4.2564670054379451E-3</v>
      </c>
    </row>
    <row r="814" spans="1:7">
      <c r="A814" s="198" t="s">
        <v>1114</v>
      </c>
      <c r="B814" s="79">
        <v>44775</v>
      </c>
      <c r="C814" s="79">
        <v>44789</v>
      </c>
      <c r="D814" s="80">
        <v>94.35</v>
      </c>
      <c r="E814" s="77">
        <f t="shared" ref="E814:E875" si="40">IF(ISBLANK(C814),"",C814-B814)</f>
        <v>14</v>
      </c>
      <c r="F814" s="197">
        <f t="shared" si="38"/>
        <v>3.3567347303460625E-6</v>
      </c>
      <c r="G814" s="109">
        <f t="shared" si="39"/>
        <v>4.6994286224844876E-5</v>
      </c>
    </row>
    <row r="815" spans="1:7">
      <c r="A815" s="198" t="s">
        <v>1115</v>
      </c>
      <c r="B815" s="79">
        <v>44775</v>
      </c>
      <c r="C815" s="79">
        <v>44784</v>
      </c>
      <c r="D815" s="80">
        <v>112.95</v>
      </c>
      <c r="E815" s="77">
        <f t="shared" si="40"/>
        <v>9</v>
      </c>
      <c r="F815" s="197">
        <f t="shared" si="38"/>
        <v>4.0184757582680208E-6</v>
      </c>
      <c r="G815" s="109">
        <f t="shared" si="39"/>
        <v>3.6166281824412188E-5</v>
      </c>
    </row>
    <row r="816" spans="1:7">
      <c r="A816" s="198" t="s">
        <v>1116</v>
      </c>
      <c r="B816" s="79">
        <v>44776</v>
      </c>
      <c r="C816" s="79">
        <v>44788</v>
      </c>
      <c r="D816" s="80">
        <v>98.27</v>
      </c>
      <c r="E816" s="77">
        <f t="shared" si="40"/>
        <v>12</v>
      </c>
      <c r="F816" s="197">
        <f t="shared" si="38"/>
        <v>3.4961984308543463E-6</v>
      </c>
      <c r="G816" s="109">
        <f t="shared" si="39"/>
        <v>4.1954381170252153E-5</v>
      </c>
    </row>
    <row r="817" spans="1:7">
      <c r="A817" s="198" t="s">
        <v>1117</v>
      </c>
      <c r="B817" s="79">
        <v>44776</v>
      </c>
      <c r="C817" s="79">
        <v>44785</v>
      </c>
      <c r="D817" s="80">
        <v>1150</v>
      </c>
      <c r="E817" s="77">
        <f t="shared" si="40"/>
        <v>9</v>
      </c>
      <c r="F817" s="197">
        <f t="shared" si="38"/>
        <v>4.0914095812379144E-5</v>
      </c>
      <c r="G817" s="109">
        <f t="shared" si="39"/>
        <v>3.6822686231141231E-4</v>
      </c>
    </row>
    <row r="818" spans="1:7">
      <c r="A818" s="198" t="s">
        <v>1118</v>
      </c>
      <c r="B818" s="79">
        <v>44778</v>
      </c>
      <c r="C818" s="79">
        <v>44785</v>
      </c>
      <c r="D818" s="80">
        <v>2914.56</v>
      </c>
      <c r="E818" s="77">
        <f t="shared" si="40"/>
        <v>7</v>
      </c>
      <c r="F818" s="197">
        <f t="shared" si="38"/>
        <v>1.036926844268937E-4</v>
      </c>
      <c r="G818" s="109">
        <f t="shared" si="39"/>
        <v>7.2584879098825587E-4</v>
      </c>
    </row>
    <row r="819" spans="1:7">
      <c r="A819" s="198" t="s">
        <v>1119</v>
      </c>
      <c r="B819" s="79">
        <v>44778</v>
      </c>
      <c r="C819" s="79">
        <v>44783</v>
      </c>
      <c r="D819" s="80">
        <v>20</v>
      </c>
      <c r="E819" s="77">
        <f t="shared" si="40"/>
        <v>5</v>
      </c>
      <c r="F819" s="197">
        <f t="shared" si="38"/>
        <v>7.1154949238920248E-7</v>
      </c>
      <c r="G819" s="109">
        <f t="shared" si="39"/>
        <v>3.5577474619460125E-6</v>
      </c>
    </row>
    <row r="820" spans="1:7">
      <c r="A820" s="198" t="s">
        <v>1120</v>
      </c>
      <c r="B820" s="79">
        <v>44778</v>
      </c>
      <c r="C820" s="79">
        <v>44805</v>
      </c>
      <c r="D820" s="80">
        <v>250</v>
      </c>
      <c r="E820" s="77">
        <f t="shared" si="40"/>
        <v>27</v>
      </c>
      <c r="F820" s="197">
        <f t="shared" si="38"/>
        <v>8.8943686548650306E-6</v>
      </c>
      <c r="G820" s="109">
        <f t="shared" si="39"/>
        <v>2.4014795368135583E-4</v>
      </c>
    </row>
    <row r="821" spans="1:7">
      <c r="A821" s="198" t="s">
        <v>1121</v>
      </c>
      <c r="B821" s="79">
        <v>44778</v>
      </c>
      <c r="C821" s="79">
        <v>44796</v>
      </c>
      <c r="D821" s="80">
        <v>100</v>
      </c>
      <c r="E821" s="77">
        <f t="shared" si="40"/>
        <v>18</v>
      </c>
      <c r="F821" s="197">
        <f t="shared" si="38"/>
        <v>3.5577474619460125E-6</v>
      </c>
      <c r="G821" s="109">
        <f t="shared" si="39"/>
        <v>6.4039454315028226E-5</v>
      </c>
    </row>
    <row r="822" spans="1:7">
      <c r="A822" s="198" t="s">
        <v>1122</v>
      </c>
      <c r="B822" s="79">
        <v>44778</v>
      </c>
      <c r="C822" s="79">
        <v>44806</v>
      </c>
      <c r="D822" s="80">
        <v>150</v>
      </c>
      <c r="E822" s="77">
        <f t="shared" si="40"/>
        <v>28</v>
      </c>
      <c r="F822" s="197">
        <f t="shared" si="38"/>
        <v>5.3366211929190185E-6</v>
      </c>
      <c r="G822" s="109">
        <f t="shared" si="39"/>
        <v>1.4942539340173251E-4</v>
      </c>
    </row>
    <row r="823" spans="1:7">
      <c r="A823" s="198" t="s">
        <v>1123</v>
      </c>
      <c r="B823" s="79">
        <v>44778</v>
      </c>
      <c r="C823" s="79">
        <v>44796</v>
      </c>
      <c r="D823" s="80">
        <v>50</v>
      </c>
      <c r="E823" s="77">
        <f t="shared" si="40"/>
        <v>18</v>
      </c>
      <c r="F823" s="197">
        <f t="shared" si="38"/>
        <v>1.7788737309730063E-6</v>
      </c>
      <c r="G823" s="109">
        <f t="shared" si="39"/>
        <v>3.2019727157514113E-5</v>
      </c>
    </row>
    <row r="824" spans="1:7">
      <c r="A824" s="198" t="s">
        <v>1124</v>
      </c>
      <c r="B824" s="79">
        <v>44778</v>
      </c>
      <c r="C824" s="79">
        <v>44803</v>
      </c>
      <c r="D824" s="80">
        <v>50</v>
      </c>
      <c r="E824" s="77">
        <f t="shared" si="40"/>
        <v>25</v>
      </c>
      <c r="F824" s="197">
        <f t="shared" si="38"/>
        <v>1.7788737309730063E-6</v>
      </c>
      <c r="G824" s="109">
        <f t="shared" si="39"/>
        <v>4.4471843274325153E-5</v>
      </c>
    </row>
    <row r="825" spans="1:7">
      <c r="A825" s="198" t="s">
        <v>1125</v>
      </c>
      <c r="B825" s="79">
        <v>44778</v>
      </c>
      <c r="C825" s="79">
        <v>44791</v>
      </c>
      <c r="D825" s="80">
        <v>1164.8800000000001</v>
      </c>
      <c r="E825" s="77">
        <f t="shared" si="40"/>
        <v>13</v>
      </c>
      <c r="F825" s="197">
        <f t="shared" si="38"/>
        <v>4.144348863471671E-5</v>
      </c>
      <c r="G825" s="109">
        <f t="shared" si="39"/>
        <v>5.3876535225131728E-4</v>
      </c>
    </row>
    <row r="826" spans="1:7">
      <c r="A826" s="198" t="s">
        <v>1126</v>
      </c>
      <c r="B826" s="79">
        <v>44781</v>
      </c>
      <c r="C826" s="79">
        <v>44803</v>
      </c>
      <c r="D826" s="80">
        <v>39.82</v>
      </c>
      <c r="E826" s="77">
        <f t="shared" si="40"/>
        <v>22</v>
      </c>
      <c r="F826" s="197">
        <f t="shared" si="38"/>
        <v>1.4166950393469022E-6</v>
      </c>
      <c r="G826" s="109">
        <f t="shared" si="39"/>
        <v>3.1167290865631848E-5</v>
      </c>
    </row>
    <row r="827" spans="1:7">
      <c r="A827" s="198" t="s">
        <v>1127</v>
      </c>
      <c r="B827" s="79">
        <v>44783</v>
      </c>
      <c r="C827" s="79">
        <v>44795</v>
      </c>
      <c r="D827" s="80">
        <v>685.48</v>
      </c>
      <c r="E827" s="77">
        <f t="shared" si="40"/>
        <v>12</v>
      </c>
      <c r="F827" s="197">
        <f t="shared" si="38"/>
        <v>2.4387647302147527E-5</v>
      </c>
      <c r="G827" s="109">
        <f t="shared" si="39"/>
        <v>2.9265176762577035E-4</v>
      </c>
    </row>
    <row r="828" spans="1:7">
      <c r="A828" s="198" t="s">
        <v>1128</v>
      </c>
      <c r="B828" s="79">
        <v>44783</v>
      </c>
      <c r="C828" s="79">
        <v>44831</v>
      </c>
      <c r="D828" s="80">
        <v>573</v>
      </c>
      <c r="E828" s="77">
        <f t="shared" si="40"/>
        <v>48</v>
      </c>
      <c r="F828" s="197">
        <f t="shared" si="38"/>
        <v>2.038589295695065E-5</v>
      </c>
      <c r="G828" s="109">
        <f t="shared" si="39"/>
        <v>9.7852286193363114E-4</v>
      </c>
    </row>
    <row r="829" spans="1:7">
      <c r="A829" s="198" t="s">
        <v>1129</v>
      </c>
      <c r="B829" s="79">
        <v>44783</v>
      </c>
      <c r="C829" s="79">
        <v>44797</v>
      </c>
      <c r="D829" s="80">
        <v>796</v>
      </c>
      <c r="E829" s="77">
        <f t="shared" si="40"/>
        <v>14</v>
      </c>
      <c r="F829" s="197">
        <f t="shared" si="38"/>
        <v>2.831966979709026E-5</v>
      </c>
      <c r="G829" s="109">
        <f t="shared" si="39"/>
        <v>3.9647537715926365E-4</v>
      </c>
    </row>
    <row r="830" spans="1:7">
      <c r="A830" s="198" t="s">
        <v>1130</v>
      </c>
      <c r="B830" s="79">
        <v>44784</v>
      </c>
      <c r="C830" s="79">
        <v>44796</v>
      </c>
      <c r="D830" s="80">
        <v>16000</v>
      </c>
      <c r="E830" s="77">
        <f t="shared" si="40"/>
        <v>12</v>
      </c>
      <c r="F830" s="197">
        <f t="shared" si="38"/>
        <v>5.6923959391136196E-4</v>
      </c>
      <c r="G830" s="109">
        <f t="shared" si="39"/>
        <v>6.8308751269363435E-3</v>
      </c>
    </row>
    <row r="831" spans="1:7">
      <c r="A831" s="198" t="s">
        <v>1131</v>
      </c>
      <c r="B831" s="79">
        <v>44784</v>
      </c>
      <c r="C831" s="79">
        <v>44796</v>
      </c>
      <c r="D831" s="80">
        <v>5775</v>
      </c>
      <c r="E831" s="77">
        <f t="shared" si="40"/>
        <v>12</v>
      </c>
      <c r="F831" s="197">
        <f t="shared" si="38"/>
        <v>2.0545991592738221E-4</v>
      </c>
      <c r="G831" s="109">
        <f t="shared" si="39"/>
        <v>2.4655189911285866E-3</v>
      </c>
    </row>
    <row r="832" spans="1:7">
      <c r="A832" s="198" t="s">
        <v>1132</v>
      </c>
      <c r="B832" s="79">
        <v>44784</v>
      </c>
      <c r="C832" s="79">
        <v>44789</v>
      </c>
      <c r="D832" s="80">
        <v>665</v>
      </c>
      <c r="E832" s="77">
        <f t="shared" si="40"/>
        <v>5</v>
      </c>
      <c r="F832" s="197">
        <f t="shared" si="38"/>
        <v>2.3659020621940982E-5</v>
      </c>
      <c r="G832" s="109">
        <f t="shared" si="39"/>
        <v>1.1829510310970492E-4</v>
      </c>
    </row>
    <row r="833" spans="1:7">
      <c r="A833" s="198" t="s">
        <v>1133</v>
      </c>
      <c r="B833" s="79">
        <v>44784</v>
      </c>
      <c r="C833" s="79">
        <v>44791</v>
      </c>
      <c r="D833" s="80">
        <v>7</v>
      </c>
      <c r="E833" s="77">
        <f t="shared" si="40"/>
        <v>7</v>
      </c>
      <c r="F833" s="197">
        <f t="shared" si="38"/>
        <v>2.4904232233622085E-7</v>
      </c>
      <c r="G833" s="109">
        <f t="shared" si="39"/>
        <v>1.7432962563535459E-6</v>
      </c>
    </row>
    <row r="834" spans="1:7">
      <c r="A834" s="198" t="s">
        <v>1134</v>
      </c>
      <c r="B834" s="79">
        <v>44784</v>
      </c>
      <c r="C834" s="79">
        <v>44789</v>
      </c>
      <c r="D834" s="80">
        <v>150</v>
      </c>
      <c r="E834" s="77">
        <f t="shared" si="40"/>
        <v>5</v>
      </c>
      <c r="F834" s="197">
        <f t="shared" si="38"/>
        <v>5.3366211929190185E-6</v>
      </c>
      <c r="G834" s="109">
        <f t="shared" si="39"/>
        <v>2.6683105964595092E-5</v>
      </c>
    </row>
    <row r="835" spans="1:7">
      <c r="A835" s="198" t="s">
        <v>1135</v>
      </c>
      <c r="B835" s="79">
        <v>44784</v>
      </c>
      <c r="C835" s="79">
        <v>44789</v>
      </c>
      <c r="D835" s="80">
        <v>1735.39</v>
      </c>
      <c r="E835" s="77">
        <f t="shared" si="40"/>
        <v>5</v>
      </c>
      <c r="F835" s="197">
        <f t="shared" si="38"/>
        <v>6.1740793679864901E-5</v>
      </c>
      <c r="G835" s="109">
        <f t="shared" si="39"/>
        <v>3.087039683993245E-4</v>
      </c>
    </row>
    <row r="836" spans="1:7">
      <c r="A836" s="198" t="s">
        <v>1136</v>
      </c>
      <c r="B836" s="79">
        <v>44784</v>
      </c>
      <c r="C836" s="79">
        <v>44789</v>
      </c>
      <c r="D836" s="80">
        <v>542.5</v>
      </c>
      <c r="E836" s="77">
        <f t="shared" si="40"/>
        <v>5</v>
      </c>
      <c r="F836" s="197">
        <f t="shared" si="38"/>
        <v>1.9300779981057116E-5</v>
      </c>
      <c r="G836" s="109">
        <f t="shared" si="39"/>
        <v>9.6503899905285578E-5</v>
      </c>
    </row>
    <row r="837" spans="1:7">
      <c r="A837" s="198" t="s">
        <v>1137</v>
      </c>
      <c r="B837" s="79">
        <v>44785</v>
      </c>
      <c r="C837" s="79">
        <v>44795</v>
      </c>
      <c r="D837" s="80">
        <v>12985</v>
      </c>
      <c r="E837" s="77">
        <f t="shared" si="40"/>
        <v>10</v>
      </c>
      <c r="F837" s="197">
        <f t="shared" si="38"/>
        <v>4.619735079336897E-4</v>
      </c>
      <c r="G837" s="109">
        <f t="shared" si="39"/>
        <v>4.6197350793368971E-3</v>
      </c>
    </row>
    <row r="838" spans="1:7">
      <c r="A838" s="198" t="s">
        <v>1138</v>
      </c>
      <c r="B838" s="79">
        <v>44785</v>
      </c>
      <c r="C838" s="79">
        <v>44791</v>
      </c>
      <c r="D838" s="80">
        <v>2050</v>
      </c>
      <c r="E838" s="77">
        <f t="shared" si="40"/>
        <v>6</v>
      </c>
      <c r="F838" s="197">
        <f t="shared" si="38"/>
        <v>7.2933822969893257E-5</v>
      </c>
      <c r="G838" s="109">
        <f t="shared" si="39"/>
        <v>4.3760293781935954E-4</v>
      </c>
    </row>
    <row r="839" spans="1:7">
      <c r="A839" s="198" t="s">
        <v>1139</v>
      </c>
      <c r="B839" s="79">
        <v>44785</v>
      </c>
      <c r="C839" s="79">
        <v>44802</v>
      </c>
      <c r="D839" s="80">
        <v>717.5</v>
      </c>
      <c r="E839" s="77">
        <f t="shared" si="40"/>
        <v>17</v>
      </c>
      <c r="F839" s="197">
        <f t="shared" si="38"/>
        <v>2.552683803946264E-5</v>
      </c>
      <c r="G839" s="109">
        <f t="shared" si="39"/>
        <v>4.3395624667086488E-4</v>
      </c>
    </row>
    <row r="840" spans="1:7">
      <c r="A840" s="198" t="s">
        <v>1140</v>
      </c>
      <c r="B840" s="79">
        <v>44785</v>
      </c>
      <c r="C840" s="79">
        <v>44791</v>
      </c>
      <c r="D840" s="80">
        <v>26870.82</v>
      </c>
      <c r="E840" s="77">
        <f t="shared" si="40"/>
        <v>6</v>
      </c>
      <c r="F840" s="197">
        <f t="shared" si="38"/>
        <v>9.559959165540815E-4</v>
      </c>
      <c r="G840" s="109">
        <f t="shared" si="39"/>
        <v>5.7359754993244888E-3</v>
      </c>
    </row>
    <row r="841" spans="1:7">
      <c r="A841" s="198" t="s">
        <v>1141</v>
      </c>
      <c r="B841" s="79">
        <v>44785</v>
      </c>
      <c r="C841" s="79">
        <v>44790</v>
      </c>
      <c r="D841" s="80">
        <v>11991.14</v>
      </c>
      <c r="E841" s="77">
        <f t="shared" si="40"/>
        <v>5</v>
      </c>
      <c r="F841" s="197">
        <f t="shared" si="38"/>
        <v>4.2661447900839303E-4</v>
      </c>
      <c r="G841" s="109">
        <f t="shared" si="39"/>
        <v>2.133072395041965E-3</v>
      </c>
    </row>
    <row r="842" spans="1:7">
      <c r="A842" s="198" t="s">
        <v>1142</v>
      </c>
      <c r="B842" s="79">
        <v>44785</v>
      </c>
      <c r="C842" s="79">
        <v>44797</v>
      </c>
      <c r="D842" s="80">
        <v>4938.21</v>
      </c>
      <c r="E842" s="77">
        <f t="shared" si="40"/>
        <v>12</v>
      </c>
      <c r="F842" s="197">
        <f t="shared" si="38"/>
        <v>1.7568904094056418E-4</v>
      </c>
      <c r="G842" s="109">
        <f t="shared" si="39"/>
        <v>2.1082684912867699E-3</v>
      </c>
    </row>
    <row r="843" spans="1:7">
      <c r="A843" s="198" t="s">
        <v>1143</v>
      </c>
      <c r="B843" s="79">
        <v>44785</v>
      </c>
      <c r="C843" s="79">
        <v>44791</v>
      </c>
      <c r="D843" s="80">
        <v>2466.25</v>
      </c>
      <c r="E843" s="77">
        <f t="shared" si="40"/>
        <v>6</v>
      </c>
      <c r="F843" s="197">
        <f t="shared" ref="F843:F906" si="41">D843/$D$935</f>
        <v>8.7742946780243534E-5</v>
      </c>
      <c r="G843" s="109">
        <f t="shared" si="39"/>
        <v>5.2645768068146121E-4</v>
      </c>
    </row>
    <row r="844" spans="1:7">
      <c r="A844" s="198" t="s">
        <v>1144</v>
      </c>
      <c r="B844" s="79">
        <v>44785</v>
      </c>
      <c r="C844" s="79">
        <v>44825</v>
      </c>
      <c r="D844" s="80">
        <v>3828.96</v>
      </c>
      <c r="E844" s="77">
        <f t="shared" si="40"/>
        <v>40</v>
      </c>
      <c r="F844" s="197">
        <f t="shared" si="41"/>
        <v>1.3622472721892804E-4</v>
      </c>
      <c r="G844" s="109">
        <f t="shared" si="39"/>
        <v>5.448989088757121E-3</v>
      </c>
    </row>
    <row r="845" spans="1:7">
      <c r="A845" s="198" t="s">
        <v>1145</v>
      </c>
      <c r="B845" s="79">
        <v>44785</v>
      </c>
      <c r="C845" s="79">
        <v>44797</v>
      </c>
      <c r="D845" s="80">
        <v>25564.27</v>
      </c>
      <c r="E845" s="77">
        <f t="shared" si="40"/>
        <v>12</v>
      </c>
      <c r="F845" s="197">
        <f t="shared" si="41"/>
        <v>9.0951216709002586E-4</v>
      </c>
      <c r="G845" s="109">
        <f t="shared" si="39"/>
        <v>1.0914146005080311E-2</v>
      </c>
    </row>
    <row r="846" spans="1:7">
      <c r="A846" s="198" t="s">
        <v>1146</v>
      </c>
      <c r="B846" s="79">
        <v>44785</v>
      </c>
      <c r="C846" s="79">
        <v>44795</v>
      </c>
      <c r="D846" s="80">
        <v>9834.1</v>
      </c>
      <c r="E846" s="77">
        <f t="shared" si="40"/>
        <v>10</v>
      </c>
      <c r="F846" s="197">
        <f t="shared" si="41"/>
        <v>3.4987244315523282E-4</v>
      </c>
      <c r="G846" s="109">
        <f t="shared" si="39"/>
        <v>3.4987244315523281E-3</v>
      </c>
    </row>
    <row r="847" spans="1:7">
      <c r="A847" s="198" t="s">
        <v>1147</v>
      </c>
      <c r="B847" s="79">
        <v>44785</v>
      </c>
      <c r="C847" s="79">
        <v>44795</v>
      </c>
      <c r="D847" s="80">
        <v>2488.35</v>
      </c>
      <c r="E847" s="77">
        <f t="shared" si="40"/>
        <v>10</v>
      </c>
      <c r="F847" s="197">
        <f t="shared" si="41"/>
        <v>8.8529208969333596E-5</v>
      </c>
      <c r="G847" s="109">
        <f t="shared" si="39"/>
        <v>8.8529208969333596E-4</v>
      </c>
    </row>
    <row r="848" spans="1:7">
      <c r="A848" s="198" t="s">
        <v>1148</v>
      </c>
      <c r="B848" s="79">
        <v>44785</v>
      </c>
      <c r="C848" s="79">
        <v>44812</v>
      </c>
      <c r="D848" s="80">
        <v>420</v>
      </c>
      <c r="E848" s="77">
        <f t="shared" si="40"/>
        <v>27</v>
      </c>
      <c r="F848" s="197">
        <f t="shared" si="41"/>
        <v>1.4942539340173251E-5</v>
      </c>
      <c r="G848" s="109">
        <f t="shared" si="39"/>
        <v>4.0344856218467776E-4</v>
      </c>
    </row>
    <row r="849" spans="1:7">
      <c r="A849" s="198" t="s">
        <v>1149</v>
      </c>
      <c r="B849" s="79">
        <v>44788</v>
      </c>
      <c r="C849" s="79">
        <v>44802</v>
      </c>
      <c r="D849" s="80">
        <v>5000</v>
      </c>
      <c r="E849" s="77">
        <f t="shared" si="40"/>
        <v>14</v>
      </c>
      <c r="F849" s="197">
        <f t="shared" si="41"/>
        <v>1.7788737309730061E-4</v>
      </c>
      <c r="G849" s="109">
        <f t="shared" si="39"/>
        <v>2.4904232233622084E-3</v>
      </c>
    </row>
    <row r="850" spans="1:7">
      <c r="A850" s="198" t="s">
        <v>1150</v>
      </c>
      <c r="B850" s="79">
        <v>44788</v>
      </c>
      <c r="C850" s="79">
        <v>44795</v>
      </c>
      <c r="D850" s="80">
        <v>1400.83</v>
      </c>
      <c r="E850" s="77">
        <f t="shared" si="40"/>
        <v>7</v>
      </c>
      <c r="F850" s="197">
        <f t="shared" si="41"/>
        <v>4.9837993771178322E-5</v>
      </c>
      <c r="G850" s="109">
        <f t="shared" si="39"/>
        <v>3.4886595639824826E-4</v>
      </c>
    </row>
    <row r="851" spans="1:7">
      <c r="A851" s="198" t="s">
        <v>1151</v>
      </c>
      <c r="B851" s="79">
        <v>44790</v>
      </c>
      <c r="C851" s="79">
        <v>44797</v>
      </c>
      <c r="D851" s="80">
        <v>705.42</v>
      </c>
      <c r="E851" s="77">
        <f t="shared" si="40"/>
        <v>7</v>
      </c>
      <c r="F851" s="197">
        <f t="shared" si="41"/>
        <v>2.5097062146059559E-5</v>
      </c>
      <c r="G851" s="109">
        <f t="shared" si="39"/>
        <v>1.7567943502241692E-4</v>
      </c>
    </row>
    <row r="852" spans="1:7">
      <c r="A852" s="198" t="s">
        <v>1152</v>
      </c>
      <c r="B852" s="79">
        <v>44790</v>
      </c>
      <c r="C852" s="79">
        <v>44805</v>
      </c>
      <c r="D852" s="80">
        <v>1208.8</v>
      </c>
      <c r="E852" s="77">
        <f t="shared" si="40"/>
        <v>15</v>
      </c>
      <c r="F852" s="197">
        <f t="shared" si="41"/>
        <v>4.3006051320003397E-5</v>
      </c>
      <c r="G852" s="109">
        <f t="shared" si="39"/>
        <v>6.4509076980005093E-4</v>
      </c>
    </row>
    <row r="853" spans="1:7">
      <c r="A853" s="198" t="s">
        <v>1153</v>
      </c>
      <c r="B853" s="79">
        <v>44790</v>
      </c>
      <c r="C853" s="79">
        <v>44797</v>
      </c>
      <c r="D853" s="80">
        <v>2124106.08</v>
      </c>
      <c r="E853" s="77">
        <f t="shared" si="40"/>
        <v>7</v>
      </c>
      <c r="F853" s="197">
        <f t="shared" si="41"/>
        <v>7.5570330150240936E-2</v>
      </c>
      <c r="G853" s="109">
        <f t="shared" si="39"/>
        <v>0.52899231105168654</v>
      </c>
    </row>
    <row r="854" spans="1:7">
      <c r="A854" s="198" t="s">
        <v>1154</v>
      </c>
      <c r="B854" s="79">
        <v>44792</v>
      </c>
      <c r="C854" s="79">
        <v>44802</v>
      </c>
      <c r="D854" s="80">
        <v>776.93</v>
      </c>
      <c r="E854" s="77">
        <f t="shared" si="40"/>
        <v>10</v>
      </c>
      <c r="F854" s="197">
        <f t="shared" si="41"/>
        <v>2.7641207356097152E-5</v>
      </c>
      <c r="G854" s="109">
        <f t="shared" si="39"/>
        <v>2.7641207356097152E-4</v>
      </c>
    </row>
    <row r="855" spans="1:7">
      <c r="A855" s="198" t="s">
        <v>1155</v>
      </c>
      <c r="B855" s="79">
        <v>44792</v>
      </c>
      <c r="C855" s="79">
        <v>44798</v>
      </c>
      <c r="D855" s="80">
        <v>10.36</v>
      </c>
      <c r="E855" s="77">
        <f t="shared" si="40"/>
        <v>6</v>
      </c>
      <c r="F855" s="197">
        <f t="shared" si="41"/>
        <v>3.6858263705760684E-7</v>
      </c>
      <c r="G855" s="109">
        <f t="shared" si="39"/>
        <v>2.2114958223456409E-6</v>
      </c>
    </row>
    <row r="856" spans="1:7">
      <c r="A856" s="198" t="s">
        <v>1156</v>
      </c>
      <c r="B856" s="79">
        <v>44792</v>
      </c>
      <c r="C856" s="79">
        <v>44799</v>
      </c>
      <c r="D856" s="80">
        <v>24559.8</v>
      </c>
      <c r="E856" s="77">
        <f t="shared" si="40"/>
        <v>7</v>
      </c>
      <c r="F856" s="197">
        <f t="shared" si="41"/>
        <v>8.7377566115901667E-4</v>
      </c>
      <c r="G856" s="109">
        <f t="shared" si="39"/>
        <v>6.1164296281131167E-3</v>
      </c>
    </row>
    <row r="857" spans="1:7">
      <c r="A857" s="198" t="s">
        <v>1157</v>
      </c>
      <c r="B857" s="79">
        <v>44792</v>
      </c>
      <c r="C857" s="79">
        <v>44799</v>
      </c>
      <c r="D857" s="80">
        <v>4474.1899999999996</v>
      </c>
      <c r="E857" s="77">
        <f t="shared" si="40"/>
        <v>7</v>
      </c>
      <c r="F857" s="197">
        <f t="shared" si="41"/>
        <v>1.5918038116764227E-4</v>
      </c>
      <c r="G857" s="109">
        <f t="shared" si="39"/>
        <v>1.1142626681734959E-3</v>
      </c>
    </row>
    <row r="858" spans="1:7">
      <c r="A858" s="198" t="s">
        <v>1158</v>
      </c>
      <c r="B858" s="79">
        <v>44795</v>
      </c>
      <c r="C858" s="79">
        <v>44880</v>
      </c>
      <c r="D858" s="80">
        <v>500</v>
      </c>
      <c r="E858" s="77">
        <f t="shared" si="40"/>
        <v>85</v>
      </c>
      <c r="F858" s="197">
        <f t="shared" si="41"/>
        <v>1.7788737309730061E-5</v>
      </c>
      <c r="G858" s="109">
        <f t="shared" si="39"/>
        <v>1.5120426713270553E-3</v>
      </c>
    </row>
    <row r="859" spans="1:7">
      <c r="A859" s="198" t="s">
        <v>1159</v>
      </c>
      <c r="B859" s="79">
        <v>44795</v>
      </c>
      <c r="C859" s="79">
        <v>44817</v>
      </c>
      <c r="D859" s="80">
        <v>1000</v>
      </c>
      <c r="E859" s="77">
        <f t="shared" si="40"/>
        <v>22</v>
      </c>
      <c r="F859" s="197">
        <f t="shared" si="41"/>
        <v>3.5577474619460123E-5</v>
      </c>
      <c r="G859" s="109">
        <f t="shared" si="39"/>
        <v>7.827044416281227E-4</v>
      </c>
    </row>
    <row r="860" spans="1:7">
      <c r="A860" s="198" t="s">
        <v>1160</v>
      </c>
      <c r="B860" s="79">
        <v>44796</v>
      </c>
      <c r="C860" s="79">
        <v>44812</v>
      </c>
      <c r="D860" s="80">
        <v>25000</v>
      </c>
      <c r="E860" s="77">
        <f t="shared" si="40"/>
        <v>16</v>
      </c>
      <c r="F860" s="197">
        <f t="shared" si="41"/>
        <v>8.8943686548650306E-4</v>
      </c>
      <c r="G860" s="109">
        <f t="shared" si="39"/>
        <v>1.4230989847784049E-2</v>
      </c>
    </row>
    <row r="861" spans="1:7">
      <c r="A861" s="198" t="s">
        <v>1161</v>
      </c>
      <c r="B861" s="79">
        <v>44796</v>
      </c>
      <c r="C861" s="79">
        <v>44803</v>
      </c>
      <c r="D861" s="80">
        <v>94.98</v>
      </c>
      <c r="E861" s="77">
        <f t="shared" si="40"/>
        <v>7</v>
      </c>
      <c r="F861" s="197">
        <f t="shared" si="41"/>
        <v>3.3791485393563226E-6</v>
      </c>
      <c r="G861" s="109">
        <f t="shared" si="39"/>
        <v>2.365403977549426E-5</v>
      </c>
    </row>
    <row r="862" spans="1:7">
      <c r="A862" s="198" t="s">
        <v>1162</v>
      </c>
      <c r="B862" s="79">
        <v>44797</v>
      </c>
      <c r="C862" s="79">
        <v>44803</v>
      </c>
      <c r="D862" s="80">
        <v>17.239999999999998</v>
      </c>
      <c r="E862" s="77">
        <f t="shared" si="40"/>
        <v>6</v>
      </c>
      <c r="F862" s="197">
        <f t="shared" si="41"/>
        <v>6.1335566243949249E-7</v>
      </c>
      <c r="G862" s="109">
        <f t="shared" si="39"/>
        <v>3.6801339746369547E-6</v>
      </c>
    </row>
    <row r="863" spans="1:7">
      <c r="A863" s="198" t="s">
        <v>1163</v>
      </c>
      <c r="B863" s="79">
        <v>44798</v>
      </c>
      <c r="C863" s="79">
        <v>44804</v>
      </c>
      <c r="D863" s="80">
        <v>1095.93</v>
      </c>
      <c r="E863" s="77">
        <f t="shared" si="40"/>
        <v>6</v>
      </c>
      <c r="F863" s="197">
        <f t="shared" si="41"/>
        <v>3.8990421759704937E-5</v>
      </c>
      <c r="G863" s="109">
        <f t="shared" si="39"/>
        <v>2.3394253055822962E-4</v>
      </c>
    </row>
    <row r="864" spans="1:7">
      <c r="A864" s="198" t="s">
        <v>1164</v>
      </c>
      <c r="B864" s="79">
        <v>44798</v>
      </c>
      <c r="C864" s="79">
        <v>44805</v>
      </c>
      <c r="D864" s="80">
        <v>7</v>
      </c>
      <c r="E864" s="77">
        <f t="shared" si="40"/>
        <v>7</v>
      </c>
      <c r="F864" s="197">
        <f t="shared" si="41"/>
        <v>2.4904232233622085E-7</v>
      </c>
      <c r="G864" s="109">
        <f t="shared" si="39"/>
        <v>1.7432962563535459E-6</v>
      </c>
    </row>
    <row r="865" spans="1:7">
      <c r="A865" s="198" t="s">
        <v>1165</v>
      </c>
      <c r="B865" s="79">
        <v>44798</v>
      </c>
      <c r="C865" s="79">
        <v>44803</v>
      </c>
      <c r="D865" s="80">
        <v>150</v>
      </c>
      <c r="E865" s="77">
        <f t="shared" si="40"/>
        <v>5</v>
      </c>
      <c r="F865" s="197">
        <f t="shared" si="41"/>
        <v>5.3366211929190185E-6</v>
      </c>
      <c r="G865" s="109">
        <f t="shared" si="39"/>
        <v>2.6683105964595092E-5</v>
      </c>
    </row>
    <row r="866" spans="1:7">
      <c r="A866" s="198" t="s">
        <v>1166</v>
      </c>
      <c r="B866" s="79">
        <v>44798</v>
      </c>
      <c r="C866" s="79">
        <v>44803</v>
      </c>
      <c r="D866" s="80">
        <v>1735.39</v>
      </c>
      <c r="E866" s="77">
        <f t="shared" si="40"/>
        <v>5</v>
      </c>
      <c r="F866" s="197">
        <f t="shared" si="41"/>
        <v>6.1740793679864901E-5</v>
      </c>
      <c r="G866" s="109">
        <f t="shared" si="39"/>
        <v>3.087039683993245E-4</v>
      </c>
    </row>
    <row r="867" spans="1:7">
      <c r="A867" s="198" t="s">
        <v>1167</v>
      </c>
      <c r="B867" s="79">
        <v>44798</v>
      </c>
      <c r="C867" s="79">
        <v>44804</v>
      </c>
      <c r="D867" s="80">
        <v>542.5</v>
      </c>
      <c r="E867" s="77">
        <f t="shared" si="40"/>
        <v>6</v>
      </c>
      <c r="F867" s="197">
        <f t="shared" si="41"/>
        <v>1.9300779981057116E-5</v>
      </c>
      <c r="G867" s="109">
        <f t="shared" si="39"/>
        <v>1.158046798863427E-4</v>
      </c>
    </row>
    <row r="868" spans="1:7">
      <c r="A868" s="198" t="s">
        <v>1168</v>
      </c>
      <c r="B868" s="79">
        <v>44799</v>
      </c>
      <c r="C868" s="79">
        <v>44813</v>
      </c>
      <c r="D868" s="80">
        <v>4254.32</v>
      </c>
      <c r="E868" s="77">
        <f t="shared" si="40"/>
        <v>14</v>
      </c>
      <c r="F868" s="197">
        <f t="shared" si="41"/>
        <v>1.5135796182306159E-4</v>
      </c>
      <c r="G868" s="109">
        <f t="shared" si="39"/>
        <v>2.1190114655228621E-3</v>
      </c>
    </row>
    <row r="869" spans="1:7">
      <c r="A869" s="198" t="s">
        <v>1169</v>
      </c>
      <c r="B869" s="79">
        <v>44799</v>
      </c>
      <c r="C869" s="79">
        <v>44813</v>
      </c>
      <c r="D869" s="80">
        <v>42234.36</v>
      </c>
      <c r="E869" s="77">
        <f t="shared" si="40"/>
        <v>14</v>
      </c>
      <c r="F869" s="197">
        <f t="shared" si="41"/>
        <v>1.5025918709691418E-3</v>
      </c>
      <c r="G869" s="109">
        <f t="shared" si="39"/>
        <v>2.1036286193567986E-2</v>
      </c>
    </row>
    <row r="870" spans="1:7">
      <c r="A870" s="198" t="s">
        <v>1170</v>
      </c>
      <c r="B870" s="79">
        <v>44799</v>
      </c>
      <c r="C870" s="79">
        <v>44817</v>
      </c>
      <c r="D870" s="80">
        <v>10699.25</v>
      </c>
      <c r="E870" s="77">
        <f t="shared" si="40"/>
        <v>18</v>
      </c>
      <c r="F870" s="197">
        <f t="shared" si="41"/>
        <v>3.8065229532225871E-4</v>
      </c>
      <c r="G870" s="109">
        <f t="shared" si="39"/>
        <v>6.8517413158006571E-3</v>
      </c>
    </row>
    <row r="871" spans="1:7">
      <c r="A871" s="198" t="s">
        <v>1171</v>
      </c>
      <c r="B871" s="79">
        <v>44802</v>
      </c>
      <c r="C871" s="79">
        <v>44811</v>
      </c>
      <c r="D871" s="80">
        <v>12706.82</v>
      </c>
      <c r="E871" s="77">
        <f t="shared" si="40"/>
        <v>9</v>
      </c>
      <c r="F871" s="197">
        <f t="shared" si="41"/>
        <v>4.5207656604404826E-4</v>
      </c>
      <c r="G871" s="109">
        <f t="shared" si="39"/>
        <v>4.0686890943964346E-3</v>
      </c>
    </row>
    <row r="872" spans="1:7">
      <c r="A872" s="198" t="s">
        <v>1172</v>
      </c>
      <c r="B872" s="79">
        <v>44803</v>
      </c>
      <c r="C872" s="79">
        <v>44811</v>
      </c>
      <c r="D872" s="80">
        <v>4100</v>
      </c>
      <c r="E872" s="77">
        <f t="shared" si="40"/>
        <v>8</v>
      </c>
      <c r="F872" s="197">
        <f t="shared" si="41"/>
        <v>1.4586764593978651E-4</v>
      </c>
      <c r="G872" s="109">
        <f t="shared" si="39"/>
        <v>1.1669411675182921E-3</v>
      </c>
    </row>
    <row r="873" spans="1:7">
      <c r="A873" s="198" t="s">
        <v>1173</v>
      </c>
      <c r="B873" s="79">
        <v>44803</v>
      </c>
      <c r="C873" s="79">
        <v>44812</v>
      </c>
      <c r="D873" s="80">
        <v>73251</v>
      </c>
      <c r="E873" s="77">
        <f t="shared" si="40"/>
        <v>9</v>
      </c>
      <c r="F873" s="197">
        <f t="shared" si="41"/>
        <v>2.6060855933500737E-3</v>
      </c>
      <c r="G873" s="109">
        <f t="shared" si="39"/>
        <v>2.3454770340150664E-2</v>
      </c>
    </row>
    <row r="874" spans="1:7">
      <c r="A874" s="198" t="s">
        <v>1174</v>
      </c>
      <c r="B874" s="79">
        <v>44803</v>
      </c>
      <c r="C874" s="79">
        <v>44811</v>
      </c>
      <c r="D874" s="80">
        <v>6910</v>
      </c>
      <c r="E874" s="77">
        <f t="shared" si="40"/>
        <v>8</v>
      </c>
      <c r="F874" s="197">
        <f t="shared" si="41"/>
        <v>2.4584034962046945E-4</v>
      </c>
      <c r="G874" s="109">
        <f t="shared" si="39"/>
        <v>1.9667227969637556E-3</v>
      </c>
    </row>
    <row r="875" spans="1:7">
      <c r="A875" s="198" t="s">
        <v>1175</v>
      </c>
      <c r="B875" s="79">
        <v>44803</v>
      </c>
      <c r="C875" s="79">
        <v>44811</v>
      </c>
      <c r="D875" s="80">
        <v>26520</v>
      </c>
      <c r="E875" s="77">
        <f t="shared" si="40"/>
        <v>8</v>
      </c>
      <c r="F875" s="197">
        <f t="shared" si="41"/>
        <v>9.4351462690808242E-4</v>
      </c>
      <c r="G875" s="109">
        <f t="shared" ref="G875:G934" si="42">IF(ISBLANK(C875), "",E875*F875)</f>
        <v>7.5481170152646593E-3</v>
      </c>
    </row>
    <row r="876" spans="1:7">
      <c r="A876" s="198" t="s">
        <v>1176</v>
      </c>
      <c r="B876" s="79">
        <v>44803</v>
      </c>
      <c r="C876" s="79">
        <v>44838</v>
      </c>
      <c r="D876" s="80">
        <v>750</v>
      </c>
      <c r="E876" s="77">
        <f t="shared" ref="E876:E934" si="43">IF(ISBLANK(C876),"",C876-B876)</f>
        <v>35</v>
      </c>
      <c r="F876" s="197">
        <f t="shared" si="41"/>
        <v>2.6683105964595092E-5</v>
      </c>
      <c r="G876" s="109">
        <f t="shared" si="42"/>
        <v>9.3390870876082824E-4</v>
      </c>
    </row>
    <row r="877" spans="1:7">
      <c r="A877" s="198" t="s">
        <v>1177</v>
      </c>
      <c r="B877" s="79">
        <v>44804</v>
      </c>
      <c r="C877" s="79">
        <v>44812</v>
      </c>
      <c r="D877" s="80">
        <v>81052</v>
      </c>
      <c r="E877" s="77">
        <f t="shared" si="43"/>
        <v>8</v>
      </c>
      <c r="F877" s="197">
        <f t="shared" si="41"/>
        <v>2.8836254728564817E-3</v>
      </c>
      <c r="G877" s="109">
        <f t="shared" si="42"/>
        <v>2.3069003782851854E-2</v>
      </c>
    </row>
    <row r="878" spans="1:7">
      <c r="A878" s="198" t="s">
        <v>1178</v>
      </c>
      <c r="B878" s="79">
        <v>44805</v>
      </c>
      <c r="C878" s="79">
        <v>44834</v>
      </c>
      <c r="D878" s="80">
        <v>1000</v>
      </c>
      <c r="E878" s="77">
        <f t="shared" si="43"/>
        <v>29</v>
      </c>
      <c r="F878" s="197">
        <f t="shared" si="41"/>
        <v>3.5577474619460123E-5</v>
      </c>
      <c r="G878" s="109">
        <f t="shared" si="42"/>
        <v>1.0317467639643437E-3</v>
      </c>
    </row>
    <row r="879" spans="1:7">
      <c r="A879" s="198" t="s">
        <v>1179</v>
      </c>
      <c r="B879" s="79">
        <v>44810</v>
      </c>
      <c r="C879" s="79">
        <v>44826</v>
      </c>
      <c r="D879" s="80">
        <v>3500</v>
      </c>
      <c r="E879" s="77">
        <f t="shared" si="43"/>
        <v>16</v>
      </c>
      <c r="F879" s="197">
        <f t="shared" si="41"/>
        <v>1.2452116116811043E-4</v>
      </c>
      <c r="G879" s="109">
        <f t="shared" si="42"/>
        <v>1.9923385786897669E-3</v>
      </c>
    </row>
    <row r="880" spans="1:7">
      <c r="A880" s="198" t="s">
        <v>1180</v>
      </c>
      <c r="B880" s="79">
        <v>44810</v>
      </c>
      <c r="C880" s="79">
        <v>44813</v>
      </c>
      <c r="D880" s="80">
        <v>1686.43</v>
      </c>
      <c r="E880" s="77">
        <f t="shared" si="43"/>
        <v>3</v>
      </c>
      <c r="F880" s="197">
        <f t="shared" si="41"/>
        <v>5.9998920522496136E-5</v>
      </c>
      <c r="G880" s="109">
        <f t="shared" si="42"/>
        <v>1.7999676156748841E-4</v>
      </c>
    </row>
    <row r="881" spans="1:7">
      <c r="A881" s="198" t="s">
        <v>1181</v>
      </c>
      <c r="B881" s="79">
        <v>44810</v>
      </c>
      <c r="C881" s="79">
        <v>44819</v>
      </c>
      <c r="D881" s="80">
        <v>2980.56</v>
      </c>
      <c r="E881" s="77">
        <f t="shared" si="43"/>
        <v>9</v>
      </c>
      <c r="F881" s="197">
        <f t="shared" si="41"/>
        <v>1.0604079775177806E-4</v>
      </c>
      <c r="G881" s="109">
        <f t="shared" si="42"/>
        <v>9.5436717976600245E-4</v>
      </c>
    </row>
    <row r="882" spans="1:7">
      <c r="A882" s="198" t="s">
        <v>1182</v>
      </c>
      <c r="B882" s="79">
        <v>44810</v>
      </c>
      <c r="C882" s="79">
        <v>44819</v>
      </c>
      <c r="D882" s="80">
        <v>888144.91</v>
      </c>
      <c r="E882" s="77">
        <f t="shared" si="43"/>
        <v>9</v>
      </c>
      <c r="F882" s="197">
        <f t="shared" si="41"/>
        <v>3.1597952993927696E-2</v>
      </c>
      <c r="G882" s="109">
        <f t="shared" si="42"/>
        <v>0.28438157694534927</v>
      </c>
    </row>
    <row r="883" spans="1:7">
      <c r="A883" s="198" t="s">
        <v>1183</v>
      </c>
      <c r="B883" s="79">
        <v>44810</v>
      </c>
      <c r="C883" s="79">
        <v>44818</v>
      </c>
      <c r="D883" s="80">
        <v>12011.65</v>
      </c>
      <c r="E883" s="77">
        <f t="shared" si="43"/>
        <v>8</v>
      </c>
      <c r="F883" s="197">
        <f t="shared" si="41"/>
        <v>4.2734417301283818E-4</v>
      </c>
      <c r="G883" s="109">
        <f t="shared" si="42"/>
        <v>3.4187533841027054E-3</v>
      </c>
    </row>
    <row r="884" spans="1:7">
      <c r="A884" s="198" t="s">
        <v>1184</v>
      </c>
      <c r="B884" s="79">
        <v>44810</v>
      </c>
      <c r="C884" s="79">
        <v>44826</v>
      </c>
      <c r="D884" s="80">
        <v>7169.95</v>
      </c>
      <c r="E884" s="77">
        <f t="shared" si="43"/>
        <v>16</v>
      </c>
      <c r="F884" s="197">
        <f t="shared" si="41"/>
        <v>2.5508871414779808E-4</v>
      </c>
      <c r="G884" s="109">
        <f t="shared" si="42"/>
        <v>4.0814194263647692E-3</v>
      </c>
    </row>
    <row r="885" spans="1:7">
      <c r="A885" s="198" t="s">
        <v>1185</v>
      </c>
      <c r="B885" s="79">
        <v>44810</v>
      </c>
      <c r="C885" s="79">
        <v>44823</v>
      </c>
      <c r="D885" s="80">
        <v>19573.61</v>
      </c>
      <c r="E885" s="77">
        <f t="shared" si="43"/>
        <v>13</v>
      </c>
      <c r="F885" s="197">
        <f t="shared" si="41"/>
        <v>6.9637961298621084E-4</v>
      </c>
      <c r="G885" s="109">
        <f t="shared" si="42"/>
        <v>9.052934968820741E-3</v>
      </c>
    </row>
    <row r="886" spans="1:7">
      <c r="A886" s="198" t="s">
        <v>1186</v>
      </c>
      <c r="B886" s="79">
        <v>44811</v>
      </c>
      <c r="C886" s="79">
        <v>44818</v>
      </c>
      <c r="D886" s="80">
        <v>98.27</v>
      </c>
      <c r="E886" s="77">
        <f t="shared" si="43"/>
        <v>7</v>
      </c>
      <c r="F886" s="197">
        <f t="shared" si="41"/>
        <v>3.4961984308543463E-6</v>
      </c>
      <c r="G886" s="109">
        <f t="shared" si="42"/>
        <v>2.4473389015980424E-5</v>
      </c>
    </row>
    <row r="887" spans="1:7">
      <c r="A887" s="198" t="s">
        <v>1187</v>
      </c>
      <c r="B887" s="79">
        <v>44811</v>
      </c>
      <c r="C887" s="79">
        <v>44818</v>
      </c>
      <c r="D887" s="80">
        <v>1500</v>
      </c>
      <c r="E887" s="77">
        <f t="shared" si="43"/>
        <v>7</v>
      </c>
      <c r="F887" s="197">
        <f t="shared" si="41"/>
        <v>5.3366211929190184E-5</v>
      </c>
      <c r="G887" s="109">
        <f t="shared" si="42"/>
        <v>3.7356348350433129E-4</v>
      </c>
    </row>
    <row r="888" spans="1:7">
      <c r="A888" s="198" t="s">
        <v>1188</v>
      </c>
      <c r="B888" s="79">
        <v>44811</v>
      </c>
      <c r="C888" s="79">
        <v>44816</v>
      </c>
      <c r="D888" s="80">
        <v>3242.5</v>
      </c>
      <c r="E888" s="77">
        <f t="shared" si="43"/>
        <v>5</v>
      </c>
      <c r="F888" s="197">
        <f t="shared" si="41"/>
        <v>1.1535996145359945E-4</v>
      </c>
      <c r="G888" s="109">
        <f t="shared" si="42"/>
        <v>5.7679980726799726E-4</v>
      </c>
    </row>
    <row r="889" spans="1:7">
      <c r="A889" s="198" t="s">
        <v>1189</v>
      </c>
      <c r="B889" s="79">
        <v>44811</v>
      </c>
      <c r="C889" s="79">
        <v>44818</v>
      </c>
      <c r="D889" s="80">
        <v>55669.55</v>
      </c>
      <c r="E889" s="77">
        <f t="shared" si="43"/>
        <v>7</v>
      </c>
      <c r="F889" s="197">
        <f t="shared" si="41"/>
        <v>1.9805820022017664E-3</v>
      </c>
      <c r="G889" s="109">
        <f t="shared" si="42"/>
        <v>1.3864074015412365E-2</v>
      </c>
    </row>
    <row r="890" spans="1:7">
      <c r="A890" s="198" t="s">
        <v>1190</v>
      </c>
      <c r="B890" s="79">
        <v>44812</v>
      </c>
      <c r="C890" s="79">
        <v>44824</v>
      </c>
      <c r="D890" s="80">
        <v>705.42</v>
      </c>
      <c r="E890" s="77">
        <f t="shared" si="43"/>
        <v>12</v>
      </c>
      <c r="F890" s="197">
        <f t="shared" si="41"/>
        <v>2.5097062146059559E-5</v>
      </c>
      <c r="G890" s="109">
        <f t="shared" si="42"/>
        <v>3.0116474575271471E-4</v>
      </c>
    </row>
    <row r="891" spans="1:7">
      <c r="A891" s="198" t="s">
        <v>1191</v>
      </c>
      <c r="B891" s="79">
        <v>44812</v>
      </c>
      <c r="C891" s="79">
        <v>44825</v>
      </c>
      <c r="D891" s="80">
        <v>2761.95</v>
      </c>
      <c r="E891" s="77">
        <f t="shared" si="43"/>
        <v>13</v>
      </c>
      <c r="F891" s="197">
        <f t="shared" si="41"/>
        <v>9.8263206025217886E-5</v>
      </c>
      <c r="G891" s="109">
        <f t="shared" si="42"/>
        <v>1.2774216783278324E-3</v>
      </c>
    </row>
    <row r="892" spans="1:7">
      <c r="A892" s="198" t="s">
        <v>1192</v>
      </c>
      <c r="B892" s="79">
        <v>44812</v>
      </c>
      <c r="C892" s="79">
        <v>44819</v>
      </c>
      <c r="D892" s="80">
        <v>7</v>
      </c>
      <c r="E892" s="77">
        <f t="shared" si="43"/>
        <v>7</v>
      </c>
      <c r="F892" s="197">
        <f t="shared" si="41"/>
        <v>2.4904232233622085E-7</v>
      </c>
      <c r="G892" s="109">
        <f t="shared" si="42"/>
        <v>1.7432962563535459E-6</v>
      </c>
    </row>
    <row r="893" spans="1:7">
      <c r="A893" s="198" t="s">
        <v>1193</v>
      </c>
      <c r="B893" s="79">
        <v>44812</v>
      </c>
      <c r="C893" s="79">
        <v>44830</v>
      </c>
      <c r="D893" s="80">
        <v>150</v>
      </c>
      <c r="E893" s="77">
        <f t="shared" si="43"/>
        <v>18</v>
      </c>
      <c r="F893" s="197">
        <f t="shared" si="41"/>
        <v>5.3366211929190185E-6</v>
      </c>
      <c r="G893" s="109">
        <f t="shared" si="42"/>
        <v>9.6059181472542339E-5</v>
      </c>
    </row>
    <row r="894" spans="1:7">
      <c r="A894" s="198" t="s">
        <v>1194</v>
      </c>
      <c r="B894" s="79">
        <v>44812</v>
      </c>
      <c r="C894" s="79">
        <v>44817</v>
      </c>
      <c r="D894" s="80">
        <v>1735.39</v>
      </c>
      <c r="E894" s="77">
        <f t="shared" si="43"/>
        <v>5</v>
      </c>
      <c r="F894" s="197">
        <f t="shared" si="41"/>
        <v>6.1740793679864901E-5</v>
      </c>
      <c r="G894" s="109">
        <f t="shared" si="42"/>
        <v>3.087039683993245E-4</v>
      </c>
    </row>
    <row r="895" spans="1:7">
      <c r="A895" s="198" t="s">
        <v>1195</v>
      </c>
      <c r="B895" s="79">
        <v>44812</v>
      </c>
      <c r="C895" s="79">
        <v>44851</v>
      </c>
      <c r="D895" s="80">
        <v>542.5</v>
      </c>
      <c r="E895" s="77">
        <f t="shared" si="43"/>
        <v>39</v>
      </c>
      <c r="F895" s="197">
        <f t="shared" si="41"/>
        <v>1.9300779981057116E-5</v>
      </c>
      <c r="G895" s="109">
        <f t="shared" si="42"/>
        <v>7.5273041926122758E-4</v>
      </c>
    </row>
    <row r="896" spans="1:7">
      <c r="A896" s="198" t="s">
        <v>1196</v>
      </c>
      <c r="B896" s="79">
        <v>44813</v>
      </c>
      <c r="C896" s="79">
        <v>44825</v>
      </c>
      <c r="D896" s="80">
        <v>10710</v>
      </c>
      <c r="E896" s="77">
        <f t="shared" si="43"/>
        <v>12</v>
      </c>
      <c r="F896" s="197">
        <f t="shared" si="41"/>
        <v>3.8103475317441789E-4</v>
      </c>
      <c r="G896" s="109">
        <f t="shared" si="42"/>
        <v>4.5724170380930145E-3</v>
      </c>
    </row>
    <row r="897" spans="1:7">
      <c r="A897" s="198" t="s">
        <v>1197</v>
      </c>
      <c r="B897" s="79">
        <v>44816</v>
      </c>
      <c r="C897" s="79">
        <v>44831</v>
      </c>
      <c r="D897" s="80">
        <v>500</v>
      </c>
      <c r="E897" s="77">
        <f t="shared" si="43"/>
        <v>15</v>
      </c>
      <c r="F897" s="197">
        <f t="shared" si="41"/>
        <v>1.7788737309730061E-5</v>
      </c>
      <c r="G897" s="109">
        <f t="shared" si="42"/>
        <v>2.6683105964595092E-4</v>
      </c>
    </row>
    <row r="898" spans="1:7">
      <c r="A898" s="198" t="s">
        <v>1198</v>
      </c>
      <c r="B898" s="79">
        <v>44816</v>
      </c>
      <c r="C898" s="79">
        <v>44823</v>
      </c>
      <c r="D898" s="80">
        <v>3604</v>
      </c>
      <c r="E898" s="77">
        <f t="shared" si="43"/>
        <v>7</v>
      </c>
      <c r="F898" s="197">
        <f t="shared" si="41"/>
        <v>1.2822121852853428E-4</v>
      </c>
      <c r="G898" s="109">
        <f t="shared" si="42"/>
        <v>8.9754852969973998E-4</v>
      </c>
    </row>
    <row r="899" spans="1:7">
      <c r="A899" s="198" t="s">
        <v>1199</v>
      </c>
      <c r="B899" s="79">
        <v>44816</v>
      </c>
      <c r="C899" s="79">
        <v>44820</v>
      </c>
      <c r="D899" s="80">
        <v>4100</v>
      </c>
      <c r="E899" s="77">
        <f t="shared" si="43"/>
        <v>4</v>
      </c>
      <c r="F899" s="197">
        <f t="shared" si="41"/>
        <v>1.4586764593978651E-4</v>
      </c>
      <c r="G899" s="109">
        <f t="shared" si="42"/>
        <v>5.8347058375914605E-4</v>
      </c>
    </row>
    <row r="900" spans="1:7">
      <c r="A900" s="198" t="s">
        <v>1200</v>
      </c>
      <c r="B900" s="79">
        <v>44816</v>
      </c>
      <c r="C900" s="79">
        <v>44825</v>
      </c>
      <c r="D900" s="80">
        <v>31201.200000000001</v>
      </c>
      <c r="E900" s="77">
        <f t="shared" si="43"/>
        <v>9</v>
      </c>
      <c r="F900" s="197">
        <f t="shared" si="41"/>
        <v>1.1100599010966993E-3</v>
      </c>
      <c r="G900" s="109">
        <f t="shared" si="42"/>
        <v>9.9905391098702931E-3</v>
      </c>
    </row>
    <row r="901" spans="1:7">
      <c r="A901" s="198" t="s">
        <v>1201</v>
      </c>
      <c r="B901" s="79">
        <v>44816</v>
      </c>
      <c r="C901" s="79">
        <v>44825</v>
      </c>
      <c r="D901" s="80">
        <v>5431.58</v>
      </c>
      <c r="E901" s="77">
        <f t="shared" si="43"/>
        <v>9</v>
      </c>
      <c r="F901" s="197">
        <f t="shared" si="41"/>
        <v>1.932418995935672E-4</v>
      </c>
      <c r="G901" s="109">
        <f t="shared" si="42"/>
        <v>1.7391770963421048E-3</v>
      </c>
    </row>
    <row r="902" spans="1:7">
      <c r="A902" s="198" t="s">
        <v>1202</v>
      </c>
      <c r="B902" s="79">
        <v>44816</v>
      </c>
      <c r="C902" s="79">
        <v>44827</v>
      </c>
      <c r="D902" s="80">
        <v>2554.91</v>
      </c>
      <c r="E902" s="77">
        <f t="shared" si="43"/>
        <v>11</v>
      </c>
      <c r="F902" s="197">
        <f t="shared" si="41"/>
        <v>9.0897245680004858E-5</v>
      </c>
      <c r="G902" s="109">
        <f t="shared" si="42"/>
        <v>9.9986970248005353E-4</v>
      </c>
    </row>
    <row r="903" spans="1:7">
      <c r="A903" s="198" t="s">
        <v>1203</v>
      </c>
      <c r="B903" s="79">
        <v>44816</v>
      </c>
      <c r="C903" s="79">
        <v>44826</v>
      </c>
      <c r="D903" s="80">
        <v>26507.54</v>
      </c>
      <c r="E903" s="77">
        <f t="shared" si="43"/>
        <v>10</v>
      </c>
      <c r="F903" s="197">
        <f t="shared" si="41"/>
        <v>9.4307133157432407E-4</v>
      </c>
      <c r="G903" s="109">
        <f t="shared" si="42"/>
        <v>9.4307133157432409E-3</v>
      </c>
    </row>
    <row r="904" spans="1:7">
      <c r="A904" s="198" t="s">
        <v>1204</v>
      </c>
      <c r="B904" s="79">
        <v>44816</v>
      </c>
      <c r="C904" s="79">
        <v>44824</v>
      </c>
      <c r="D904" s="80">
        <v>10201.11</v>
      </c>
      <c r="E904" s="77">
        <f t="shared" si="43"/>
        <v>8</v>
      </c>
      <c r="F904" s="197">
        <f t="shared" si="41"/>
        <v>3.6292973211532085E-4</v>
      </c>
      <c r="G904" s="109">
        <f t="shared" si="42"/>
        <v>2.9034378569225668E-3</v>
      </c>
    </row>
    <row r="905" spans="1:7">
      <c r="A905" s="198" t="s">
        <v>1205</v>
      </c>
      <c r="B905" s="79">
        <v>44817</v>
      </c>
      <c r="C905" s="79">
        <v>44840</v>
      </c>
      <c r="D905" s="80">
        <v>7000</v>
      </c>
      <c r="E905" s="77">
        <f t="shared" si="43"/>
        <v>23</v>
      </c>
      <c r="F905" s="197">
        <f t="shared" si="41"/>
        <v>2.4904232233622086E-4</v>
      </c>
      <c r="G905" s="109">
        <f t="shared" si="42"/>
        <v>5.7279734137330798E-3</v>
      </c>
    </row>
    <row r="906" spans="1:7">
      <c r="A906" s="198" t="s">
        <v>1206</v>
      </c>
      <c r="B906" s="79">
        <v>44818</v>
      </c>
      <c r="C906" s="79">
        <v>44830</v>
      </c>
      <c r="D906" s="80">
        <v>29069.31</v>
      </c>
      <c r="E906" s="77">
        <f t="shared" si="43"/>
        <v>12</v>
      </c>
      <c r="F906" s="197">
        <f t="shared" si="41"/>
        <v>1.0342126387302183E-3</v>
      </c>
      <c r="G906" s="109">
        <f t="shared" si="42"/>
        <v>1.2410551664762619E-2</v>
      </c>
    </row>
    <row r="907" spans="1:7">
      <c r="A907" s="198" t="s">
        <v>1207</v>
      </c>
      <c r="B907" s="79">
        <v>44818</v>
      </c>
      <c r="C907" s="79">
        <v>44827</v>
      </c>
      <c r="D907" s="80">
        <v>5500</v>
      </c>
      <c r="E907" s="77">
        <f t="shared" si="43"/>
        <v>9</v>
      </c>
      <c r="F907" s="197">
        <f t="shared" ref="F907:F934" si="44">D907/$D$935</f>
        <v>1.9567611040703067E-4</v>
      </c>
      <c r="G907" s="109">
        <f t="shared" si="42"/>
        <v>1.761084993663276E-3</v>
      </c>
    </row>
    <row r="908" spans="1:7">
      <c r="A908" s="198" t="s">
        <v>1208</v>
      </c>
      <c r="B908" s="79">
        <v>44818</v>
      </c>
      <c r="C908" s="79">
        <v>44830</v>
      </c>
      <c r="D908" s="80">
        <v>3740.01</v>
      </c>
      <c r="E908" s="77">
        <f t="shared" si="43"/>
        <v>12</v>
      </c>
      <c r="F908" s="197">
        <f t="shared" si="44"/>
        <v>1.3306011085152707E-4</v>
      </c>
      <c r="G908" s="109">
        <f t="shared" si="42"/>
        <v>1.5967213302183249E-3</v>
      </c>
    </row>
    <row r="909" spans="1:7">
      <c r="A909" s="198" t="s">
        <v>1209</v>
      </c>
      <c r="B909" s="79">
        <v>44818</v>
      </c>
      <c r="C909" s="79">
        <v>44833</v>
      </c>
      <c r="D909" s="80">
        <v>53307.26</v>
      </c>
      <c r="E909" s="77">
        <f t="shared" si="43"/>
        <v>15</v>
      </c>
      <c r="F909" s="197">
        <f t="shared" si="44"/>
        <v>1.896537689682962E-3</v>
      </c>
      <c r="G909" s="109">
        <f t="shared" si="42"/>
        <v>2.8448065345244432E-2</v>
      </c>
    </row>
    <row r="910" spans="1:7">
      <c r="A910" s="198" t="s">
        <v>1210</v>
      </c>
      <c r="B910" s="79">
        <v>44819</v>
      </c>
      <c r="C910" s="79">
        <v>44825</v>
      </c>
      <c r="D910" s="80">
        <v>2050</v>
      </c>
      <c r="E910" s="77">
        <f t="shared" si="43"/>
        <v>6</v>
      </c>
      <c r="F910" s="197">
        <f t="shared" si="44"/>
        <v>7.2933822969893257E-5</v>
      </c>
      <c r="G910" s="109">
        <f t="shared" si="42"/>
        <v>4.3760293781935954E-4</v>
      </c>
    </row>
    <row r="911" spans="1:7">
      <c r="A911" s="198" t="s">
        <v>1211</v>
      </c>
      <c r="B911" s="79">
        <v>44820</v>
      </c>
      <c r="C911" s="79">
        <v>44827</v>
      </c>
      <c r="D911" s="80">
        <v>448</v>
      </c>
      <c r="E911" s="77">
        <f t="shared" si="43"/>
        <v>7</v>
      </c>
      <c r="F911" s="197">
        <f t="shared" si="44"/>
        <v>1.5938708629518135E-5</v>
      </c>
      <c r="G911" s="109">
        <f t="shared" si="42"/>
        <v>1.1157096040662694E-4</v>
      </c>
    </row>
    <row r="912" spans="1:7">
      <c r="A912" s="198" t="s">
        <v>1212</v>
      </c>
      <c r="B912" s="79">
        <v>44823</v>
      </c>
      <c r="C912" s="79">
        <v>44832</v>
      </c>
      <c r="D912" s="80">
        <v>89.8</v>
      </c>
      <c r="E912" s="77">
        <f t="shared" si="43"/>
        <v>9</v>
      </c>
      <c r="F912" s="197">
        <f t="shared" si="44"/>
        <v>3.1948572208275189E-6</v>
      </c>
      <c r="G912" s="109">
        <f t="shared" si="42"/>
        <v>2.875371498744767E-5</v>
      </c>
    </row>
    <row r="913" spans="1:7">
      <c r="A913" s="198" t="s">
        <v>1213</v>
      </c>
      <c r="B913" s="79">
        <v>44823</v>
      </c>
      <c r="C913" s="79">
        <v>44831</v>
      </c>
      <c r="D913" s="80">
        <v>1609.5</v>
      </c>
      <c r="E913" s="77">
        <f t="shared" si="43"/>
        <v>8</v>
      </c>
      <c r="F913" s="197">
        <f t="shared" si="44"/>
        <v>5.7261945400021065E-5</v>
      </c>
      <c r="G913" s="109">
        <f t="shared" si="42"/>
        <v>4.5809556320016852E-4</v>
      </c>
    </row>
    <row r="914" spans="1:7">
      <c r="A914" s="198" t="s">
        <v>1214</v>
      </c>
      <c r="B914" s="79">
        <v>44823</v>
      </c>
      <c r="C914" s="79">
        <v>44841</v>
      </c>
      <c r="D914" s="80">
        <v>46.95</v>
      </c>
      <c r="E914" s="77">
        <f t="shared" si="43"/>
        <v>18</v>
      </c>
      <c r="F914" s="197">
        <f t="shared" si="44"/>
        <v>1.6703624333836529E-6</v>
      </c>
      <c r="G914" s="109">
        <f t="shared" si="42"/>
        <v>3.0066523800905753E-5</v>
      </c>
    </row>
    <row r="915" spans="1:7">
      <c r="A915" s="198" t="s">
        <v>1215</v>
      </c>
      <c r="B915" s="79">
        <v>44823</v>
      </c>
      <c r="C915" s="79">
        <v>44837</v>
      </c>
      <c r="D915" s="80">
        <v>1854</v>
      </c>
      <c r="E915" s="77">
        <f t="shared" si="43"/>
        <v>14</v>
      </c>
      <c r="F915" s="197">
        <f t="shared" si="44"/>
        <v>6.5960637944479075E-5</v>
      </c>
      <c r="G915" s="109">
        <f t="shared" si="42"/>
        <v>9.2344893122270702E-4</v>
      </c>
    </row>
    <row r="916" spans="1:7">
      <c r="A916" s="198" t="s">
        <v>1216</v>
      </c>
      <c r="B916" s="79">
        <v>44824</v>
      </c>
      <c r="C916" s="79">
        <v>44832</v>
      </c>
      <c r="D916" s="80">
        <v>776.93</v>
      </c>
      <c r="E916" s="77">
        <f t="shared" si="43"/>
        <v>8</v>
      </c>
      <c r="F916" s="197">
        <f t="shared" si="44"/>
        <v>2.7641207356097152E-5</v>
      </c>
      <c r="G916" s="109">
        <f t="shared" si="42"/>
        <v>2.2112965884877721E-4</v>
      </c>
    </row>
    <row r="917" spans="1:7">
      <c r="A917" s="198" t="s">
        <v>1217</v>
      </c>
      <c r="B917" s="79">
        <v>44824</v>
      </c>
      <c r="C917" s="79">
        <v>44832</v>
      </c>
      <c r="D917" s="80">
        <v>4725.29</v>
      </c>
      <c r="E917" s="77">
        <f t="shared" si="43"/>
        <v>8</v>
      </c>
      <c r="F917" s="197">
        <f t="shared" si="44"/>
        <v>1.6811388504458873E-4</v>
      </c>
      <c r="G917" s="109">
        <f t="shared" si="42"/>
        <v>1.3449110803567099E-3</v>
      </c>
    </row>
    <row r="918" spans="1:7">
      <c r="A918" s="198" t="s">
        <v>1218</v>
      </c>
      <c r="B918" s="79">
        <v>44825</v>
      </c>
      <c r="C918" s="79">
        <v>44833</v>
      </c>
      <c r="D918" s="80">
        <v>3490.97</v>
      </c>
      <c r="E918" s="77">
        <f t="shared" si="43"/>
        <v>8</v>
      </c>
      <c r="F918" s="197">
        <f t="shared" si="44"/>
        <v>1.2419989657229671E-4</v>
      </c>
      <c r="G918" s="109">
        <f t="shared" si="42"/>
        <v>9.9359917257837364E-4</v>
      </c>
    </row>
    <row r="919" spans="1:7">
      <c r="A919" s="198" t="s">
        <v>1219</v>
      </c>
      <c r="B919" s="79">
        <v>44825</v>
      </c>
      <c r="C919" s="79">
        <v>44846</v>
      </c>
      <c r="D919" s="80">
        <v>9236</v>
      </c>
      <c r="E919" s="77">
        <f t="shared" si="43"/>
        <v>21</v>
      </c>
      <c r="F919" s="197">
        <f t="shared" si="44"/>
        <v>3.2859355558533367E-4</v>
      </c>
      <c r="G919" s="109">
        <f t="shared" si="42"/>
        <v>6.9004646672920066E-3</v>
      </c>
    </row>
    <row r="920" spans="1:7">
      <c r="A920" s="198" t="s">
        <v>1220</v>
      </c>
      <c r="B920" s="79">
        <v>44826</v>
      </c>
      <c r="C920" s="79">
        <v>44838</v>
      </c>
      <c r="D920" s="80">
        <v>7</v>
      </c>
      <c r="E920" s="77">
        <f t="shared" si="43"/>
        <v>12</v>
      </c>
      <c r="F920" s="197">
        <f t="shared" si="44"/>
        <v>2.4904232233622085E-7</v>
      </c>
      <c r="G920" s="109">
        <f t="shared" si="42"/>
        <v>2.98850786803465E-6</v>
      </c>
    </row>
    <row r="921" spans="1:7">
      <c r="A921" s="198" t="s">
        <v>1221</v>
      </c>
      <c r="B921" s="79">
        <v>44826</v>
      </c>
      <c r="C921" s="79">
        <v>44831</v>
      </c>
      <c r="D921" s="80">
        <v>150</v>
      </c>
      <c r="E921" s="77">
        <f t="shared" si="43"/>
        <v>5</v>
      </c>
      <c r="F921" s="197">
        <f t="shared" si="44"/>
        <v>5.3366211929190185E-6</v>
      </c>
      <c r="G921" s="109">
        <f t="shared" si="42"/>
        <v>2.6683105964595092E-5</v>
      </c>
    </row>
    <row r="922" spans="1:7">
      <c r="A922" s="198" t="s">
        <v>1222</v>
      </c>
      <c r="B922" s="79">
        <v>44826</v>
      </c>
      <c r="C922" s="79">
        <v>44831</v>
      </c>
      <c r="D922" s="80">
        <v>1735.39</v>
      </c>
      <c r="E922" s="77">
        <f t="shared" si="43"/>
        <v>5</v>
      </c>
      <c r="F922" s="197">
        <f t="shared" si="44"/>
        <v>6.1740793679864901E-5</v>
      </c>
      <c r="G922" s="109">
        <f t="shared" si="42"/>
        <v>3.087039683993245E-4</v>
      </c>
    </row>
    <row r="923" spans="1:7">
      <c r="A923" s="198" t="s">
        <v>1223</v>
      </c>
      <c r="B923" s="79">
        <v>44826</v>
      </c>
      <c r="C923" s="79">
        <v>44831</v>
      </c>
      <c r="D923" s="80">
        <v>542.5</v>
      </c>
      <c r="E923" s="77">
        <f t="shared" si="43"/>
        <v>5</v>
      </c>
      <c r="F923" s="197">
        <f t="shared" si="44"/>
        <v>1.9300779981057116E-5</v>
      </c>
      <c r="G923" s="109">
        <f t="shared" si="42"/>
        <v>9.6503899905285578E-5</v>
      </c>
    </row>
    <row r="924" spans="1:7">
      <c r="A924" s="198" t="s">
        <v>1224</v>
      </c>
      <c r="B924" s="79">
        <v>44827</v>
      </c>
      <c r="C924" s="79">
        <v>44833</v>
      </c>
      <c r="D924" s="80">
        <v>1095.93</v>
      </c>
      <c r="E924" s="77">
        <f t="shared" si="43"/>
        <v>6</v>
      </c>
      <c r="F924" s="197">
        <f t="shared" si="44"/>
        <v>3.8990421759704937E-5</v>
      </c>
      <c r="G924" s="109">
        <f t="shared" si="42"/>
        <v>2.3394253055822962E-4</v>
      </c>
    </row>
    <row r="925" spans="1:7">
      <c r="A925" s="198" t="s">
        <v>1225</v>
      </c>
      <c r="B925" s="79">
        <v>44827</v>
      </c>
      <c r="C925" s="79">
        <v>44833</v>
      </c>
      <c r="D925" s="80">
        <v>8083.94</v>
      </c>
      <c r="E925" s="77">
        <f t="shared" si="43"/>
        <v>6</v>
      </c>
      <c r="F925" s="197">
        <f t="shared" si="44"/>
        <v>2.8760617017523847E-4</v>
      </c>
      <c r="G925" s="109">
        <f t="shared" si="42"/>
        <v>1.7256370210514309E-3</v>
      </c>
    </row>
    <row r="926" spans="1:7">
      <c r="A926" s="198" t="s">
        <v>1226</v>
      </c>
      <c r="B926" s="79">
        <v>44827</v>
      </c>
      <c r="C926" s="79">
        <v>44834</v>
      </c>
      <c r="D926" s="80">
        <v>235.88</v>
      </c>
      <c r="E926" s="77">
        <f t="shared" si="43"/>
        <v>7</v>
      </c>
      <c r="F926" s="197">
        <f t="shared" si="44"/>
        <v>8.392014713238254E-6</v>
      </c>
      <c r="G926" s="109">
        <f t="shared" si="42"/>
        <v>5.8744102992667778E-5</v>
      </c>
    </row>
    <row r="927" spans="1:7">
      <c r="A927" s="198" t="s">
        <v>1227</v>
      </c>
      <c r="B927" s="79">
        <v>44830</v>
      </c>
      <c r="C927" s="79">
        <v>44839</v>
      </c>
      <c r="D927" s="80">
        <v>1071</v>
      </c>
      <c r="E927" s="77">
        <f t="shared" si="43"/>
        <v>9</v>
      </c>
      <c r="F927" s="197">
        <f t="shared" si="44"/>
        <v>3.8103475317441789E-5</v>
      </c>
      <c r="G927" s="109">
        <f t="shared" si="42"/>
        <v>3.4293127785697613E-4</v>
      </c>
    </row>
    <row r="928" spans="1:7">
      <c r="A928" s="198" t="s">
        <v>1228</v>
      </c>
      <c r="B928" s="79">
        <v>44830</v>
      </c>
      <c r="C928" s="79">
        <v>44839</v>
      </c>
      <c r="D928" s="80">
        <v>2519.91</v>
      </c>
      <c r="E928" s="77">
        <f t="shared" si="43"/>
        <v>9</v>
      </c>
      <c r="F928" s="197">
        <f t="shared" si="44"/>
        <v>8.9652034068323752E-5</v>
      </c>
      <c r="G928" s="109">
        <f t="shared" si="42"/>
        <v>8.0686830661491377E-4</v>
      </c>
    </row>
    <row r="929" spans="1:7">
      <c r="A929" s="198" t="s">
        <v>1229</v>
      </c>
      <c r="B929" s="79">
        <v>44832</v>
      </c>
      <c r="C929" s="79">
        <v>44839</v>
      </c>
      <c r="D929" s="80">
        <v>714</v>
      </c>
      <c r="E929" s="77">
        <f t="shared" si="43"/>
        <v>7</v>
      </c>
      <c r="F929" s="197">
        <f t="shared" si="44"/>
        <v>2.5402316878294527E-5</v>
      </c>
      <c r="G929" s="109">
        <f t="shared" si="42"/>
        <v>1.778162181480617E-4</v>
      </c>
    </row>
    <row r="930" spans="1:7">
      <c r="A930" s="198" t="s">
        <v>1230</v>
      </c>
      <c r="B930" s="79">
        <v>44834</v>
      </c>
      <c r="C930" s="79">
        <v>44911</v>
      </c>
      <c r="D930" s="80">
        <v>560</v>
      </c>
      <c r="E930" s="77">
        <f t="shared" si="43"/>
        <v>77</v>
      </c>
      <c r="F930" s="197">
        <f t="shared" si="44"/>
        <v>1.9923385786897669E-5</v>
      </c>
      <c r="G930" s="109">
        <f t="shared" si="42"/>
        <v>1.5341007055911205E-3</v>
      </c>
    </row>
    <row r="931" spans="1:7">
      <c r="A931" s="198" t="s">
        <v>1231</v>
      </c>
      <c r="B931" s="79">
        <v>44834</v>
      </c>
      <c r="C931" s="79">
        <v>44858</v>
      </c>
      <c r="D931" s="80">
        <v>112.95</v>
      </c>
      <c r="E931" s="77">
        <f t="shared" si="43"/>
        <v>24</v>
      </c>
      <c r="F931" s="197">
        <f t="shared" si="44"/>
        <v>4.0184757582680208E-6</v>
      </c>
      <c r="G931" s="109">
        <f t="shared" si="42"/>
        <v>9.6443418198432492E-5</v>
      </c>
    </row>
    <row r="932" spans="1:7">
      <c r="A932" s="198" t="s">
        <v>1232</v>
      </c>
      <c r="B932" s="79">
        <v>44834</v>
      </c>
      <c r="C932" s="79">
        <v>44846</v>
      </c>
      <c r="D932" s="80">
        <v>14984</v>
      </c>
      <c r="E932" s="77">
        <f t="shared" si="43"/>
        <v>12</v>
      </c>
      <c r="F932" s="197">
        <f t="shared" si="44"/>
        <v>5.3309287969799043E-4</v>
      </c>
      <c r="G932" s="109">
        <f t="shared" si="42"/>
        <v>6.3971145563758852E-3</v>
      </c>
    </row>
    <row r="933" spans="1:7">
      <c r="A933" s="198" t="s">
        <v>1233</v>
      </c>
      <c r="B933" s="79">
        <v>44834</v>
      </c>
      <c r="C933" s="79">
        <v>44853</v>
      </c>
      <c r="D933" s="80">
        <v>5282.14</v>
      </c>
      <c r="E933" s="77">
        <f t="shared" si="43"/>
        <v>19</v>
      </c>
      <c r="F933" s="197">
        <f t="shared" si="44"/>
        <v>1.8792520178643511E-4</v>
      </c>
      <c r="G933" s="109">
        <f t="shared" si="42"/>
        <v>3.5705788339422673E-3</v>
      </c>
    </row>
    <row r="934" spans="1:7">
      <c r="A934" s="198" t="s">
        <v>1234</v>
      </c>
      <c r="B934" s="79">
        <v>44834</v>
      </c>
      <c r="C934" s="79">
        <v>44851</v>
      </c>
      <c r="D934" s="80">
        <v>10597.45</v>
      </c>
      <c r="E934" s="77">
        <f t="shared" si="43"/>
        <v>17</v>
      </c>
      <c r="F934" s="197">
        <f t="shared" si="44"/>
        <v>3.7703050840599768E-4</v>
      </c>
      <c r="G934" s="109">
        <f t="shared" si="42"/>
        <v>6.4095186429019603E-3</v>
      </c>
    </row>
    <row r="935" spans="1:7" ht="13.5" thickBot="1">
      <c r="D935" s="81">
        <f>SUM(D11:D934)</f>
        <v>28107672.359999977</v>
      </c>
      <c r="E935" s="82"/>
      <c r="F935" s="82"/>
      <c r="G935" s="83">
        <f>SUM(G11:G934)</f>
        <v>12.727273653192686</v>
      </c>
    </row>
    <row r="936" spans="1:7" ht="13.5" thickTop="1"/>
  </sheetData>
  <autoFilter ref="A9:G935" xr:uid="{00000000-0001-0000-0400-000000000000}"/>
  <conditionalFormatting sqref="H10">
    <cfRule type="cellIs" dxfId="2" priority="1" stopIfTrue="1" operator="equal">
      <formula>"REPLACE"</formula>
    </cfRule>
    <cfRule type="cellIs" dxfId="1" priority="2" stopIfTrue="1" operator="equal">
      <formula>"NA"</formula>
    </cfRule>
    <cfRule type="cellIs" dxfId="0" priority="3" stopIfTrue="1" operator="equal">
      <formula>"PRINT"</formula>
    </cfRule>
  </conditionalFormatting>
  <pageMargins left="0.7" right="0.7" top="0.75" bottom="0.75" header="0.3" footer="0.3"/>
  <pageSetup scale="8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37"/>
  <sheetViews>
    <sheetView zoomScaleNormal="100" workbookViewId="0">
      <selection activeCell="D218" sqref="D218"/>
    </sheetView>
  </sheetViews>
  <sheetFormatPr defaultColWidth="9.140625" defaultRowHeight="12.75"/>
  <cols>
    <col min="1" max="1" width="57.140625" style="3" customWidth="1"/>
    <col min="2" max="2" width="23.42578125" style="3" customWidth="1"/>
    <col min="3" max="3" width="24.85546875" style="175" customWidth="1"/>
    <col min="4" max="4" width="24" style="102" customWidth="1"/>
    <col min="5" max="5" width="12.7109375" style="103" customWidth="1"/>
    <col min="6" max="6" width="15.140625" style="103" customWidth="1"/>
    <col min="7" max="7" width="12.7109375" style="59" customWidth="1"/>
    <col min="8" max="10" width="12.7109375" style="3" customWidth="1"/>
    <col min="11" max="11" width="16.140625" style="3" customWidth="1"/>
    <col min="12" max="12" width="12.7109375" style="3" customWidth="1"/>
    <col min="13" max="13" width="14.28515625" style="175" bestFit="1" customWidth="1"/>
    <col min="14" max="14" width="5.28515625" style="3" bestFit="1" customWidth="1"/>
    <col min="15" max="15" width="13.7109375" style="3" bestFit="1" customWidth="1"/>
    <col min="16" max="16" width="13.85546875" style="3" customWidth="1"/>
    <col min="17" max="16384" width="9.140625" style="3"/>
  </cols>
  <sheetData>
    <row r="1" spans="1:13">
      <c r="A1" s="2" t="str">
        <f>'Revenue Lag'!A1</f>
        <v>KENTUCKY POWER COMPANY</v>
      </c>
    </row>
    <row r="2" spans="1:13">
      <c r="A2" s="2" t="s">
        <v>16</v>
      </c>
    </row>
    <row r="3" spans="1:13">
      <c r="A3" s="4" t="s">
        <v>1235</v>
      </c>
    </row>
    <row r="4" spans="1:13">
      <c r="A4" s="4"/>
    </row>
    <row r="5" spans="1:13">
      <c r="A5" s="5"/>
      <c r="B5" s="102"/>
      <c r="C5" s="103"/>
      <c r="D5" s="103"/>
      <c r="E5" s="59"/>
      <c r="F5" s="3"/>
      <c r="G5" s="3"/>
      <c r="K5" s="175"/>
      <c r="M5" s="3"/>
    </row>
    <row r="6" spans="1:13">
      <c r="A6" s="195" t="s">
        <v>1236</v>
      </c>
      <c r="B6" s="194" t="s">
        <v>1237</v>
      </c>
      <c r="C6" s="103"/>
      <c r="D6" s="103"/>
      <c r="E6" s="59"/>
      <c r="F6" s="3"/>
      <c r="G6" s="3"/>
      <c r="K6" s="175"/>
      <c r="M6" s="3"/>
    </row>
    <row r="7" spans="1:13">
      <c r="A7" s="89" t="str">
        <f>A19</f>
        <v>Sales/Use Tax</v>
      </c>
      <c r="B7" s="101">
        <f>M34</f>
        <v>40.232842938976034</v>
      </c>
      <c r="C7" s="176"/>
      <c r="D7" s="241"/>
      <c r="E7" s="3"/>
      <c r="F7" s="3"/>
      <c r="G7" s="3"/>
      <c r="J7" s="175"/>
      <c r="M7" s="3"/>
    </row>
    <row r="8" spans="1:13">
      <c r="A8" s="60" t="str">
        <f>A37</f>
        <v>Utility Gross Receipts License Tax (UGRLT)</v>
      </c>
      <c r="B8" s="101">
        <f>M52</f>
        <v>35.277706509372443</v>
      </c>
      <c r="C8" s="176"/>
      <c r="D8" s="59"/>
      <c r="E8" s="3"/>
      <c r="F8" s="3"/>
      <c r="G8" s="3"/>
      <c r="J8" s="175"/>
      <c r="M8" s="3"/>
    </row>
    <row r="9" spans="1:13">
      <c r="A9" s="60" t="s">
        <v>1238</v>
      </c>
      <c r="B9" s="101">
        <f>M62</f>
        <v>76.423908359424971</v>
      </c>
      <c r="C9" s="176"/>
      <c r="D9" s="241"/>
      <c r="E9" s="3"/>
      <c r="F9" s="3"/>
      <c r="G9" s="3"/>
      <c r="J9" s="175"/>
      <c r="M9" s="3"/>
    </row>
    <row r="10" spans="1:13">
      <c r="A10" s="60" t="str">
        <f>A65</f>
        <v>Local Franchise Fee</v>
      </c>
      <c r="B10" s="101">
        <f>M92</f>
        <v>46.11717244670114</v>
      </c>
      <c r="C10" s="176"/>
      <c r="D10" s="59"/>
      <c r="E10" s="3"/>
      <c r="F10" s="3"/>
      <c r="G10" s="3"/>
      <c r="J10" s="175"/>
      <c r="M10" s="3"/>
    </row>
    <row r="11" spans="1:13">
      <c r="A11" s="60" t="str">
        <f>A96</f>
        <v>Kentucky Sales and Use Tax - Energy Exemption Annual Return</v>
      </c>
      <c r="B11" s="101">
        <f>M112</f>
        <v>59.420960371852615</v>
      </c>
      <c r="C11" s="176"/>
      <c r="D11" s="59"/>
      <c r="E11" s="3"/>
      <c r="F11" s="3"/>
      <c r="G11" s="3"/>
      <c r="J11" s="175"/>
      <c r="M11" s="3"/>
    </row>
    <row r="12" spans="1:13">
      <c r="A12" s="60" t="str">
        <f>A115</f>
        <v>Local Street Lighting Fee</v>
      </c>
      <c r="B12" s="101">
        <f>M127</f>
        <v>207.22727365319264</v>
      </c>
      <c r="C12" s="176"/>
      <c r="D12" s="59"/>
      <c r="E12" s="3"/>
      <c r="F12" s="3"/>
      <c r="G12" s="3"/>
      <c r="J12" s="175"/>
      <c r="M12" s="3"/>
    </row>
    <row r="13" spans="1:13">
      <c r="A13" s="60" t="str">
        <f>A131</f>
        <v>Property /Real Estate Tax</v>
      </c>
      <c r="B13" s="101">
        <f>M200</f>
        <v>264.85156175250643</v>
      </c>
      <c r="C13" s="176"/>
      <c r="D13" s="59"/>
      <c r="E13" s="3"/>
      <c r="F13" s="3"/>
      <c r="G13" s="3"/>
      <c r="J13" s="175"/>
      <c r="M13" s="3"/>
    </row>
    <row r="14" spans="1:13">
      <c r="A14" s="60" t="str">
        <f>A203</f>
        <v>Federal Unemployment Taxes</v>
      </c>
      <c r="B14" s="101">
        <f>M210</f>
        <v>75.242043588410894</v>
      </c>
      <c r="C14" s="176"/>
      <c r="D14" s="59"/>
      <c r="E14" s="3"/>
      <c r="F14" s="3"/>
      <c r="G14" s="3"/>
      <c r="J14" s="175"/>
      <c r="M14" s="3"/>
    </row>
    <row r="15" spans="1:13">
      <c r="A15" s="60" t="str">
        <f>A213</f>
        <v>State Unemployment Taxes - Kentucky</v>
      </c>
      <c r="B15" s="101">
        <f>M220</f>
        <v>75.20612684304318</v>
      </c>
      <c r="C15" s="176"/>
      <c r="D15" s="59"/>
      <c r="E15" s="3"/>
      <c r="F15" s="3"/>
      <c r="G15" s="3"/>
      <c r="J15" s="175"/>
      <c r="M15" s="3"/>
    </row>
    <row r="16" spans="1:13">
      <c r="A16" s="60" t="str">
        <f>A223</f>
        <v>State Unemployment Taxes - West Virginia</v>
      </c>
      <c r="B16" s="101">
        <f>M230</f>
        <v>75.30810827922825</v>
      </c>
      <c r="C16" s="176"/>
      <c r="D16" s="59"/>
      <c r="E16" s="3"/>
      <c r="F16" s="3"/>
      <c r="G16" s="3"/>
      <c r="J16" s="175"/>
      <c r="M16" s="3"/>
    </row>
    <row r="17" spans="1:15">
      <c r="A17" s="60"/>
      <c r="B17" s="101"/>
      <c r="C17" s="176"/>
      <c r="D17" s="59"/>
      <c r="E17" s="3"/>
      <c r="F17" s="3"/>
      <c r="G17" s="3"/>
      <c r="J17" s="175"/>
      <c r="M17" s="3"/>
    </row>
    <row r="18" spans="1:15">
      <c r="C18" s="101"/>
    </row>
    <row r="19" spans="1:15">
      <c r="A19" s="2" t="s">
        <v>1239</v>
      </c>
      <c r="B19" s="7"/>
      <c r="C19" s="7"/>
      <c r="D19" s="106"/>
      <c r="E19" s="106"/>
      <c r="F19" s="106"/>
      <c r="H19" s="7"/>
      <c r="I19" s="7"/>
      <c r="J19" s="7"/>
      <c r="K19" s="7"/>
      <c r="L19" s="7"/>
    </row>
    <row r="20" spans="1:15" s="179" customFormat="1" ht="25.5">
      <c r="A20" s="177" t="s">
        <v>1240</v>
      </c>
      <c r="B20" s="199" t="s">
        <v>1241</v>
      </c>
      <c r="C20" s="163" t="s">
        <v>40</v>
      </c>
      <c r="D20" s="178" t="s">
        <v>93</v>
      </c>
      <c r="E20" s="178" t="s">
        <v>1242</v>
      </c>
      <c r="F20" s="178" t="s">
        <v>1243</v>
      </c>
      <c r="G20" s="19" t="s">
        <v>150</v>
      </c>
      <c r="H20" s="19" t="s">
        <v>1244</v>
      </c>
      <c r="I20" s="19" t="s">
        <v>1245</v>
      </c>
      <c r="J20" s="19" t="s">
        <v>1246</v>
      </c>
      <c r="K20" s="19" t="s">
        <v>1247</v>
      </c>
      <c r="L20" s="19" t="s">
        <v>1248</v>
      </c>
      <c r="M20" s="19" t="s">
        <v>42</v>
      </c>
    </row>
    <row r="21" spans="1:15" s="225" customFormat="1">
      <c r="A21" s="221" t="s">
        <v>35</v>
      </c>
      <c r="B21" s="222" t="s">
        <v>36</v>
      </c>
      <c r="C21" s="222" t="s">
        <v>37</v>
      </c>
      <c r="D21" s="223" t="s">
        <v>38</v>
      </c>
      <c r="E21" s="223" t="s">
        <v>70</v>
      </c>
      <c r="F21" s="223" t="s">
        <v>71</v>
      </c>
      <c r="G21" s="224" t="s">
        <v>72</v>
      </c>
      <c r="H21" s="224" t="s">
        <v>73</v>
      </c>
      <c r="I21" s="224" t="s">
        <v>101</v>
      </c>
      <c r="J21" s="224" t="s">
        <v>102</v>
      </c>
      <c r="K21" s="224" t="s">
        <v>103</v>
      </c>
      <c r="L21" s="224" t="s">
        <v>155</v>
      </c>
      <c r="M21" s="224" t="s">
        <v>156</v>
      </c>
    </row>
    <row r="22" spans="1:15">
      <c r="A22" s="32" t="s">
        <v>1249</v>
      </c>
      <c r="B22" s="60" t="s">
        <v>105</v>
      </c>
      <c r="C22" s="180">
        <v>812973.1</v>
      </c>
      <c r="D22" s="59">
        <v>44440</v>
      </c>
      <c r="E22" s="59">
        <v>44469</v>
      </c>
      <c r="F22" s="59">
        <v>44494</v>
      </c>
      <c r="G22" s="59">
        <v>44494</v>
      </c>
      <c r="H22" s="55">
        <f>C22/$C$34</f>
        <v>7.7154123243188294E-2</v>
      </c>
      <c r="I22" s="108">
        <f>(+E22-D22+1)/2</f>
        <v>15</v>
      </c>
      <c r="J22" s="108">
        <f>+G22-E22</f>
        <v>25</v>
      </c>
      <c r="K22" s="108">
        <v>0</v>
      </c>
      <c r="L22" s="108">
        <f>SUM(I22:K22)</f>
        <v>40</v>
      </c>
      <c r="M22" s="108">
        <f>+L22*H22</f>
        <v>3.0861649297275315</v>
      </c>
      <c r="O22" s="181"/>
    </row>
    <row r="23" spans="1:15">
      <c r="A23" s="32" t="s">
        <v>1249</v>
      </c>
      <c r="B23" s="60" t="s">
        <v>105</v>
      </c>
      <c r="C23" s="182">
        <v>609924.14</v>
      </c>
      <c r="D23" s="59">
        <v>44470</v>
      </c>
      <c r="E23" s="59">
        <v>44500</v>
      </c>
      <c r="F23" s="59">
        <v>44525</v>
      </c>
      <c r="G23" s="59">
        <v>44525</v>
      </c>
      <c r="H23" s="55">
        <f t="shared" ref="H23:H32" si="0">C23/$C$34</f>
        <v>5.788403363722075E-2</v>
      </c>
      <c r="I23" s="108">
        <f t="shared" ref="I23:I33" si="1">(+E23-D23+1)/2</f>
        <v>15.5</v>
      </c>
      <c r="J23" s="108">
        <f t="shared" ref="J23:J33" si="2">+G23-E23</f>
        <v>25</v>
      </c>
      <c r="K23" s="108">
        <v>0</v>
      </c>
      <c r="L23" s="108">
        <f t="shared" ref="L23:L32" si="3">SUM(I23:K23)</f>
        <v>40.5</v>
      </c>
      <c r="M23" s="108">
        <f t="shared" ref="M23:M33" si="4">+L23*H23</f>
        <v>2.3443033623074405</v>
      </c>
      <c r="O23" s="181"/>
    </row>
    <row r="24" spans="1:15">
      <c r="A24" s="32" t="s">
        <v>1249</v>
      </c>
      <c r="B24" s="60" t="s">
        <v>105</v>
      </c>
      <c r="C24" s="182">
        <v>795411.1</v>
      </c>
      <c r="D24" s="59">
        <v>44501</v>
      </c>
      <c r="E24" s="59">
        <v>44530</v>
      </c>
      <c r="F24" s="59">
        <v>44555</v>
      </c>
      <c r="G24" s="59">
        <v>44555</v>
      </c>
      <c r="H24" s="55">
        <f t="shared" si="0"/>
        <v>7.5487425153919568E-2</v>
      </c>
      <c r="I24" s="108">
        <f t="shared" si="1"/>
        <v>15</v>
      </c>
      <c r="J24" s="108">
        <f t="shared" si="2"/>
        <v>25</v>
      </c>
      <c r="K24" s="108">
        <v>0</v>
      </c>
      <c r="L24" s="108">
        <f t="shared" si="3"/>
        <v>40</v>
      </c>
      <c r="M24" s="108">
        <f t="shared" si="4"/>
        <v>3.019497006156783</v>
      </c>
      <c r="O24" s="181"/>
    </row>
    <row r="25" spans="1:15">
      <c r="A25" s="32" t="s">
        <v>1249</v>
      </c>
      <c r="B25" s="60" t="s">
        <v>105</v>
      </c>
      <c r="C25" s="182">
        <v>1013081.14</v>
      </c>
      <c r="D25" s="59">
        <v>44531</v>
      </c>
      <c r="E25" s="59">
        <v>44561</v>
      </c>
      <c r="F25" s="59">
        <v>44586</v>
      </c>
      <c r="G25" s="59">
        <v>44586</v>
      </c>
      <c r="H25" s="55">
        <f t="shared" si="0"/>
        <v>9.6145108775320717E-2</v>
      </c>
      <c r="I25" s="108">
        <f t="shared" si="1"/>
        <v>15.5</v>
      </c>
      <c r="J25" s="108">
        <f t="shared" si="2"/>
        <v>25</v>
      </c>
      <c r="K25" s="108">
        <v>0</v>
      </c>
      <c r="L25" s="108">
        <f t="shared" si="3"/>
        <v>40.5</v>
      </c>
      <c r="M25" s="108">
        <f t="shared" si="4"/>
        <v>3.8938769054004889</v>
      </c>
      <c r="O25" s="181"/>
    </row>
    <row r="26" spans="1:15">
      <c r="A26" s="32" t="s">
        <v>1249</v>
      </c>
      <c r="B26" s="60" t="s">
        <v>105</v>
      </c>
      <c r="C26" s="182">
        <v>1155705.8399999999</v>
      </c>
      <c r="D26" s="59">
        <v>44562</v>
      </c>
      <c r="E26" s="59">
        <v>44592</v>
      </c>
      <c r="F26" s="59">
        <v>44617</v>
      </c>
      <c r="G26" s="59">
        <v>44617</v>
      </c>
      <c r="H26" s="55">
        <f t="shared" si="0"/>
        <v>0.10968071491200931</v>
      </c>
      <c r="I26" s="108">
        <f t="shared" si="1"/>
        <v>15.5</v>
      </c>
      <c r="J26" s="108">
        <f t="shared" si="2"/>
        <v>25</v>
      </c>
      <c r="K26" s="108">
        <v>0</v>
      </c>
      <c r="L26" s="108">
        <f t="shared" si="3"/>
        <v>40.5</v>
      </c>
      <c r="M26" s="108">
        <f t="shared" si="4"/>
        <v>4.4420689539363769</v>
      </c>
      <c r="O26" s="181"/>
    </row>
    <row r="27" spans="1:15">
      <c r="A27" s="32" t="s">
        <v>1249</v>
      </c>
      <c r="B27" s="60" t="s">
        <v>105</v>
      </c>
      <c r="C27" s="182">
        <v>764164.84000000008</v>
      </c>
      <c r="D27" s="59">
        <v>44593</v>
      </c>
      <c r="E27" s="59">
        <v>44620</v>
      </c>
      <c r="F27" s="59">
        <v>44645</v>
      </c>
      <c r="G27" s="59">
        <v>44645</v>
      </c>
      <c r="H27" s="55">
        <f t="shared" si="0"/>
        <v>7.2522040696637161E-2</v>
      </c>
      <c r="I27" s="108">
        <f t="shared" si="1"/>
        <v>14</v>
      </c>
      <c r="J27" s="108">
        <f t="shared" si="2"/>
        <v>25</v>
      </c>
      <c r="K27" s="108">
        <v>0</v>
      </c>
      <c r="L27" s="108">
        <f t="shared" si="3"/>
        <v>39</v>
      </c>
      <c r="M27" s="108">
        <f t="shared" si="4"/>
        <v>2.8283595871688494</v>
      </c>
      <c r="O27" s="181"/>
    </row>
    <row r="28" spans="1:15">
      <c r="A28" s="32" t="s">
        <v>1249</v>
      </c>
      <c r="B28" s="60" t="s">
        <v>105</v>
      </c>
      <c r="C28" s="182">
        <v>764127.78</v>
      </c>
      <c r="D28" s="59">
        <v>44621</v>
      </c>
      <c r="E28" s="59">
        <v>44651</v>
      </c>
      <c r="F28" s="59">
        <v>44676</v>
      </c>
      <c r="G28" s="59">
        <v>44676</v>
      </c>
      <c r="H28" s="55">
        <f t="shared" si="0"/>
        <v>7.2518523566971485E-2</v>
      </c>
      <c r="I28" s="108">
        <f t="shared" si="1"/>
        <v>15.5</v>
      </c>
      <c r="J28" s="108">
        <f t="shared" si="2"/>
        <v>25</v>
      </c>
      <c r="K28" s="108">
        <v>0</v>
      </c>
      <c r="L28" s="108">
        <f t="shared" si="3"/>
        <v>40.5</v>
      </c>
      <c r="M28" s="108">
        <f t="shared" si="4"/>
        <v>2.9370002044623451</v>
      </c>
      <c r="O28" s="181"/>
    </row>
    <row r="29" spans="1:15">
      <c r="A29" s="32" t="s">
        <v>1249</v>
      </c>
      <c r="B29" s="60" t="s">
        <v>105</v>
      </c>
      <c r="C29" s="182">
        <v>723873.12</v>
      </c>
      <c r="D29" s="59">
        <v>44652</v>
      </c>
      <c r="E29" s="59">
        <v>44681</v>
      </c>
      <c r="F29" s="59">
        <v>44706</v>
      </c>
      <c r="G29" s="59">
        <v>44706</v>
      </c>
      <c r="H29" s="55">
        <f t="shared" si="0"/>
        <v>6.8698208972610808E-2</v>
      </c>
      <c r="I29" s="108">
        <f t="shared" si="1"/>
        <v>15</v>
      </c>
      <c r="J29" s="108">
        <f t="shared" si="2"/>
        <v>25</v>
      </c>
      <c r="K29" s="108">
        <v>0</v>
      </c>
      <c r="L29" s="108">
        <f t="shared" si="3"/>
        <v>40</v>
      </c>
      <c r="M29" s="108">
        <f t="shared" si="4"/>
        <v>2.7479283589044323</v>
      </c>
      <c r="O29" s="181"/>
    </row>
    <row r="30" spans="1:15">
      <c r="A30" s="32" t="s">
        <v>1249</v>
      </c>
      <c r="B30" s="60" t="s">
        <v>105</v>
      </c>
      <c r="C30" s="182">
        <v>843183.60000000009</v>
      </c>
      <c r="D30" s="59">
        <v>44682</v>
      </c>
      <c r="E30" s="59">
        <v>44712</v>
      </c>
      <c r="F30" s="59">
        <v>44737</v>
      </c>
      <c r="G30" s="59">
        <v>44737</v>
      </c>
      <c r="H30" s="55">
        <f t="shared" si="0"/>
        <v>8.0021210284860825E-2</v>
      </c>
      <c r="I30" s="108">
        <f t="shared" si="1"/>
        <v>15.5</v>
      </c>
      <c r="J30" s="108">
        <f t="shared" si="2"/>
        <v>25</v>
      </c>
      <c r="K30" s="108">
        <v>0</v>
      </c>
      <c r="L30" s="108">
        <f t="shared" si="3"/>
        <v>40.5</v>
      </c>
      <c r="M30" s="108">
        <f t="shared" si="4"/>
        <v>3.2408590165368634</v>
      </c>
      <c r="O30" s="181"/>
    </row>
    <row r="31" spans="1:15">
      <c r="A31" s="32" t="s">
        <v>1249</v>
      </c>
      <c r="B31" s="60" t="s">
        <v>105</v>
      </c>
      <c r="C31" s="182">
        <v>1005316.78</v>
      </c>
      <c r="D31" s="59">
        <v>44713</v>
      </c>
      <c r="E31" s="59">
        <v>44742</v>
      </c>
      <c r="F31" s="59">
        <v>44767</v>
      </c>
      <c r="G31" s="59">
        <v>44767</v>
      </c>
      <c r="H31" s="55">
        <f t="shared" si="0"/>
        <v>9.5408242588303604E-2</v>
      </c>
      <c r="I31" s="108">
        <f t="shared" si="1"/>
        <v>15</v>
      </c>
      <c r="J31" s="108">
        <f t="shared" si="2"/>
        <v>25</v>
      </c>
      <c r="K31" s="108">
        <v>0</v>
      </c>
      <c r="L31" s="108">
        <f t="shared" si="3"/>
        <v>40</v>
      </c>
      <c r="M31" s="108">
        <f t="shared" si="4"/>
        <v>3.8163297035321442</v>
      </c>
      <c r="O31" s="181"/>
    </row>
    <row r="32" spans="1:15">
      <c r="A32" s="32" t="s">
        <v>1249</v>
      </c>
      <c r="B32" s="60" t="s">
        <v>105</v>
      </c>
      <c r="C32" s="182">
        <v>1001807.78</v>
      </c>
      <c r="D32" s="59">
        <v>44743</v>
      </c>
      <c r="E32" s="59">
        <v>44773</v>
      </c>
      <c r="F32" s="59">
        <v>44798</v>
      </c>
      <c r="G32" s="59">
        <v>44798</v>
      </c>
      <c r="H32" s="55">
        <f t="shared" si="0"/>
        <v>9.5075225642896263E-2</v>
      </c>
      <c r="I32" s="108">
        <f t="shared" si="1"/>
        <v>15.5</v>
      </c>
      <c r="J32" s="108">
        <f t="shared" si="2"/>
        <v>25</v>
      </c>
      <c r="K32" s="108">
        <v>0</v>
      </c>
      <c r="L32" s="108">
        <f t="shared" si="3"/>
        <v>40.5</v>
      </c>
      <c r="M32" s="108">
        <f t="shared" si="4"/>
        <v>3.8505466385372986</v>
      </c>
    </row>
    <row r="33" spans="1:15">
      <c r="A33" s="32" t="s">
        <v>1249</v>
      </c>
      <c r="B33" s="60" t="s">
        <v>105</v>
      </c>
      <c r="C33" s="182">
        <v>1047432.12</v>
      </c>
      <c r="D33" s="59">
        <v>44774</v>
      </c>
      <c r="E33" s="59">
        <v>44804</v>
      </c>
      <c r="F33" s="59">
        <v>44829</v>
      </c>
      <c r="G33" s="59">
        <v>44829</v>
      </c>
      <c r="H33" s="55">
        <f>C33/$C$34</f>
        <v>9.9405142526061419E-2</v>
      </c>
      <c r="I33" s="108">
        <f t="shared" si="1"/>
        <v>15.5</v>
      </c>
      <c r="J33" s="108">
        <f t="shared" si="2"/>
        <v>25</v>
      </c>
      <c r="K33" s="108">
        <v>0</v>
      </c>
      <c r="L33" s="108">
        <f>SUM(I33:K33)</f>
        <v>40.5</v>
      </c>
      <c r="M33" s="108">
        <f t="shared" si="4"/>
        <v>4.0259082723054878</v>
      </c>
    </row>
    <row r="34" spans="1:15" ht="13.5" thickBot="1">
      <c r="C34" s="183">
        <f>SUM(C22:C33)</f>
        <v>10537001.339999998</v>
      </c>
      <c r="M34" s="184">
        <f>SUM(M22:M33)</f>
        <v>40.232842938976034</v>
      </c>
    </row>
    <row r="35" spans="1:15" ht="13.5" thickTop="1">
      <c r="C35" s="3"/>
    </row>
    <row r="36" spans="1:15">
      <c r="C36" s="3"/>
      <c r="D36" s="101"/>
      <c r="E36" s="102"/>
      <c r="G36" s="103"/>
      <c r="H36" s="59"/>
      <c r="M36" s="3"/>
      <c r="N36" s="175"/>
    </row>
    <row r="37" spans="1:15">
      <c r="A37" s="2" t="s">
        <v>1250</v>
      </c>
      <c r="B37" s="7"/>
      <c r="C37" s="7"/>
      <c r="D37" s="7"/>
      <c r="E37" s="106"/>
      <c r="F37" s="106"/>
      <c r="G37" s="106"/>
      <c r="H37" s="59"/>
      <c r="I37" s="7"/>
      <c r="J37" s="7"/>
      <c r="K37" s="7"/>
      <c r="L37" s="7"/>
      <c r="M37" s="7"/>
      <c r="N37" s="175"/>
    </row>
    <row r="38" spans="1:15" s="179" customFormat="1" ht="25.5">
      <c r="A38" s="177" t="s">
        <v>1240</v>
      </c>
      <c r="B38" s="199" t="s">
        <v>1241</v>
      </c>
      <c r="C38" s="163" t="s">
        <v>40</v>
      </c>
      <c r="D38" s="178" t="s">
        <v>93</v>
      </c>
      <c r="E38" s="178" t="s">
        <v>1242</v>
      </c>
      <c r="F38" s="178" t="s">
        <v>1243</v>
      </c>
      <c r="G38" s="19" t="s">
        <v>150</v>
      </c>
      <c r="H38" s="19" t="s">
        <v>1244</v>
      </c>
      <c r="I38" s="19" t="s">
        <v>1245</v>
      </c>
      <c r="J38" s="19" t="s">
        <v>1246</v>
      </c>
      <c r="K38" s="19" t="s">
        <v>1247</v>
      </c>
      <c r="L38" s="19" t="s">
        <v>1248</v>
      </c>
      <c r="M38" s="19" t="s">
        <v>42</v>
      </c>
    </row>
    <row r="39" spans="1:15" s="179" customFormat="1">
      <c r="A39" s="221" t="s">
        <v>35</v>
      </c>
      <c r="B39" s="222" t="s">
        <v>36</v>
      </c>
      <c r="C39" s="222" t="s">
        <v>37</v>
      </c>
      <c r="D39" s="223" t="s">
        <v>38</v>
      </c>
      <c r="E39" s="223" t="s">
        <v>70</v>
      </c>
      <c r="F39" s="223" t="s">
        <v>71</v>
      </c>
      <c r="G39" s="224" t="s">
        <v>72</v>
      </c>
      <c r="H39" s="224" t="s">
        <v>73</v>
      </c>
      <c r="I39" s="224" t="s">
        <v>101</v>
      </c>
      <c r="J39" s="224" t="s">
        <v>102</v>
      </c>
      <c r="K39" s="224" t="s">
        <v>103</v>
      </c>
      <c r="L39" s="224" t="s">
        <v>155</v>
      </c>
      <c r="M39" s="224" t="s">
        <v>156</v>
      </c>
    </row>
    <row r="40" spans="1:15">
      <c r="A40" s="32" t="s">
        <v>1249</v>
      </c>
      <c r="B40" s="60" t="s">
        <v>105</v>
      </c>
      <c r="C40" s="180">
        <v>1071988.1000000001</v>
      </c>
      <c r="D40" s="59">
        <v>44440</v>
      </c>
      <c r="E40" s="59">
        <v>44469</v>
      </c>
      <c r="F40" s="59">
        <v>44489</v>
      </c>
      <c r="G40" s="59">
        <v>44489</v>
      </c>
      <c r="H40" s="55">
        <f>C40/$C$52</f>
        <v>7.5715924794577144E-2</v>
      </c>
      <c r="I40" s="108">
        <f>(+E40-D40+1)/2</f>
        <v>15</v>
      </c>
      <c r="J40" s="108">
        <f>+G40-E40</f>
        <v>20</v>
      </c>
      <c r="K40" s="108">
        <v>0</v>
      </c>
      <c r="L40" s="108">
        <f>SUM(I40:K40)</f>
        <v>35</v>
      </c>
      <c r="M40" s="108">
        <f>+L40*H40</f>
        <v>2.6500573678102</v>
      </c>
      <c r="O40" s="181"/>
    </row>
    <row r="41" spans="1:15">
      <c r="A41" s="32" t="s">
        <v>1249</v>
      </c>
      <c r="B41" s="60" t="s">
        <v>105</v>
      </c>
      <c r="C41" s="182">
        <v>942341.42</v>
      </c>
      <c r="D41" s="59">
        <v>44470</v>
      </c>
      <c r="E41" s="59">
        <v>44500</v>
      </c>
      <c r="F41" s="59">
        <v>44521</v>
      </c>
      <c r="G41" s="59">
        <v>44521</v>
      </c>
      <c r="H41" s="55">
        <f t="shared" ref="H41:H50" si="5">C41/$C$52</f>
        <v>6.6558809829638063E-2</v>
      </c>
      <c r="I41" s="108">
        <f t="shared" ref="I41:I51" si="6">(+E41-D41+1)/2</f>
        <v>15.5</v>
      </c>
      <c r="J41" s="108">
        <f t="shared" ref="J41:J51" si="7">+G41-E41</f>
        <v>21</v>
      </c>
      <c r="K41" s="108">
        <v>0</v>
      </c>
      <c r="L41" s="108">
        <f t="shared" ref="L41:L51" si="8">SUM(I41:K41)</f>
        <v>36.5</v>
      </c>
      <c r="M41" s="108">
        <f t="shared" ref="M41:M51" si="9">+L41*H41</f>
        <v>2.4293965587817894</v>
      </c>
      <c r="O41" s="181"/>
    </row>
    <row r="42" spans="1:15">
      <c r="A42" s="32" t="s">
        <v>1249</v>
      </c>
      <c r="B42" s="60" t="s">
        <v>105</v>
      </c>
      <c r="C42" s="182">
        <v>982540.23</v>
      </c>
      <c r="D42" s="59">
        <v>44501</v>
      </c>
      <c r="E42" s="59">
        <v>44530</v>
      </c>
      <c r="F42" s="59">
        <v>44550</v>
      </c>
      <c r="G42" s="59">
        <v>44550</v>
      </c>
      <c r="H42" s="55">
        <f t="shared" si="5"/>
        <v>6.9398104477397207E-2</v>
      </c>
      <c r="I42" s="108">
        <f t="shared" si="6"/>
        <v>15</v>
      </c>
      <c r="J42" s="108">
        <f t="shared" si="7"/>
        <v>20</v>
      </c>
      <c r="K42" s="108">
        <v>0</v>
      </c>
      <c r="L42" s="108">
        <f t="shared" si="8"/>
        <v>35</v>
      </c>
      <c r="M42" s="108">
        <f t="shared" si="9"/>
        <v>2.4289336567089022</v>
      </c>
      <c r="O42" s="181"/>
    </row>
    <row r="43" spans="1:15">
      <c r="A43" s="32" t="s">
        <v>1249</v>
      </c>
      <c r="B43" s="60" t="s">
        <v>105</v>
      </c>
      <c r="C43" s="182">
        <v>1324688.6499999999</v>
      </c>
      <c r="D43" s="59">
        <v>44531</v>
      </c>
      <c r="E43" s="59">
        <v>44561</v>
      </c>
      <c r="F43" s="59">
        <v>44581</v>
      </c>
      <c r="G43" s="59">
        <v>44581</v>
      </c>
      <c r="H43" s="55">
        <f t="shared" si="5"/>
        <v>9.3564495911503037E-2</v>
      </c>
      <c r="I43" s="108">
        <f t="shared" si="6"/>
        <v>15.5</v>
      </c>
      <c r="J43" s="108">
        <f t="shared" si="7"/>
        <v>20</v>
      </c>
      <c r="K43" s="108">
        <v>0</v>
      </c>
      <c r="L43" s="108">
        <f t="shared" si="8"/>
        <v>35.5</v>
      </c>
      <c r="M43" s="108">
        <f t="shared" si="9"/>
        <v>3.3215396048583576</v>
      </c>
      <c r="O43" s="181"/>
    </row>
    <row r="44" spans="1:15">
      <c r="A44" s="32" t="s">
        <v>1249</v>
      </c>
      <c r="B44" s="60" t="s">
        <v>105</v>
      </c>
      <c r="C44" s="182">
        <v>1550933.02</v>
      </c>
      <c r="D44" s="59">
        <v>44562</v>
      </c>
      <c r="E44" s="59">
        <v>44592</v>
      </c>
      <c r="F44" s="59">
        <v>44612</v>
      </c>
      <c r="G44" s="59">
        <v>44612</v>
      </c>
      <c r="H44" s="55">
        <f t="shared" si="5"/>
        <v>0.10954443235307033</v>
      </c>
      <c r="I44" s="108">
        <f t="shared" si="6"/>
        <v>15.5</v>
      </c>
      <c r="J44" s="108">
        <f t="shared" si="7"/>
        <v>20</v>
      </c>
      <c r="K44" s="108">
        <v>0</v>
      </c>
      <c r="L44" s="108">
        <f t="shared" si="8"/>
        <v>35.5</v>
      </c>
      <c r="M44" s="108">
        <f t="shared" si="9"/>
        <v>3.8888273485339968</v>
      </c>
      <c r="O44" s="181"/>
    </row>
    <row r="45" spans="1:15">
      <c r="A45" s="32" t="s">
        <v>1249</v>
      </c>
      <c r="B45" s="60" t="s">
        <v>105</v>
      </c>
      <c r="C45" s="182">
        <v>1291103.78</v>
      </c>
      <c r="D45" s="59">
        <v>44593</v>
      </c>
      <c r="E45" s="59">
        <v>44620</v>
      </c>
      <c r="F45" s="59">
        <v>44640</v>
      </c>
      <c r="G45" s="59">
        <v>44640</v>
      </c>
      <c r="H45" s="55">
        <f t="shared" si="5"/>
        <v>9.1192352516295913E-2</v>
      </c>
      <c r="I45" s="108">
        <f t="shared" si="6"/>
        <v>14</v>
      </c>
      <c r="J45" s="108">
        <f t="shared" si="7"/>
        <v>20</v>
      </c>
      <c r="K45" s="108">
        <v>0</v>
      </c>
      <c r="L45" s="108">
        <f t="shared" si="8"/>
        <v>34</v>
      </c>
      <c r="M45" s="108">
        <f t="shared" si="9"/>
        <v>3.100539985554061</v>
      </c>
      <c r="O45" s="181"/>
    </row>
    <row r="46" spans="1:15">
      <c r="A46" s="32" t="s">
        <v>1249</v>
      </c>
      <c r="B46" s="60" t="s">
        <v>105</v>
      </c>
      <c r="C46" s="182">
        <v>1061071.29</v>
      </c>
      <c r="D46" s="59">
        <v>44621</v>
      </c>
      <c r="E46" s="59">
        <v>44651</v>
      </c>
      <c r="F46" s="59">
        <v>44671</v>
      </c>
      <c r="G46" s="59">
        <v>44671</v>
      </c>
      <c r="H46" s="55">
        <f t="shared" si="5"/>
        <v>7.4944856193203027E-2</v>
      </c>
      <c r="I46" s="108">
        <f t="shared" si="6"/>
        <v>15.5</v>
      </c>
      <c r="J46" s="108">
        <f t="shared" si="7"/>
        <v>20</v>
      </c>
      <c r="K46" s="108">
        <v>0</v>
      </c>
      <c r="L46" s="108">
        <f t="shared" si="8"/>
        <v>35.5</v>
      </c>
      <c r="M46" s="108">
        <f t="shared" si="9"/>
        <v>2.6605423948587075</v>
      </c>
      <c r="O46" s="181"/>
    </row>
    <row r="47" spans="1:15">
      <c r="A47" s="32" t="s">
        <v>1249</v>
      </c>
      <c r="B47" s="60" t="s">
        <v>105</v>
      </c>
      <c r="C47" s="182">
        <v>1067232.3700000001</v>
      </c>
      <c r="D47" s="59">
        <v>44652</v>
      </c>
      <c r="E47" s="59">
        <v>44681</v>
      </c>
      <c r="F47" s="59">
        <v>44701</v>
      </c>
      <c r="G47" s="59">
        <v>44701</v>
      </c>
      <c r="H47" s="55">
        <f t="shared" si="5"/>
        <v>7.5380021350291412E-2</v>
      </c>
      <c r="I47" s="108">
        <f t="shared" si="6"/>
        <v>15</v>
      </c>
      <c r="J47" s="108">
        <f t="shared" si="7"/>
        <v>20</v>
      </c>
      <c r="K47" s="108">
        <v>0</v>
      </c>
      <c r="L47" s="108">
        <f t="shared" si="8"/>
        <v>35</v>
      </c>
      <c r="M47" s="108">
        <f t="shared" si="9"/>
        <v>2.6383007472601996</v>
      </c>
      <c r="O47" s="181"/>
    </row>
    <row r="48" spans="1:15">
      <c r="A48" s="32" t="s">
        <v>1249</v>
      </c>
      <c r="B48" s="60" t="s">
        <v>105</v>
      </c>
      <c r="C48" s="182">
        <v>1023913.44</v>
      </c>
      <c r="D48" s="59">
        <v>44682</v>
      </c>
      <c r="E48" s="59">
        <v>44712</v>
      </c>
      <c r="F48" s="59">
        <v>44732</v>
      </c>
      <c r="G48" s="59">
        <v>44732</v>
      </c>
      <c r="H48" s="55">
        <f t="shared" si="5"/>
        <v>7.2320348536701828E-2</v>
      </c>
      <c r="I48" s="108">
        <f t="shared" si="6"/>
        <v>15.5</v>
      </c>
      <c r="J48" s="108">
        <f t="shared" si="7"/>
        <v>20</v>
      </c>
      <c r="K48" s="108">
        <v>0</v>
      </c>
      <c r="L48" s="108">
        <f t="shared" si="8"/>
        <v>35.5</v>
      </c>
      <c r="M48" s="108">
        <f t="shared" si="9"/>
        <v>2.567372373052915</v>
      </c>
      <c r="O48" s="181"/>
    </row>
    <row r="49" spans="1:15">
      <c r="A49" s="32" t="s">
        <v>1249</v>
      </c>
      <c r="B49" s="60" t="s">
        <v>105</v>
      </c>
      <c r="C49" s="182">
        <v>1184085.24</v>
      </c>
      <c r="D49" s="59">
        <v>44713</v>
      </c>
      <c r="E49" s="59">
        <v>44742</v>
      </c>
      <c r="F49" s="59">
        <v>44762</v>
      </c>
      <c r="G49" s="59">
        <v>44762</v>
      </c>
      <c r="H49" s="55">
        <f t="shared" si="5"/>
        <v>8.3633492743257903E-2</v>
      </c>
      <c r="I49" s="108">
        <f t="shared" si="6"/>
        <v>15</v>
      </c>
      <c r="J49" s="108">
        <f t="shared" si="7"/>
        <v>20</v>
      </c>
      <c r="K49" s="108">
        <v>0</v>
      </c>
      <c r="L49" s="108">
        <f t="shared" si="8"/>
        <v>35</v>
      </c>
      <c r="M49" s="108">
        <f t="shared" si="9"/>
        <v>2.9271722460140266</v>
      </c>
      <c r="O49" s="181"/>
    </row>
    <row r="50" spans="1:15">
      <c r="A50" s="32" t="s">
        <v>1249</v>
      </c>
      <c r="B50" s="60" t="s">
        <v>105</v>
      </c>
      <c r="C50" s="182">
        <v>1332068.6499999999</v>
      </c>
      <c r="D50" s="59">
        <v>44743</v>
      </c>
      <c r="E50" s="59">
        <v>44773</v>
      </c>
      <c r="F50" s="59">
        <v>44793</v>
      </c>
      <c r="G50" s="59">
        <v>44793</v>
      </c>
      <c r="H50" s="55">
        <f t="shared" si="5"/>
        <v>9.4085754986099085E-2</v>
      </c>
      <c r="I50" s="108">
        <f t="shared" si="6"/>
        <v>15.5</v>
      </c>
      <c r="J50" s="108">
        <f t="shared" si="7"/>
        <v>20</v>
      </c>
      <c r="K50" s="108">
        <v>0</v>
      </c>
      <c r="L50" s="108">
        <f t="shared" si="8"/>
        <v>35.5</v>
      </c>
      <c r="M50" s="108">
        <f t="shared" si="9"/>
        <v>3.3400443020065174</v>
      </c>
      <c r="O50" s="181"/>
    </row>
    <row r="51" spans="1:15">
      <c r="A51" s="32" t="s">
        <v>1249</v>
      </c>
      <c r="B51" s="60" t="s">
        <v>105</v>
      </c>
      <c r="C51" s="182">
        <v>1326060.71</v>
      </c>
      <c r="D51" s="59">
        <v>44774</v>
      </c>
      <c r="E51" s="59">
        <v>44804</v>
      </c>
      <c r="F51" s="59">
        <v>44824</v>
      </c>
      <c r="G51" s="59">
        <v>44824</v>
      </c>
      <c r="H51" s="55">
        <f>C51/$C$52</f>
        <v>9.3661406307965142E-2</v>
      </c>
      <c r="I51" s="108">
        <f t="shared" si="6"/>
        <v>15.5</v>
      </c>
      <c r="J51" s="108">
        <f t="shared" si="7"/>
        <v>20</v>
      </c>
      <c r="K51" s="108">
        <v>0</v>
      </c>
      <c r="L51" s="108">
        <f t="shared" si="8"/>
        <v>35.5</v>
      </c>
      <c r="M51" s="108">
        <f t="shared" si="9"/>
        <v>3.3249799239327626</v>
      </c>
    </row>
    <row r="52" spans="1:15" ht="13.5" thickBot="1">
      <c r="C52" s="185">
        <f>SUM(C40:C51)</f>
        <v>14158026.899999999</v>
      </c>
      <c r="D52" s="3"/>
      <c r="E52" s="59"/>
      <c r="F52" s="59"/>
      <c r="M52" s="184">
        <f>SUM(M40:M51)</f>
        <v>35.277706509372443</v>
      </c>
    </row>
    <row r="53" spans="1:15" ht="13.5" thickTop="1">
      <c r="C53" s="3"/>
      <c r="D53" s="3"/>
      <c r="E53" s="59"/>
      <c r="F53" s="59"/>
      <c r="M53" s="186"/>
    </row>
    <row r="54" spans="1:15">
      <c r="C54" s="3"/>
      <c r="D54" s="59"/>
      <c r="E54" s="59"/>
      <c r="F54" s="59"/>
      <c r="G54" s="3"/>
      <c r="L54" s="186"/>
      <c r="M54" s="3"/>
    </row>
    <row r="55" spans="1:15">
      <c r="A55" s="2" t="s">
        <v>1238</v>
      </c>
      <c r="B55" s="7"/>
      <c r="C55" s="7"/>
      <c r="D55" s="106"/>
      <c r="E55" s="106"/>
      <c r="F55" s="106"/>
      <c r="H55" s="7"/>
      <c r="I55" s="7"/>
      <c r="J55" s="7"/>
      <c r="K55" s="7"/>
      <c r="L55" s="7"/>
    </row>
    <row r="56" spans="1:15" s="179" customFormat="1" ht="25.5">
      <c r="A56" s="177" t="s">
        <v>1240</v>
      </c>
      <c r="B56" s="199" t="s">
        <v>1241</v>
      </c>
      <c r="C56" s="163" t="s">
        <v>40</v>
      </c>
      <c r="D56" s="178" t="s">
        <v>93</v>
      </c>
      <c r="E56" s="178" t="s">
        <v>1242</v>
      </c>
      <c r="F56" s="178" t="s">
        <v>1251</v>
      </c>
      <c r="G56" s="19" t="s">
        <v>150</v>
      </c>
      <c r="H56" s="19" t="s">
        <v>1244</v>
      </c>
      <c r="I56" s="19" t="s">
        <v>1245</v>
      </c>
      <c r="J56" s="19" t="s">
        <v>1246</v>
      </c>
      <c r="K56" s="19" t="s">
        <v>1247</v>
      </c>
      <c r="L56" s="19" t="s">
        <v>1248</v>
      </c>
      <c r="M56" s="19" t="s">
        <v>42</v>
      </c>
    </row>
    <row r="57" spans="1:15" s="179" customFormat="1">
      <c r="A57" s="221" t="s">
        <v>35</v>
      </c>
      <c r="B57" s="222" t="s">
        <v>36</v>
      </c>
      <c r="C57" s="222" t="s">
        <v>37</v>
      </c>
      <c r="D57" s="223" t="s">
        <v>38</v>
      </c>
      <c r="E57" s="223" t="s">
        <v>70</v>
      </c>
      <c r="F57" s="223" t="s">
        <v>71</v>
      </c>
      <c r="G57" s="224" t="s">
        <v>72</v>
      </c>
      <c r="H57" s="224" t="s">
        <v>73</v>
      </c>
      <c r="I57" s="224" t="s">
        <v>101</v>
      </c>
      <c r="J57" s="224" t="s">
        <v>102</v>
      </c>
      <c r="K57" s="224" t="s">
        <v>103</v>
      </c>
      <c r="L57" s="224" t="s">
        <v>155</v>
      </c>
      <c r="M57" s="224" t="s">
        <v>156</v>
      </c>
    </row>
    <row r="58" spans="1:15">
      <c r="A58" s="7" t="s">
        <v>1252</v>
      </c>
      <c r="B58" s="7" t="s">
        <v>105</v>
      </c>
      <c r="C58" s="187">
        <v>877.25</v>
      </c>
      <c r="D58" s="59">
        <v>44378</v>
      </c>
      <c r="E58" s="59">
        <v>44469</v>
      </c>
      <c r="F58" s="59">
        <v>44500</v>
      </c>
      <c r="G58" s="59">
        <v>44500</v>
      </c>
      <c r="H58" s="55">
        <f>C58/$C$62</f>
        <v>0.2953405379927953</v>
      </c>
      <c r="I58" s="108">
        <f>(+E58-D58+1)/2</f>
        <v>46</v>
      </c>
      <c r="J58" s="108">
        <f>+G58-E58</f>
        <v>31</v>
      </c>
      <c r="K58" s="108">
        <v>0</v>
      </c>
      <c r="L58" s="108">
        <f>SUM(I58:K58)</f>
        <v>77</v>
      </c>
      <c r="M58" s="108">
        <f>+L58*H58</f>
        <v>22.741221425445239</v>
      </c>
      <c r="O58" s="181"/>
    </row>
    <row r="59" spans="1:15" ht="13.5" customHeight="1">
      <c r="A59" s="7" t="s">
        <v>1252</v>
      </c>
      <c r="B59" s="7" t="s">
        <v>105</v>
      </c>
      <c r="C59" s="182">
        <v>584.9</v>
      </c>
      <c r="D59" s="103">
        <v>44470</v>
      </c>
      <c r="E59" s="103">
        <v>44561</v>
      </c>
      <c r="F59" s="103">
        <v>44592</v>
      </c>
      <c r="G59" s="59">
        <v>44592</v>
      </c>
      <c r="H59" s="55">
        <f t="shared" ref="H59:H61" si="10">C59/$C$62</f>
        <v>0.19691613641719691</v>
      </c>
      <c r="I59" s="108">
        <f t="shared" ref="I59:I61" si="11">(+E59-D59+1)/2</f>
        <v>46</v>
      </c>
      <c r="J59" s="108">
        <f t="shared" ref="J59:J61" si="12">+G59-E59</f>
        <v>31</v>
      </c>
      <c r="K59" s="108">
        <v>0</v>
      </c>
      <c r="L59" s="108">
        <f t="shared" ref="L59:L61" si="13">SUM(I59:K59)</f>
        <v>77</v>
      </c>
      <c r="M59" s="108">
        <f t="shared" ref="M59:M61" si="14">+L59*H59</f>
        <v>15.162542504124161</v>
      </c>
    </row>
    <row r="60" spans="1:15" ht="13.5" customHeight="1">
      <c r="A60" s="7" t="s">
        <v>1252</v>
      </c>
      <c r="B60" s="7" t="s">
        <v>105</v>
      </c>
      <c r="C60" s="182">
        <v>638.05999999999995</v>
      </c>
      <c r="D60" s="103">
        <v>44562</v>
      </c>
      <c r="E60" s="103">
        <v>44651</v>
      </c>
      <c r="F60" s="103">
        <v>44681</v>
      </c>
      <c r="G60" s="59">
        <v>44681</v>
      </c>
      <c r="H60" s="55">
        <f t="shared" si="10"/>
        <v>0.21481331852001478</v>
      </c>
      <c r="I60" s="108">
        <f t="shared" si="11"/>
        <v>45</v>
      </c>
      <c r="J60" s="108">
        <f t="shared" si="12"/>
        <v>30</v>
      </c>
      <c r="K60" s="108">
        <v>0</v>
      </c>
      <c r="L60" s="108">
        <f t="shared" si="13"/>
        <v>75</v>
      </c>
      <c r="M60" s="108">
        <f t="shared" si="14"/>
        <v>16.11099888900111</v>
      </c>
    </row>
    <row r="61" spans="1:15" ht="13.5" customHeight="1">
      <c r="A61" s="7" t="s">
        <v>1252</v>
      </c>
      <c r="B61" s="7" t="s">
        <v>105</v>
      </c>
      <c r="C61" s="182">
        <v>870.09</v>
      </c>
      <c r="D61" s="103">
        <v>44652</v>
      </c>
      <c r="E61" s="103">
        <v>44742</v>
      </c>
      <c r="F61" s="103">
        <v>44773</v>
      </c>
      <c r="G61" s="59">
        <v>44773</v>
      </c>
      <c r="H61" s="55">
        <f t="shared" si="10"/>
        <v>0.29293000706999295</v>
      </c>
      <c r="I61" s="108">
        <f t="shared" si="11"/>
        <v>45.5</v>
      </c>
      <c r="J61" s="108">
        <f t="shared" si="12"/>
        <v>31</v>
      </c>
      <c r="K61" s="108">
        <v>0</v>
      </c>
      <c r="L61" s="108">
        <f t="shared" si="13"/>
        <v>76.5</v>
      </c>
      <c r="M61" s="108">
        <f t="shared" si="14"/>
        <v>22.40914554085446</v>
      </c>
    </row>
    <row r="62" spans="1:15" ht="13.5" customHeight="1" thickBot="1">
      <c r="C62" s="185">
        <f>SUM(C58:C61)</f>
        <v>2970.3</v>
      </c>
      <c r="M62" s="188">
        <f>SUM(M58:M61)</f>
        <v>76.423908359424971</v>
      </c>
    </row>
    <row r="63" spans="1:15" ht="13.5" thickTop="1">
      <c r="C63" s="101"/>
      <c r="D63" s="59"/>
      <c r="E63" s="59"/>
      <c r="F63" s="59"/>
    </row>
    <row r="64" spans="1:15">
      <c r="C64" s="101"/>
    </row>
    <row r="65" spans="1:15">
      <c r="A65" s="2" t="s">
        <v>1253</v>
      </c>
      <c r="B65" s="7"/>
      <c r="C65" s="7"/>
      <c r="D65" s="106"/>
      <c r="E65" s="106"/>
      <c r="F65" s="106"/>
      <c r="H65" s="7"/>
      <c r="I65" s="7"/>
      <c r="J65" s="7"/>
      <c r="K65" s="7"/>
      <c r="L65" s="7"/>
    </row>
    <row r="66" spans="1:15" s="179" customFormat="1" ht="25.5">
      <c r="A66" s="177" t="s">
        <v>1240</v>
      </c>
      <c r="B66" s="199" t="s">
        <v>1241</v>
      </c>
      <c r="C66" s="177" t="s">
        <v>40</v>
      </c>
      <c r="D66" s="178" t="s">
        <v>93</v>
      </c>
      <c r="E66" s="178" t="s">
        <v>1242</v>
      </c>
      <c r="F66" s="178" t="s">
        <v>1251</v>
      </c>
      <c r="G66" s="19" t="s">
        <v>150</v>
      </c>
      <c r="H66" s="19" t="s">
        <v>1244</v>
      </c>
      <c r="I66" s="19" t="s">
        <v>1245</v>
      </c>
      <c r="J66" s="19" t="s">
        <v>1246</v>
      </c>
      <c r="K66" s="19" t="s">
        <v>1247</v>
      </c>
      <c r="L66" s="19" t="s">
        <v>1248</v>
      </c>
      <c r="M66" s="19" t="s">
        <v>42</v>
      </c>
    </row>
    <row r="67" spans="1:15" s="179" customFormat="1">
      <c r="A67" s="221" t="s">
        <v>35</v>
      </c>
      <c r="B67" s="222" t="s">
        <v>36</v>
      </c>
      <c r="C67" s="222" t="s">
        <v>37</v>
      </c>
      <c r="D67" s="223" t="s">
        <v>38</v>
      </c>
      <c r="E67" s="223" t="s">
        <v>70</v>
      </c>
      <c r="F67" s="223" t="s">
        <v>71</v>
      </c>
      <c r="G67" s="224" t="s">
        <v>72</v>
      </c>
      <c r="H67" s="224" t="s">
        <v>73</v>
      </c>
      <c r="I67" s="224" t="s">
        <v>101</v>
      </c>
      <c r="J67" s="224" t="s">
        <v>102</v>
      </c>
      <c r="K67" s="224" t="s">
        <v>103</v>
      </c>
      <c r="L67" s="224" t="s">
        <v>155</v>
      </c>
      <c r="M67" s="224" t="s">
        <v>156</v>
      </c>
    </row>
    <row r="68" spans="1:15">
      <c r="A68" s="32" t="s">
        <v>1254</v>
      </c>
      <c r="B68" s="7" t="s">
        <v>1255</v>
      </c>
      <c r="C68" s="189">
        <v>59713.01</v>
      </c>
      <c r="D68" s="59">
        <v>44440</v>
      </c>
      <c r="E68" s="59">
        <v>44469</v>
      </c>
      <c r="F68" s="59">
        <v>44481</v>
      </c>
      <c r="G68" s="59">
        <v>44481</v>
      </c>
      <c r="H68" s="55">
        <f t="shared" ref="H68:H91" si="15">+C68/$C$92</f>
        <v>2.1332916237670467E-2</v>
      </c>
      <c r="I68" s="108">
        <f>(+E68-D68+1)/2</f>
        <v>15</v>
      </c>
      <c r="J68" s="108">
        <f>+G68-E68</f>
        <v>12</v>
      </c>
      <c r="K68" s="108">
        <f>Float!$C$6</f>
        <v>12.727273653192686</v>
      </c>
      <c r="L68" s="108">
        <f>SUM(I68:K68)</f>
        <v>39.727273653192682</v>
      </c>
      <c r="M68" s="108">
        <f>+L68*H68</f>
        <v>0.84749860119457232</v>
      </c>
      <c r="O68" s="181"/>
    </row>
    <row r="69" spans="1:15">
      <c r="A69" s="32" t="s">
        <v>1254</v>
      </c>
      <c r="B69" s="7" t="s">
        <v>1255</v>
      </c>
      <c r="C69" s="182">
        <v>550068.92000000004</v>
      </c>
      <c r="D69" s="59">
        <v>44440</v>
      </c>
      <c r="E69" s="59">
        <v>44469</v>
      </c>
      <c r="F69" s="59">
        <v>44490</v>
      </c>
      <c r="G69" s="59">
        <v>44490</v>
      </c>
      <c r="H69" s="55">
        <f t="shared" si="15"/>
        <v>0.1965162063561334</v>
      </c>
      <c r="I69" s="108">
        <f t="shared" ref="I69:I91" si="16">(+E69-D69+1)/2</f>
        <v>15</v>
      </c>
      <c r="J69" s="108">
        <f t="shared" ref="J69:J91" si="17">+G69-E69</f>
        <v>21</v>
      </c>
      <c r="K69" s="108">
        <f>Float!$C$6</f>
        <v>12.727273653192686</v>
      </c>
      <c r="L69" s="108">
        <f t="shared" ref="L69:L91" si="18">SUM(I69:K69)</f>
        <v>48.727273653192682</v>
      </c>
      <c r="M69" s="108">
        <f t="shared" ref="M69:M91" si="19">+L69*H69</f>
        <v>9.575698964402596</v>
      </c>
      <c r="O69" s="181"/>
    </row>
    <row r="70" spans="1:15">
      <c r="A70" s="32" t="s">
        <v>1254</v>
      </c>
      <c r="B70" s="7" t="s">
        <v>1255</v>
      </c>
      <c r="C70" s="182">
        <v>51293.33</v>
      </c>
      <c r="D70" s="59">
        <v>44470</v>
      </c>
      <c r="E70" s="59">
        <v>44500</v>
      </c>
      <c r="F70" s="59">
        <v>44512</v>
      </c>
      <c r="G70" s="59">
        <v>44512</v>
      </c>
      <c r="H70" s="55">
        <f t="shared" si="15"/>
        <v>1.8324923035050313E-2</v>
      </c>
      <c r="I70" s="108">
        <f t="shared" si="16"/>
        <v>15.5</v>
      </c>
      <c r="J70" s="108">
        <f t="shared" si="17"/>
        <v>12</v>
      </c>
      <c r="K70" s="108">
        <f>Float!$C$6</f>
        <v>12.727273653192686</v>
      </c>
      <c r="L70" s="108">
        <f t="shared" si="18"/>
        <v>40.227273653192682</v>
      </c>
      <c r="M70" s="108">
        <f t="shared" si="19"/>
        <v>0.7371616936046631</v>
      </c>
      <c r="O70" s="181"/>
    </row>
    <row r="71" spans="1:15">
      <c r="A71" s="32" t="s">
        <v>1254</v>
      </c>
      <c r="B71" s="7" t="s">
        <v>1255</v>
      </c>
      <c r="C71" s="182">
        <v>2933.5</v>
      </c>
      <c r="D71" s="59">
        <v>44470</v>
      </c>
      <c r="E71" s="59">
        <v>44500</v>
      </c>
      <c r="F71" s="59">
        <v>44520</v>
      </c>
      <c r="G71" s="59">
        <v>44520</v>
      </c>
      <c r="H71" s="55">
        <f t="shared" si="15"/>
        <v>1.0480146585008243E-3</v>
      </c>
      <c r="I71" s="108">
        <f t="shared" si="16"/>
        <v>15.5</v>
      </c>
      <c r="J71" s="108">
        <f t="shared" si="17"/>
        <v>20</v>
      </c>
      <c r="K71" s="108">
        <f>Float!$C$6</f>
        <v>12.727273653192686</v>
      </c>
      <c r="L71" s="108">
        <f t="shared" si="18"/>
        <v>48.227273653192682</v>
      </c>
      <c r="M71" s="108">
        <f t="shared" si="19"/>
        <v>5.054288972807653E-2</v>
      </c>
      <c r="O71" s="181"/>
    </row>
    <row r="72" spans="1:15">
      <c r="A72" s="32" t="s">
        <v>1254</v>
      </c>
      <c r="B72" s="7" t="s">
        <v>1255</v>
      </c>
      <c r="C72" s="182">
        <v>47244.59</v>
      </c>
      <c r="D72" s="59">
        <v>44501</v>
      </c>
      <c r="E72" s="59">
        <v>44530</v>
      </c>
      <c r="F72" s="59">
        <v>44542</v>
      </c>
      <c r="G72" s="59">
        <v>44542</v>
      </c>
      <c r="H72" s="55">
        <f t="shared" si="15"/>
        <v>1.6878480605032029E-2</v>
      </c>
      <c r="I72" s="108">
        <f t="shared" si="16"/>
        <v>15</v>
      </c>
      <c r="J72" s="108">
        <f t="shared" si="17"/>
        <v>12</v>
      </c>
      <c r="K72" s="108">
        <f>Float!$C$6</f>
        <v>12.727273653192686</v>
      </c>
      <c r="L72" s="108">
        <f t="shared" si="18"/>
        <v>39.727273653192682</v>
      </c>
      <c r="M72" s="108">
        <f t="shared" si="19"/>
        <v>0.67053601784621264</v>
      </c>
      <c r="O72" s="181"/>
    </row>
    <row r="73" spans="1:15">
      <c r="A73" s="32" t="s">
        <v>1254</v>
      </c>
      <c r="B73" s="7" t="s">
        <v>1255</v>
      </c>
      <c r="C73" s="182">
        <v>2296.94</v>
      </c>
      <c r="D73" s="59">
        <v>44501</v>
      </c>
      <c r="E73" s="59">
        <v>44530</v>
      </c>
      <c r="F73" s="59">
        <v>44550</v>
      </c>
      <c r="G73" s="59">
        <v>44550</v>
      </c>
      <c r="H73" s="55">
        <f t="shared" si="15"/>
        <v>8.2059887155169038E-4</v>
      </c>
      <c r="I73" s="108">
        <f t="shared" si="16"/>
        <v>15</v>
      </c>
      <c r="J73" s="108">
        <f t="shared" si="17"/>
        <v>20</v>
      </c>
      <c r="K73" s="108">
        <f>Float!$C$6</f>
        <v>12.727273653192686</v>
      </c>
      <c r="L73" s="108">
        <f t="shared" si="18"/>
        <v>47.727273653192682</v>
      </c>
      <c r="M73" s="108">
        <f t="shared" si="19"/>
        <v>3.9164946902048636E-2</v>
      </c>
      <c r="O73" s="181"/>
    </row>
    <row r="74" spans="1:15">
      <c r="A74" s="32" t="s">
        <v>1254</v>
      </c>
      <c r="B74" s="7" t="s">
        <v>1255</v>
      </c>
      <c r="C74" s="182">
        <v>60842.239999999998</v>
      </c>
      <c r="D74" s="59">
        <v>44531</v>
      </c>
      <c r="E74" s="59">
        <v>44561</v>
      </c>
      <c r="F74" s="59">
        <v>44573</v>
      </c>
      <c r="G74" s="59">
        <v>44573</v>
      </c>
      <c r="H74" s="55">
        <f t="shared" si="15"/>
        <v>2.1736342040574466E-2</v>
      </c>
      <c r="I74" s="108">
        <f t="shared" si="16"/>
        <v>15.5</v>
      </c>
      <c r="J74" s="108">
        <f t="shared" si="17"/>
        <v>12</v>
      </c>
      <c r="K74" s="108">
        <f>Float!$C$6</f>
        <v>12.727273653192686</v>
      </c>
      <c r="L74" s="108">
        <f t="shared" si="18"/>
        <v>40.227273653192682</v>
      </c>
      <c r="M74" s="108">
        <f t="shared" si="19"/>
        <v>0.87439377948558572</v>
      </c>
      <c r="O74" s="181"/>
    </row>
    <row r="75" spans="1:15">
      <c r="A75" s="32" t="s">
        <v>1254</v>
      </c>
      <c r="B75" s="7" t="s">
        <v>1255</v>
      </c>
      <c r="C75" s="182">
        <v>481273.01</v>
      </c>
      <c r="D75" s="59">
        <v>44531</v>
      </c>
      <c r="E75" s="59">
        <v>44561</v>
      </c>
      <c r="F75" s="59">
        <v>44581</v>
      </c>
      <c r="G75" s="59">
        <v>44581</v>
      </c>
      <c r="H75" s="55">
        <f t="shared" si="15"/>
        <v>0.17193835664592258</v>
      </c>
      <c r="I75" s="108">
        <f t="shared" si="16"/>
        <v>15.5</v>
      </c>
      <c r="J75" s="108">
        <f t="shared" si="17"/>
        <v>20</v>
      </c>
      <c r="K75" s="108">
        <f>Float!$C$6</f>
        <v>12.727273653192686</v>
      </c>
      <c r="L75" s="108">
        <f t="shared" si="18"/>
        <v>48.227273653192682</v>
      </c>
      <c r="M75" s="108">
        <f t="shared" si="19"/>
        <v>8.2921181774431485</v>
      </c>
      <c r="O75" s="181"/>
    </row>
    <row r="76" spans="1:15">
      <c r="A76" s="32" t="s">
        <v>1254</v>
      </c>
      <c r="B76" s="7" t="s">
        <v>1255</v>
      </c>
      <c r="C76" s="182">
        <v>70852.78</v>
      </c>
      <c r="D76" s="59">
        <v>44562</v>
      </c>
      <c r="E76" s="59">
        <v>44592</v>
      </c>
      <c r="F76" s="59">
        <v>44604</v>
      </c>
      <c r="G76" s="59">
        <v>44604</v>
      </c>
      <c r="H76" s="55">
        <f t="shared" si="15"/>
        <v>2.5312681791557538E-2</v>
      </c>
      <c r="I76" s="108">
        <f t="shared" si="16"/>
        <v>15.5</v>
      </c>
      <c r="J76" s="108">
        <f t="shared" si="17"/>
        <v>12</v>
      </c>
      <c r="K76" s="108">
        <f>Float!$C$6</f>
        <v>12.727273653192686</v>
      </c>
      <c r="L76" s="108">
        <f t="shared" si="18"/>
        <v>40.227273653192682</v>
      </c>
      <c r="M76" s="108">
        <f t="shared" si="19"/>
        <v>1.0182601773251727</v>
      </c>
      <c r="O76" s="181"/>
    </row>
    <row r="77" spans="1:15">
      <c r="A77" s="32" t="s">
        <v>1254</v>
      </c>
      <c r="B77" s="7" t="s">
        <v>1255</v>
      </c>
      <c r="C77" s="182">
        <v>3322.16</v>
      </c>
      <c r="D77" s="59">
        <v>44562</v>
      </c>
      <c r="E77" s="59">
        <v>44592</v>
      </c>
      <c r="F77" s="59">
        <v>44612</v>
      </c>
      <c r="G77" s="59">
        <v>44612</v>
      </c>
      <c r="H77" s="55">
        <f t="shared" si="15"/>
        <v>1.1868663296011927E-3</v>
      </c>
      <c r="I77" s="108">
        <f t="shared" si="16"/>
        <v>15.5</v>
      </c>
      <c r="J77" s="108">
        <f t="shared" si="17"/>
        <v>20</v>
      </c>
      <c r="K77" s="108">
        <f>Float!$C$6</f>
        <v>12.727273653192686</v>
      </c>
      <c r="L77" s="108">
        <f t="shared" si="18"/>
        <v>48.227273653192682</v>
      </c>
      <c r="M77" s="108">
        <f t="shared" si="19"/>
        <v>5.72393272674371E-2</v>
      </c>
      <c r="O77" s="181"/>
    </row>
    <row r="78" spans="1:15">
      <c r="A78" s="32" t="s">
        <v>1254</v>
      </c>
      <c r="B78" s="7" t="s">
        <v>1255</v>
      </c>
      <c r="C78" s="182">
        <v>61905.48</v>
      </c>
      <c r="D78" s="59">
        <v>44593</v>
      </c>
      <c r="E78" s="103">
        <v>44620</v>
      </c>
      <c r="F78" s="59">
        <v>44632</v>
      </c>
      <c r="G78" s="59">
        <v>44632</v>
      </c>
      <c r="H78" s="55">
        <f t="shared" si="15"/>
        <v>2.2116192425951805E-2</v>
      </c>
      <c r="I78" s="108">
        <f t="shared" si="16"/>
        <v>14</v>
      </c>
      <c r="J78" s="108">
        <f t="shared" si="17"/>
        <v>12</v>
      </c>
      <c r="K78" s="108">
        <f>Float!$C$6</f>
        <v>12.727273653192686</v>
      </c>
      <c r="L78" s="108">
        <f t="shared" si="18"/>
        <v>38.727273653192682</v>
      </c>
      <c r="M78" s="108">
        <f t="shared" si="19"/>
        <v>0.85649983624650294</v>
      </c>
      <c r="O78" s="181"/>
    </row>
    <row r="79" spans="1:15">
      <c r="A79" s="32" t="s">
        <v>1254</v>
      </c>
      <c r="B79" s="7" t="s">
        <v>1255</v>
      </c>
      <c r="C79" s="182">
        <v>2851.38</v>
      </c>
      <c r="D79" s="59">
        <v>44593</v>
      </c>
      <c r="E79" s="103">
        <v>44620</v>
      </c>
      <c r="F79" s="59">
        <v>44640</v>
      </c>
      <c r="G79" s="59">
        <v>44640</v>
      </c>
      <c r="H79" s="55">
        <f t="shared" si="15"/>
        <v>1.0186766786964652E-3</v>
      </c>
      <c r="I79" s="108">
        <f t="shared" si="16"/>
        <v>14</v>
      </c>
      <c r="J79" s="108">
        <f t="shared" si="17"/>
        <v>20</v>
      </c>
      <c r="K79" s="108">
        <f>Float!$C$6</f>
        <v>12.727273653192686</v>
      </c>
      <c r="L79" s="108">
        <f t="shared" si="18"/>
        <v>46.727273653192682</v>
      </c>
      <c r="M79" s="108">
        <f t="shared" si="19"/>
        <v>4.7599983929575165E-2</v>
      </c>
      <c r="O79" s="181"/>
    </row>
    <row r="80" spans="1:15">
      <c r="A80" s="32" t="s">
        <v>1254</v>
      </c>
      <c r="B80" s="7" t="s">
        <v>1255</v>
      </c>
      <c r="C80" s="182">
        <v>53408.82</v>
      </c>
      <c r="D80" s="59">
        <v>44621</v>
      </c>
      <c r="E80" s="59">
        <v>44651</v>
      </c>
      <c r="F80" s="59">
        <v>44663</v>
      </c>
      <c r="G80" s="59">
        <v>44663</v>
      </c>
      <c r="H80" s="55">
        <f t="shared" si="15"/>
        <v>1.9080697546695755E-2</v>
      </c>
      <c r="I80" s="108">
        <f t="shared" si="16"/>
        <v>15.5</v>
      </c>
      <c r="J80" s="108">
        <f t="shared" si="17"/>
        <v>12</v>
      </c>
      <c r="K80" s="108">
        <f>Float!$C$6</f>
        <v>12.727273653192686</v>
      </c>
      <c r="L80" s="108">
        <f t="shared" si="18"/>
        <v>40.227273653192682</v>
      </c>
      <c r="M80" s="108">
        <f t="shared" si="19"/>
        <v>0.76756444170473237</v>
      </c>
      <c r="O80" s="181"/>
    </row>
    <row r="81" spans="1:15">
      <c r="A81" s="32" t="s">
        <v>1254</v>
      </c>
      <c r="B81" s="7" t="s">
        <v>1255</v>
      </c>
      <c r="C81" s="182">
        <v>523122.87</v>
      </c>
      <c r="D81" s="59">
        <v>44621</v>
      </c>
      <c r="E81" s="59">
        <v>44651</v>
      </c>
      <c r="F81" s="59">
        <v>44671</v>
      </c>
      <c r="G81" s="59">
        <v>44671</v>
      </c>
      <c r="H81" s="55">
        <f t="shared" si="15"/>
        <v>0.18688952989842209</v>
      </c>
      <c r="I81" s="108">
        <f t="shared" si="16"/>
        <v>15.5</v>
      </c>
      <c r="J81" s="108">
        <f t="shared" si="17"/>
        <v>20</v>
      </c>
      <c r="K81" s="108">
        <f>Float!$C$6</f>
        <v>12.727273653192686</v>
      </c>
      <c r="L81" s="108">
        <f t="shared" si="18"/>
        <v>48.227273653192682</v>
      </c>
      <c r="M81" s="108">
        <f t="shared" si="19"/>
        <v>9.0131725013277375</v>
      </c>
      <c r="O81" s="181"/>
    </row>
    <row r="82" spans="1:15">
      <c r="A82" s="32" t="s">
        <v>1254</v>
      </c>
      <c r="B82" s="7" t="s">
        <v>1255</v>
      </c>
      <c r="C82" s="182">
        <v>52584.41</v>
      </c>
      <c r="D82" s="59">
        <v>44652</v>
      </c>
      <c r="E82" s="59">
        <v>44681</v>
      </c>
      <c r="F82" s="59">
        <v>44693</v>
      </c>
      <c r="G82" s="59">
        <v>44693</v>
      </c>
      <c r="H82" s="55">
        <f t="shared" si="15"/>
        <v>1.878617095231544E-2</v>
      </c>
      <c r="I82" s="108">
        <f t="shared" si="16"/>
        <v>15</v>
      </c>
      <c r="J82" s="108">
        <f t="shared" si="17"/>
        <v>12</v>
      </c>
      <c r="K82" s="108">
        <f>Float!$C$6</f>
        <v>12.727273653192686</v>
      </c>
      <c r="L82" s="108">
        <f t="shared" si="18"/>
        <v>39.727273653192682</v>
      </c>
      <c r="M82" s="108">
        <f t="shared" si="19"/>
        <v>0.74632335431829488</v>
      </c>
      <c r="O82" s="181"/>
    </row>
    <row r="83" spans="1:15">
      <c r="A83" s="32" t="s">
        <v>1254</v>
      </c>
      <c r="B83" s="7" t="s">
        <v>1255</v>
      </c>
      <c r="C83" s="182">
        <v>2352.31</v>
      </c>
      <c r="D83" s="59">
        <v>44652</v>
      </c>
      <c r="E83" s="59">
        <v>44681</v>
      </c>
      <c r="F83" s="59">
        <v>44701</v>
      </c>
      <c r="G83" s="59">
        <v>44701</v>
      </c>
      <c r="H83" s="55">
        <f t="shared" si="15"/>
        <v>8.4038021521666074E-4</v>
      </c>
      <c r="I83" s="108">
        <f t="shared" si="16"/>
        <v>15</v>
      </c>
      <c r="J83" s="108">
        <f t="shared" si="17"/>
        <v>20</v>
      </c>
      <c r="K83" s="108">
        <f>Float!$C$6</f>
        <v>12.727273653192686</v>
      </c>
      <c r="L83" s="108">
        <f t="shared" si="18"/>
        <v>47.727273653192682</v>
      </c>
      <c r="M83" s="108">
        <f t="shared" si="19"/>
        <v>4.0109056504374525E-2</v>
      </c>
      <c r="O83" s="181"/>
    </row>
    <row r="84" spans="1:15">
      <c r="A84" s="32" t="s">
        <v>1254</v>
      </c>
      <c r="B84" s="7" t="s">
        <v>1255</v>
      </c>
      <c r="C84" s="182">
        <v>52764.84</v>
      </c>
      <c r="D84" s="59">
        <v>44682</v>
      </c>
      <c r="E84" s="59">
        <v>44712</v>
      </c>
      <c r="F84" s="59">
        <v>44724</v>
      </c>
      <c r="G84" s="59">
        <v>44724</v>
      </c>
      <c r="H84" s="55">
        <f t="shared" si="15"/>
        <v>1.8850630909647396E-2</v>
      </c>
      <c r="I84" s="108">
        <f t="shared" si="16"/>
        <v>15.5</v>
      </c>
      <c r="J84" s="108">
        <f t="shared" si="17"/>
        <v>12</v>
      </c>
      <c r="K84" s="108">
        <f>Float!$C$6</f>
        <v>12.727273653192686</v>
      </c>
      <c r="L84" s="108">
        <f t="shared" si="18"/>
        <v>40.227273653192682</v>
      </c>
      <c r="M84" s="108">
        <f t="shared" si="19"/>
        <v>0.75830948813771826</v>
      </c>
      <c r="O84" s="181"/>
    </row>
    <row r="85" spans="1:15">
      <c r="A85" s="32" t="s">
        <v>1254</v>
      </c>
      <c r="B85" s="7" t="s">
        <v>1255</v>
      </c>
      <c r="C85" s="182">
        <v>2413.94</v>
      </c>
      <c r="D85" s="59">
        <v>44682</v>
      </c>
      <c r="E85" s="59">
        <v>44712</v>
      </c>
      <c r="F85" s="59">
        <v>44732</v>
      </c>
      <c r="G85" s="59">
        <v>44732</v>
      </c>
      <c r="H85" s="55">
        <f t="shared" si="15"/>
        <v>8.6239799036696096E-4</v>
      </c>
      <c r="I85" s="108">
        <f t="shared" si="16"/>
        <v>15.5</v>
      </c>
      <c r="J85" s="108">
        <f t="shared" si="17"/>
        <v>20</v>
      </c>
      <c r="K85" s="108">
        <f>Float!$C$6</f>
        <v>12.727273653192686</v>
      </c>
      <c r="L85" s="108">
        <f t="shared" si="18"/>
        <v>48.227273653192682</v>
      </c>
      <c r="M85" s="108">
        <f t="shared" si="19"/>
        <v>4.1591103879390856E-2</v>
      </c>
      <c r="O85" s="181"/>
    </row>
    <row r="86" spans="1:15">
      <c r="A86" s="32" t="s">
        <v>1254</v>
      </c>
      <c r="B86" s="7" t="s">
        <v>1255</v>
      </c>
      <c r="C86" s="182">
        <v>58901.53</v>
      </c>
      <c r="D86" s="59">
        <v>44713</v>
      </c>
      <c r="E86" s="59">
        <v>44742</v>
      </c>
      <c r="F86" s="59">
        <v>44754</v>
      </c>
      <c r="G86" s="59">
        <v>44754</v>
      </c>
      <c r="H86" s="55">
        <f t="shared" si="15"/>
        <v>2.1043008981805372E-2</v>
      </c>
      <c r="I86" s="108">
        <f t="shared" si="16"/>
        <v>15</v>
      </c>
      <c r="J86" s="108">
        <f t="shared" si="17"/>
        <v>12</v>
      </c>
      <c r="K86" s="108">
        <f>Float!$C$6</f>
        <v>12.727273653192686</v>
      </c>
      <c r="L86" s="108">
        <f t="shared" si="18"/>
        <v>39.727273653192682</v>
      </c>
      <c r="M86" s="108">
        <f t="shared" si="19"/>
        <v>0.83598137630677349</v>
      </c>
      <c r="O86" s="181"/>
    </row>
    <row r="87" spans="1:15">
      <c r="A87" s="32" t="s">
        <v>1254</v>
      </c>
      <c r="B87" s="7" t="s">
        <v>1255</v>
      </c>
      <c r="C87" s="182">
        <v>504186.54</v>
      </c>
      <c r="D87" s="59">
        <v>44713</v>
      </c>
      <c r="E87" s="59">
        <v>44742</v>
      </c>
      <c r="F87" s="59">
        <v>44762</v>
      </c>
      <c r="G87" s="59">
        <v>44762</v>
      </c>
      <c r="H87" s="55">
        <f t="shared" si="15"/>
        <v>0.18012438538906161</v>
      </c>
      <c r="I87" s="108">
        <f t="shared" si="16"/>
        <v>15</v>
      </c>
      <c r="J87" s="108">
        <f t="shared" si="17"/>
        <v>20</v>
      </c>
      <c r="K87" s="108">
        <f>Float!$C$6</f>
        <v>12.727273653192686</v>
      </c>
      <c r="L87" s="108">
        <f t="shared" si="18"/>
        <v>47.727273653192682</v>
      </c>
      <c r="M87" s="108">
        <f t="shared" si="19"/>
        <v>8.5968458330768858</v>
      </c>
      <c r="O87" s="181"/>
    </row>
    <row r="88" spans="1:15">
      <c r="A88" s="32" t="s">
        <v>1254</v>
      </c>
      <c r="B88" s="7" t="s">
        <v>1255</v>
      </c>
      <c r="C88" s="182">
        <v>69673.649999999994</v>
      </c>
      <c r="D88" s="59">
        <v>44743</v>
      </c>
      <c r="E88" s="59">
        <v>44773</v>
      </c>
      <c r="F88" s="59">
        <v>44785</v>
      </c>
      <c r="G88" s="59">
        <v>44785</v>
      </c>
      <c r="H88" s="55">
        <f t="shared" si="15"/>
        <v>2.4891428843107535E-2</v>
      </c>
      <c r="I88" s="108">
        <f t="shared" si="16"/>
        <v>15.5</v>
      </c>
      <c r="J88" s="108">
        <f t="shared" si="17"/>
        <v>12</v>
      </c>
      <c r="K88" s="108">
        <f>Float!$C$6</f>
        <v>12.727273653192686</v>
      </c>
      <c r="L88" s="108">
        <f t="shared" si="18"/>
        <v>40.227273653192682</v>
      </c>
      <c r="M88" s="108">
        <f t="shared" si="19"/>
        <v>1.0013143196906602</v>
      </c>
      <c r="O88" s="181"/>
    </row>
    <row r="89" spans="1:15">
      <c r="A89" s="32" t="s">
        <v>1254</v>
      </c>
      <c r="B89" s="7" t="s">
        <v>1255</v>
      </c>
      <c r="C89" s="182">
        <v>4474.1899999999996</v>
      </c>
      <c r="D89" s="59">
        <v>44743</v>
      </c>
      <c r="E89" s="59">
        <v>44773</v>
      </c>
      <c r="F89" s="59">
        <v>44793</v>
      </c>
      <c r="G89" s="59">
        <v>44793</v>
      </c>
      <c r="H89" s="55">
        <f t="shared" si="15"/>
        <v>1.5984376018127844E-3</v>
      </c>
      <c r="I89" s="108">
        <f t="shared" si="16"/>
        <v>15.5</v>
      </c>
      <c r="J89" s="108">
        <f t="shared" si="17"/>
        <v>20</v>
      </c>
      <c r="K89" s="108">
        <f>Float!$C$6</f>
        <v>12.727273653192686</v>
      </c>
      <c r="L89" s="108">
        <f t="shared" si="18"/>
        <v>48.227273653192682</v>
      </c>
      <c r="M89" s="108">
        <f t="shared" si="19"/>
        <v>7.7088287640178194E-2</v>
      </c>
      <c r="O89" s="181"/>
    </row>
    <row r="90" spans="1:15">
      <c r="A90" s="32" t="s">
        <v>1254</v>
      </c>
      <c r="B90" s="7" t="s">
        <v>1255</v>
      </c>
      <c r="C90" s="182">
        <v>75896.34</v>
      </c>
      <c r="D90" s="59">
        <v>44774</v>
      </c>
      <c r="E90" s="59">
        <v>44804</v>
      </c>
      <c r="F90" s="59">
        <v>44816</v>
      </c>
      <c r="G90" s="59">
        <v>44816</v>
      </c>
      <c r="H90" s="55">
        <f t="shared" si="15"/>
        <v>2.7114531053881865E-2</v>
      </c>
      <c r="I90" s="108">
        <f t="shared" si="16"/>
        <v>15.5</v>
      </c>
      <c r="J90" s="108">
        <f t="shared" si="17"/>
        <v>12</v>
      </c>
      <c r="K90" s="108">
        <f>Float!$C$6</f>
        <v>12.727273653192686</v>
      </c>
      <c r="L90" s="108">
        <f t="shared" si="18"/>
        <v>40.227273653192682</v>
      </c>
      <c r="M90" s="108">
        <f t="shared" si="19"/>
        <v>1.0907436606824967</v>
      </c>
      <c r="O90" s="181"/>
    </row>
    <row r="91" spans="1:15">
      <c r="A91" s="32" t="s">
        <v>1254</v>
      </c>
      <c r="B91" s="7" t="s">
        <v>1255</v>
      </c>
      <c r="C91" s="182">
        <v>4725.29</v>
      </c>
      <c r="D91" s="59">
        <v>44774</v>
      </c>
      <c r="E91" s="59">
        <v>44804</v>
      </c>
      <c r="F91" s="59">
        <v>44824</v>
      </c>
      <c r="G91" s="59">
        <v>44824</v>
      </c>
      <c r="H91" s="55">
        <f t="shared" si="15"/>
        <v>1.6881449414240192E-3</v>
      </c>
      <c r="I91" s="108">
        <f t="shared" si="16"/>
        <v>15.5</v>
      </c>
      <c r="J91" s="108">
        <f t="shared" si="17"/>
        <v>20</v>
      </c>
      <c r="K91" s="108">
        <f>Float!$C$6</f>
        <v>12.727273653192686</v>
      </c>
      <c r="L91" s="108">
        <f t="shared" si="18"/>
        <v>48.227273653192682</v>
      </c>
      <c r="M91" s="108">
        <f t="shared" si="19"/>
        <v>8.1414628056309099E-2</v>
      </c>
      <c r="O91" s="181"/>
    </row>
    <row r="92" spans="1:15" ht="15.75" thickBot="1">
      <c r="A92" s="32"/>
      <c r="B92" s="7"/>
      <c r="C92" s="190">
        <f>SUM(C68:C91)</f>
        <v>2799102.0699999994</v>
      </c>
      <c r="D92" s="3"/>
      <c r="E92" s="104"/>
      <c r="F92" s="104"/>
      <c r="G92" s="104"/>
      <c r="H92" s="191"/>
      <c r="I92" s="192"/>
      <c r="J92" s="192"/>
      <c r="K92" s="192"/>
      <c r="L92" s="192"/>
      <c r="M92" s="188">
        <f>SUM(M68:M91)</f>
        <v>46.11717244670114</v>
      </c>
      <c r="O92" s="181"/>
    </row>
    <row r="93" spans="1:15" ht="15.75" thickTop="1">
      <c r="A93" s="32"/>
      <c r="B93" s="7"/>
      <c r="C93" s="104"/>
      <c r="D93" s="59"/>
      <c r="E93" s="59"/>
      <c r="F93" s="59"/>
      <c r="H93" s="107"/>
      <c r="I93" s="108"/>
      <c r="J93" s="108"/>
      <c r="K93" s="108"/>
      <c r="L93" s="108"/>
      <c r="M93" s="108"/>
      <c r="O93" s="181"/>
    </row>
    <row r="94" spans="1:15">
      <c r="C94" s="101"/>
    </row>
    <row r="95" spans="1:15" ht="13.5" customHeight="1">
      <c r="C95" s="104"/>
      <c r="D95" s="105"/>
      <c r="E95" s="105"/>
      <c r="F95" s="105"/>
    </row>
    <row r="96" spans="1:15" ht="15">
      <c r="A96" s="2" t="s">
        <v>1256</v>
      </c>
      <c r="B96" s="7"/>
      <c r="C96" s="104"/>
      <c r="D96" s="106"/>
      <c r="E96" s="106"/>
      <c r="F96" s="106"/>
      <c r="H96" s="7"/>
      <c r="I96" s="7"/>
      <c r="J96" s="7"/>
      <c r="K96" s="7"/>
      <c r="L96" s="7"/>
    </row>
    <row r="97" spans="1:15" s="179" customFormat="1" ht="25.5">
      <c r="A97" s="177" t="s">
        <v>1240</v>
      </c>
      <c r="B97" s="199" t="s">
        <v>1241</v>
      </c>
      <c r="C97" s="177" t="s">
        <v>40</v>
      </c>
      <c r="D97" s="178" t="s">
        <v>93</v>
      </c>
      <c r="E97" s="178" t="s">
        <v>1242</v>
      </c>
      <c r="F97" s="178" t="s">
        <v>1251</v>
      </c>
      <c r="G97" s="19" t="s">
        <v>150</v>
      </c>
      <c r="H97" s="19" t="s">
        <v>1244</v>
      </c>
      <c r="I97" s="19" t="s">
        <v>1245</v>
      </c>
      <c r="J97" s="19" t="s">
        <v>1246</v>
      </c>
      <c r="K97" s="19" t="s">
        <v>1247</v>
      </c>
      <c r="L97" s="19" t="s">
        <v>1248</v>
      </c>
      <c r="M97" s="19" t="s">
        <v>42</v>
      </c>
    </row>
    <row r="98" spans="1:15" s="179" customFormat="1">
      <c r="A98" s="221" t="s">
        <v>35</v>
      </c>
      <c r="B98" s="222" t="s">
        <v>36</v>
      </c>
      <c r="C98" s="222" t="s">
        <v>37</v>
      </c>
      <c r="D98" s="223" t="s">
        <v>38</v>
      </c>
      <c r="E98" s="223" t="s">
        <v>70</v>
      </c>
      <c r="F98" s="223" t="s">
        <v>71</v>
      </c>
      <c r="G98" s="224" t="s">
        <v>72</v>
      </c>
      <c r="H98" s="224" t="s">
        <v>73</v>
      </c>
      <c r="I98" s="224" t="s">
        <v>101</v>
      </c>
      <c r="J98" s="224" t="s">
        <v>102</v>
      </c>
      <c r="K98" s="224" t="s">
        <v>103</v>
      </c>
      <c r="L98" s="224" t="s">
        <v>155</v>
      </c>
      <c r="M98" s="224" t="s">
        <v>156</v>
      </c>
    </row>
    <row r="99" spans="1:15">
      <c r="A99" s="32" t="s">
        <v>1249</v>
      </c>
      <c r="B99" s="7" t="s">
        <v>105</v>
      </c>
      <c r="C99" s="189">
        <v>2974.62</v>
      </c>
      <c r="D99" s="59">
        <v>44440</v>
      </c>
      <c r="E99" s="59">
        <v>44469</v>
      </c>
      <c r="F99" s="59">
        <v>44494</v>
      </c>
      <c r="G99" s="59">
        <v>44494</v>
      </c>
      <c r="H99" s="55">
        <f>C99/$C$112</f>
        <v>7.3630192086725915E-2</v>
      </c>
      <c r="I99" s="108">
        <f>(+E99-D99+1)/2</f>
        <v>15</v>
      </c>
      <c r="J99" s="108">
        <f>+G99-E99</f>
        <v>25</v>
      </c>
      <c r="K99" s="108">
        <v>0</v>
      </c>
      <c r="L99" s="108">
        <f>SUM(I99:K99)</f>
        <v>40</v>
      </c>
      <c r="M99" s="108">
        <f>+L99*H99</f>
        <v>2.9452076834690368</v>
      </c>
      <c r="O99" s="181"/>
    </row>
    <row r="100" spans="1:15">
      <c r="A100" s="32" t="s">
        <v>1249</v>
      </c>
      <c r="B100" s="7" t="s">
        <v>105</v>
      </c>
      <c r="C100" s="182">
        <v>2974.62</v>
      </c>
      <c r="D100" s="59">
        <v>44470</v>
      </c>
      <c r="E100" s="59">
        <v>44500</v>
      </c>
      <c r="F100" s="59">
        <v>44525</v>
      </c>
      <c r="G100" s="59">
        <v>44525</v>
      </c>
      <c r="H100" s="55">
        <f t="shared" ref="H100:H111" si="20">C100/$C$112</f>
        <v>7.3630192086725915E-2</v>
      </c>
      <c r="I100" s="108">
        <f t="shared" ref="I100:I111" si="21">(+E100-D100+1)/2</f>
        <v>15.5</v>
      </c>
      <c r="J100" s="108">
        <f t="shared" ref="J100:J111" si="22">+G100-E100</f>
        <v>25</v>
      </c>
      <c r="K100" s="108">
        <v>0</v>
      </c>
      <c r="L100" s="108">
        <f t="shared" ref="L100:L111" si="23">SUM(I100:K100)</f>
        <v>40.5</v>
      </c>
      <c r="M100" s="108">
        <f t="shared" ref="M100:M111" si="24">+L100*H100</f>
        <v>2.9820227795123997</v>
      </c>
      <c r="O100" s="181"/>
    </row>
    <row r="101" spans="1:15">
      <c r="A101" s="32" t="s">
        <v>1249</v>
      </c>
      <c r="B101" s="7" t="s">
        <v>105</v>
      </c>
      <c r="C101" s="182">
        <v>2974.62</v>
      </c>
      <c r="D101" s="59">
        <v>44501</v>
      </c>
      <c r="E101" s="59">
        <v>44530</v>
      </c>
      <c r="F101" s="59">
        <v>44555</v>
      </c>
      <c r="G101" s="59">
        <v>44555</v>
      </c>
      <c r="H101" s="55">
        <f t="shared" si="20"/>
        <v>7.3630192086725915E-2</v>
      </c>
      <c r="I101" s="108">
        <f t="shared" si="21"/>
        <v>15</v>
      </c>
      <c r="J101" s="108">
        <f t="shared" si="22"/>
        <v>25</v>
      </c>
      <c r="K101" s="108">
        <v>0</v>
      </c>
      <c r="L101" s="108">
        <f t="shared" si="23"/>
        <v>40</v>
      </c>
      <c r="M101" s="108">
        <f t="shared" si="24"/>
        <v>2.9452076834690368</v>
      </c>
      <c r="O101" s="181"/>
    </row>
    <row r="102" spans="1:15">
      <c r="A102" s="32" t="s">
        <v>1249</v>
      </c>
      <c r="B102" s="7" t="s">
        <v>105</v>
      </c>
      <c r="C102" s="182">
        <v>2974.62</v>
      </c>
      <c r="D102" s="59">
        <v>44531</v>
      </c>
      <c r="E102" s="59">
        <v>44561</v>
      </c>
      <c r="F102" s="59">
        <v>44586</v>
      </c>
      <c r="G102" s="59">
        <v>44586</v>
      </c>
      <c r="H102" s="55">
        <f t="shared" si="20"/>
        <v>7.3630192086725915E-2</v>
      </c>
      <c r="I102" s="108">
        <f t="shared" si="21"/>
        <v>15.5</v>
      </c>
      <c r="J102" s="108">
        <f t="shared" si="22"/>
        <v>25</v>
      </c>
      <c r="K102" s="108">
        <v>0</v>
      </c>
      <c r="L102" s="108">
        <f t="shared" si="23"/>
        <v>40.5</v>
      </c>
      <c r="M102" s="108">
        <f t="shared" si="24"/>
        <v>2.9820227795123997</v>
      </c>
      <c r="O102" s="181"/>
    </row>
    <row r="103" spans="1:15">
      <c r="A103" s="32" t="s">
        <v>1249</v>
      </c>
      <c r="B103" s="7" t="s">
        <v>105</v>
      </c>
      <c r="C103" s="182">
        <v>3209.82</v>
      </c>
      <c r="D103" s="59">
        <v>44562</v>
      </c>
      <c r="E103" s="59">
        <v>44592</v>
      </c>
      <c r="F103" s="59">
        <v>44617</v>
      </c>
      <c r="G103" s="59">
        <v>44617</v>
      </c>
      <c r="H103" s="55">
        <f t="shared" si="20"/>
        <v>7.9452052081884272E-2</v>
      </c>
      <c r="I103" s="108">
        <f t="shared" si="21"/>
        <v>15.5</v>
      </c>
      <c r="J103" s="108">
        <f t="shared" si="22"/>
        <v>25</v>
      </c>
      <c r="K103" s="108">
        <v>0</v>
      </c>
      <c r="L103" s="108">
        <f t="shared" si="23"/>
        <v>40.5</v>
      </c>
      <c r="M103" s="108">
        <f t="shared" si="24"/>
        <v>3.2178081093163131</v>
      </c>
      <c r="O103" s="181"/>
    </row>
    <row r="104" spans="1:15">
      <c r="A104" s="32" t="s">
        <v>1249</v>
      </c>
      <c r="B104" s="7" t="s">
        <v>105</v>
      </c>
      <c r="C104" s="182">
        <v>3209.82</v>
      </c>
      <c r="D104" s="59">
        <v>44593</v>
      </c>
      <c r="E104" s="59">
        <v>44620</v>
      </c>
      <c r="F104" s="59">
        <v>44645</v>
      </c>
      <c r="G104" s="59">
        <v>44645</v>
      </c>
      <c r="H104" s="55">
        <f t="shared" si="20"/>
        <v>7.9452052081884272E-2</v>
      </c>
      <c r="I104" s="108">
        <f t="shared" si="21"/>
        <v>14</v>
      </c>
      <c r="J104" s="108">
        <f t="shared" si="22"/>
        <v>25</v>
      </c>
      <c r="K104" s="108">
        <v>0</v>
      </c>
      <c r="L104" s="108">
        <f t="shared" si="23"/>
        <v>39</v>
      </c>
      <c r="M104" s="108">
        <f t="shared" si="24"/>
        <v>3.0986300311934865</v>
      </c>
      <c r="O104" s="181"/>
    </row>
    <row r="105" spans="1:15">
      <c r="A105" s="32" t="s">
        <v>1249</v>
      </c>
      <c r="B105" s="7" t="s">
        <v>1255</v>
      </c>
      <c r="C105" s="182">
        <v>2822.42</v>
      </c>
      <c r="D105" s="59">
        <v>44197</v>
      </c>
      <c r="E105" s="59">
        <v>44561</v>
      </c>
      <c r="F105" s="59">
        <v>44681</v>
      </c>
      <c r="G105" s="59">
        <v>44681</v>
      </c>
      <c r="H105" s="55">
        <f t="shared" si="20"/>
        <v>6.9862814998022257E-2</v>
      </c>
      <c r="I105" s="108">
        <f t="shared" si="21"/>
        <v>182.5</v>
      </c>
      <c r="J105" s="108">
        <f t="shared" si="22"/>
        <v>120</v>
      </c>
      <c r="K105" s="108">
        <f>Float!C6</f>
        <v>12.727273653192686</v>
      </c>
      <c r="L105" s="108">
        <f t="shared" si="23"/>
        <v>315.2272736531927</v>
      </c>
      <c r="M105" s="108">
        <f t="shared" si="24"/>
        <v>22.022664701563937</v>
      </c>
      <c r="O105" s="181"/>
    </row>
    <row r="106" spans="1:15">
      <c r="A106" s="32" t="s">
        <v>1249</v>
      </c>
      <c r="B106" s="7" t="s">
        <v>105</v>
      </c>
      <c r="C106" s="182">
        <v>3209.82</v>
      </c>
      <c r="D106" s="59">
        <v>44621</v>
      </c>
      <c r="E106" s="59">
        <v>44651</v>
      </c>
      <c r="F106" s="59">
        <v>44676</v>
      </c>
      <c r="G106" s="59">
        <v>44676</v>
      </c>
      <c r="H106" s="55">
        <f t="shared" si="20"/>
        <v>7.9452052081884272E-2</v>
      </c>
      <c r="I106" s="108">
        <f t="shared" si="21"/>
        <v>15.5</v>
      </c>
      <c r="J106" s="108">
        <f t="shared" si="22"/>
        <v>25</v>
      </c>
      <c r="K106" s="108">
        <v>0</v>
      </c>
      <c r="L106" s="108">
        <f t="shared" si="23"/>
        <v>40.5</v>
      </c>
      <c r="M106" s="108">
        <f t="shared" si="24"/>
        <v>3.2178081093163131</v>
      </c>
      <c r="O106" s="181"/>
    </row>
    <row r="107" spans="1:15">
      <c r="A107" s="32" t="s">
        <v>1249</v>
      </c>
      <c r="B107" s="7" t="s">
        <v>105</v>
      </c>
      <c r="C107" s="182">
        <v>3209.82</v>
      </c>
      <c r="D107" s="59">
        <v>44652</v>
      </c>
      <c r="E107" s="59">
        <v>44681</v>
      </c>
      <c r="F107" s="59">
        <v>44706</v>
      </c>
      <c r="G107" s="59">
        <v>44706</v>
      </c>
      <c r="H107" s="55">
        <f t="shared" si="20"/>
        <v>7.9452052081884272E-2</v>
      </c>
      <c r="I107" s="108">
        <f t="shared" si="21"/>
        <v>15</v>
      </c>
      <c r="J107" s="108">
        <f t="shared" si="22"/>
        <v>25</v>
      </c>
      <c r="K107" s="108">
        <v>0</v>
      </c>
      <c r="L107" s="108">
        <f t="shared" si="23"/>
        <v>40</v>
      </c>
      <c r="M107" s="108">
        <f t="shared" si="24"/>
        <v>3.1780820832753709</v>
      </c>
      <c r="O107" s="181"/>
    </row>
    <row r="108" spans="1:15">
      <c r="A108" s="32" t="s">
        <v>1249</v>
      </c>
      <c r="B108" s="7" t="s">
        <v>105</v>
      </c>
      <c r="C108" s="182">
        <v>3209.82</v>
      </c>
      <c r="D108" s="59">
        <v>44682</v>
      </c>
      <c r="E108" s="59">
        <v>44712</v>
      </c>
      <c r="F108" s="59">
        <v>44737</v>
      </c>
      <c r="G108" s="59">
        <v>44737</v>
      </c>
      <c r="H108" s="55">
        <f t="shared" si="20"/>
        <v>7.9452052081884272E-2</v>
      </c>
      <c r="I108" s="108">
        <f t="shared" si="21"/>
        <v>15.5</v>
      </c>
      <c r="J108" s="108">
        <f t="shared" si="22"/>
        <v>25</v>
      </c>
      <c r="K108" s="108">
        <v>0</v>
      </c>
      <c r="L108" s="108">
        <f t="shared" si="23"/>
        <v>40.5</v>
      </c>
      <c r="M108" s="108">
        <f t="shared" si="24"/>
        <v>3.2178081093163131</v>
      </c>
      <c r="O108" s="181"/>
    </row>
    <row r="109" spans="1:15">
      <c r="A109" s="32" t="s">
        <v>1249</v>
      </c>
      <c r="B109" s="7" t="s">
        <v>105</v>
      </c>
      <c r="C109" s="182">
        <v>3209.82</v>
      </c>
      <c r="D109" s="59">
        <v>44713</v>
      </c>
      <c r="E109" s="59">
        <v>44742</v>
      </c>
      <c r="F109" s="59">
        <v>44767</v>
      </c>
      <c r="G109" s="59">
        <v>44767</v>
      </c>
      <c r="H109" s="55">
        <f t="shared" si="20"/>
        <v>7.9452052081884272E-2</v>
      </c>
      <c r="I109" s="108">
        <f t="shared" si="21"/>
        <v>15</v>
      </c>
      <c r="J109" s="108">
        <f t="shared" si="22"/>
        <v>25</v>
      </c>
      <c r="K109" s="108">
        <v>0</v>
      </c>
      <c r="L109" s="108">
        <f t="shared" si="23"/>
        <v>40</v>
      </c>
      <c r="M109" s="108">
        <f t="shared" si="24"/>
        <v>3.1780820832753709</v>
      </c>
      <c r="O109" s="181"/>
    </row>
    <row r="110" spans="1:15">
      <c r="A110" s="32" t="s">
        <v>1249</v>
      </c>
      <c r="B110" s="7" t="s">
        <v>105</v>
      </c>
      <c r="C110" s="182">
        <v>3209.82</v>
      </c>
      <c r="D110" s="59">
        <v>44743</v>
      </c>
      <c r="E110" s="59">
        <v>44773</v>
      </c>
      <c r="F110" s="59">
        <v>44798</v>
      </c>
      <c r="G110" s="59">
        <v>44798</v>
      </c>
      <c r="H110" s="55">
        <f t="shared" si="20"/>
        <v>7.9452052081884272E-2</v>
      </c>
      <c r="I110" s="108">
        <f t="shared" si="21"/>
        <v>15.5</v>
      </c>
      <c r="J110" s="108">
        <f t="shared" si="22"/>
        <v>25</v>
      </c>
      <c r="K110" s="108">
        <v>0</v>
      </c>
      <c r="L110" s="108">
        <f t="shared" si="23"/>
        <v>40.5</v>
      </c>
      <c r="M110" s="108">
        <f t="shared" si="24"/>
        <v>3.2178081093163131</v>
      </c>
      <c r="O110" s="181"/>
    </row>
    <row r="111" spans="1:15">
      <c r="A111" s="32" t="s">
        <v>1249</v>
      </c>
      <c r="B111" s="7" t="s">
        <v>105</v>
      </c>
      <c r="C111" s="182">
        <v>3209.82</v>
      </c>
      <c r="D111" s="59">
        <v>44774</v>
      </c>
      <c r="E111" s="59">
        <v>44804</v>
      </c>
      <c r="F111" s="59">
        <v>44829</v>
      </c>
      <c r="G111" s="59">
        <v>44829</v>
      </c>
      <c r="H111" s="55">
        <f t="shared" si="20"/>
        <v>7.9452052081884272E-2</v>
      </c>
      <c r="I111" s="108">
        <f t="shared" si="21"/>
        <v>15.5</v>
      </c>
      <c r="J111" s="108">
        <f t="shared" si="22"/>
        <v>25</v>
      </c>
      <c r="K111" s="108">
        <v>0</v>
      </c>
      <c r="L111" s="108">
        <f t="shared" si="23"/>
        <v>40.5</v>
      </c>
      <c r="M111" s="108">
        <f t="shared" si="24"/>
        <v>3.2178081093163131</v>
      </c>
      <c r="O111" s="181"/>
    </row>
    <row r="112" spans="1:15" ht="13.5" thickBot="1">
      <c r="A112" s="32"/>
      <c r="B112" s="7"/>
      <c r="C112" s="190">
        <f>SUM(C99:C111)</f>
        <v>40399.46</v>
      </c>
      <c r="D112" s="59"/>
      <c r="E112" s="59"/>
      <c r="F112" s="59"/>
      <c r="H112" s="107"/>
      <c r="I112" s="108"/>
      <c r="J112" s="108"/>
      <c r="K112" s="108"/>
      <c r="L112" s="108"/>
      <c r="M112" s="188">
        <f>SUM(M99:M111)</f>
        <v>59.420960371852615</v>
      </c>
      <c r="O112" s="181"/>
    </row>
    <row r="113" spans="1:15" ht="13.5" customHeight="1" thickTop="1">
      <c r="C113" s="101"/>
    </row>
    <row r="114" spans="1:15">
      <c r="C114" s="100"/>
    </row>
    <row r="115" spans="1:15">
      <c r="A115" s="2" t="s">
        <v>1257</v>
      </c>
      <c r="B115" s="7"/>
      <c r="C115" s="7"/>
      <c r="D115" s="106"/>
      <c r="E115" s="106"/>
      <c r="F115" s="106"/>
      <c r="H115" s="7"/>
      <c r="I115" s="7"/>
      <c r="J115" s="7"/>
      <c r="K115" s="7"/>
      <c r="L115" s="7"/>
    </row>
    <row r="116" spans="1:15" s="179" customFormat="1" ht="25.5">
      <c r="A116" s="177" t="s">
        <v>1240</v>
      </c>
      <c r="B116" s="199" t="s">
        <v>1241</v>
      </c>
      <c r="C116" s="177" t="s">
        <v>40</v>
      </c>
      <c r="D116" s="178" t="s">
        <v>93</v>
      </c>
      <c r="E116" s="178" t="s">
        <v>1242</v>
      </c>
      <c r="F116" s="178" t="s">
        <v>1251</v>
      </c>
      <c r="G116" s="19" t="s">
        <v>150</v>
      </c>
      <c r="H116" s="19" t="s">
        <v>1244</v>
      </c>
      <c r="I116" s="19" t="s">
        <v>1245</v>
      </c>
      <c r="J116" s="19" t="s">
        <v>1246</v>
      </c>
      <c r="K116" s="19" t="s">
        <v>1247</v>
      </c>
      <c r="L116" s="19" t="s">
        <v>1248</v>
      </c>
      <c r="M116" s="19" t="s">
        <v>42</v>
      </c>
    </row>
    <row r="117" spans="1:15" s="179" customFormat="1">
      <c r="A117" s="221" t="s">
        <v>35</v>
      </c>
      <c r="B117" s="222" t="s">
        <v>36</v>
      </c>
      <c r="C117" s="222" t="s">
        <v>37</v>
      </c>
      <c r="D117" s="223" t="s">
        <v>38</v>
      </c>
      <c r="E117" s="223" t="s">
        <v>70</v>
      </c>
      <c r="F117" s="223" t="s">
        <v>71</v>
      </c>
      <c r="G117" s="224" t="s">
        <v>72</v>
      </c>
      <c r="H117" s="224" t="s">
        <v>73</v>
      </c>
      <c r="I117" s="224" t="s">
        <v>101</v>
      </c>
      <c r="J117" s="224" t="s">
        <v>102</v>
      </c>
      <c r="K117" s="224" t="s">
        <v>103</v>
      </c>
      <c r="L117" s="224" t="s">
        <v>155</v>
      </c>
      <c r="M117" s="224" t="s">
        <v>156</v>
      </c>
    </row>
    <row r="118" spans="1:15">
      <c r="A118" s="32" t="s">
        <v>1254</v>
      </c>
      <c r="B118" s="7" t="s">
        <v>1255</v>
      </c>
      <c r="C118" s="189">
        <v>18199.169999999998</v>
      </c>
      <c r="D118" s="13">
        <v>44105</v>
      </c>
      <c r="E118" s="59">
        <v>44469</v>
      </c>
      <c r="F118" s="59">
        <v>44481</v>
      </c>
      <c r="G118" s="59">
        <v>44481</v>
      </c>
      <c r="H118" s="55">
        <f>C118/$C$127</f>
        <v>0.13072679511519206</v>
      </c>
      <c r="I118" s="108">
        <f>(+E118-D118+1)/2</f>
        <v>182.5</v>
      </c>
      <c r="J118" s="108">
        <f>+G118-E118</f>
        <v>12</v>
      </c>
      <c r="K118" s="108">
        <f>Float!$C$6</f>
        <v>12.727273653192686</v>
      </c>
      <c r="L118" s="108">
        <f>SUM(I118:K118)</f>
        <v>207.2272736531927</v>
      </c>
      <c r="M118" s="108">
        <f>+L118*H118</f>
        <v>27.09015734514076</v>
      </c>
      <c r="O118" s="181"/>
    </row>
    <row r="119" spans="1:15">
      <c r="A119" s="32" t="s">
        <v>1254</v>
      </c>
      <c r="B119" s="7" t="s">
        <v>1255</v>
      </c>
      <c r="C119" s="182">
        <v>2062.17</v>
      </c>
      <c r="D119" s="59">
        <v>44166</v>
      </c>
      <c r="E119" s="59">
        <v>44530</v>
      </c>
      <c r="F119" s="59">
        <v>44542</v>
      </c>
      <c r="G119" s="59">
        <v>44542</v>
      </c>
      <c r="H119" s="55">
        <f t="shared" ref="H119:H126" si="25">C119/$C$127</f>
        <v>1.4812811522871408E-2</v>
      </c>
      <c r="I119" s="108">
        <f t="shared" ref="I119:I126" si="26">(+E119-D119+1)/2</f>
        <v>182.5</v>
      </c>
      <c r="J119" s="108">
        <f t="shared" ref="J119:J126" si="27">+G119-E119</f>
        <v>12</v>
      </c>
      <c r="K119" s="108">
        <f>Float!$C$6</f>
        <v>12.727273653192686</v>
      </c>
      <c r="L119" s="108">
        <f t="shared" ref="L119:L126" si="28">SUM(I119:K119)</f>
        <v>207.2272736531927</v>
      </c>
      <c r="M119" s="108">
        <f t="shared" ref="M119:M126" si="29">+L119*H119</f>
        <v>3.0696185470232393</v>
      </c>
      <c r="O119" s="181"/>
    </row>
    <row r="120" spans="1:15">
      <c r="A120" s="32" t="s">
        <v>1254</v>
      </c>
      <c r="B120" s="7" t="s">
        <v>1255</v>
      </c>
      <c r="C120" s="182">
        <v>17393.72</v>
      </c>
      <c r="D120" s="59">
        <v>44197</v>
      </c>
      <c r="E120" s="59">
        <v>44561</v>
      </c>
      <c r="F120" s="59">
        <v>44573</v>
      </c>
      <c r="G120" s="59">
        <v>44573</v>
      </c>
      <c r="H120" s="55">
        <f t="shared" si="25"/>
        <v>0.12494115230150708</v>
      </c>
      <c r="I120" s="108">
        <f t="shared" si="26"/>
        <v>182.5</v>
      </c>
      <c r="J120" s="108">
        <f t="shared" si="27"/>
        <v>12</v>
      </c>
      <c r="K120" s="108">
        <f>Float!$C$6</f>
        <v>12.727273653192686</v>
      </c>
      <c r="L120" s="108">
        <f t="shared" si="28"/>
        <v>207.2272736531927</v>
      </c>
      <c r="M120" s="108">
        <f t="shared" si="29"/>
        <v>25.891214358529634</v>
      </c>
      <c r="O120" s="181"/>
    </row>
    <row r="121" spans="1:15">
      <c r="A121" s="32" t="s">
        <v>1254</v>
      </c>
      <c r="B121" s="7" t="s">
        <v>1255</v>
      </c>
      <c r="C121" s="182">
        <v>1351.04</v>
      </c>
      <c r="D121" s="59">
        <v>44256</v>
      </c>
      <c r="E121" s="59">
        <v>44620</v>
      </c>
      <c r="F121" s="59">
        <v>44632</v>
      </c>
      <c r="G121" s="59">
        <v>44632</v>
      </c>
      <c r="H121" s="55">
        <f>C121/$C$127</f>
        <v>9.704680448197861E-3</v>
      </c>
      <c r="I121" s="108">
        <f t="shared" si="26"/>
        <v>182.5</v>
      </c>
      <c r="J121" s="108">
        <f t="shared" si="27"/>
        <v>12</v>
      </c>
      <c r="K121" s="108">
        <f>Float!$C$6</f>
        <v>12.727273653192686</v>
      </c>
      <c r="L121" s="108">
        <f t="shared" si="28"/>
        <v>207.2272736531927</v>
      </c>
      <c r="M121" s="108">
        <f t="shared" si="29"/>
        <v>2.0110744709554869</v>
      </c>
      <c r="O121" s="181"/>
    </row>
    <row r="122" spans="1:15">
      <c r="A122" s="32" t="s">
        <v>1254</v>
      </c>
      <c r="B122" s="7" t="s">
        <v>1255</v>
      </c>
      <c r="C122" s="182">
        <v>18158.11</v>
      </c>
      <c r="D122" s="59">
        <v>44287</v>
      </c>
      <c r="E122" s="59">
        <v>44651</v>
      </c>
      <c r="F122" s="59">
        <v>44663</v>
      </c>
      <c r="G122" s="59">
        <v>44663</v>
      </c>
      <c r="H122" s="55">
        <f>C122/$C$127</f>
        <v>0.1304318562686716</v>
      </c>
      <c r="I122" s="108">
        <f t="shared" si="26"/>
        <v>182.5</v>
      </c>
      <c r="J122" s="108">
        <f t="shared" si="27"/>
        <v>12</v>
      </c>
      <c r="K122" s="108">
        <f>Float!$C$6</f>
        <v>12.727273653192686</v>
      </c>
      <c r="L122" s="108">
        <f t="shared" si="28"/>
        <v>207.2272736531927</v>
      </c>
      <c r="M122" s="108">
        <f t="shared" si="29"/>
        <v>27.029037972081905</v>
      </c>
      <c r="O122" s="181"/>
    </row>
    <row r="123" spans="1:15">
      <c r="A123" s="32" t="s">
        <v>1254</v>
      </c>
      <c r="B123" s="7" t="s">
        <v>1255</v>
      </c>
      <c r="C123" s="182">
        <v>3050.12</v>
      </c>
      <c r="D123" s="59">
        <v>44317</v>
      </c>
      <c r="E123" s="59">
        <v>44681</v>
      </c>
      <c r="F123" s="59">
        <v>44693</v>
      </c>
      <c r="G123" s="59">
        <v>44693</v>
      </c>
      <c r="H123" s="55">
        <f t="shared" si="25"/>
        <v>2.1909373466853135E-2</v>
      </c>
      <c r="I123" s="108">
        <f t="shared" si="26"/>
        <v>182.5</v>
      </c>
      <c r="J123" s="108">
        <f t="shared" si="27"/>
        <v>12</v>
      </c>
      <c r="K123" s="108">
        <f>Float!$C$6</f>
        <v>12.727273653192686</v>
      </c>
      <c r="L123" s="108">
        <f t="shared" si="28"/>
        <v>207.2272736531927</v>
      </c>
      <c r="M123" s="108">
        <f t="shared" si="29"/>
        <v>4.5402197309855739</v>
      </c>
      <c r="O123" s="181"/>
    </row>
    <row r="124" spans="1:15">
      <c r="A124" s="32" t="s">
        <v>1254</v>
      </c>
      <c r="B124" s="7" t="s">
        <v>1255</v>
      </c>
      <c r="C124" s="182">
        <v>21812.13</v>
      </c>
      <c r="D124" s="59">
        <v>44348</v>
      </c>
      <c r="E124" s="59">
        <v>44712</v>
      </c>
      <c r="F124" s="59">
        <v>44724</v>
      </c>
      <c r="G124" s="59">
        <v>44724</v>
      </c>
      <c r="H124" s="55">
        <f t="shared" si="25"/>
        <v>0.15667911501106557</v>
      </c>
      <c r="I124" s="108">
        <f t="shared" si="26"/>
        <v>182.5</v>
      </c>
      <c r="J124" s="108">
        <f t="shared" si="27"/>
        <v>12</v>
      </c>
      <c r="K124" s="108">
        <f>Float!$C$6</f>
        <v>12.727273653192686</v>
      </c>
      <c r="L124" s="108">
        <f t="shared" si="28"/>
        <v>207.2272736531927</v>
      </c>
      <c r="M124" s="108">
        <f t="shared" si="29"/>
        <v>32.468185842138141</v>
      </c>
      <c r="O124" s="181"/>
    </row>
    <row r="125" spans="1:15">
      <c r="A125" s="32" t="s">
        <v>1254</v>
      </c>
      <c r="B125" s="7" t="s">
        <v>1255</v>
      </c>
      <c r="C125" s="182">
        <v>38880.39</v>
      </c>
      <c r="D125" s="59">
        <v>44378</v>
      </c>
      <c r="E125" s="59">
        <v>44742</v>
      </c>
      <c r="F125" s="59">
        <v>44754</v>
      </c>
      <c r="G125" s="59">
        <v>44754</v>
      </c>
      <c r="H125" s="55">
        <f>C125/$C$127</f>
        <v>0.27928244955834591</v>
      </c>
      <c r="I125" s="108">
        <f t="shared" si="26"/>
        <v>182.5</v>
      </c>
      <c r="J125" s="108">
        <f t="shared" si="27"/>
        <v>12</v>
      </c>
      <c r="K125" s="108">
        <f>Float!$C$6</f>
        <v>12.727273653192686</v>
      </c>
      <c r="L125" s="108">
        <f t="shared" si="28"/>
        <v>207.2272736531927</v>
      </c>
      <c r="M125" s="108">
        <f t="shared" si="29"/>
        <v>57.874940601161335</v>
      </c>
      <c r="O125" s="181"/>
    </row>
    <row r="126" spans="1:15">
      <c r="A126" s="32" t="s">
        <v>1254</v>
      </c>
      <c r="B126" s="7" t="s">
        <v>1255</v>
      </c>
      <c r="C126" s="182">
        <v>18308.45</v>
      </c>
      <c r="D126" s="59">
        <v>44409</v>
      </c>
      <c r="E126" s="59">
        <v>44773</v>
      </c>
      <c r="F126" s="59">
        <v>44785</v>
      </c>
      <c r="G126" s="59">
        <v>44785</v>
      </c>
      <c r="H126" s="55">
        <f t="shared" si="25"/>
        <v>0.13151176630729525</v>
      </c>
      <c r="I126" s="108">
        <f t="shared" si="26"/>
        <v>182.5</v>
      </c>
      <c r="J126" s="108">
        <f t="shared" si="27"/>
        <v>12</v>
      </c>
      <c r="K126" s="108">
        <f>Float!$C$6</f>
        <v>12.727273653192686</v>
      </c>
      <c r="L126" s="108">
        <f t="shared" si="28"/>
        <v>207.2272736531927</v>
      </c>
      <c r="M126" s="108">
        <f t="shared" si="29"/>
        <v>27.2528247851766</v>
      </c>
      <c r="O126" s="181"/>
    </row>
    <row r="127" spans="1:15">
      <c r="A127" s="32"/>
      <c r="B127" s="7"/>
      <c r="C127" s="242">
        <f>SUM(C118:C126)</f>
        <v>139215.30000000002</v>
      </c>
      <c r="D127" s="59"/>
      <c r="E127" s="59"/>
      <c r="F127" s="59"/>
      <c r="H127" s="107"/>
      <c r="I127" s="108"/>
      <c r="J127" s="108"/>
      <c r="K127" s="108"/>
      <c r="L127" s="108"/>
      <c r="M127" s="188">
        <f>SUM(M118:M126)</f>
        <v>207.22727365319264</v>
      </c>
      <c r="O127" s="181"/>
    </row>
    <row r="128" spans="1:15" ht="13.5" thickTop="1">
      <c r="A128" s="32"/>
      <c r="B128" s="7"/>
      <c r="C128" s="189"/>
      <c r="D128" s="59"/>
      <c r="E128" s="59"/>
      <c r="F128" s="59"/>
      <c r="H128" s="107"/>
      <c r="I128" s="108"/>
      <c r="J128" s="108"/>
      <c r="K128" s="108"/>
      <c r="L128" s="108"/>
      <c r="M128" s="108"/>
      <c r="O128" s="181"/>
    </row>
    <row r="129" spans="1:15">
      <c r="C129" s="101"/>
    </row>
    <row r="130" spans="1:15">
      <c r="A130" s="89"/>
      <c r="B130" s="89"/>
      <c r="C130" s="101"/>
    </row>
    <row r="131" spans="1:15">
      <c r="A131" s="2" t="s">
        <v>1258</v>
      </c>
      <c r="B131" s="2"/>
      <c r="C131" s="2"/>
      <c r="D131" s="105"/>
      <c r="E131" s="106"/>
      <c r="F131" s="106"/>
      <c r="H131" s="7"/>
      <c r="I131" s="7"/>
      <c r="J131" s="7"/>
      <c r="K131" s="7"/>
      <c r="L131" s="7"/>
    </row>
    <row r="132" spans="1:15" s="179" customFormat="1" ht="25.5">
      <c r="A132" s="177" t="s">
        <v>1240</v>
      </c>
      <c r="B132" s="199" t="s">
        <v>1241</v>
      </c>
      <c r="C132" s="177" t="s">
        <v>40</v>
      </c>
      <c r="D132" s="178" t="s">
        <v>93</v>
      </c>
      <c r="E132" s="178" t="s">
        <v>1242</v>
      </c>
      <c r="F132" s="178" t="s">
        <v>1251</v>
      </c>
      <c r="G132" s="19" t="s">
        <v>150</v>
      </c>
      <c r="H132" s="19" t="s">
        <v>1244</v>
      </c>
      <c r="I132" s="19" t="s">
        <v>1245</v>
      </c>
      <c r="J132" s="19" t="s">
        <v>1246</v>
      </c>
      <c r="K132" s="19" t="s">
        <v>1247</v>
      </c>
      <c r="L132" s="19" t="s">
        <v>1248</v>
      </c>
      <c r="M132" s="19" t="s">
        <v>42</v>
      </c>
    </row>
    <row r="133" spans="1:15" s="179" customFormat="1">
      <c r="A133" s="221" t="s">
        <v>35</v>
      </c>
      <c r="B133" s="222" t="s">
        <v>36</v>
      </c>
      <c r="C133" s="222" t="s">
        <v>37</v>
      </c>
      <c r="D133" s="223" t="s">
        <v>38</v>
      </c>
      <c r="E133" s="223" t="s">
        <v>70</v>
      </c>
      <c r="F133" s="223" t="s">
        <v>71</v>
      </c>
      <c r="G133" s="224" t="s">
        <v>72</v>
      </c>
      <c r="H133" s="224" t="s">
        <v>73</v>
      </c>
      <c r="I133" s="224" t="s">
        <v>101</v>
      </c>
      <c r="J133" s="224" t="s">
        <v>102</v>
      </c>
      <c r="K133" s="224" t="s">
        <v>103</v>
      </c>
      <c r="L133" s="224" t="s">
        <v>155</v>
      </c>
      <c r="M133" s="224" t="s">
        <v>156</v>
      </c>
    </row>
    <row r="134" spans="1:15">
      <c r="A134" s="7" t="s">
        <v>1259</v>
      </c>
      <c r="B134" s="7" t="s">
        <v>1255</v>
      </c>
      <c r="C134" s="189">
        <v>173.94</v>
      </c>
      <c r="D134" s="59">
        <v>44197</v>
      </c>
      <c r="E134" s="59">
        <v>44561</v>
      </c>
      <c r="F134" s="59">
        <v>44561</v>
      </c>
      <c r="G134" s="79">
        <v>44561</v>
      </c>
      <c r="H134" s="55">
        <f t="shared" ref="H134:H155" si="30">+C134/C$200</f>
        <v>1.1615287052510777E-5</v>
      </c>
      <c r="I134" s="108">
        <f>(+E134-D134+1)/2</f>
        <v>182.5</v>
      </c>
      <c r="J134" s="108">
        <f>+G134-E134</f>
        <v>0</v>
      </c>
      <c r="K134" s="108">
        <f>Float!$C$6</f>
        <v>12.727273653192686</v>
      </c>
      <c r="L134" s="108">
        <f>SUM(I134:K134)</f>
        <v>195.2272736531927</v>
      </c>
      <c r="M134" s="108">
        <f>+L134*H134</f>
        <v>2.2676208239609075E-3</v>
      </c>
      <c r="O134" s="181"/>
    </row>
    <row r="135" spans="1:15">
      <c r="A135" s="7" t="s">
        <v>1260</v>
      </c>
      <c r="B135" s="7" t="s">
        <v>1255</v>
      </c>
      <c r="C135" s="182">
        <v>3469.44</v>
      </c>
      <c r="D135" s="59">
        <v>44197</v>
      </c>
      <c r="E135" s="59">
        <v>44561</v>
      </c>
      <c r="F135" s="59">
        <v>44715</v>
      </c>
      <c r="G135" s="79">
        <v>44715</v>
      </c>
      <c r="H135" s="55">
        <f t="shared" si="30"/>
        <v>2.31680703181919E-4</v>
      </c>
      <c r="I135" s="108">
        <f>(+E135-D135+1)/2</f>
        <v>182.5</v>
      </c>
      <c r="J135" s="108">
        <f t="shared" ref="J135:J155" si="31">+G135-E135</f>
        <v>154</v>
      </c>
      <c r="K135" s="108">
        <f>Float!$C$6</f>
        <v>12.727273653192686</v>
      </c>
      <c r="L135" s="108">
        <f>SUM(I135:K135)</f>
        <v>349.2272736531927</v>
      </c>
      <c r="M135" s="108">
        <f>+L135*H135</f>
        <v>8.0909220330276144E-2</v>
      </c>
    </row>
    <row r="136" spans="1:15">
      <c r="A136" s="7" t="s">
        <v>1261</v>
      </c>
      <c r="B136" s="7" t="s">
        <v>1255</v>
      </c>
      <c r="C136" s="182">
        <v>436.01</v>
      </c>
      <c r="D136" s="59">
        <v>44197</v>
      </c>
      <c r="E136" s="59">
        <v>44561</v>
      </c>
      <c r="F136" s="59">
        <v>44533</v>
      </c>
      <c r="G136" s="79">
        <v>44533</v>
      </c>
      <c r="H136" s="55">
        <f t="shared" si="30"/>
        <v>2.9115679589313692E-5</v>
      </c>
      <c r="I136" s="108">
        <f t="shared" ref="I136:I146" si="32">(+E136-D136+1)/2</f>
        <v>182.5</v>
      </c>
      <c r="J136" s="108">
        <f t="shared" si="31"/>
        <v>-28</v>
      </c>
      <c r="K136" s="108">
        <f>Float!$C$6</f>
        <v>12.727273653192686</v>
      </c>
      <c r="L136" s="108">
        <f t="shared" ref="L136:L146" si="33">SUM(I136:K136)</f>
        <v>167.2272736531927</v>
      </c>
      <c r="M136" s="108">
        <f t="shared" ref="M136:M146" si="34">+L136*H136</f>
        <v>4.868935718280838E-3</v>
      </c>
    </row>
    <row r="137" spans="1:15">
      <c r="A137" s="7" t="s">
        <v>1262</v>
      </c>
      <c r="B137" s="7" t="s">
        <v>1255</v>
      </c>
      <c r="C137" s="182">
        <v>1675.54</v>
      </c>
      <c r="D137" s="59">
        <v>44197</v>
      </c>
      <c r="E137" s="59">
        <v>44561</v>
      </c>
      <c r="F137" s="59">
        <v>44702</v>
      </c>
      <c r="G137" s="79">
        <v>44702</v>
      </c>
      <c r="H137" s="55">
        <f t="shared" si="30"/>
        <v>1.1188845618008455E-4</v>
      </c>
      <c r="I137" s="108">
        <f t="shared" si="32"/>
        <v>182.5</v>
      </c>
      <c r="J137" s="108">
        <f t="shared" si="31"/>
        <v>141</v>
      </c>
      <c r="K137" s="108">
        <f>Float!$C$6</f>
        <v>12.727273653192686</v>
      </c>
      <c r="L137" s="108">
        <f t="shared" si="33"/>
        <v>336.2272736531927</v>
      </c>
      <c r="M137" s="108">
        <f t="shared" si="34"/>
        <v>3.7619950574694548E-2</v>
      </c>
    </row>
    <row r="138" spans="1:15">
      <c r="A138" s="7" t="s">
        <v>1263</v>
      </c>
      <c r="B138" s="7" t="s">
        <v>1255</v>
      </c>
      <c r="C138" s="182">
        <v>5768.48</v>
      </c>
      <c r="D138" s="59">
        <v>44197</v>
      </c>
      <c r="E138" s="59">
        <v>44561</v>
      </c>
      <c r="F138" s="59">
        <v>44614</v>
      </c>
      <c r="G138" s="79">
        <v>44614</v>
      </c>
      <c r="H138" s="55">
        <f t="shared" si="30"/>
        <v>3.8520496180675728E-4</v>
      </c>
      <c r="I138" s="108">
        <f t="shared" si="32"/>
        <v>182.5</v>
      </c>
      <c r="J138" s="108">
        <f t="shared" si="31"/>
        <v>53</v>
      </c>
      <c r="K138" s="108">
        <f>Float!$C$6</f>
        <v>12.727273653192686</v>
      </c>
      <c r="L138" s="108">
        <f t="shared" si="33"/>
        <v>248.2272736531927</v>
      </c>
      <c r="M138" s="108">
        <f t="shared" si="34"/>
        <v>9.5618377466973575E-2</v>
      </c>
    </row>
    <row r="139" spans="1:15">
      <c r="A139" s="7" t="s">
        <v>1264</v>
      </c>
      <c r="B139" s="7" t="s">
        <v>1255</v>
      </c>
      <c r="C139" s="182">
        <v>14299.61</v>
      </c>
      <c r="D139" s="59">
        <v>44197</v>
      </c>
      <c r="E139" s="59">
        <v>44561</v>
      </c>
      <c r="F139" s="59">
        <v>44627</v>
      </c>
      <c r="G139" s="79">
        <v>44627</v>
      </c>
      <c r="H139" s="55">
        <f t="shared" si="30"/>
        <v>9.5489292220854113E-4</v>
      </c>
      <c r="I139" s="108">
        <f t="shared" si="32"/>
        <v>182.5</v>
      </c>
      <c r="J139" s="108">
        <f t="shared" si="31"/>
        <v>66</v>
      </c>
      <c r="K139" s="108">
        <f>Float!$C$6</f>
        <v>12.727273653192686</v>
      </c>
      <c r="L139" s="108">
        <f t="shared" si="33"/>
        <v>261.2272736531927</v>
      </c>
      <c r="M139" s="108">
        <f t="shared" si="34"/>
        <v>0.24944407469926741</v>
      </c>
    </row>
    <row r="140" spans="1:15">
      <c r="A140" s="7" t="s">
        <v>1265</v>
      </c>
      <c r="B140" s="7" t="s">
        <v>1255</v>
      </c>
      <c r="C140" s="182">
        <v>7169.95</v>
      </c>
      <c r="D140" s="59">
        <v>44197</v>
      </c>
      <c r="E140" s="59">
        <v>44561</v>
      </c>
      <c r="F140" s="59">
        <v>44651</v>
      </c>
      <c r="G140" s="79">
        <v>44651</v>
      </c>
      <c r="H140" s="55">
        <f t="shared" si="30"/>
        <v>4.7879169484965877E-4</v>
      </c>
      <c r="I140" s="108">
        <f t="shared" si="32"/>
        <v>182.5</v>
      </c>
      <c r="J140" s="108">
        <f t="shared" si="31"/>
        <v>90</v>
      </c>
      <c r="K140" s="108">
        <f>Float!$C$6</f>
        <v>12.727273653192686</v>
      </c>
      <c r="L140" s="108">
        <f t="shared" si="33"/>
        <v>285.2272736531927</v>
      </c>
      <c r="M140" s="108">
        <f t="shared" si="34"/>
        <v>0.13656444976975957</v>
      </c>
    </row>
    <row r="141" spans="1:15">
      <c r="A141" s="7" t="s">
        <v>1264</v>
      </c>
      <c r="B141" s="7" t="s">
        <v>1255</v>
      </c>
      <c r="C141" s="182">
        <v>888144.91</v>
      </c>
      <c r="D141" s="59">
        <v>44197</v>
      </c>
      <c r="E141" s="59">
        <v>44561</v>
      </c>
      <c r="F141" s="59">
        <v>44627</v>
      </c>
      <c r="G141" s="79">
        <v>44627</v>
      </c>
      <c r="H141" s="55">
        <f t="shared" si="30"/>
        <v>5.9308141162908758E-2</v>
      </c>
      <c r="I141" s="108">
        <f t="shared" si="32"/>
        <v>182.5</v>
      </c>
      <c r="J141" s="108">
        <f t="shared" si="31"/>
        <v>66</v>
      </c>
      <c r="K141" s="108">
        <f>Float!$C$6</f>
        <v>12.727273653192686</v>
      </c>
      <c r="L141" s="108">
        <f t="shared" si="33"/>
        <v>261.2272736531927</v>
      </c>
      <c r="M141" s="108">
        <f t="shared" si="34"/>
        <v>15.492904021425348</v>
      </c>
    </row>
    <row r="142" spans="1:15">
      <c r="A142" s="7" t="s">
        <v>1266</v>
      </c>
      <c r="B142" s="7" t="s">
        <v>1255</v>
      </c>
      <c r="C142" s="182">
        <v>12011.65</v>
      </c>
      <c r="D142" s="59">
        <v>44197</v>
      </c>
      <c r="E142" s="59">
        <v>44561</v>
      </c>
      <c r="F142" s="59">
        <v>44615</v>
      </c>
      <c r="G142" s="79">
        <v>44615</v>
      </c>
      <c r="H142" s="55">
        <f t="shared" si="30"/>
        <v>8.0210855883805379E-4</v>
      </c>
      <c r="I142" s="108">
        <f t="shared" si="32"/>
        <v>182.5</v>
      </c>
      <c r="J142" s="108">
        <f t="shared" si="31"/>
        <v>54</v>
      </c>
      <c r="K142" s="108">
        <f>Float!$C$6</f>
        <v>12.727273653192686</v>
      </c>
      <c r="L142" s="108">
        <f t="shared" si="33"/>
        <v>249.2272736531927</v>
      </c>
      <c r="M142" s="108">
        <f t="shared" si="34"/>
        <v>0.19990732929309965</v>
      </c>
    </row>
    <row r="143" spans="1:15">
      <c r="A143" s="7" t="s">
        <v>1267</v>
      </c>
      <c r="B143" s="7" t="s">
        <v>1255</v>
      </c>
      <c r="C143" s="182">
        <v>2124106.08</v>
      </c>
      <c r="D143" s="59">
        <v>44197</v>
      </c>
      <c r="E143" s="59">
        <v>44561</v>
      </c>
      <c r="F143" s="59">
        <v>44647</v>
      </c>
      <c r="G143" s="79">
        <v>44647</v>
      </c>
      <c r="H143" s="55">
        <f t="shared" si="30"/>
        <v>0.14184260002980006</v>
      </c>
      <c r="I143" s="108">
        <f t="shared" si="32"/>
        <v>182.5</v>
      </c>
      <c r="J143" s="108">
        <f t="shared" si="31"/>
        <v>86</v>
      </c>
      <c r="K143" s="108">
        <f>Float!$C$6</f>
        <v>12.727273653192686</v>
      </c>
      <c r="L143" s="108">
        <f t="shared" si="33"/>
        <v>281.2272736531927</v>
      </c>
      <c r="M143" s="108">
        <f t="shared" si="34"/>
        <v>39.890007694260945</v>
      </c>
    </row>
    <row r="144" spans="1:15">
      <c r="A144" s="7" t="s">
        <v>1268</v>
      </c>
      <c r="B144" s="7" t="s">
        <v>1255</v>
      </c>
      <c r="C144" s="182">
        <v>6944.65</v>
      </c>
      <c r="D144" s="59">
        <v>44197</v>
      </c>
      <c r="E144" s="59">
        <v>44561</v>
      </c>
      <c r="F144" s="59">
        <v>44634</v>
      </c>
      <c r="G144" s="79">
        <v>44634</v>
      </c>
      <c r="H144" s="55">
        <f t="shared" si="30"/>
        <v>4.6374671282752077E-4</v>
      </c>
      <c r="I144" s="108">
        <f t="shared" si="32"/>
        <v>182.5</v>
      </c>
      <c r="J144" s="108">
        <f t="shared" si="31"/>
        <v>73</v>
      </c>
      <c r="K144" s="108">
        <f>Float!$C$6</f>
        <v>12.727273653192686</v>
      </c>
      <c r="L144" s="108">
        <f t="shared" si="33"/>
        <v>268.2272736531927</v>
      </c>
      <c r="M144" s="108">
        <f t="shared" si="34"/>
        <v>0.12438951644735598</v>
      </c>
    </row>
    <row r="145" spans="1:13">
      <c r="A145" s="7" t="s">
        <v>1269</v>
      </c>
      <c r="B145" s="7" t="s">
        <v>1255</v>
      </c>
      <c r="C145" s="182">
        <v>201148.92</v>
      </c>
      <c r="D145" s="59">
        <v>44197</v>
      </c>
      <c r="E145" s="59">
        <v>44561</v>
      </c>
      <c r="F145" s="59">
        <v>44620</v>
      </c>
      <c r="G145" s="79">
        <v>44620</v>
      </c>
      <c r="H145" s="55">
        <f t="shared" si="30"/>
        <v>1.3432232069118812E-2</v>
      </c>
      <c r="I145" s="108">
        <f t="shared" si="32"/>
        <v>182.5</v>
      </c>
      <c r="J145" s="108">
        <f t="shared" si="31"/>
        <v>59</v>
      </c>
      <c r="K145" s="108">
        <f>Float!$C$6</f>
        <v>12.727273653192686</v>
      </c>
      <c r="L145" s="108">
        <f t="shared" si="33"/>
        <v>254.2272736531927</v>
      </c>
      <c r="M145" s="108">
        <f t="shared" si="34"/>
        <v>3.4148397380090589</v>
      </c>
    </row>
    <row r="146" spans="1:13">
      <c r="A146" s="7" t="s">
        <v>1259</v>
      </c>
      <c r="B146" s="7" t="s">
        <v>1255</v>
      </c>
      <c r="C146" s="182">
        <v>53.71</v>
      </c>
      <c r="D146" s="59">
        <v>44197</v>
      </c>
      <c r="E146" s="59">
        <v>44561</v>
      </c>
      <c r="F146" s="59">
        <v>44666</v>
      </c>
      <c r="G146" s="79">
        <v>44666</v>
      </c>
      <c r="H146" s="55">
        <f t="shared" si="30"/>
        <v>3.5866222122016436E-6</v>
      </c>
      <c r="I146" s="108">
        <f t="shared" si="32"/>
        <v>182.5</v>
      </c>
      <c r="J146" s="108">
        <f t="shared" si="31"/>
        <v>105</v>
      </c>
      <c r="K146" s="108">
        <f>Float!$C$6</f>
        <v>12.727273653192686</v>
      </c>
      <c r="L146" s="108">
        <f t="shared" si="33"/>
        <v>300.2272736531927</v>
      </c>
      <c r="M146" s="108">
        <f t="shared" si="34"/>
        <v>1.0768018083932823E-3</v>
      </c>
    </row>
    <row r="147" spans="1:13">
      <c r="A147" s="7" t="s">
        <v>1270</v>
      </c>
      <c r="B147" s="7" t="s">
        <v>1255</v>
      </c>
      <c r="C147" s="182">
        <v>383997.71</v>
      </c>
      <c r="D147" s="59">
        <v>44197</v>
      </c>
      <c r="E147" s="59">
        <v>44561</v>
      </c>
      <c r="F147" s="59">
        <v>44644</v>
      </c>
      <c r="G147" s="79">
        <v>44644</v>
      </c>
      <c r="H147" s="55">
        <f t="shared" si="30"/>
        <v>2.5642426291576339E-2</v>
      </c>
      <c r="I147" s="108">
        <f t="shared" ref="I147:I155" si="35">(+E147-D147+1)/2</f>
        <v>182.5</v>
      </c>
      <c r="J147" s="108">
        <f t="shared" si="31"/>
        <v>83</v>
      </c>
      <c r="K147" s="108">
        <f>Float!$C$6</f>
        <v>12.727273653192686</v>
      </c>
      <c r="L147" s="108">
        <f t="shared" ref="L147:L155" si="36">SUM(I147:K147)</f>
        <v>278.2272736531927</v>
      </c>
      <c r="M147" s="108">
        <f t="shared" ref="M147:M155" si="37">+L147*H147</f>
        <v>7.1344223569582335</v>
      </c>
    </row>
    <row r="148" spans="1:13">
      <c r="A148" s="7" t="s">
        <v>1271</v>
      </c>
      <c r="B148" s="7" t="s">
        <v>1255</v>
      </c>
      <c r="C148" s="182">
        <v>11563.77</v>
      </c>
      <c r="D148" s="59">
        <v>44197</v>
      </c>
      <c r="E148" s="59">
        <v>44561</v>
      </c>
      <c r="F148" s="59">
        <v>44664</v>
      </c>
      <c r="G148" s="79">
        <v>44664</v>
      </c>
      <c r="H148" s="55">
        <f t="shared" si="30"/>
        <v>7.7220022972986405E-4</v>
      </c>
      <c r="I148" s="108">
        <f t="shared" si="35"/>
        <v>182.5</v>
      </c>
      <c r="J148" s="108">
        <f t="shared" si="31"/>
        <v>103</v>
      </c>
      <c r="K148" s="108">
        <f>Float!$C$6</f>
        <v>12.727273653192686</v>
      </c>
      <c r="L148" s="108">
        <f t="shared" si="36"/>
        <v>298.2272736531927</v>
      </c>
      <c r="M148" s="108">
        <f t="shared" si="37"/>
        <v>0.23029116922670642</v>
      </c>
    </row>
    <row r="149" spans="1:13">
      <c r="A149" s="7" t="s">
        <v>1272</v>
      </c>
      <c r="B149" s="7" t="s">
        <v>1255</v>
      </c>
      <c r="C149" s="182">
        <v>14881.69</v>
      </c>
      <c r="D149" s="59">
        <v>44197</v>
      </c>
      <c r="E149" s="59">
        <v>44561</v>
      </c>
      <c r="F149" s="59">
        <v>44620</v>
      </c>
      <c r="G149" s="79">
        <v>44620</v>
      </c>
      <c r="H149" s="55">
        <f t="shared" si="30"/>
        <v>9.9376279853098269E-4</v>
      </c>
      <c r="I149" s="108">
        <f t="shared" si="35"/>
        <v>182.5</v>
      </c>
      <c r="J149" s="108">
        <f t="shared" si="31"/>
        <v>59</v>
      </c>
      <c r="K149" s="108">
        <f>Float!$C$6</f>
        <v>12.727273653192686</v>
      </c>
      <c r="L149" s="108">
        <f t="shared" si="36"/>
        <v>254.2272736531927</v>
      </c>
      <c r="M149" s="108">
        <f t="shared" si="37"/>
        <v>0.25264160692849874</v>
      </c>
    </row>
    <row r="150" spans="1:13">
      <c r="A150" s="7" t="s">
        <v>1260</v>
      </c>
      <c r="B150" s="7" t="s">
        <v>1255</v>
      </c>
      <c r="C150" s="182">
        <v>3549.76</v>
      </c>
      <c r="D150" s="59">
        <v>44197</v>
      </c>
      <c r="E150" s="59">
        <v>44561</v>
      </c>
      <c r="F150" s="59">
        <v>44715</v>
      </c>
      <c r="G150" s="79">
        <v>44715</v>
      </c>
      <c r="H150" s="55">
        <f t="shared" si="30"/>
        <v>2.3704427600046372E-4</v>
      </c>
      <c r="I150" s="108">
        <f t="shared" si="35"/>
        <v>182.5</v>
      </c>
      <c r="J150" s="108">
        <f t="shared" si="31"/>
        <v>154</v>
      </c>
      <c r="K150" s="108">
        <f>Float!$C$6</f>
        <v>12.727273653192686</v>
      </c>
      <c r="L150" s="108">
        <f t="shared" si="36"/>
        <v>349.2272736531927</v>
      </c>
      <c r="M150" s="108">
        <f t="shared" si="37"/>
        <v>8.2782326242736889E-2</v>
      </c>
    </row>
    <row r="151" spans="1:13">
      <c r="A151" s="7" t="s">
        <v>1273</v>
      </c>
      <c r="B151" s="7" t="s">
        <v>1255</v>
      </c>
      <c r="C151" s="182">
        <v>7802.69</v>
      </c>
      <c r="D151" s="59">
        <v>44197</v>
      </c>
      <c r="E151" s="59">
        <v>44561</v>
      </c>
      <c r="F151" s="59">
        <v>44628</v>
      </c>
      <c r="G151" s="79">
        <v>44628</v>
      </c>
      <c r="H151" s="55">
        <f t="shared" si="30"/>
        <v>5.2104452185670522E-4</v>
      </c>
      <c r="I151" s="108">
        <f t="shared" si="35"/>
        <v>182.5</v>
      </c>
      <c r="J151" s="108">
        <f t="shared" si="31"/>
        <v>67</v>
      </c>
      <c r="K151" s="108">
        <f>Float!$C$6</f>
        <v>12.727273653192686</v>
      </c>
      <c r="L151" s="108">
        <f t="shared" si="36"/>
        <v>262.2272736531927</v>
      </c>
      <c r="M151" s="108">
        <f t="shared" si="37"/>
        <v>0.13663208441841518</v>
      </c>
    </row>
    <row r="152" spans="1:13">
      <c r="A152" s="7" t="s">
        <v>1274</v>
      </c>
      <c r="B152" s="7" t="s">
        <v>1255</v>
      </c>
      <c r="C152" s="182">
        <v>1777.32</v>
      </c>
      <c r="D152" s="59">
        <v>44197</v>
      </c>
      <c r="E152" s="59">
        <v>44561</v>
      </c>
      <c r="F152" s="59">
        <v>44620</v>
      </c>
      <c r="G152" s="79">
        <v>44620</v>
      </c>
      <c r="H152" s="55">
        <f t="shared" si="30"/>
        <v>1.1868507522230916E-4</v>
      </c>
      <c r="I152" s="108">
        <f t="shared" si="35"/>
        <v>182.5</v>
      </c>
      <c r="J152" s="108">
        <f t="shared" si="31"/>
        <v>59</v>
      </c>
      <c r="K152" s="108">
        <f>Float!$C$6</f>
        <v>12.727273653192686</v>
      </c>
      <c r="L152" s="108">
        <f t="shared" si="36"/>
        <v>254.2272736531927</v>
      </c>
      <c r="M152" s="108">
        <f t="shared" si="37"/>
        <v>3.0172983097091748E-2</v>
      </c>
    </row>
    <row r="153" spans="1:13">
      <c r="A153" s="7" t="s">
        <v>1275</v>
      </c>
      <c r="B153" s="7" t="s">
        <v>1255</v>
      </c>
      <c r="C153" s="182">
        <v>665139.93000000005</v>
      </c>
      <c r="D153" s="59">
        <v>44197</v>
      </c>
      <c r="E153" s="59">
        <v>44561</v>
      </c>
      <c r="F153" s="59">
        <v>44619</v>
      </c>
      <c r="G153" s="79">
        <v>44619</v>
      </c>
      <c r="H153" s="55">
        <f t="shared" si="30"/>
        <v>4.4416414953644505E-2</v>
      </c>
      <c r="I153" s="108">
        <f t="shared" si="35"/>
        <v>182.5</v>
      </c>
      <c r="J153" s="108">
        <f t="shared" si="31"/>
        <v>58</v>
      </c>
      <c r="K153" s="108">
        <f>Float!$C$6</f>
        <v>12.727273653192686</v>
      </c>
      <c r="L153" s="108">
        <f t="shared" si="36"/>
        <v>253.2272736531927</v>
      </c>
      <c r="M153" s="108">
        <f t="shared" si="37"/>
        <v>11.247447664160298</v>
      </c>
    </row>
    <row r="154" spans="1:13">
      <c r="A154" s="7" t="s">
        <v>1276</v>
      </c>
      <c r="B154" s="7" t="s">
        <v>1255</v>
      </c>
      <c r="C154" s="182">
        <v>51662.47</v>
      </c>
      <c r="D154" s="59">
        <v>44197</v>
      </c>
      <c r="E154" s="59">
        <v>44561</v>
      </c>
      <c r="F154" s="59">
        <v>44614</v>
      </c>
      <c r="G154" s="79">
        <v>44614</v>
      </c>
      <c r="H154" s="55">
        <f t="shared" si="30"/>
        <v>3.4498931751852733E-3</v>
      </c>
      <c r="I154" s="108">
        <f t="shared" si="35"/>
        <v>182.5</v>
      </c>
      <c r="J154" s="108">
        <f t="shared" si="31"/>
        <v>53</v>
      </c>
      <c r="K154" s="108">
        <f>Float!$C$6</f>
        <v>12.727273653192686</v>
      </c>
      <c r="L154" s="108">
        <f t="shared" si="36"/>
        <v>248.2272736531927</v>
      </c>
      <c r="M154" s="108">
        <f t="shared" si="37"/>
        <v>0.85635757727099671</v>
      </c>
    </row>
    <row r="155" spans="1:13">
      <c r="A155" s="7" t="s">
        <v>1277</v>
      </c>
      <c r="B155" s="7" t="s">
        <v>1255</v>
      </c>
      <c r="C155" s="182">
        <v>313539.26</v>
      </c>
      <c r="D155" s="59">
        <v>44197</v>
      </c>
      <c r="E155" s="59">
        <v>44561</v>
      </c>
      <c r="F155" s="59">
        <v>44617</v>
      </c>
      <c r="G155" s="79">
        <v>44617</v>
      </c>
      <c r="H155" s="55">
        <f t="shared" si="30"/>
        <v>2.0937383621546568E-2</v>
      </c>
      <c r="I155" s="108">
        <f t="shared" si="35"/>
        <v>182.5</v>
      </c>
      <c r="J155" s="108">
        <f t="shared" si="31"/>
        <v>56</v>
      </c>
      <c r="K155" s="108">
        <f>Float!$C$6</f>
        <v>12.727273653192686</v>
      </c>
      <c r="L155" s="108">
        <f t="shared" si="36"/>
        <v>251.2272736531927</v>
      </c>
      <c r="M155" s="108">
        <f t="shared" si="37"/>
        <v>5.260041804672154</v>
      </c>
    </row>
    <row r="156" spans="1:13">
      <c r="A156" s="7" t="s">
        <v>1278</v>
      </c>
      <c r="B156" s="7" t="s">
        <v>1255</v>
      </c>
      <c r="C156" s="182">
        <v>9811.3799999999992</v>
      </c>
      <c r="D156" s="59">
        <v>44197</v>
      </c>
      <c r="E156" s="59">
        <v>44561</v>
      </c>
      <c r="F156" s="59">
        <v>44612</v>
      </c>
      <c r="G156" s="79">
        <v>44612</v>
      </c>
      <c r="H156" s="55">
        <f t="shared" ref="H156:H198" si="38">+C156/C$200</f>
        <v>6.5517991882984466E-4</v>
      </c>
      <c r="I156" s="108">
        <f t="shared" ref="I156:I199" si="39">(+E156-D156+1)/2</f>
        <v>182.5</v>
      </c>
      <c r="J156" s="108">
        <f t="shared" ref="J156:J199" si="40">+G156-E156</f>
        <v>51</v>
      </c>
      <c r="K156" s="108">
        <f>Float!$C$6</f>
        <v>12.727273653192686</v>
      </c>
      <c r="L156" s="108">
        <f t="shared" ref="L156:L199" si="41">SUM(I156:K156)</f>
        <v>246.2272736531927</v>
      </c>
      <c r="M156" s="108">
        <f t="shared" ref="M156:M199" si="42">+L156*H156</f>
        <v>0.16132316516579273</v>
      </c>
    </row>
    <row r="157" spans="1:13">
      <c r="A157" s="7" t="s">
        <v>1279</v>
      </c>
      <c r="B157" s="7" t="s">
        <v>1255</v>
      </c>
      <c r="C157" s="182">
        <v>743281.26</v>
      </c>
      <c r="D157" s="59">
        <v>44197</v>
      </c>
      <c r="E157" s="59">
        <v>44561</v>
      </c>
      <c r="F157" s="59">
        <v>44640</v>
      </c>
      <c r="G157" s="79">
        <v>44640</v>
      </c>
      <c r="H157" s="55">
        <f t="shared" si="38"/>
        <v>4.9634501527261683E-2</v>
      </c>
      <c r="I157" s="108">
        <f t="shared" si="39"/>
        <v>182.5</v>
      </c>
      <c r="J157" s="108">
        <f t="shared" si="40"/>
        <v>79</v>
      </c>
      <c r="K157" s="108">
        <f>Float!$C$6</f>
        <v>12.727273653192686</v>
      </c>
      <c r="L157" s="108">
        <f t="shared" si="41"/>
        <v>274.2272736531927</v>
      </c>
      <c r="M157" s="108">
        <f t="shared" si="42"/>
        <v>13.611134032956201</v>
      </c>
    </row>
    <row r="158" spans="1:13">
      <c r="A158" s="7" t="s">
        <v>1280</v>
      </c>
      <c r="B158" s="7" t="s">
        <v>1255</v>
      </c>
      <c r="C158" s="182">
        <v>196020.36</v>
      </c>
      <c r="D158" s="59">
        <v>44197</v>
      </c>
      <c r="E158" s="59">
        <v>44561</v>
      </c>
      <c r="F158" s="59">
        <v>44613</v>
      </c>
      <c r="G158" s="79">
        <v>44613</v>
      </c>
      <c r="H158" s="55">
        <f t="shared" si="38"/>
        <v>1.3089759397128328E-2</v>
      </c>
      <c r="I158" s="108">
        <f t="shared" si="39"/>
        <v>182.5</v>
      </c>
      <c r="J158" s="108">
        <f t="shared" si="40"/>
        <v>52</v>
      </c>
      <c r="K158" s="108">
        <f>Float!$C$6</f>
        <v>12.727273653192686</v>
      </c>
      <c r="L158" s="108">
        <f t="shared" si="41"/>
        <v>247.2272736531927</v>
      </c>
      <c r="M158" s="108">
        <f t="shared" si="42"/>
        <v>3.2361455285282958</v>
      </c>
    </row>
    <row r="159" spans="1:13">
      <c r="A159" s="7" t="s">
        <v>1281</v>
      </c>
      <c r="B159" s="7" t="s">
        <v>1255</v>
      </c>
      <c r="C159" s="182">
        <v>218.56</v>
      </c>
      <c r="D159" s="59">
        <v>44197</v>
      </c>
      <c r="E159" s="59">
        <v>44561</v>
      </c>
      <c r="F159" s="59">
        <v>44620</v>
      </c>
      <c r="G159" s="79">
        <v>44620</v>
      </c>
      <c r="H159" s="55">
        <f t="shared" si="38"/>
        <v>1.4594901334924431E-5</v>
      </c>
      <c r="I159" s="108">
        <f t="shared" si="39"/>
        <v>182.5</v>
      </c>
      <c r="J159" s="108">
        <f t="shared" si="40"/>
        <v>59</v>
      </c>
      <c r="K159" s="108">
        <f>Float!$C$6</f>
        <v>12.727273653192686</v>
      </c>
      <c r="L159" s="108">
        <f t="shared" si="41"/>
        <v>254.2272736531927</v>
      </c>
      <c r="M159" s="108">
        <f t="shared" si="42"/>
        <v>3.7104219756151809E-3</v>
      </c>
    </row>
    <row r="160" spans="1:13">
      <c r="A160" s="7" t="s">
        <v>1282</v>
      </c>
      <c r="B160" s="7" t="s">
        <v>1255</v>
      </c>
      <c r="C160" s="182">
        <v>25591.02</v>
      </c>
      <c r="D160" s="59">
        <v>44197</v>
      </c>
      <c r="E160" s="59">
        <v>44561</v>
      </c>
      <c r="F160" s="59">
        <v>44666</v>
      </c>
      <c r="G160" s="79">
        <v>44666</v>
      </c>
      <c r="H160" s="55">
        <f t="shared" si="38"/>
        <v>1.7089056184117761E-3</v>
      </c>
      <c r="I160" s="108">
        <f t="shared" si="39"/>
        <v>182.5</v>
      </c>
      <c r="J160" s="108">
        <f t="shared" si="40"/>
        <v>105</v>
      </c>
      <c r="K160" s="108">
        <f>Float!$C$6</f>
        <v>12.727273653192686</v>
      </c>
      <c r="L160" s="108">
        <f t="shared" si="41"/>
        <v>300.2272736531927</v>
      </c>
      <c r="M160" s="108">
        <f t="shared" si="42"/>
        <v>0.51306007474639082</v>
      </c>
    </row>
    <row r="161" spans="1:13">
      <c r="A161" s="7" t="s">
        <v>1283</v>
      </c>
      <c r="B161" s="7" t="s">
        <v>1255</v>
      </c>
      <c r="C161" s="182">
        <v>1802.52</v>
      </c>
      <c r="D161" s="59">
        <v>44197</v>
      </c>
      <c r="E161" s="59">
        <v>44561</v>
      </c>
      <c r="F161" s="59">
        <v>44651</v>
      </c>
      <c r="G161" s="79">
        <v>44651</v>
      </c>
      <c r="H161" s="55">
        <f t="shared" si="38"/>
        <v>1.2036786948310754E-4</v>
      </c>
      <c r="I161" s="108">
        <f t="shared" si="39"/>
        <v>182.5</v>
      </c>
      <c r="J161" s="108">
        <f t="shared" si="40"/>
        <v>90</v>
      </c>
      <c r="K161" s="108">
        <f>Float!$C$6</f>
        <v>12.727273653192686</v>
      </c>
      <c r="L161" s="108">
        <f t="shared" si="41"/>
        <v>285.2272736531927</v>
      </c>
      <c r="M161" s="108">
        <f t="shared" si="42"/>
        <v>3.4332199248110096E-2</v>
      </c>
    </row>
    <row r="162" spans="1:13">
      <c r="A162" s="7" t="s">
        <v>1284</v>
      </c>
      <c r="B162" s="7" t="s">
        <v>1255</v>
      </c>
      <c r="C162" s="182">
        <v>4524</v>
      </c>
      <c r="D162" s="59">
        <v>44197</v>
      </c>
      <c r="E162" s="59">
        <v>44561</v>
      </c>
      <c r="F162" s="59">
        <v>44682</v>
      </c>
      <c r="G162" s="79">
        <v>44682</v>
      </c>
      <c r="H162" s="55">
        <f t="shared" si="38"/>
        <v>3.0210163634332963E-4</v>
      </c>
      <c r="I162" s="108">
        <f t="shared" si="39"/>
        <v>182.5</v>
      </c>
      <c r="J162" s="108">
        <f t="shared" si="40"/>
        <v>121</v>
      </c>
      <c r="K162" s="108">
        <f>Float!$C$6</f>
        <v>12.727273653192686</v>
      </c>
      <c r="L162" s="108">
        <f t="shared" si="41"/>
        <v>316.2272736531927</v>
      </c>
      <c r="M162" s="108">
        <f t="shared" si="42"/>
        <v>9.5532776827019397E-2</v>
      </c>
    </row>
    <row r="163" spans="1:13">
      <c r="A163" s="7" t="s">
        <v>1285</v>
      </c>
      <c r="B163" s="7" t="s">
        <v>1255</v>
      </c>
      <c r="C163" s="182">
        <v>1007995.87</v>
      </c>
      <c r="D163" s="59">
        <v>44197</v>
      </c>
      <c r="E163" s="59">
        <v>44561</v>
      </c>
      <c r="F163" s="59">
        <v>44702</v>
      </c>
      <c r="G163" s="79">
        <v>44702</v>
      </c>
      <c r="H163" s="55">
        <f t="shared" si="38"/>
        <v>6.7311494640653877E-2</v>
      </c>
      <c r="I163" s="108">
        <f t="shared" si="39"/>
        <v>182.5</v>
      </c>
      <c r="J163" s="108">
        <f t="shared" si="40"/>
        <v>141</v>
      </c>
      <c r="K163" s="108">
        <f>Float!$C$6</f>
        <v>12.727273653192686</v>
      </c>
      <c r="L163" s="108">
        <f t="shared" si="41"/>
        <v>336.2272736531927</v>
      </c>
      <c r="M163" s="108">
        <f t="shared" si="42"/>
        <v>22.631960328548544</v>
      </c>
    </row>
    <row r="164" spans="1:13">
      <c r="A164" s="7" t="s">
        <v>1286</v>
      </c>
      <c r="B164" s="7" t="s">
        <v>1255</v>
      </c>
      <c r="C164" s="182">
        <v>10391.73</v>
      </c>
      <c r="D164" s="59">
        <v>44197</v>
      </c>
      <c r="E164" s="59">
        <v>44561</v>
      </c>
      <c r="F164" s="59">
        <v>44607</v>
      </c>
      <c r="G164" s="79">
        <v>44607</v>
      </c>
      <c r="H164" s="55">
        <f t="shared" si="38"/>
        <v>6.9393426999073138E-4</v>
      </c>
      <c r="I164" s="108">
        <f t="shared" si="39"/>
        <v>182.5</v>
      </c>
      <c r="J164" s="108">
        <f t="shared" si="40"/>
        <v>46</v>
      </c>
      <c r="K164" s="108">
        <f>Float!$C$6</f>
        <v>12.727273653192686</v>
      </c>
      <c r="L164" s="108">
        <f t="shared" si="41"/>
        <v>241.2272736531927</v>
      </c>
      <c r="M164" s="108">
        <f t="shared" si="42"/>
        <v>0.16739587204438267</v>
      </c>
    </row>
    <row r="165" spans="1:13">
      <c r="A165" s="7" t="s">
        <v>1287</v>
      </c>
      <c r="B165" s="7" t="s">
        <v>1255</v>
      </c>
      <c r="C165" s="182">
        <v>914.69</v>
      </c>
      <c r="D165" s="59">
        <v>44197</v>
      </c>
      <c r="E165" s="59">
        <v>44561</v>
      </c>
      <c r="F165" s="59">
        <v>44620</v>
      </c>
      <c r="G165" s="79">
        <v>44620</v>
      </c>
      <c r="H165" s="55">
        <f t="shared" si="38"/>
        <v>6.1080757238479269E-5</v>
      </c>
      <c r="I165" s="108">
        <f t="shared" si="39"/>
        <v>182.5</v>
      </c>
      <c r="J165" s="108">
        <f t="shared" si="40"/>
        <v>59</v>
      </c>
      <c r="K165" s="108">
        <f>Float!$C$6</f>
        <v>12.727273653192686</v>
      </c>
      <c r="L165" s="108">
        <f t="shared" si="41"/>
        <v>254.2272736531927</v>
      </c>
      <c r="M165" s="108">
        <f t="shared" si="42"/>
        <v>1.55283943854111E-2</v>
      </c>
    </row>
    <row r="166" spans="1:13">
      <c r="A166" s="7" t="s">
        <v>1261</v>
      </c>
      <c r="B166" s="7" t="s">
        <v>1255</v>
      </c>
      <c r="C166" s="182">
        <v>9.7100000000000009</v>
      </c>
      <c r="D166" s="59">
        <v>44197</v>
      </c>
      <c r="E166" s="59">
        <v>44561</v>
      </c>
      <c r="F166" s="59">
        <v>44644</v>
      </c>
      <c r="G166" s="79">
        <v>44644</v>
      </c>
      <c r="H166" s="55">
        <f t="shared" si="38"/>
        <v>6.4841001080763279E-7</v>
      </c>
      <c r="I166" s="108">
        <f t="shared" si="39"/>
        <v>182.5</v>
      </c>
      <c r="J166" s="108">
        <f t="shared" si="40"/>
        <v>83</v>
      </c>
      <c r="K166" s="108">
        <f>Float!$C$6</f>
        <v>12.727273653192686</v>
      </c>
      <c r="L166" s="108">
        <f t="shared" si="41"/>
        <v>278.2272736531927</v>
      </c>
      <c r="M166" s="108">
        <f t="shared" si="42"/>
        <v>1.8040534951644488E-4</v>
      </c>
    </row>
    <row r="167" spans="1:13">
      <c r="A167" s="7" t="s">
        <v>1288</v>
      </c>
      <c r="B167" s="7" t="s">
        <v>1255</v>
      </c>
      <c r="C167" s="182">
        <v>7570.91</v>
      </c>
      <c r="D167" s="59">
        <v>44197</v>
      </c>
      <c r="E167" s="59">
        <v>44561</v>
      </c>
      <c r="F167" s="59">
        <v>44716</v>
      </c>
      <c r="G167" s="79">
        <v>44716</v>
      </c>
      <c r="H167" s="55">
        <f t="shared" si="38"/>
        <v>5.05566821310362E-4</v>
      </c>
      <c r="I167" s="108">
        <f t="shared" si="39"/>
        <v>182.5</v>
      </c>
      <c r="J167" s="108">
        <f t="shared" si="40"/>
        <v>155</v>
      </c>
      <c r="K167" s="108">
        <f>Float!$C$6</f>
        <v>12.727273653192686</v>
      </c>
      <c r="L167" s="108">
        <f t="shared" si="41"/>
        <v>350.2272736531927</v>
      </c>
      <c r="M167" s="108">
        <f t="shared" si="42"/>
        <v>0.17706328947703892</v>
      </c>
    </row>
    <row r="168" spans="1:13">
      <c r="A168" s="7" t="s">
        <v>1263</v>
      </c>
      <c r="B168" s="7" t="s">
        <v>1255</v>
      </c>
      <c r="C168" s="182">
        <v>646121.76</v>
      </c>
      <c r="D168" s="59">
        <v>44197</v>
      </c>
      <c r="E168" s="59">
        <v>44561</v>
      </c>
      <c r="F168" s="59">
        <v>44614</v>
      </c>
      <c r="G168" s="79">
        <v>44614</v>
      </c>
      <c r="H168" s="55">
        <f t="shared" si="38"/>
        <v>4.314642815495847E-2</v>
      </c>
      <c r="I168" s="108">
        <f t="shared" si="39"/>
        <v>182.5</v>
      </c>
      <c r="J168" s="108">
        <f t="shared" si="40"/>
        <v>53</v>
      </c>
      <c r="K168" s="108">
        <f>Float!$C$6</f>
        <v>12.727273653192686</v>
      </c>
      <c r="L168" s="108">
        <f t="shared" si="41"/>
        <v>248.2272736531927</v>
      </c>
      <c r="M168" s="108">
        <f t="shared" si="42"/>
        <v>10.710120228778694</v>
      </c>
    </row>
    <row r="169" spans="1:13">
      <c r="A169" s="7" t="s">
        <v>1289</v>
      </c>
      <c r="B169" s="7" t="s">
        <v>1255</v>
      </c>
      <c r="C169" s="182">
        <v>17423.02</v>
      </c>
      <c r="D169" s="59">
        <v>44197</v>
      </c>
      <c r="E169" s="59">
        <v>44561</v>
      </c>
      <c r="F169" s="59">
        <v>44612</v>
      </c>
      <c r="G169" s="79">
        <v>44612</v>
      </c>
      <c r="H169" s="55">
        <f t="shared" si="38"/>
        <v>1.1634665897529972E-3</v>
      </c>
      <c r="I169" s="108">
        <f t="shared" si="39"/>
        <v>182.5</v>
      </c>
      <c r="J169" s="108">
        <f t="shared" si="40"/>
        <v>51</v>
      </c>
      <c r="K169" s="108">
        <f>Float!$C$6</f>
        <v>12.727273653192686</v>
      </c>
      <c r="L169" s="108">
        <f t="shared" si="41"/>
        <v>246.2272736531927</v>
      </c>
      <c r="M169" s="108">
        <f t="shared" si="42"/>
        <v>0.28647720638145813</v>
      </c>
    </row>
    <row r="170" spans="1:13">
      <c r="A170" s="7" t="s">
        <v>1290</v>
      </c>
      <c r="B170" s="7" t="s">
        <v>1255</v>
      </c>
      <c r="C170" s="182">
        <v>13878.05</v>
      </c>
      <c r="D170" s="59">
        <v>44197</v>
      </c>
      <c r="E170" s="59">
        <v>44561</v>
      </c>
      <c r="F170" s="59">
        <v>44608</v>
      </c>
      <c r="G170" s="79">
        <v>44608</v>
      </c>
      <c r="H170" s="55">
        <f t="shared" si="38"/>
        <v>9.2674217821718519E-4</v>
      </c>
      <c r="I170" s="108">
        <f t="shared" si="39"/>
        <v>182.5</v>
      </c>
      <c r="J170" s="108">
        <f t="shared" si="40"/>
        <v>47</v>
      </c>
      <c r="K170" s="108">
        <f>Float!$C$6</f>
        <v>12.727273653192686</v>
      </c>
      <c r="L170" s="108">
        <f t="shared" si="41"/>
        <v>242.2272736531927</v>
      </c>
      <c r="M170" s="108">
        <f t="shared" si="42"/>
        <v>0.22448223120896998</v>
      </c>
    </row>
    <row r="171" spans="1:13">
      <c r="A171" s="7" t="s">
        <v>1291</v>
      </c>
      <c r="B171" s="7" t="s">
        <v>1255</v>
      </c>
      <c r="C171" s="182">
        <v>615211.26</v>
      </c>
      <c r="D171" s="59">
        <v>44197</v>
      </c>
      <c r="E171" s="59">
        <v>44561</v>
      </c>
      <c r="F171" s="59">
        <v>44613</v>
      </c>
      <c r="G171" s="79">
        <v>44613</v>
      </c>
      <c r="H171" s="55">
        <f t="shared" si="38"/>
        <v>4.1082300694704157E-2</v>
      </c>
      <c r="I171" s="108">
        <f t="shared" si="39"/>
        <v>182.5</v>
      </c>
      <c r="J171" s="108">
        <f t="shared" si="40"/>
        <v>52</v>
      </c>
      <c r="K171" s="108">
        <f>Float!$C$6</f>
        <v>12.727273653192686</v>
      </c>
      <c r="L171" s="108">
        <f t="shared" si="41"/>
        <v>247.2272736531927</v>
      </c>
      <c r="M171" s="108">
        <f t="shared" si="42"/>
        <v>10.156665196152373</v>
      </c>
    </row>
    <row r="172" spans="1:13">
      <c r="A172" s="7" t="s">
        <v>1292</v>
      </c>
      <c r="B172" s="7" t="s">
        <v>1255</v>
      </c>
      <c r="C172" s="182">
        <v>57490.43</v>
      </c>
      <c r="D172" s="59">
        <v>44197</v>
      </c>
      <c r="E172" s="59">
        <v>44561</v>
      </c>
      <c r="F172" s="59">
        <v>44612</v>
      </c>
      <c r="G172" s="79">
        <v>44612</v>
      </c>
      <c r="H172" s="55">
        <f t="shared" si="38"/>
        <v>3.8390700656679151E-3</v>
      </c>
      <c r="I172" s="108">
        <f t="shared" si="39"/>
        <v>182.5</v>
      </c>
      <c r="J172" s="108">
        <f t="shared" si="40"/>
        <v>51</v>
      </c>
      <c r="K172" s="108">
        <f>Float!$C$6</f>
        <v>12.727273653192686</v>
      </c>
      <c r="L172" s="108">
        <f t="shared" si="41"/>
        <v>246.2272736531927</v>
      </c>
      <c r="M172" s="108">
        <f t="shared" si="42"/>
        <v>0.94528375563299416</v>
      </c>
    </row>
    <row r="173" spans="1:13">
      <c r="A173" s="7" t="s">
        <v>1293</v>
      </c>
      <c r="B173" s="7" t="s">
        <v>1255</v>
      </c>
      <c r="C173" s="182">
        <v>37501.370000000003</v>
      </c>
      <c r="D173" s="59">
        <v>44197</v>
      </c>
      <c r="E173" s="59">
        <v>44561</v>
      </c>
      <c r="F173" s="59">
        <v>44617</v>
      </c>
      <c r="G173" s="79">
        <v>44617</v>
      </c>
      <c r="H173" s="55">
        <f t="shared" si="38"/>
        <v>2.5042496114316207E-3</v>
      </c>
      <c r="I173" s="108">
        <f t="shared" si="39"/>
        <v>182.5</v>
      </c>
      <c r="J173" s="108">
        <f t="shared" si="40"/>
        <v>56</v>
      </c>
      <c r="K173" s="108">
        <f>Float!$C$6</f>
        <v>12.727273653192686</v>
      </c>
      <c r="L173" s="108">
        <f t="shared" si="41"/>
        <v>251.2272736531927</v>
      </c>
      <c r="M173" s="108">
        <f t="shared" si="42"/>
        <v>0.62913580242703326</v>
      </c>
    </row>
    <row r="174" spans="1:13">
      <c r="A174" s="7" t="s">
        <v>1294</v>
      </c>
      <c r="B174" s="7" t="s">
        <v>1255</v>
      </c>
      <c r="C174" s="182">
        <v>33070.559999999998</v>
      </c>
      <c r="D174" s="59">
        <v>44197</v>
      </c>
      <c r="E174" s="59">
        <v>44561</v>
      </c>
      <c r="F174" s="59">
        <v>44608</v>
      </c>
      <c r="G174" s="79">
        <v>44608</v>
      </c>
      <c r="H174" s="55">
        <f t="shared" si="38"/>
        <v>2.2083709749757432E-3</v>
      </c>
      <c r="I174" s="108">
        <f t="shared" si="39"/>
        <v>182.5</v>
      </c>
      <c r="J174" s="108">
        <f t="shared" si="40"/>
        <v>47</v>
      </c>
      <c r="K174" s="108">
        <f>Float!$C$6</f>
        <v>12.727273653192686</v>
      </c>
      <c r="L174" s="108">
        <f t="shared" si="41"/>
        <v>242.2272736531927</v>
      </c>
      <c r="M174" s="108">
        <f t="shared" si="42"/>
        <v>0.53492768048321737</v>
      </c>
    </row>
    <row r="175" spans="1:13">
      <c r="A175" s="7" t="s">
        <v>1295</v>
      </c>
      <c r="B175" s="7" t="s">
        <v>1255</v>
      </c>
      <c r="C175" s="182">
        <v>50334.58</v>
      </c>
      <c r="D175" s="59">
        <v>44197</v>
      </c>
      <c r="E175" s="59">
        <v>44561</v>
      </c>
      <c r="F175" s="59">
        <v>44620</v>
      </c>
      <c r="G175" s="79">
        <v>44620</v>
      </c>
      <c r="H175" s="55">
        <f t="shared" si="38"/>
        <v>3.361219934273703E-3</v>
      </c>
      <c r="I175" s="108">
        <f t="shared" si="39"/>
        <v>182.5</v>
      </c>
      <c r="J175" s="108">
        <f t="shared" si="40"/>
        <v>59</v>
      </c>
      <c r="K175" s="108">
        <f>Float!$C$6</f>
        <v>12.727273653192686</v>
      </c>
      <c r="L175" s="108">
        <f t="shared" si="41"/>
        <v>254.2272736531927</v>
      </c>
      <c r="M175" s="108">
        <f t="shared" si="42"/>
        <v>0.85451378003916711</v>
      </c>
    </row>
    <row r="176" spans="1:13">
      <c r="A176" s="7" t="s">
        <v>1296</v>
      </c>
      <c r="B176" s="7" t="s">
        <v>1255</v>
      </c>
      <c r="C176" s="182">
        <v>3687.39</v>
      </c>
      <c r="D176" s="59">
        <v>44197</v>
      </c>
      <c r="E176" s="59">
        <v>44561</v>
      </c>
      <c r="F176" s="59">
        <v>44647</v>
      </c>
      <c r="G176" s="79">
        <v>44647</v>
      </c>
      <c r="H176" s="55">
        <f t="shared" si="38"/>
        <v>2.4623487021132408E-4</v>
      </c>
      <c r="I176" s="108">
        <f t="shared" si="39"/>
        <v>182.5</v>
      </c>
      <c r="J176" s="108">
        <f t="shared" si="40"/>
        <v>86</v>
      </c>
      <c r="K176" s="108">
        <f>Float!$C$6</f>
        <v>12.727273653192686</v>
      </c>
      <c r="L176" s="108">
        <f t="shared" si="41"/>
        <v>281.2272736531927</v>
      </c>
      <c r="M176" s="108">
        <f t="shared" si="42"/>
        <v>6.9247961227878421E-2</v>
      </c>
    </row>
    <row r="177" spans="1:13">
      <c r="A177" s="7" t="s">
        <v>1297</v>
      </c>
      <c r="B177" s="7" t="s">
        <v>1255</v>
      </c>
      <c r="C177" s="182">
        <v>1355.16</v>
      </c>
      <c r="D177" s="59">
        <v>44197</v>
      </c>
      <c r="E177" s="59">
        <v>44561</v>
      </c>
      <c r="F177" s="59">
        <v>44440</v>
      </c>
      <c r="G177" s="79">
        <v>44440</v>
      </c>
      <c r="H177" s="55">
        <f t="shared" si="38"/>
        <v>9.0494264700934258E-5</v>
      </c>
      <c r="I177" s="108">
        <f t="shared" si="39"/>
        <v>182.5</v>
      </c>
      <c r="J177" s="108">
        <f t="shared" si="40"/>
        <v>-121</v>
      </c>
      <c r="K177" s="108">
        <f>Float!$C$6</f>
        <v>12.727273653192686</v>
      </c>
      <c r="L177" s="108">
        <f t="shared" si="41"/>
        <v>74.227273653192682</v>
      </c>
      <c r="M177" s="108">
        <f t="shared" si="42"/>
        <v>6.7171425500007018E-3</v>
      </c>
    </row>
    <row r="178" spans="1:13">
      <c r="A178" s="7" t="s">
        <v>1298</v>
      </c>
      <c r="B178" s="7" t="s">
        <v>1255</v>
      </c>
      <c r="C178" s="182">
        <v>2478.75</v>
      </c>
      <c r="D178" s="59">
        <v>44197</v>
      </c>
      <c r="E178" s="59">
        <v>44561</v>
      </c>
      <c r="F178" s="59">
        <v>44615</v>
      </c>
      <c r="G178" s="79">
        <v>44615</v>
      </c>
      <c r="H178" s="55">
        <f t="shared" si="38"/>
        <v>1.655248521410319E-4</v>
      </c>
      <c r="I178" s="108">
        <f t="shared" si="39"/>
        <v>182.5</v>
      </c>
      <c r="J178" s="108">
        <f t="shared" si="40"/>
        <v>54</v>
      </c>
      <c r="K178" s="108">
        <f>Float!$C$6</f>
        <v>12.727273653192686</v>
      </c>
      <c r="L178" s="108">
        <f t="shared" si="41"/>
        <v>249.2272736531927</v>
      </c>
      <c r="M178" s="108">
        <f t="shared" si="42"/>
        <v>4.1253307620957219E-2</v>
      </c>
    </row>
    <row r="179" spans="1:13">
      <c r="A179" s="7" t="s">
        <v>1299</v>
      </c>
      <c r="B179" s="7" t="s">
        <v>1255</v>
      </c>
      <c r="C179" s="182">
        <v>10776.16</v>
      </c>
      <c r="D179" s="59">
        <v>44197</v>
      </c>
      <c r="E179" s="59">
        <v>44561</v>
      </c>
      <c r="F179" s="59">
        <v>44640</v>
      </c>
      <c r="G179" s="79">
        <v>44640</v>
      </c>
      <c r="H179" s="55">
        <f t="shared" si="38"/>
        <v>7.1960556354941092E-4</v>
      </c>
      <c r="I179" s="108">
        <f t="shared" si="39"/>
        <v>182.5</v>
      </c>
      <c r="J179" s="108">
        <f t="shared" si="40"/>
        <v>79</v>
      </c>
      <c r="K179" s="108">
        <f>Float!$C$6</f>
        <v>12.727273653192686</v>
      </c>
      <c r="L179" s="108">
        <f t="shared" si="41"/>
        <v>274.2272736531927</v>
      </c>
      <c r="M179" s="108">
        <f t="shared" si="42"/>
        <v>0.19733547179782426</v>
      </c>
    </row>
    <row r="180" spans="1:13">
      <c r="A180" s="7" t="s">
        <v>1300</v>
      </c>
      <c r="B180" s="7" t="s">
        <v>1255</v>
      </c>
      <c r="C180" s="182">
        <v>262442.46000000002</v>
      </c>
      <c r="D180" s="59">
        <v>44197</v>
      </c>
      <c r="E180" s="59">
        <v>44561</v>
      </c>
      <c r="F180" s="59">
        <v>44620</v>
      </c>
      <c r="G180" s="79">
        <v>44620</v>
      </c>
      <c r="H180" s="55">
        <f t="shared" si="38"/>
        <v>1.752526450308772E-2</v>
      </c>
      <c r="I180" s="108">
        <f t="shared" si="39"/>
        <v>182.5</v>
      </c>
      <c r="J180" s="108">
        <f t="shared" si="40"/>
        <v>59</v>
      </c>
      <c r="K180" s="108">
        <f>Float!$C$6</f>
        <v>12.727273653192686</v>
      </c>
      <c r="L180" s="108">
        <f t="shared" si="41"/>
        <v>254.2272736531927</v>
      </c>
      <c r="M180" s="108">
        <f t="shared" si="42"/>
        <v>4.4554002146710658</v>
      </c>
    </row>
    <row r="181" spans="1:13">
      <c r="A181" s="32" t="s">
        <v>1301</v>
      </c>
      <c r="B181" s="7" t="s">
        <v>1255</v>
      </c>
      <c r="C181" s="182">
        <v>1011673.65</v>
      </c>
      <c r="D181" s="59">
        <v>44197</v>
      </c>
      <c r="E181" s="59">
        <v>44561</v>
      </c>
      <c r="F181" s="59">
        <v>44677</v>
      </c>
      <c r="G181" s="79">
        <v>44677</v>
      </c>
      <c r="H181" s="55">
        <f t="shared" si="38"/>
        <v>6.7557087778609401E-2</v>
      </c>
      <c r="I181" s="108">
        <f t="shared" si="39"/>
        <v>182.5</v>
      </c>
      <c r="J181" s="108">
        <f t="shared" si="40"/>
        <v>116</v>
      </c>
      <c r="K181" s="108">
        <f>Float!$C$6</f>
        <v>12.727273653192686</v>
      </c>
      <c r="L181" s="108">
        <f t="shared" si="41"/>
        <v>311.2272736531927</v>
      </c>
      <c r="M181" s="108">
        <f t="shared" si="42"/>
        <v>21.025608245286026</v>
      </c>
    </row>
    <row r="182" spans="1:13">
      <c r="A182" s="7" t="s">
        <v>1302</v>
      </c>
      <c r="B182" s="7" t="s">
        <v>1255</v>
      </c>
      <c r="C182" s="182">
        <v>513.77</v>
      </c>
      <c r="D182" s="59">
        <v>44197</v>
      </c>
      <c r="E182" s="59">
        <v>44561</v>
      </c>
      <c r="F182" s="59">
        <v>44666</v>
      </c>
      <c r="G182" s="79">
        <v>44666</v>
      </c>
      <c r="H182" s="55">
        <f t="shared" si="38"/>
        <v>3.430830187977729E-5</v>
      </c>
      <c r="I182" s="108">
        <f t="shared" si="39"/>
        <v>182.5</v>
      </c>
      <c r="J182" s="108">
        <f t="shared" si="40"/>
        <v>105</v>
      </c>
      <c r="K182" s="108">
        <f>Float!$C$6</f>
        <v>12.727273653192686</v>
      </c>
      <c r="L182" s="108">
        <f t="shared" si="41"/>
        <v>300.2272736531927</v>
      </c>
      <c r="M182" s="108">
        <f t="shared" si="42"/>
        <v>1.0300287937036242E-2</v>
      </c>
    </row>
    <row r="183" spans="1:13">
      <c r="A183" s="7" t="s">
        <v>1303</v>
      </c>
      <c r="B183" s="7" t="s">
        <v>1255</v>
      </c>
      <c r="C183" s="182">
        <v>458263.34</v>
      </c>
      <c r="D183" s="59">
        <v>44197</v>
      </c>
      <c r="E183" s="59">
        <v>44561</v>
      </c>
      <c r="F183" s="59">
        <v>44638</v>
      </c>
      <c r="G183" s="79">
        <v>44638</v>
      </c>
      <c r="H183" s="55">
        <f t="shared" si="38"/>
        <v>3.0601703114535729E-2</v>
      </c>
      <c r="I183" s="108">
        <f t="shared" si="39"/>
        <v>182.5</v>
      </c>
      <c r="J183" s="108">
        <f t="shared" si="40"/>
        <v>77</v>
      </c>
      <c r="K183" s="108">
        <f>Float!$C$6</f>
        <v>12.727273653192686</v>
      </c>
      <c r="L183" s="108">
        <f t="shared" si="41"/>
        <v>272.2272736531927</v>
      </c>
      <c r="M183" s="108">
        <f t="shared" si="42"/>
        <v>8.3306182080144779</v>
      </c>
    </row>
    <row r="184" spans="1:13">
      <c r="A184" s="7" t="s">
        <v>1304</v>
      </c>
      <c r="B184" s="7" t="s">
        <v>1255</v>
      </c>
      <c r="C184" s="182">
        <v>124825.49</v>
      </c>
      <c r="D184" s="59">
        <v>44197</v>
      </c>
      <c r="E184" s="59">
        <v>44561</v>
      </c>
      <c r="F184" s="59">
        <v>44614</v>
      </c>
      <c r="G184" s="79">
        <v>44614</v>
      </c>
      <c r="H184" s="55">
        <f t="shared" si="38"/>
        <v>8.3355404037042287E-3</v>
      </c>
      <c r="I184" s="108">
        <f t="shared" si="39"/>
        <v>182.5</v>
      </c>
      <c r="J184" s="108">
        <f t="shared" si="40"/>
        <v>53</v>
      </c>
      <c r="K184" s="108">
        <f>Float!$C$6</f>
        <v>12.727273653192686</v>
      </c>
      <c r="L184" s="108">
        <f t="shared" si="41"/>
        <v>248.2272736531927</v>
      </c>
      <c r="M184" s="108">
        <f t="shared" si="42"/>
        <v>2.0691084688375341</v>
      </c>
    </row>
    <row r="185" spans="1:13">
      <c r="A185" s="7" t="s">
        <v>1305</v>
      </c>
      <c r="B185" s="7" t="s">
        <v>1255</v>
      </c>
      <c r="C185" s="182">
        <v>51901.58</v>
      </c>
      <c r="D185" s="59">
        <v>44197</v>
      </c>
      <c r="E185" s="59">
        <v>44561</v>
      </c>
      <c r="F185" s="59">
        <v>44615</v>
      </c>
      <c r="G185" s="79">
        <v>44615</v>
      </c>
      <c r="H185" s="55">
        <f t="shared" si="38"/>
        <v>3.4658603551733489E-3</v>
      </c>
      <c r="I185" s="108">
        <f t="shared" si="39"/>
        <v>182.5</v>
      </c>
      <c r="J185" s="108">
        <f t="shared" si="40"/>
        <v>54</v>
      </c>
      <c r="K185" s="108">
        <f>Float!$C$6</f>
        <v>12.727273653192686</v>
      </c>
      <c r="L185" s="108">
        <f t="shared" si="41"/>
        <v>249.2272736531927</v>
      </c>
      <c r="M185" s="108">
        <f t="shared" si="42"/>
        <v>0.86378692718253991</v>
      </c>
    </row>
    <row r="186" spans="1:13">
      <c r="A186" s="7" t="s">
        <v>1306</v>
      </c>
      <c r="B186" s="7" t="s">
        <v>1255</v>
      </c>
      <c r="C186" s="182">
        <v>85965.78</v>
      </c>
      <c r="D186" s="59">
        <v>44197</v>
      </c>
      <c r="E186" s="59">
        <v>44561</v>
      </c>
      <c r="F186" s="59">
        <v>44616</v>
      </c>
      <c r="G186" s="79">
        <v>44616</v>
      </c>
      <c r="H186" s="55">
        <f t="shared" si="38"/>
        <v>5.740584174962573E-3</v>
      </c>
      <c r="I186" s="108">
        <f t="shared" si="39"/>
        <v>182.5</v>
      </c>
      <c r="J186" s="108">
        <f t="shared" si="40"/>
        <v>55</v>
      </c>
      <c r="K186" s="108">
        <f>Float!$C$6</f>
        <v>12.727273653192686</v>
      </c>
      <c r="L186" s="108">
        <f t="shared" si="41"/>
        <v>250.2272736531927</v>
      </c>
      <c r="M186" s="108">
        <f t="shared" si="42"/>
        <v>1.4364507272775471</v>
      </c>
    </row>
    <row r="187" spans="1:13">
      <c r="A187" s="7" t="s">
        <v>1307</v>
      </c>
      <c r="B187" s="7" t="s">
        <v>1255</v>
      </c>
      <c r="C187" s="182">
        <v>90133.84</v>
      </c>
      <c r="D187" s="59">
        <v>44197</v>
      </c>
      <c r="E187" s="59">
        <v>44561</v>
      </c>
      <c r="F187" s="59">
        <v>44628</v>
      </c>
      <c r="G187" s="79">
        <v>44628</v>
      </c>
      <c r="H187" s="55">
        <f t="shared" si="38"/>
        <v>6.0189170101476253E-3</v>
      </c>
      <c r="I187" s="108">
        <f t="shared" si="39"/>
        <v>182.5</v>
      </c>
      <c r="J187" s="108">
        <f t="shared" si="40"/>
        <v>67</v>
      </c>
      <c r="K187" s="108">
        <f>Float!$C$6</f>
        <v>12.727273653192686</v>
      </c>
      <c r="L187" s="108">
        <f t="shared" si="41"/>
        <v>262.2272736531927</v>
      </c>
      <c r="M187" s="108">
        <f t="shared" si="42"/>
        <v>1.5783241979158378</v>
      </c>
    </row>
    <row r="188" spans="1:13">
      <c r="A188" s="7" t="s">
        <v>1308</v>
      </c>
      <c r="B188" s="7" t="s">
        <v>1255</v>
      </c>
      <c r="C188" s="182">
        <v>102486.81</v>
      </c>
      <c r="D188" s="59">
        <v>44197</v>
      </c>
      <c r="E188" s="59">
        <v>44561</v>
      </c>
      <c r="F188" s="59">
        <v>44633</v>
      </c>
      <c r="G188" s="79">
        <v>44633</v>
      </c>
      <c r="H188" s="55">
        <f t="shared" si="38"/>
        <v>6.8438180823624925E-3</v>
      </c>
      <c r="I188" s="108">
        <f t="shared" si="39"/>
        <v>182.5</v>
      </c>
      <c r="J188" s="108">
        <f t="shared" si="40"/>
        <v>72</v>
      </c>
      <c r="K188" s="108">
        <f>Float!$C$6</f>
        <v>12.727273653192686</v>
      </c>
      <c r="L188" s="108">
        <f t="shared" si="41"/>
        <v>267.2272736531927</v>
      </c>
      <c r="M188" s="108">
        <f t="shared" si="42"/>
        <v>1.8288548475281503</v>
      </c>
    </row>
    <row r="189" spans="1:13">
      <c r="A189" s="7" t="s">
        <v>1309</v>
      </c>
      <c r="B189" s="7" t="s">
        <v>1255</v>
      </c>
      <c r="C189" s="182">
        <v>20235.419999999998</v>
      </c>
      <c r="D189" s="59">
        <v>44197</v>
      </c>
      <c r="E189" s="59">
        <v>44561</v>
      </c>
      <c r="F189" s="59">
        <v>44631</v>
      </c>
      <c r="G189" s="79">
        <v>44631</v>
      </c>
      <c r="H189" s="55">
        <f t="shared" si="38"/>
        <v>1.3512717714620997E-3</v>
      </c>
      <c r="I189" s="108">
        <f t="shared" si="39"/>
        <v>182.5</v>
      </c>
      <c r="J189" s="108">
        <f t="shared" si="40"/>
        <v>70</v>
      </c>
      <c r="K189" s="108">
        <f>Float!$C$6</f>
        <v>12.727273653192686</v>
      </c>
      <c r="L189" s="108">
        <f t="shared" si="41"/>
        <v>265.2272736531927</v>
      </c>
      <c r="M189" s="108">
        <f t="shared" si="42"/>
        <v>0.35839412790941277</v>
      </c>
    </row>
    <row r="190" spans="1:13">
      <c r="A190" s="7" t="s">
        <v>1310</v>
      </c>
      <c r="B190" s="7" t="s">
        <v>1255</v>
      </c>
      <c r="C190" s="182">
        <v>10457.629999999999</v>
      </c>
      <c r="D190" s="59">
        <v>44197</v>
      </c>
      <c r="E190" s="59">
        <v>44561</v>
      </c>
      <c r="F190" s="59">
        <v>44620</v>
      </c>
      <c r="G190" s="79">
        <v>44620</v>
      </c>
      <c r="H190" s="55">
        <f t="shared" si="38"/>
        <v>6.9833491053781919E-4</v>
      </c>
      <c r="I190" s="108">
        <f t="shared" si="39"/>
        <v>182.5</v>
      </c>
      <c r="J190" s="108">
        <f t="shared" si="40"/>
        <v>59</v>
      </c>
      <c r="K190" s="108">
        <f>Float!$C$6</f>
        <v>12.727273653192686</v>
      </c>
      <c r="L190" s="108">
        <f t="shared" si="41"/>
        <v>254.2272736531927</v>
      </c>
      <c r="M190" s="108">
        <f t="shared" si="42"/>
        <v>0.17753578040287599</v>
      </c>
    </row>
    <row r="191" spans="1:13">
      <c r="A191" s="7" t="s">
        <v>1311</v>
      </c>
      <c r="B191" s="7" t="s">
        <v>1255</v>
      </c>
      <c r="C191" s="182">
        <v>10834.51</v>
      </c>
      <c r="D191" s="59">
        <v>44197</v>
      </c>
      <c r="E191" s="59">
        <v>44561</v>
      </c>
      <c r="F191" s="59">
        <v>44638</v>
      </c>
      <c r="G191" s="79">
        <v>44638</v>
      </c>
      <c r="H191" s="55">
        <f t="shared" si="38"/>
        <v>7.2350203359375961E-4</v>
      </c>
      <c r="I191" s="108">
        <f t="shared" si="39"/>
        <v>182.5</v>
      </c>
      <c r="J191" s="108">
        <f t="shared" si="40"/>
        <v>77</v>
      </c>
      <c r="K191" s="108">
        <f>Float!$C$6</f>
        <v>12.727273653192686</v>
      </c>
      <c r="L191" s="108">
        <f t="shared" si="41"/>
        <v>272.2272736531927</v>
      </c>
      <c r="M191" s="108">
        <f t="shared" si="42"/>
        <v>0.19695698608776982</v>
      </c>
    </row>
    <row r="192" spans="1:13">
      <c r="A192" s="7" t="s">
        <v>1312</v>
      </c>
      <c r="B192" s="7" t="s">
        <v>1255</v>
      </c>
      <c r="C192" s="182">
        <v>43382.84</v>
      </c>
      <c r="D192" s="59">
        <v>44197</v>
      </c>
      <c r="E192" s="59">
        <v>44561</v>
      </c>
      <c r="F192" s="59">
        <v>44614</v>
      </c>
      <c r="G192" s="79">
        <v>44614</v>
      </c>
      <c r="H192" s="55">
        <f t="shared" si="38"/>
        <v>2.8969997686164573E-3</v>
      </c>
      <c r="I192" s="108">
        <f t="shared" si="39"/>
        <v>182.5</v>
      </c>
      <c r="J192" s="108">
        <f t="shared" si="40"/>
        <v>53</v>
      </c>
      <c r="K192" s="108">
        <f>Float!$C$6</f>
        <v>12.727273653192686</v>
      </c>
      <c r="L192" s="108">
        <f t="shared" si="41"/>
        <v>248.2272736531927</v>
      </c>
      <c r="M192" s="108">
        <f t="shared" si="42"/>
        <v>0.7191143543375933</v>
      </c>
    </row>
    <row r="193" spans="1:15">
      <c r="A193" s="7" t="s">
        <v>1313</v>
      </c>
      <c r="B193" s="7" t="s">
        <v>1255</v>
      </c>
      <c r="C193" s="182">
        <v>2546.27</v>
      </c>
      <c r="D193" s="59">
        <v>44197</v>
      </c>
      <c r="E193" s="59">
        <v>44561</v>
      </c>
      <c r="F193" s="59">
        <v>44614</v>
      </c>
      <c r="G193" s="79">
        <v>44614</v>
      </c>
      <c r="H193" s="55">
        <f t="shared" si="38"/>
        <v>1.7003367231917108E-4</v>
      </c>
      <c r="I193" s="108">
        <f t="shared" si="39"/>
        <v>182.5</v>
      </c>
      <c r="J193" s="108">
        <f t="shared" si="40"/>
        <v>53</v>
      </c>
      <c r="K193" s="108">
        <f>Float!$C$6</f>
        <v>12.727273653192686</v>
      </c>
      <c r="L193" s="108">
        <f t="shared" si="41"/>
        <v>248.2272736531927</v>
      </c>
      <c r="M193" s="108">
        <f t="shared" si="42"/>
        <v>4.2206994909028177E-2</v>
      </c>
    </row>
    <row r="194" spans="1:15">
      <c r="A194" s="7" t="s">
        <v>1314</v>
      </c>
      <c r="B194" s="7" t="s">
        <v>1255</v>
      </c>
      <c r="C194" s="182">
        <v>47978.29</v>
      </c>
      <c r="D194" s="59">
        <v>44197</v>
      </c>
      <c r="E194" s="59">
        <v>44561</v>
      </c>
      <c r="F194" s="59">
        <v>44500</v>
      </c>
      <c r="G194" s="79">
        <v>44500</v>
      </c>
      <c r="H194" s="55">
        <f t="shared" si="38"/>
        <v>3.203872660909551E-3</v>
      </c>
      <c r="I194" s="108">
        <f t="shared" si="39"/>
        <v>182.5</v>
      </c>
      <c r="J194" s="108">
        <f t="shared" si="40"/>
        <v>-61</v>
      </c>
      <c r="K194" s="108">
        <f>Float!$C$6</f>
        <v>12.727273653192686</v>
      </c>
      <c r="L194" s="108">
        <f t="shared" si="41"/>
        <v>134.2272736531927</v>
      </c>
      <c r="M194" s="108">
        <f t="shared" si="42"/>
        <v>0.43004709240588895</v>
      </c>
    </row>
    <row r="195" spans="1:15">
      <c r="A195" s="7" t="s">
        <v>1315</v>
      </c>
      <c r="B195" s="7" t="s">
        <v>1255</v>
      </c>
      <c r="C195" s="182">
        <v>3437.98</v>
      </c>
      <c r="D195" s="59">
        <v>44197</v>
      </c>
      <c r="E195" s="59">
        <v>44561</v>
      </c>
      <c r="F195" s="59">
        <v>44620</v>
      </c>
      <c r="G195" s="79">
        <v>44620</v>
      </c>
      <c r="H195" s="55">
        <f t="shared" si="38"/>
        <v>2.2957988145792227E-4</v>
      </c>
      <c r="I195" s="108">
        <f t="shared" si="39"/>
        <v>182.5</v>
      </c>
      <c r="J195" s="108">
        <f t="shared" si="40"/>
        <v>59</v>
      </c>
      <c r="K195" s="108">
        <f>Float!$C$6</f>
        <v>12.727273653192686</v>
      </c>
      <c r="L195" s="108">
        <f t="shared" si="41"/>
        <v>254.2272736531927</v>
      </c>
      <c r="M195" s="108">
        <f t="shared" si="42"/>
        <v>5.8365467348670742E-2</v>
      </c>
    </row>
    <row r="196" spans="1:15">
      <c r="A196" s="7" t="s">
        <v>1316</v>
      </c>
      <c r="B196" s="7" t="s">
        <v>1255</v>
      </c>
      <c r="C196" s="182">
        <v>9785.89</v>
      </c>
      <c r="D196" s="59">
        <v>44197</v>
      </c>
      <c r="E196" s="59">
        <v>44561</v>
      </c>
      <c r="F196" s="59">
        <v>44616</v>
      </c>
      <c r="G196" s="79">
        <v>44616</v>
      </c>
      <c r="H196" s="55">
        <f t="shared" si="38"/>
        <v>6.5347775907953715E-4</v>
      </c>
      <c r="I196" s="108">
        <f t="shared" si="39"/>
        <v>182.5</v>
      </c>
      <c r="J196" s="108">
        <f t="shared" si="40"/>
        <v>55</v>
      </c>
      <c r="K196" s="108">
        <f>Float!$C$6</f>
        <v>12.727273653192686</v>
      </c>
      <c r="L196" s="108">
        <f t="shared" si="41"/>
        <v>250.2272736531927</v>
      </c>
      <c r="M196" s="108">
        <f t="shared" si="42"/>
        <v>0.16351795804747046</v>
      </c>
    </row>
    <row r="197" spans="1:15">
      <c r="A197" s="7" t="s">
        <v>1317</v>
      </c>
      <c r="B197" s="7" t="s">
        <v>1255</v>
      </c>
      <c r="C197" s="182">
        <v>9665.44</v>
      </c>
      <c r="D197" s="59">
        <v>44197</v>
      </c>
      <c r="E197" s="59">
        <v>44561</v>
      </c>
      <c r="F197" s="59">
        <v>44628</v>
      </c>
      <c r="G197" s="79">
        <v>44628</v>
      </c>
      <c r="H197" s="55">
        <f t="shared" si="38"/>
        <v>6.4543440317822102E-4</v>
      </c>
      <c r="I197" s="108">
        <f t="shared" si="39"/>
        <v>182.5</v>
      </c>
      <c r="J197" s="108">
        <f t="shared" si="40"/>
        <v>67</v>
      </c>
      <c r="K197" s="108">
        <f>Float!$C$6</f>
        <v>12.727273653192686</v>
      </c>
      <c r="L197" s="108">
        <f t="shared" si="41"/>
        <v>262.2272736531927</v>
      </c>
      <c r="M197" s="108">
        <f t="shared" si="42"/>
        <v>0.16925050386740048</v>
      </c>
    </row>
    <row r="198" spans="1:15">
      <c r="A198" s="7" t="s">
        <v>1317</v>
      </c>
      <c r="B198" s="7" t="s">
        <v>1255</v>
      </c>
      <c r="C198" s="182">
        <v>4408803.13</v>
      </c>
      <c r="D198" s="59">
        <v>44197</v>
      </c>
      <c r="E198" s="59">
        <v>44561</v>
      </c>
      <c r="F198" s="103">
        <v>44606</v>
      </c>
      <c r="G198" s="79">
        <v>44606</v>
      </c>
      <c r="H198" s="55">
        <f t="shared" si="38"/>
        <v>0.29440907159341145</v>
      </c>
      <c r="I198" s="108">
        <f t="shared" si="39"/>
        <v>182.5</v>
      </c>
      <c r="J198" s="108">
        <f t="shared" si="40"/>
        <v>45</v>
      </c>
      <c r="K198" s="108">
        <f>Float!$C$6</f>
        <v>12.727273653192686</v>
      </c>
      <c r="L198" s="108">
        <f t="shared" si="41"/>
        <v>240.2272736531927</v>
      </c>
      <c r="M198" s="108">
        <f>+L198*H198</f>
        <v>70.72508860765285</v>
      </c>
    </row>
    <row r="199" spans="1:15">
      <c r="A199" s="7" t="s">
        <v>1318</v>
      </c>
      <c r="B199" s="7" t="s">
        <v>1255</v>
      </c>
      <c r="C199" s="182">
        <v>2980.56</v>
      </c>
      <c r="D199" s="59">
        <v>44562</v>
      </c>
      <c r="E199" s="59">
        <v>44926</v>
      </c>
      <c r="F199" s="59">
        <v>44469</v>
      </c>
      <c r="G199" s="79">
        <v>44469</v>
      </c>
      <c r="H199" s="55">
        <f>+C199/C$200</f>
        <v>1.9903449452243028E-4</v>
      </c>
      <c r="I199" s="108">
        <f t="shared" si="39"/>
        <v>182.5</v>
      </c>
      <c r="J199" s="108">
        <f t="shared" si="40"/>
        <v>-457</v>
      </c>
      <c r="K199" s="108">
        <f>Float!$C$6</f>
        <v>12.727273653192686</v>
      </c>
      <c r="L199" s="108">
        <f t="shared" si="41"/>
        <v>-261.7727263468073</v>
      </c>
      <c r="M199" s="108">
        <f t="shared" si="42"/>
        <v>-5.210180226819526E-2</v>
      </c>
    </row>
    <row r="200" spans="1:15">
      <c r="B200" s="175"/>
      <c r="C200" s="242">
        <f>SUM(C134:C199)</f>
        <v>14975092.669999996</v>
      </c>
      <c r="D200" s="193"/>
      <c r="E200" s="193"/>
      <c r="F200" s="193"/>
      <c r="M200" s="188">
        <f>SUM(M134:M199)</f>
        <v>264.85156175250643</v>
      </c>
      <c r="N200" s="89"/>
    </row>
    <row r="201" spans="1:15" ht="13.5" thickTop="1">
      <c r="B201" s="175"/>
      <c r="C201" s="236"/>
      <c r="D201" s="193"/>
      <c r="E201" s="193"/>
      <c r="F201" s="193"/>
      <c r="M201" s="108"/>
      <c r="N201" s="89"/>
    </row>
    <row r="202" spans="1:15">
      <c r="B202" s="175"/>
      <c r="C202" s="236"/>
      <c r="D202" s="193"/>
      <c r="E202" s="193"/>
      <c r="F202" s="193"/>
      <c r="M202" s="108"/>
      <c r="N202" s="89"/>
    </row>
    <row r="203" spans="1:15">
      <c r="A203" s="2" t="s">
        <v>1319</v>
      </c>
      <c r="B203" s="7"/>
      <c r="C203" s="7"/>
      <c r="D203" s="106"/>
      <c r="E203" s="106"/>
      <c r="F203" s="106"/>
      <c r="H203" s="7"/>
      <c r="I203" s="7"/>
      <c r="J203" s="7"/>
      <c r="K203" s="7"/>
      <c r="L203" s="7"/>
    </row>
    <row r="204" spans="1:15" s="179" customFormat="1" ht="25.5">
      <c r="A204" s="177" t="s">
        <v>1240</v>
      </c>
      <c r="B204" s="199" t="s">
        <v>1241</v>
      </c>
      <c r="C204" s="177" t="s">
        <v>40</v>
      </c>
      <c r="D204" s="178" t="s">
        <v>93</v>
      </c>
      <c r="E204" s="178" t="s">
        <v>1242</v>
      </c>
      <c r="F204" s="178" t="s">
        <v>1251</v>
      </c>
      <c r="G204" s="19" t="s">
        <v>150</v>
      </c>
      <c r="H204" s="19" t="s">
        <v>1244</v>
      </c>
      <c r="I204" s="19" t="s">
        <v>1245</v>
      </c>
      <c r="J204" s="19" t="s">
        <v>1246</v>
      </c>
      <c r="K204" s="19" t="s">
        <v>1247</v>
      </c>
      <c r="L204" s="19" t="s">
        <v>1248</v>
      </c>
      <c r="M204" s="19" t="s">
        <v>42</v>
      </c>
    </row>
    <row r="205" spans="1:15" s="179" customFormat="1">
      <c r="A205" s="221" t="s">
        <v>35</v>
      </c>
      <c r="B205" s="222" t="s">
        <v>36</v>
      </c>
      <c r="C205" s="222" t="s">
        <v>37</v>
      </c>
      <c r="D205" s="223" t="s">
        <v>38</v>
      </c>
      <c r="E205" s="223" t="s">
        <v>70</v>
      </c>
      <c r="F205" s="223" t="s">
        <v>71</v>
      </c>
      <c r="G205" s="224" t="s">
        <v>72</v>
      </c>
      <c r="H205" s="224" t="s">
        <v>73</v>
      </c>
      <c r="I205" s="224" t="s">
        <v>101</v>
      </c>
      <c r="J205" s="224" t="s">
        <v>102</v>
      </c>
      <c r="K205" s="224" t="s">
        <v>103</v>
      </c>
      <c r="L205" s="224" t="s">
        <v>155</v>
      </c>
      <c r="M205" s="224" t="s">
        <v>156</v>
      </c>
    </row>
    <row r="206" spans="1:15">
      <c r="A206" s="7" t="s">
        <v>1252</v>
      </c>
      <c r="B206" s="7" t="s">
        <v>105</v>
      </c>
      <c r="C206" s="182">
        <v>909.55</v>
      </c>
      <c r="D206" s="13">
        <v>44470</v>
      </c>
      <c r="E206" s="59">
        <v>44561</v>
      </c>
      <c r="F206" s="59">
        <v>44592</v>
      </c>
      <c r="G206" s="59">
        <f>F206</f>
        <v>44592</v>
      </c>
      <c r="H206" s="55">
        <f>C206/$C$210</f>
        <v>4.0130616984796641E-2</v>
      </c>
      <c r="I206" s="108">
        <f>(+E206-D206+1)/2</f>
        <v>46</v>
      </c>
      <c r="J206" s="108">
        <f>+G206-E206</f>
        <v>31</v>
      </c>
      <c r="K206" s="108"/>
      <c r="L206" s="108">
        <f>SUM(I206:K206)</f>
        <v>77</v>
      </c>
      <c r="M206" s="108">
        <f>+L206*H206</f>
        <v>3.0900575078293415</v>
      </c>
      <c r="O206" s="181"/>
    </row>
    <row r="207" spans="1:15">
      <c r="A207" s="7" t="s">
        <v>1252</v>
      </c>
      <c r="B207" s="7" t="s">
        <v>105</v>
      </c>
      <c r="C207" s="182">
        <v>19773.150000000001</v>
      </c>
      <c r="D207" s="59">
        <v>44562</v>
      </c>
      <c r="E207" s="59">
        <v>44651</v>
      </c>
      <c r="F207" s="59">
        <v>44681</v>
      </c>
      <c r="G207" s="59">
        <f t="shared" ref="G207:G209" si="43">F207</f>
        <v>44681</v>
      </c>
      <c r="H207" s="55">
        <f t="shared" ref="H207:H209" si="44">C207/$C$210</f>
        <v>0.8724190085569038</v>
      </c>
      <c r="I207" s="108">
        <f t="shared" ref="I207:I209" si="45">(+E207-D207+1)/2</f>
        <v>45</v>
      </c>
      <c r="J207" s="108">
        <f t="shared" ref="J207:J209" si="46">+G207-E207</f>
        <v>30</v>
      </c>
      <c r="K207" s="108"/>
      <c r="L207" s="108">
        <f t="shared" ref="L207:L209" si="47">SUM(I207:K207)</f>
        <v>75</v>
      </c>
      <c r="M207" s="108">
        <f t="shared" ref="M207:M209" si="48">+L207*H207</f>
        <v>65.431425641767788</v>
      </c>
      <c r="O207" s="181"/>
    </row>
    <row r="208" spans="1:15">
      <c r="A208" s="7" t="s">
        <v>1252</v>
      </c>
      <c r="B208" s="7" t="s">
        <v>105</v>
      </c>
      <c r="C208" s="182">
        <v>594.65</v>
      </c>
      <c r="D208" s="59">
        <v>44652</v>
      </c>
      <c r="E208" s="59">
        <v>44742</v>
      </c>
      <c r="F208" s="59">
        <v>44773</v>
      </c>
      <c r="G208" s="59">
        <f t="shared" si="43"/>
        <v>44773</v>
      </c>
      <c r="H208" s="55">
        <f t="shared" si="44"/>
        <v>2.6236788950590208E-2</v>
      </c>
      <c r="I208" s="108">
        <f t="shared" si="45"/>
        <v>45.5</v>
      </c>
      <c r="J208" s="108">
        <f t="shared" si="46"/>
        <v>31</v>
      </c>
      <c r="K208" s="108"/>
      <c r="L208" s="108">
        <f t="shared" si="47"/>
        <v>76.5</v>
      </c>
      <c r="M208" s="108">
        <f t="shared" si="48"/>
        <v>2.0071143547201511</v>
      </c>
      <c r="O208" s="181"/>
    </row>
    <row r="209" spans="1:15">
      <c r="A209" s="7" t="s">
        <v>1252</v>
      </c>
      <c r="B209" s="7" t="s">
        <v>105</v>
      </c>
      <c r="C209" s="182">
        <v>1387.39</v>
      </c>
      <c r="D209" s="59">
        <v>44743</v>
      </c>
      <c r="E209" s="59">
        <v>44834</v>
      </c>
      <c r="F209" s="59">
        <v>44865</v>
      </c>
      <c r="G209" s="59">
        <f t="shared" si="43"/>
        <v>44865</v>
      </c>
      <c r="H209" s="55">
        <f t="shared" si="44"/>
        <v>6.1213585507709334E-2</v>
      </c>
      <c r="I209" s="108">
        <f t="shared" si="45"/>
        <v>46</v>
      </c>
      <c r="J209" s="108">
        <f t="shared" si="46"/>
        <v>31</v>
      </c>
      <c r="K209" s="108"/>
      <c r="L209" s="108">
        <f t="shared" si="47"/>
        <v>77</v>
      </c>
      <c r="M209" s="108">
        <f t="shared" si="48"/>
        <v>4.7134460840936185</v>
      </c>
      <c r="O209" s="181"/>
    </row>
    <row r="210" spans="1:15">
      <c r="A210" s="32"/>
      <c r="B210" s="7"/>
      <c r="C210" s="242">
        <f>SUM(C206:C209)</f>
        <v>22664.74</v>
      </c>
      <c r="D210" s="59"/>
      <c r="E210" s="59"/>
      <c r="F210" s="59"/>
      <c r="H210" s="107"/>
      <c r="I210" s="108"/>
      <c r="J210" s="108"/>
      <c r="K210" s="108"/>
      <c r="L210" s="108"/>
      <c r="M210" s="188">
        <f>SUM(M206:M209)</f>
        <v>75.242043588410894</v>
      </c>
      <c r="O210" s="181"/>
    </row>
    <row r="211" spans="1:15" ht="13.5" thickTop="1">
      <c r="B211" s="175"/>
      <c r="C211" s="236"/>
      <c r="D211" s="193"/>
      <c r="E211" s="193"/>
      <c r="F211" s="193"/>
      <c r="M211" s="108"/>
      <c r="N211" s="89"/>
    </row>
    <row r="212" spans="1:15">
      <c r="B212" s="175"/>
      <c r="C212" s="236"/>
      <c r="D212" s="193"/>
      <c r="E212" s="193"/>
      <c r="F212" s="193"/>
      <c r="M212" s="108"/>
      <c r="N212" s="89"/>
    </row>
    <row r="213" spans="1:15">
      <c r="A213" s="2" t="s">
        <v>1320</v>
      </c>
      <c r="B213" s="7"/>
      <c r="C213" s="7"/>
      <c r="D213" s="106"/>
      <c r="E213" s="106"/>
      <c r="F213" s="106"/>
      <c r="H213" s="7"/>
      <c r="I213" s="7"/>
      <c r="J213" s="7"/>
      <c r="K213" s="7"/>
      <c r="L213" s="7"/>
    </row>
    <row r="214" spans="1:15" s="179" customFormat="1" ht="25.5">
      <c r="A214" s="177" t="s">
        <v>1240</v>
      </c>
      <c r="B214" s="199" t="s">
        <v>1241</v>
      </c>
      <c r="C214" s="177" t="s">
        <v>40</v>
      </c>
      <c r="D214" s="178" t="s">
        <v>93</v>
      </c>
      <c r="E214" s="178" t="s">
        <v>1242</v>
      </c>
      <c r="F214" s="178" t="s">
        <v>1251</v>
      </c>
      <c r="G214" s="19" t="s">
        <v>150</v>
      </c>
      <c r="H214" s="19" t="s">
        <v>1244</v>
      </c>
      <c r="I214" s="19" t="s">
        <v>1245</v>
      </c>
      <c r="J214" s="19" t="s">
        <v>1246</v>
      </c>
      <c r="K214" s="19" t="s">
        <v>1247</v>
      </c>
      <c r="L214" s="19" t="s">
        <v>1248</v>
      </c>
      <c r="M214" s="19" t="s">
        <v>42</v>
      </c>
    </row>
    <row r="215" spans="1:15" s="179" customFormat="1">
      <c r="A215" s="221" t="s">
        <v>35</v>
      </c>
      <c r="B215" s="222" t="s">
        <v>36</v>
      </c>
      <c r="C215" s="222" t="s">
        <v>37</v>
      </c>
      <c r="D215" s="223" t="s">
        <v>38</v>
      </c>
      <c r="E215" s="223" t="s">
        <v>70</v>
      </c>
      <c r="F215" s="223" t="s">
        <v>71</v>
      </c>
      <c r="G215" s="224" t="s">
        <v>72</v>
      </c>
      <c r="H215" s="224" t="s">
        <v>73</v>
      </c>
      <c r="I215" s="224" t="s">
        <v>101</v>
      </c>
      <c r="J215" s="224" t="s">
        <v>102</v>
      </c>
      <c r="K215" s="224" t="s">
        <v>103</v>
      </c>
      <c r="L215" s="224" t="s">
        <v>155</v>
      </c>
      <c r="M215" s="224" t="s">
        <v>156</v>
      </c>
    </row>
    <row r="216" spans="1:15">
      <c r="A216" s="32" t="s">
        <v>1249</v>
      </c>
      <c r="B216" s="7" t="s">
        <v>105</v>
      </c>
      <c r="C216" s="189">
        <v>247.71</v>
      </c>
      <c r="D216" s="13">
        <v>44470</v>
      </c>
      <c r="E216" s="59">
        <v>44561</v>
      </c>
      <c r="F216" s="59">
        <v>44592</v>
      </c>
      <c r="G216" s="59">
        <f>F216</f>
        <v>44592</v>
      </c>
      <c r="H216" s="55">
        <f>C216/$C$220</f>
        <v>2.3567927980385279E-2</v>
      </c>
      <c r="I216" s="108">
        <f>(+E216-D216+1)/2</f>
        <v>46</v>
      </c>
      <c r="J216" s="108">
        <f>+G216-E216</f>
        <v>31</v>
      </c>
      <c r="K216" s="108"/>
      <c r="L216" s="108">
        <f>SUM(I216:K216)</f>
        <v>77</v>
      </c>
      <c r="M216" s="108">
        <f>+L216*H216</f>
        <v>1.8147304544896665</v>
      </c>
      <c r="O216" s="181"/>
    </row>
    <row r="217" spans="1:15">
      <c r="A217" s="32" t="s">
        <v>1249</v>
      </c>
      <c r="B217" s="7" t="s">
        <v>105</v>
      </c>
      <c r="C217" s="182">
        <v>9342.2099999999991</v>
      </c>
      <c r="D217" s="59">
        <v>44562</v>
      </c>
      <c r="E217" s="59">
        <v>44651</v>
      </c>
      <c r="F217" s="59">
        <v>44681</v>
      </c>
      <c r="G217" s="59">
        <f t="shared" ref="G217:G219" si="49">F217</f>
        <v>44681</v>
      </c>
      <c r="H217" s="55">
        <f t="shared" ref="H217:H219" si="50">C217/$C$220</f>
        <v>0.88884797730263265</v>
      </c>
      <c r="I217" s="108">
        <f t="shared" ref="I217:I218" si="51">(+E217-D217+1)/2</f>
        <v>45</v>
      </c>
      <c r="J217" s="108">
        <f t="shared" ref="J217:J218" si="52">+G217-E217</f>
        <v>30</v>
      </c>
      <c r="K217" s="108"/>
      <c r="L217" s="108">
        <f t="shared" ref="L217:L218" si="53">SUM(I217:K217)</f>
        <v>75</v>
      </c>
      <c r="M217" s="108">
        <f t="shared" ref="M217:M219" si="54">+L217*H217</f>
        <v>66.663598297697447</v>
      </c>
      <c r="O217" s="181"/>
    </row>
    <row r="218" spans="1:15">
      <c r="A218" s="32" t="s">
        <v>1249</v>
      </c>
      <c r="B218" s="7" t="s">
        <v>105</v>
      </c>
      <c r="C218" s="182">
        <v>340.06</v>
      </c>
      <c r="D218" s="59">
        <v>44652</v>
      </c>
      <c r="E218" s="59">
        <v>44742</v>
      </c>
      <c r="F218" s="59">
        <v>44773</v>
      </c>
      <c r="G218" s="59">
        <f t="shared" si="49"/>
        <v>44773</v>
      </c>
      <c r="H218" s="55">
        <f t="shared" si="50"/>
        <v>3.235440470311985E-2</v>
      </c>
      <c r="I218" s="108">
        <f t="shared" si="51"/>
        <v>45.5</v>
      </c>
      <c r="J218" s="108">
        <f t="shared" si="52"/>
        <v>31</v>
      </c>
      <c r="K218" s="108"/>
      <c r="L218" s="108">
        <f t="shared" si="53"/>
        <v>76.5</v>
      </c>
      <c r="M218" s="108">
        <f t="shared" si="54"/>
        <v>2.4751119597886686</v>
      </c>
      <c r="O218" s="181"/>
    </row>
    <row r="219" spans="1:15">
      <c r="A219" s="32" t="s">
        <v>1249</v>
      </c>
      <c r="B219" s="7" t="s">
        <v>105</v>
      </c>
      <c r="C219" s="182">
        <v>580.49</v>
      </c>
      <c r="D219" s="59">
        <v>44743</v>
      </c>
      <c r="E219" s="59">
        <v>44834</v>
      </c>
      <c r="F219" s="59">
        <v>44865</v>
      </c>
      <c r="G219" s="59">
        <f t="shared" si="49"/>
        <v>44865</v>
      </c>
      <c r="H219" s="55">
        <f t="shared" si="50"/>
        <v>5.5229690013862381E-2</v>
      </c>
      <c r="I219" s="108">
        <f>(+E219-D219+1)/2</f>
        <v>46</v>
      </c>
      <c r="J219" s="108">
        <f>+G219-E219</f>
        <v>31</v>
      </c>
      <c r="K219" s="108"/>
      <c r="L219" s="108">
        <f>SUM(I219:K219)</f>
        <v>77</v>
      </c>
      <c r="M219" s="108">
        <f t="shared" si="54"/>
        <v>4.2526861310674038</v>
      </c>
      <c r="O219" s="181"/>
    </row>
    <row r="220" spans="1:15">
      <c r="A220" s="32"/>
      <c r="B220" s="7"/>
      <c r="C220" s="242">
        <f>SUM(C216:C219)</f>
        <v>10510.469999999998</v>
      </c>
      <c r="D220" s="59"/>
      <c r="E220" s="59"/>
      <c r="F220" s="59"/>
      <c r="H220" s="107"/>
      <c r="I220" s="108"/>
      <c r="J220" s="108"/>
      <c r="K220" s="108"/>
      <c r="L220" s="108"/>
      <c r="M220" s="188">
        <f>SUM(M216:M219)</f>
        <v>75.20612684304318</v>
      </c>
      <c r="O220" s="181"/>
    </row>
    <row r="221" spans="1:15" ht="13.5" thickTop="1">
      <c r="B221" s="175"/>
      <c r="C221" s="236"/>
      <c r="D221" s="193"/>
      <c r="E221" s="193"/>
      <c r="F221" s="193"/>
      <c r="M221" s="108"/>
      <c r="N221" s="89"/>
    </row>
    <row r="222" spans="1:15">
      <c r="B222" s="175"/>
      <c r="C222" s="236"/>
      <c r="D222" s="193"/>
      <c r="E222" s="193"/>
      <c r="F222" s="193"/>
      <c r="M222" s="108"/>
      <c r="N222" s="89"/>
    </row>
    <row r="223" spans="1:15">
      <c r="A223" s="2" t="s">
        <v>1321</v>
      </c>
      <c r="B223" s="7"/>
      <c r="C223" s="7"/>
      <c r="D223" s="106"/>
      <c r="E223" s="106"/>
      <c r="F223" s="106"/>
      <c r="H223" s="7"/>
      <c r="I223" s="7"/>
      <c r="J223" s="7"/>
      <c r="K223" s="7"/>
      <c r="L223" s="7"/>
    </row>
    <row r="224" spans="1:15" s="179" customFormat="1" ht="25.5">
      <c r="A224" s="177" t="s">
        <v>1240</v>
      </c>
      <c r="B224" s="199" t="s">
        <v>1241</v>
      </c>
      <c r="C224" s="177" t="s">
        <v>40</v>
      </c>
      <c r="D224" s="178" t="s">
        <v>93</v>
      </c>
      <c r="E224" s="178" t="s">
        <v>1242</v>
      </c>
      <c r="F224" s="178" t="s">
        <v>1251</v>
      </c>
      <c r="G224" s="19" t="s">
        <v>150</v>
      </c>
      <c r="H224" s="19" t="s">
        <v>1244</v>
      </c>
      <c r="I224" s="19" t="s">
        <v>1245</v>
      </c>
      <c r="J224" s="19" t="s">
        <v>1246</v>
      </c>
      <c r="K224" s="19" t="s">
        <v>1247</v>
      </c>
      <c r="L224" s="19" t="s">
        <v>1248</v>
      </c>
      <c r="M224" s="19" t="s">
        <v>42</v>
      </c>
    </row>
    <row r="225" spans="1:15" s="179" customFormat="1">
      <c r="A225" s="221" t="s">
        <v>35</v>
      </c>
      <c r="B225" s="222" t="s">
        <v>36</v>
      </c>
      <c r="C225" s="222" t="s">
        <v>37</v>
      </c>
      <c r="D225" s="223" t="s">
        <v>38</v>
      </c>
      <c r="E225" s="223" t="s">
        <v>70</v>
      </c>
      <c r="F225" s="223" t="s">
        <v>71</v>
      </c>
      <c r="G225" s="224" t="s">
        <v>72</v>
      </c>
      <c r="H225" s="224" t="s">
        <v>73</v>
      </c>
      <c r="I225" s="224" t="s">
        <v>101</v>
      </c>
      <c r="J225" s="224" t="s">
        <v>102</v>
      </c>
      <c r="K225" s="224" t="s">
        <v>103</v>
      </c>
      <c r="L225" s="224" t="s">
        <v>155</v>
      </c>
      <c r="M225" s="224" t="s">
        <v>156</v>
      </c>
    </row>
    <row r="226" spans="1:15">
      <c r="A226" s="7" t="s">
        <v>1322</v>
      </c>
      <c r="B226" s="7" t="s">
        <v>105</v>
      </c>
      <c r="C226" s="182">
        <v>1991.31</v>
      </c>
      <c r="D226" s="13">
        <v>44470</v>
      </c>
      <c r="E226" s="59">
        <v>44561</v>
      </c>
      <c r="F226" s="59">
        <v>44592</v>
      </c>
      <c r="G226" s="193">
        <f>F226</f>
        <v>44592</v>
      </c>
      <c r="H226" s="55">
        <f>C226/$C$230</f>
        <v>6.7421767712472463E-2</v>
      </c>
      <c r="I226" s="108">
        <f>(+E226-D226+1)/2</f>
        <v>46</v>
      </c>
      <c r="J226" s="108">
        <f>+G226-E226</f>
        <v>31</v>
      </c>
      <c r="K226" s="108"/>
      <c r="L226" s="108">
        <f>SUM(I226:K226)</f>
        <v>77</v>
      </c>
      <c r="M226" s="108">
        <f>+L226*H226</f>
        <v>5.1914761138603795</v>
      </c>
      <c r="O226" s="181"/>
    </row>
    <row r="227" spans="1:15">
      <c r="A227" s="7" t="s">
        <v>1322</v>
      </c>
      <c r="B227" s="7" t="s">
        <v>105</v>
      </c>
      <c r="C227" s="182">
        <v>24829.79</v>
      </c>
      <c r="D227" s="59">
        <v>44562</v>
      </c>
      <c r="E227" s="59">
        <v>44651</v>
      </c>
      <c r="F227" s="59">
        <v>44681</v>
      </c>
      <c r="G227" s="193">
        <f t="shared" ref="G227:G229" si="55">F227</f>
        <v>44681</v>
      </c>
      <c r="H227" s="55">
        <f>C227/$C$230</f>
        <v>0.84068695166974095</v>
      </c>
      <c r="I227" s="108">
        <f t="shared" ref="I227:I229" si="56">(+E227-D227+1)/2</f>
        <v>45</v>
      </c>
      <c r="J227" s="108">
        <f t="shared" ref="J227:J229" si="57">+G227-E227</f>
        <v>30</v>
      </c>
      <c r="K227" s="108"/>
      <c r="L227" s="108">
        <f t="shared" ref="L227:L228" si="58">SUM(I227:K227)</f>
        <v>75</v>
      </c>
      <c r="M227" s="108">
        <f t="shared" ref="M227:M228" si="59">+L227*H227</f>
        <v>63.051521375230571</v>
      </c>
      <c r="O227" s="181"/>
    </row>
    <row r="228" spans="1:15">
      <c r="A228" s="7" t="s">
        <v>1322</v>
      </c>
      <c r="B228" s="7" t="s">
        <v>105</v>
      </c>
      <c r="C228" s="182">
        <v>621.29</v>
      </c>
      <c r="D228" s="59">
        <v>44652</v>
      </c>
      <c r="E228" s="59">
        <v>44742</v>
      </c>
      <c r="F228" s="59">
        <v>44773</v>
      </c>
      <c r="G228" s="193">
        <f t="shared" si="55"/>
        <v>44773</v>
      </c>
      <c r="H228" s="55">
        <f>C228/$C$230</f>
        <v>2.1035634864527381E-2</v>
      </c>
      <c r="I228" s="108">
        <f t="shared" si="56"/>
        <v>45.5</v>
      </c>
      <c r="J228" s="108">
        <f t="shared" si="57"/>
        <v>31</v>
      </c>
      <c r="K228" s="108"/>
      <c r="L228" s="108">
        <f t="shared" si="58"/>
        <v>76.5</v>
      </c>
      <c r="M228" s="108">
        <f t="shared" si="59"/>
        <v>1.6092260671363448</v>
      </c>
      <c r="O228" s="181"/>
    </row>
    <row r="229" spans="1:15">
      <c r="A229" s="7" t="s">
        <v>1322</v>
      </c>
      <c r="B229" s="7" t="s">
        <v>105</v>
      </c>
      <c r="C229" s="182">
        <v>2092.73</v>
      </c>
      <c r="D229" s="59">
        <v>44743</v>
      </c>
      <c r="E229" s="59">
        <v>44834</v>
      </c>
      <c r="F229" s="59">
        <v>44865</v>
      </c>
      <c r="G229" s="193">
        <f t="shared" si="55"/>
        <v>44865</v>
      </c>
      <c r="H229" s="55">
        <f>C229/$C$230</f>
        <v>7.0855645753259158E-2</v>
      </c>
      <c r="I229" s="108">
        <f t="shared" si="56"/>
        <v>46</v>
      </c>
      <c r="J229" s="108">
        <f t="shared" si="57"/>
        <v>31</v>
      </c>
      <c r="K229" s="108"/>
      <c r="L229" s="108">
        <f>SUM(I229:K229)</f>
        <v>77</v>
      </c>
      <c r="M229" s="108">
        <f>+L229*H229</f>
        <v>5.4558847230009553</v>
      </c>
      <c r="O229" s="181"/>
    </row>
    <row r="230" spans="1:15">
      <c r="B230" s="175"/>
      <c r="C230" s="242">
        <f>SUM(C226:C229)</f>
        <v>29535.120000000003</v>
      </c>
      <c r="D230" s="59"/>
      <c r="E230" s="59"/>
      <c r="F230" s="59"/>
      <c r="M230" s="188">
        <f>SUM(M226:M229)</f>
        <v>75.30810827922825</v>
      </c>
      <c r="N230" s="89"/>
    </row>
    <row r="231" spans="1:15" ht="13.5" thickTop="1">
      <c r="B231" s="175"/>
      <c r="C231" s="236"/>
      <c r="D231" s="193"/>
      <c r="E231" s="193"/>
      <c r="F231" s="193"/>
      <c r="M231" s="108"/>
      <c r="N231" s="89"/>
    </row>
    <row r="232" spans="1:15">
      <c r="B232" s="175"/>
      <c r="C232" s="236"/>
      <c r="D232" s="193"/>
      <c r="E232" s="193"/>
      <c r="F232" s="193"/>
      <c r="M232" s="108"/>
      <c r="N232" s="89"/>
    </row>
    <row r="233" spans="1:15">
      <c r="B233" s="175"/>
      <c r="C233" s="236"/>
      <c r="D233" s="193"/>
      <c r="E233" s="193"/>
      <c r="F233" s="193"/>
      <c r="M233" s="108"/>
      <c r="N233" s="89"/>
    </row>
    <row r="234" spans="1:15">
      <c r="B234" s="175"/>
      <c r="C234" s="236"/>
      <c r="D234" s="193"/>
      <c r="E234" s="193"/>
      <c r="F234" s="193"/>
      <c r="M234" s="108"/>
      <c r="N234" s="89"/>
    </row>
    <row r="235" spans="1:15">
      <c r="L235" s="175"/>
      <c r="M235" s="3"/>
    </row>
    <row r="237" spans="1:15">
      <c r="A237" s="89" t="s">
        <v>1323</v>
      </c>
    </row>
  </sheetData>
  <pageMargins left="0.7" right="0.7" top="0.75" bottom="0.75" header="0.3" footer="0.3"/>
  <pageSetup scale="35" fitToHeight="6" orientation="landscape" r:id="rId1"/>
  <rowBreaks count="1" manualBreakCount="1">
    <brk id="95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MwNjM8L1VzZXJOYW1lPjxEYXRlVGltZT42LzE4LzIwMjMgOTowMjozMiBQTTwvRGF0ZVRpbWU+PExhYmVsU3RyaW5nPkFFUCBJbnRlcm5hbDwvTGFiZWxTdHJpbmc+PC9pdGVtPjwvbGFiZWxIaXN0b3J5Pg==</Value>
</WrappedLabelHistor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CDA11F9A-B081-422C-BE14-E82B265BB36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3C5D334-D17E-46DD-B28D-BCBA49A333BA}"/>
</file>

<file path=customXml/itemProps3.xml><?xml version="1.0" encoding="utf-8"?>
<ds:datastoreItem xmlns:ds="http://schemas.openxmlformats.org/officeDocument/2006/customXml" ds:itemID="{6A16AD12-7436-4BB7-B26F-CEE747C277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31187E-6150-42D3-A329-A56A0290F42B}">
  <ds:schemaRefs>
    <ds:schemaRef ds:uri="http://schemas.microsoft.com/office/2006/metadata/properties"/>
    <ds:schemaRef ds:uri="http://schemas.microsoft.com/office/infopath/2007/PartnerControls"/>
    <ds:schemaRef ds:uri="5b640fb8-5a34-41c1-9307-1b790ff29a8b"/>
    <ds:schemaRef ds:uri="51831b8d-857f-44dd-949b-652450d1a5df"/>
    <ds:schemaRef ds:uri="a1040523-5304-4b09-b6d4-64a124c994e2"/>
  </ds:schemaRefs>
</ds:datastoreItem>
</file>

<file path=customXml/itemProps5.xml><?xml version="1.0" encoding="utf-8"?>
<ds:datastoreItem xmlns:ds="http://schemas.openxmlformats.org/officeDocument/2006/customXml" ds:itemID="{8D5A9270-EED4-4E84-8071-DD29FC815B6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Exhibit</vt:lpstr>
      <vt:lpstr>Revenue Lag</vt:lpstr>
      <vt:lpstr>AR Aging</vt:lpstr>
      <vt:lpstr>Fuel Purchases</vt:lpstr>
      <vt:lpstr>Payroll &amp; Benefits</vt:lpstr>
      <vt:lpstr>Other O&amp;M</vt:lpstr>
      <vt:lpstr>Purchased Power</vt:lpstr>
      <vt:lpstr>Float</vt:lpstr>
      <vt:lpstr>TOTI</vt:lpstr>
      <vt:lpstr>Interest Expense</vt:lpstr>
      <vt:lpstr>Federal &amp; State Income Tax</vt:lpstr>
      <vt:lpstr>Intercompany Transactions</vt:lpstr>
      <vt:lpstr>'AR Aging'!Print_Area</vt:lpstr>
      <vt:lpstr>Exhibit!Print_Area</vt:lpstr>
      <vt:lpstr>Float!Print_Area</vt:lpstr>
      <vt:lpstr>'Fuel Purchases'!Print_Area</vt:lpstr>
      <vt:lpstr>'Intercompany Transactions'!Print_Area</vt:lpstr>
      <vt:lpstr>'Interest Expense'!Print_Area</vt:lpstr>
      <vt:lpstr>'Other O&amp;M'!Print_Area</vt:lpstr>
      <vt:lpstr>'Payroll &amp; Benefits'!Print_Area</vt:lpstr>
      <vt:lpstr>'Purchased Power'!Print_Area</vt:lpstr>
      <vt:lpstr>'Revenue Lag'!Print_Area</vt:lpstr>
      <vt:lpstr>TOTI!Print_Area</vt:lpstr>
      <vt:lpstr>'Other O&amp;M'!Print_Titles</vt:lpstr>
      <vt:lpstr>'Purchased Power'!Print_Titles</vt:lpstr>
    </vt:vector>
  </TitlesOfParts>
  <Manager/>
  <Company>AGL Resources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wcompton</dc:creator>
  <cp:keywords/>
  <dc:description/>
  <cp:lastModifiedBy>Tanner S Wolffram</cp:lastModifiedBy>
  <cp:revision/>
  <cp:lastPrinted>2023-06-25T19:25:25Z</cp:lastPrinted>
  <dcterms:created xsi:type="dcterms:W3CDTF">2005-07-26T18:54:53Z</dcterms:created>
  <dcterms:modified xsi:type="dcterms:W3CDTF">2023-06-25T19:30:40Z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mments0">
    <vt:lpwstr>Meter Reading Schedule October 2009- September 2010</vt:lpwstr>
  </property>
  <property fmtid="{D5CDD505-2E9C-101B-9397-08002B2CF9AE}" pid="4" name="ContentTypeId">
    <vt:lpwstr>0x01010001136CE24ED5F449BD16740FFC7FAF6F</vt:lpwstr>
  </property>
  <property fmtid="{D5CDD505-2E9C-101B-9397-08002B2CF9AE}" pid="5" name="MediaServiceImageTags">
    <vt:lpwstr/>
  </property>
  <property fmtid="{D5CDD505-2E9C-101B-9397-08002B2CF9AE}" pid="6" name="{A44787D4-0540-4523-9961-78E4036D8C6D}">
    <vt:lpwstr>{CCBA27C2-E2EE-4B05-A85A-F70CBDC4400E}</vt:lpwstr>
  </property>
  <property fmtid="{D5CDD505-2E9C-101B-9397-08002B2CF9AE}" pid="7" name="docIndexRef">
    <vt:lpwstr>c848b695-8c50-4c4c-82ea-15f4e75325e2</vt:lpwstr>
  </property>
  <property fmtid="{D5CDD505-2E9C-101B-9397-08002B2CF9AE}" pid="8" name="bjSaver">
    <vt:lpwstr>8/MtDu8VKME3FGnbKdkmDCxQB9TfeTRA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0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11" name="bjDocumentSecurityLabel">
    <vt:lpwstr>AEP Internal</vt:lpwstr>
  </property>
  <property fmtid="{D5CDD505-2E9C-101B-9397-08002B2CF9AE}" pid="12" name="MSIP_Label_69f43042-6bda-44b2-91eb-eca3d3d484f4_SiteId">
    <vt:lpwstr>15f3c881-6b03-4ff6-8559-77bf5177818f</vt:lpwstr>
  </property>
  <property fmtid="{D5CDD505-2E9C-101B-9397-08002B2CF9AE}" pid="13" name="MSIP_Label_69f43042-6bda-44b2-91eb-eca3d3d484f4_Name">
    <vt:lpwstr>AEP Internal</vt:lpwstr>
  </property>
  <property fmtid="{D5CDD505-2E9C-101B-9397-08002B2CF9AE}" pid="14" name="MSIP_Label_69f43042-6bda-44b2-91eb-eca3d3d484f4_Enabled">
    <vt:lpwstr>true</vt:lpwstr>
  </property>
  <property fmtid="{D5CDD505-2E9C-101B-9397-08002B2CF9AE}" pid="15" name="bjClsUserRVM">
    <vt:lpwstr>[]</vt:lpwstr>
  </property>
  <property fmtid="{D5CDD505-2E9C-101B-9397-08002B2CF9AE}" pid="16" name="bjLabelHistoryID">
    <vt:lpwstr>{CDA11F9A-B081-422C-BE14-E82B265BB363}</vt:lpwstr>
  </property>
</Properties>
</file>