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arthjustice-my.sharepoint.com/personal/hlochan_earthjustice_org/Documents/Desktop/"/>
    </mc:Choice>
  </mc:AlternateContent>
  <xr:revisionPtr revIDLastSave="0" documentId="8_{55B8B0CD-ACB1-495E-AFD7-FD43BCD16978}" xr6:coauthVersionLast="47" xr6:coauthVersionMax="47" xr10:uidLastSave="{00000000-0000-0000-0000-000000000000}"/>
  <bookViews>
    <workbookView xWindow="20" yWindow="620" windowWidth="19180" windowHeight="10180" xr2:uid="{75FA5BDE-7077-4EA2-A983-3AD06394A6E2}"/>
  </bookViews>
  <sheets>
    <sheet name="NM Scenarios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1" i="2" l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F37" i="2" l="1"/>
  <c r="F38" i="2"/>
  <c r="F39" i="2"/>
  <c r="F40" i="2"/>
  <c r="F36" i="2"/>
  <c r="E37" i="2"/>
  <c r="E38" i="2"/>
  <c r="E39" i="2"/>
  <c r="E40" i="2"/>
  <c r="E36" i="2"/>
  <c r="D41" i="2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D53" i="2" s="1"/>
  <c r="D54" i="2" s="1"/>
  <c r="D55" i="2" s="1"/>
  <c r="C41" i="2"/>
  <c r="C42" i="2" s="1"/>
  <c r="K16" i="2"/>
  <c r="C43" i="2" l="1"/>
  <c r="F42" i="2"/>
  <c r="E42" i="2"/>
  <c r="E41" i="2"/>
  <c r="F41" i="2"/>
  <c r="K15" i="2"/>
  <c r="K14" i="2"/>
  <c r="K12" i="2"/>
  <c r="F5" i="2"/>
  <c r="F6" i="2"/>
  <c r="F7" i="2"/>
  <c r="F8" i="2"/>
  <c r="F4" i="2"/>
  <c r="E6" i="2"/>
  <c r="E7" i="2"/>
  <c r="E8" i="2"/>
  <c r="E5" i="2"/>
  <c r="C6" i="2"/>
  <c r="C7" i="2"/>
  <c r="C8" i="2"/>
  <c r="C5" i="2"/>
  <c r="C44" i="2" l="1"/>
  <c r="F43" i="2"/>
  <c r="E43" i="2"/>
  <c r="K5" i="2"/>
  <c r="C16" i="2" s="1"/>
  <c r="K4" i="2"/>
  <c r="C45" i="2" l="1"/>
  <c r="F44" i="2"/>
  <c r="E44" i="2"/>
  <c r="B16" i="2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D16" i="2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E16" i="2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C17" i="2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F16" i="2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C46" i="2" l="1"/>
  <c r="F45" i="2"/>
  <c r="E45" i="2"/>
  <c r="C47" i="2" l="1"/>
  <c r="E46" i="2"/>
  <c r="F46" i="2"/>
  <c r="F47" i="2" l="1"/>
  <c r="E47" i="2"/>
  <c r="C48" i="2"/>
  <c r="C49" i="2" l="1"/>
  <c r="F48" i="2"/>
  <c r="E48" i="2"/>
  <c r="C50" i="2" l="1"/>
  <c r="F49" i="2"/>
  <c r="E49" i="2"/>
  <c r="F50" i="2" l="1"/>
  <c r="E50" i="2"/>
  <c r="C51" i="2"/>
  <c r="F51" i="2" l="1"/>
  <c r="E51" i="2"/>
  <c r="C52" i="2"/>
  <c r="C53" i="2" l="1"/>
  <c r="F52" i="2"/>
  <c r="E52" i="2"/>
  <c r="C54" i="2" l="1"/>
  <c r="F53" i="2"/>
  <c r="E53" i="2"/>
  <c r="C55" i="2" l="1"/>
  <c r="F54" i="2"/>
  <c r="E54" i="2"/>
  <c r="F55" i="2" l="1"/>
  <c r="E55" i="2"/>
</calcChain>
</file>

<file path=xl/sharedStrings.xml><?xml version="1.0" encoding="utf-8"?>
<sst xmlns="http://schemas.openxmlformats.org/spreadsheetml/2006/main" count="45" uniqueCount="35">
  <si>
    <t>Net Metering Capacity and Installation Totals - Kentucky Power Company</t>
  </si>
  <si>
    <t>MW</t>
  </si>
  <si>
    <t>Annual Growth Rate</t>
  </si>
  <si>
    <t>Installations</t>
  </si>
  <si>
    <t>Avg Installation Size KW</t>
  </si>
  <si>
    <t>Avg Annual Growth Rates NM Capacity</t>
  </si>
  <si>
    <t>Avg Annual 2018-2022</t>
  </si>
  <si>
    <t>Avg Annual 2020-2022</t>
  </si>
  <si>
    <t>KPC Summer Peak, July 2005</t>
  </si>
  <si>
    <t>KPC Summer Peak June 2022</t>
  </si>
  <si>
    <t>KPC Winter Peak Dec 2022</t>
  </si>
  <si>
    <t>Source: EIA Form 861 for years 2018 - 2022.</t>
  </si>
  <si>
    <t>KPC has reported no non-net metering distributed energy resources to EIA from 2018-2022, based on form 861.</t>
  </si>
  <si>
    <t>https://www.eia.gov/electricity/data/eia861/</t>
  </si>
  <si>
    <t>Exploring different annual growth rates</t>
  </si>
  <si>
    <t>1% of Peak</t>
  </si>
  <si>
    <t>NM Capacity</t>
  </si>
  <si>
    <t>NM Installations</t>
  </si>
  <si>
    <t>Percent of Peak</t>
  </si>
  <si>
    <t>90% AGR</t>
  </si>
  <si>
    <t>60% AGR</t>
  </si>
  <si>
    <t>90% then 60%</t>
  </si>
  <si>
    <t xml:space="preserve">90% AGR </t>
  </si>
  <si>
    <t>AGR = Annual Growth Rate</t>
  </si>
  <si>
    <t>Net Metering Capacity Future Growth Rate Scenarios</t>
  </si>
  <si>
    <t>Scenario A</t>
  </si>
  <si>
    <t>Scenario B - DER Continued Growth</t>
  </si>
  <si>
    <t>A - KPC IRP 2022</t>
  </si>
  <si>
    <t xml:space="preserve">B - DER Continued Growth </t>
  </si>
  <si>
    <t>Qty. NM Installations Cumulative</t>
  </si>
  <si>
    <t>KW/Installation</t>
  </si>
  <si>
    <t>NM Percent of KPC Annual Peak Load</t>
  </si>
  <si>
    <t>Historic data through 2022.</t>
  </si>
  <si>
    <t>Scenario A - KPC IRP assumes 5% annual growth rate through 2040.</t>
  </si>
  <si>
    <t>Scenario B uses the recent actual growth rate 2020-2022 of 60% through 2032, then reduces growth rate to 5% annually through 2037.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</si>
</sst>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00"/>
    <numFmt numFmtId="165" formatCode="0.0"/>
    <numFmt numFmtId="166" formatCode="_(* #,##0_);_(* \(#,##0\);_(* &quot;-&quot;??_);_(@_)"/>
    <numFmt numFmtId="167" formatCode="_(* #,##0.000_);_(* \(#,##0.000\);_(* &quot;-&quot;??_);_(@_)"/>
    <numFmt numFmtId="168" formatCode="0.0%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/>
    <xf numFmtId="9" fontId="0" fillId="0" borderId="0" xfId="2" applyFont="1"/>
    <xf numFmtId="0" fontId="0" fillId="0" borderId="0" xfId="0" applyAlignment="1">
      <alignment wrapText="1"/>
    </xf>
    <xf numFmtId="2" fontId="0" fillId="0" borderId="0" xfId="0" applyNumberFormat="1"/>
    <xf numFmtId="165" fontId="0" fillId="0" borderId="0" xfId="0" applyNumberFormat="1"/>
    <xf numFmtId="43" fontId="0" fillId="0" borderId="0" xfId="1" applyFont="1"/>
    <xf numFmtId="166" fontId="0" fillId="0" borderId="0" xfId="1" applyNumberFormat="1" applyFont="1"/>
    <xf numFmtId="0" fontId="0" fillId="0" borderId="1" xfId="0" applyBorder="1"/>
    <xf numFmtId="166" fontId="0" fillId="0" borderId="1" xfId="1" applyNumberFormat="1" applyFont="1" applyBorder="1"/>
    <xf numFmtId="1" fontId="0" fillId="0" borderId="0" xfId="2" applyNumberFormat="1" applyFont="1"/>
    <xf numFmtId="0" fontId="0" fillId="0" borderId="2" xfId="0" applyBorder="1"/>
    <xf numFmtId="9" fontId="0" fillId="0" borderId="2" xfId="2" applyFont="1" applyBorder="1"/>
    <xf numFmtId="2" fontId="0" fillId="0" borderId="1" xfId="0" applyNumberFormat="1" applyBorder="1"/>
    <xf numFmtId="167" fontId="0" fillId="0" borderId="1" xfId="1" applyNumberFormat="1" applyFont="1" applyBorder="1"/>
    <xf numFmtId="167" fontId="0" fillId="0" borderId="0" xfId="1" applyNumberFormat="1" applyFont="1"/>
    <xf numFmtId="1" fontId="0" fillId="0" borderId="0" xfId="0" applyNumberFormat="1"/>
    <xf numFmtId="0" fontId="0" fillId="2" borderId="0" xfId="0" applyFill="1"/>
    <xf numFmtId="168" fontId="0" fillId="0" borderId="0" xfId="2" applyNumberFormat="1" applyFont="1"/>
    <xf numFmtId="10" fontId="0" fillId="0" borderId="0" xfId="2" applyNumberFormat="1" applyFont="1"/>
    <xf numFmtId="0" fontId="2" fillId="0" borderId="0" xfId="0" applyFont="1"/>
    <xf numFmtId="168" fontId="2" fillId="0" borderId="0" xfId="0" applyNumberFormat="1" applyFont="1"/>
    <xf numFmtId="0" fontId="2" fillId="0" borderId="0" xfId="0" applyFont="1" applyAlignment="1">
      <alignment wrapText="1"/>
    </xf>
    <xf numFmtId="43" fontId="2" fillId="2" borderId="0" xfId="1" applyFont="1" applyFill="1"/>
    <xf numFmtId="0" fontId="2" fillId="2" borderId="0" xfId="0" applyFont="1" applyFill="1"/>
    <xf numFmtId="1" fontId="0" fillId="0" borderId="1" xfId="0" applyNumberFormat="1" applyBorder="1"/>
    <xf numFmtId="10" fontId="0" fillId="0" borderId="1" xfId="2" applyNumberFormat="1" applyFont="1" applyBorder="1"/>
    <xf numFmtId="168" fontId="0" fillId="0" borderId="1" xfId="2" applyNumberFormat="1" applyFont="1" applyBorder="1"/>
    <xf numFmtId="166" fontId="2" fillId="2" borderId="0" xfId="1" applyNumberFormat="1" applyFont="1" applyFill="1"/>
    <xf numFmtId="43" fontId="2" fillId="2" borderId="0" xfId="1" applyFont="1" applyFill="1" applyAlignment="1">
      <alignment wrapText="1"/>
    </xf>
    <xf numFmtId="166" fontId="2" fillId="2" borderId="0" xfId="1" applyNumberFormat="1" applyFont="1" applyFill="1" applyAlignment="1">
      <alignment wrapText="1"/>
    </xf>
    <xf numFmtId="0" fontId="0" fillId="0" borderId="2" xfId="0" applyBorder="1" applyAlignment="1">
      <alignment wrapText="1"/>
    </xf>
    <xf numFmtId="165" fontId="0" fillId="0" borderId="2" xfId="0" applyNumberFormat="1" applyBorder="1"/>
    <xf numFmtId="0" fontId="0" fillId="2" borderId="2" xfId="0" applyFill="1" applyBorder="1"/>
    <xf numFmtId="9" fontId="0" fillId="2" borderId="0" xfId="2" applyFont="1" applyFill="1"/>
    <xf numFmtId="165" fontId="0" fillId="2" borderId="0" xfId="0" applyNumberFormat="1" applyFill="1"/>
    <xf numFmtId="0" fontId="0" fillId="4" borderId="0" xfId="0" applyFill="1"/>
    <xf numFmtId="43" fontId="0" fillId="4" borderId="0" xfId="1" applyFont="1" applyFill="1"/>
    <xf numFmtId="166" fontId="0" fillId="4" borderId="0" xfId="1" applyNumberFormat="1" applyFont="1" applyFill="1"/>
    <xf numFmtId="0" fontId="2" fillId="5" borderId="0" xfId="0" applyFont="1" applyFill="1" applyAlignment="1">
      <alignment wrapText="1"/>
    </xf>
    <xf numFmtId="0" fontId="0" fillId="6" borderId="0" xfId="0" applyFill="1"/>
    <xf numFmtId="0" fontId="0" fillId="6" borderId="1" xfId="0" applyFill="1" applyBorder="1"/>
    <xf numFmtId="164" fontId="0" fillId="6" borderId="0" xfId="0" applyNumberFormat="1" applyFill="1"/>
    <xf numFmtId="164" fontId="0" fillId="6" borderId="1" xfId="0" applyNumberFormat="1" applyFill="1" applyBorder="1"/>
    <xf numFmtId="0" fontId="0" fillId="3" borderId="0" xfId="0" applyFill="1"/>
    <xf numFmtId="0" fontId="0" fillId="3" borderId="1" xfId="0" applyFill="1" applyBorder="1"/>
    <xf numFmtId="164" fontId="0" fillId="3" borderId="0" xfId="0" applyNumberFormat="1" applyFill="1"/>
    <xf numFmtId="164" fontId="0" fillId="3" borderId="1" xfId="0" applyNumberFormat="1" applyFill="1" applyBorder="1"/>
    <xf numFmtId="0" fontId="3" fillId="0" borderId="0" xfId="3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Distributed</a:t>
            </a:r>
            <a:r>
              <a:rPr lang="en-US" baseline="0"/>
              <a:t> Solar Generation Forecast Scenarios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'NM Scenarios'!$B$34</c:f>
              <c:strCache>
                <c:ptCount val="1"/>
                <c:pt idx="0">
                  <c:v>A - KPC IRP 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'NM Scenarios'!$A$36:$A$55</c:f>
              <c:numCache>
                <c:formatCode>General</c:formatCode>
                <c:ptCount val="2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</c:numCache>
            </c:numRef>
          </c:cat>
          <c:val>
            <c:numRef>
              <c:f>'NM Scenarios'!$B$36:$B$55</c:f>
              <c:numCache>
                <c:formatCode>General</c:formatCode>
                <c:ptCount val="20"/>
                <c:pt idx="0">
                  <c:v>0.27500000000000002</c:v>
                </c:pt>
                <c:pt idx="1">
                  <c:v>0.29699999999999999</c:v>
                </c:pt>
                <c:pt idx="2">
                  <c:v>0.98799999999999999</c:v>
                </c:pt>
                <c:pt idx="3">
                  <c:v>1.7609999999999999</c:v>
                </c:pt>
                <c:pt idx="4">
                  <c:v>2.4820000000000002</c:v>
                </c:pt>
                <c:pt idx="5" formatCode="0.000">
                  <c:v>2.6061000000000005</c:v>
                </c:pt>
                <c:pt idx="6" formatCode="0.000">
                  <c:v>2.7364050000000009</c:v>
                </c:pt>
                <c:pt idx="7" formatCode="0.000">
                  <c:v>2.8732252500000008</c:v>
                </c:pt>
                <c:pt idx="8" formatCode="0.000">
                  <c:v>3.0168865125000011</c:v>
                </c:pt>
                <c:pt idx="9" formatCode="0.000">
                  <c:v>3.1677308381250011</c:v>
                </c:pt>
                <c:pt idx="10" formatCode="0.000">
                  <c:v>3.3261173800312513</c:v>
                </c:pt>
                <c:pt idx="11" formatCode="0.000">
                  <c:v>3.492423249032814</c:v>
                </c:pt>
                <c:pt idx="12" formatCode="0.000">
                  <c:v>3.6670444114844547</c:v>
                </c:pt>
                <c:pt idx="13" formatCode="0.000">
                  <c:v>3.8503966320586778</c:v>
                </c:pt>
                <c:pt idx="14" formatCode="0.000">
                  <c:v>4.0429164636616122</c:v>
                </c:pt>
                <c:pt idx="15" formatCode="0.000">
                  <c:v>4.2450622868446928</c:v>
                </c:pt>
                <c:pt idx="16" formatCode="0.000">
                  <c:v>4.4573154011869276</c:v>
                </c:pt>
                <c:pt idx="17" formatCode="0.000">
                  <c:v>4.6801811712462742</c:v>
                </c:pt>
                <c:pt idx="18" formatCode="0.000">
                  <c:v>4.9141902298085878</c:v>
                </c:pt>
                <c:pt idx="19" formatCode="0.000">
                  <c:v>5.1598997412990171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CF-4D0A-94A9-76D3D623F27E}"/>
            </c:ext>
          </c:extLst>
        </c:ser>
        <c:ser>
          <c:idx val="1"/>
          <c:order val="1"/>
          <c:tx>
            <c:strRef>
              <c:f>'NM Scenarios'!$C$34</c:f>
              <c:strCache>
                <c:ptCount val="1"/>
                <c:pt idx="0">
                  <c:v> B - DER Continued Growth 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'NM Scenarios'!$A$36:$A$55</c:f>
              <c:numCache>
                <c:formatCode>General</c:formatCode>
                <c:ptCount val="2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</c:numCache>
            </c:numRef>
          </c:cat>
          <c:val>
            <c:numRef>
              <c:f>'NM Scenarios'!$C$36:$C$55</c:f>
              <c:numCache>
                <c:formatCode>General</c:formatCode>
                <c:ptCount val="20"/>
                <c:pt idx="0">
                  <c:v>0.27500000000000002</c:v>
                </c:pt>
                <c:pt idx="1">
                  <c:v>0.29699999999999999</c:v>
                </c:pt>
                <c:pt idx="2">
                  <c:v>0.98799999999999999</c:v>
                </c:pt>
                <c:pt idx="3">
                  <c:v>1.7609999999999999</c:v>
                </c:pt>
                <c:pt idx="4">
                  <c:v>2.4820000000000002</c:v>
                </c:pt>
                <c:pt idx="5" formatCode="0.000">
                  <c:v>3.9712000000000005</c:v>
                </c:pt>
                <c:pt idx="6" formatCode="0.000">
                  <c:v>6.3539200000000013</c:v>
                </c:pt>
                <c:pt idx="7" formatCode="0.000">
                  <c:v>10.166272000000003</c:v>
                </c:pt>
                <c:pt idx="8" formatCode="0.000">
                  <c:v>16.266035200000005</c:v>
                </c:pt>
                <c:pt idx="9" formatCode="0.000">
                  <c:v>26.02565632000001</c:v>
                </c:pt>
                <c:pt idx="10" formatCode="0.000">
                  <c:v>41.641050112000016</c:v>
                </c:pt>
                <c:pt idx="11" formatCode="0.000">
                  <c:v>66.625680179200032</c:v>
                </c:pt>
                <c:pt idx="12" formatCode="0.000">
                  <c:v>106.60108828672006</c:v>
                </c:pt>
                <c:pt idx="13" formatCode="0.000">
                  <c:v>170.56174125875211</c:v>
                </c:pt>
                <c:pt idx="14" formatCode="0.000">
                  <c:v>272.89878601400341</c:v>
                </c:pt>
                <c:pt idx="15" formatCode="0.000">
                  <c:v>286.54372531470358</c:v>
                </c:pt>
                <c:pt idx="16" formatCode="0.000">
                  <c:v>300.87091158043876</c:v>
                </c:pt>
                <c:pt idx="17" formatCode="0.000">
                  <c:v>315.91445715946071</c:v>
                </c:pt>
                <c:pt idx="18" formatCode="0.000">
                  <c:v>331.71018001743374</c:v>
                </c:pt>
                <c:pt idx="19" formatCode="0.000">
                  <c:v>348.29568901830544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CF-4D0A-94A9-76D3D623F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5908888"/>
        <c:axId val="645904208"/>
      </c:lineChart>
      <c:catAx>
        <c:axId val="645908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5904208"/>
        <c:crosses val="autoZero"/>
        <c:auto val="1"/>
        <c:lblAlgn val="ctr"/>
        <c:lblOffset val="100"/>
        <c:noMultiLvlLbl val="0"/>
      </c:catAx>
      <c:valAx>
        <c:axId val="645904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Distributed</a:t>
                </a:r>
                <a:r>
                  <a:rPr lang="en-US" baseline="0"/>
                  <a:t> Solar Capacity (MW)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5908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228599</xdr:colOff>
      <xdr:row>33</xdr:row>
      <xdr:rowOff>461961</xdr:rowOff>
    </xdr:from>
    <xdr:to>
      <xdr:col>13</xdr:col>
      <xdr:colOff>304799</xdr:colOff>
      <xdr:row>49</xdr:row>
      <xdr:rowOff>28574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852BF53-B0F5-ADC5-56E9-F5C2EA53D1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eia.gov/electricity/data/eia86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4DDB7-AD2E-4200-89BC-0A13B13F9C33}">
  <dimension ref="A2:L59"/>
  <sheetViews>
    <sheetView tabSelected="1" topLeftCell="A54" zoomScaleNormal="100" workbookViewId="0">
      <selection activeCell="E64" sqref="E64"/>
    </sheetView>
  </sheetViews>
  <sheetFormatPr defaultRowHeight="14.45"/>
  <cols>
    <col min="1" max="1" width="36.7109375" customWidth="1"/>
    <col min="2" max="2" width="12.28515625" customWidth="1"/>
    <col min="3" max="3" width="13.28515625" customWidth="1"/>
    <col min="4" max="4" width="12.85546875" customWidth="1"/>
    <col min="5" max="5" width="13.140625" customWidth="1"/>
    <col min="6" max="6" width="10.28515625" customWidth="1"/>
    <col min="7" max="7" width="11" customWidth="1"/>
    <col min="9" max="9" width="19.5703125" customWidth="1"/>
  </cols>
  <sheetData>
    <row r="2" spans="1:12">
      <c r="A2" s="32" t="s">
        <v>0</v>
      </c>
      <c r="B2" s="32"/>
      <c r="C2" s="32"/>
      <c r="D2" s="32"/>
      <c r="E2" s="32"/>
      <c r="F2" s="32"/>
      <c r="G2" s="32"/>
    </row>
    <row r="3" spans="1:12" s="2" customFormat="1" ht="43.5">
      <c r="A3" s="30"/>
      <c r="B3" s="30" t="s">
        <v>1</v>
      </c>
      <c r="C3" s="30" t="s">
        <v>2</v>
      </c>
      <c r="D3" s="30" t="s">
        <v>3</v>
      </c>
      <c r="E3" s="30" t="s">
        <v>2</v>
      </c>
      <c r="F3" s="30" t="s">
        <v>4</v>
      </c>
      <c r="G3" s="30"/>
      <c r="I3" s="7" t="s">
        <v>5</v>
      </c>
      <c r="J3" s="7"/>
      <c r="K3" s="7"/>
      <c r="L3"/>
    </row>
    <row r="4" spans="1:12">
      <c r="A4" s="10">
        <v>2018</v>
      </c>
      <c r="B4" s="10">
        <v>0.27500000000000002</v>
      </c>
      <c r="C4" s="10"/>
      <c r="D4" s="10">
        <v>24</v>
      </c>
      <c r="E4" s="10"/>
      <c r="F4" s="31">
        <f>(B4*1000)/D4</f>
        <v>11.458333333333334</v>
      </c>
      <c r="G4" s="10"/>
      <c r="I4" t="s">
        <v>6</v>
      </c>
      <c r="K4" s="1">
        <f>AVERAGE(C5:C8)</f>
        <v>0.89960361320107585</v>
      </c>
    </row>
    <row r="5" spans="1:12">
      <c r="A5" s="10">
        <v>2019</v>
      </c>
      <c r="B5" s="10">
        <v>0.29699999999999999</v>
      </c>
      <c r="C5" s="11">
        <f>(B5-B4)/B4</f>
        <v>7.9999999999999863E-2</v>
      </c>
      <c r="D5" s="10">
        <v>26</v>
      </c>
      <c r="E5" s="11">
        <f>(D5-D4)/D4</f>
        <v>8.3333333333333329E-2</v>
      </c>
      <c r="F5" s="31">
        <f t="shared" ref="F5:F8" si="0">(B5*1000)/D5</f>
        <v>11.423076923076923</v>
      </c>
      <c r="G5" s="10"/>
      <c r="I5" s="19" t="s">
        <v>7</v>
      </c>
      <c r="J5" s="19"/>
      <c r="K5" s="20">
        <f>AVERAGE(C7:C8)</f>
        <v>0.59590756310248827</v>
      </c>
    </row>
    <row r="6" spans="1:12">
      <c r="A6" s="10">
        <v>2020</v>
      </c>
      <c r="B6" s="10">
        <v>0.98799999999999999</v>
      </c>
      <c r="C6" s="11">
        <f t="shared" ref="C6:C8" si="1">(B6-B5)/B5</f>
        <v>2.326599326599327</v>
      </c>
      <c r="D6" s="10">
        <v>64</v>
      </c>
      <c r="E6" s="11">
        <f t="shared" ref="E6:E8" si="2">(D6-D5)/D5</f>
        <v>1.4615384615384615</v>
      </c>
      <c r="F6" s="31">
        <f t="shared" si="0"/>
        <v>15.4375</v>
      </c>
      <c r="G6" s="10"/>
      <c r="I6" t="s">
        <v>8</v>
      </c>
      <c r="K6" s="9">
        <v>1358</v>
      </c>
      <c r="L6" t="s">
        <v>1</v>
      </c>
    </row>
    <row r="7" spans="1:12">
      <c r="A7" s="10">
        <v>2021</v>
      </c>
      <c r="B7" s="10">
        <v>1.7609999999999999</v>
      </c>
      <c r="C7" s="11">
        <f t="shared" si="1"/>
        <v>0.7823886639676112</v>
      </c>
      <c r="D7" s="10">
        <v>124</v>
      </c>
      <c r="E7" s="11">
        <f t="shared" si="2"/>
        <v>0.9375</v>
      </c>
      <c r="F7" s="31">
        <f t="shared" si="0"/>
        <v>14.201612903225806</v>
      </c>
      <c r="G7" s="10"/>
      <c r="I7" t="s">
        <v>9</v>
      </c>
      <c r="K7" s="9">
        <v>996</v>
      </c>
      <c r="L7" t="s">
        <v>1</v>
      </c>
    </row>
    <row r="8" spans="1:12">
      <c r="A8" s="10">
        <v>2022</v>
      </c>
      <c r="B8" s="10">
        <v>2.4820000000000002</v>
      </c>
      <c r="C8" s="11">
        <f t="shared" si="1"/>
        <v>0.40942646223736534</v>
      </c>
      <c r="D8" s="10">
        <v>184</v>
      </c>
      <c r="E8" s="11">
        <f t="shared" si="2"/>
        <v>0.4838709677419355</v>
      </c>
      <c r="F8" s="31">
        <f t="shared" si="0"/>
        <v>13.489130434782609</v>
      </c>
      <c r="G8" s="10"/>
      <c r="I8" t="s">
        <v>10</v>
      </c>
      <c r="K8" s="9">
        <v>1359</v>
      </c>
      <c r="L8" t="s">
        <v>1</v>
      </c>
    </row>
    <row r="9" spans="1:12">
      <c r="A9" t="s">
        <v>11</v>
      </c>
      <c r="C9" s="1"/>
      <c r="E9" s="1"/>
      <c r="F9" s="4"/>
    </row>
    <row r="10" spans="1:12">
      <c r="A10" t="s">
        <v>12</v>
      </c>
      <c r="C10" s="1"/>
      <c r="E10" s="1"/>
      <c r="F10" s="4"/>
    </row>
    <row r="11" spans="1:12">
      <c r="A11" s="47" t="s">
        <v>13</v>
      </c>
      <c r="C11" s="1"/>
      <c r="E11" s="1"/>
      <c r="F11" s="4"/>
    </row>
    <row r="12" spans="1:12">
      <c r="A12" s="16" t="s">
        <v>14</v>
      </c>
      <c r="B12" s="16"/>
      <c r="C12" s="33"/>
      <c r="D12" s="16"/>
      <c r="E12" s="33"/>
      <c r="F12" s="34"/>
      <c r="I12" s="10" t="s">
        <v>15</v>
      </c>
      <c r="J12" s="10"/>
      <c r="K12" s="10">
        <f>K8*0.01</f>
        <v>13.59</v>
      </c>
    </row>
    <row r="13" spans="1:12">
      <c r="B13" t="s">
        <v>16</v>
      </c>
      <c r="C13" s="1"/>
      <c r="E13" t="s">
        <v>17</v>
      </c>
      <c r="F13" s="1"/>
      <c r="G13" s="4"/>
      <c r="I13" s="32" t="s">
        <v>18</v>
      </c>
      <c r="J13" s="32"/>
      <c r="K13" s="32"/>
    </row>
    <row r="14" spans="1:12">
      <c r="B14" t="s">
        <v>19</v>
      </c>
      <c r="C14" s="1" t="s">
        <v>20</v>
      </c>
      <c r="D14" t="s">
        <v>21</v>
      </c>
      <c r="E14" t="s">
        <v>22</v>
      </c>
      <c r="F14" s="1" t="s">
        <v>20</v>
      </c>
      <c r="G14" s="4"/>
      <c r="I14" s="10">
        <v>65.44</v>
      </c>
      <c r="J14" s="10" t="s">
        <v>1</v>
      </c>
      <c r="K14" s="11">
        <f>I14/K8</f>
        <v>4.815305371596762E-2</v>
      </c>
    </row>
    <row r="15" spans="1:12">
      <c r="A15" s="7">
        <v>2022</v>
      </c>
      <c r="B15" s="7">
        <v>2.4820000000000002</v>
      </c>
      <c r="C15" s="13">
        <v>2.4820000000000002</v>
      </c>
      <c r="D15">
        <v>2.48</v>
      </c>
      <c r="E15" s="7">
        <v>184</v>
      </c>
      <c r="F15" s="8">
        <v>184</v>
      </c>
      <c r="G15" s="4"/>
      <c r="I15" s="10">
        <v>104.44</v>
      </c>
      <c r="J15" s="10" t="s">
        <v>1</v>
      </c>
      <c r="K15" s="11">
        <f>I15/K8</f>
        <v>7.6850625459896987E-2</v>
      </c>
    </row>
    <row r="16" spans="1:12">
      <c r="A16">
        <v>2023</v>
      </c>
      <c r="B16" s="5">
        <f t="shared" ref="B16:B30" si="3">B15*(1+$K$4)</f>
        <v>4.7148161679650711</v>
      </c>
      <c r="C16" s="14">
        <f t="shared" ref="C16:C30" si="4">C15*(1+$K$5)</f>
        <v>3.9610425716203759</v>
      </c>
      <c r="D16" s="3">
        <f t="shared" ref="D16:E21" si="5">D15*(1+$K$4)</f>
        <v>4.711016960738668</v>
      </c>
      <c r="E16" s="6">
        <f t="shared" si="5"/>
        <v>349.52706482899794</v>
      </c>
      <c r="F16" s="6">
        <f t="shared" ref="F16:F30" si="6">F15*(1+$K$5)</f>
        <v>293.64699161085781</v>
      </c>
      <c r="I16" s="10">
        <v>298</v>
      </c>
      <c r="J16" s="10" t="s">
        <v>1</v>
      </c>
      <c r="K16" s="11">
        <f>I16/K8</f>
        <v>0.21927888153053715</v>
      </c>
    </row>
    <row r="17" spans="1:9">
      <c r="A17">
        <v>2024</v>
      </c>
      <c r="B17" s="5">
        <f t="shared" si="3"/>
        <v>8.9562818282452987</v>
      </c>
      <c r="C17" s="14">
        <f t="shared" si="4"/>
        <v>6.3214577978198871</v>
      </c>
      <c r="D17" s="3">
        <f t="shared" si="5"/>
        <v>8.949064840470724</v>
      </c>
      <c r="E17" s="6">
        <f t="shared" si="5"/>
        <v>663.96287526073115</v>
      </c>
      <c r="F17" s="6">
        <f t="shared" si="6"/>
        <v>468.63345479406087</v>
      </c>
    </row>
    <row r="18" spans="1:9">
      <c r="A18">
        <v>2025</v>
      </c>
      <c r="B18" s="5">
        <f t="shared" si="3"/>
        <v>17.013385321781907</v>
      </c>
      <c r="C18" s="14">
        <f t="shared" si="4"/>
        <v>10.088462309373957</v>
      </c>
      <c r="D18" s="3">
        <f t="shared" si="5"/>
        <v>16.999675905728896</v>
      </c>
      <c r="E18" s="6">
        <f t="shared" si="5"/>
        <v>1261.2662768766602</v>
      </c>
      <c r="F18" s="6">
        <f t="shared" si="6"/>
        <v>747.89567482868972</v>
      </c>
      <c r="I18" t="s">
        <v>23</v>
      </c>
    </row>
    <row r="19" spans="1:9">
      <c r="A19">
        <v>2026</v>
      </c>
      <c r="B19" s="5">
        <f t="shared" si="3"/>
        <v>32.318688230039058</v>
      </c>
      <c r="C19" s="14">
        <f t="shared" si="4"/>
        <v>16.100253299604294</v>
      </c>
      <c r="D19" s="3">
        <f t="shared" si="5"/>
        <v>32.292645773769884</v>
      </c>
      <c r="E19" s="6">
        <f t="shared" si="5"/>
        <v>2395.9059767635722</v>
      </c>
      <c r="F19" s="6">
        <f t="shared" si="6"/>
        <v>1193.572363870745</v>
      </c>
    </row>
    <row r="20" spans="1:9">
      <c r="A20">
        <v>2027</v>
      </c>
      <c r="B20" s="5">
        <f t="shared" si="3"/>
        <v>61.392696935701274</v>
      </c>
      <c r="C20" s="14">
        <f t="shared" si="4"/>
        <v>25.694516008704284</v>
      </c>
      <c r="D20" s="3">
        <f t="shared" si="5"/>
        <v>61.343226591675723</v>
      </c>
      <c r="E20" s="6">
        <f t="shared" si="5"/>
        <v>4551.2716503501342</v>
      </c>
      <c r="F20" s="6">
        <f t="shared" si="6"/>
        <v>1904.8311626114369</v>
      </c>
    </row>
    <row r="21" spans="1:9">
      <c r="A21">
        <v>2028</v>
      </c>
      <c r="B21" s="5">
        <f t="shared" si="3"/>
        <v>116.62178892321676</v>
      </c>
      <c r="C21" s="14">
        <f t="shared" si="4"/>
        <v>41.006072428549125</v>
      </c>
      <c r="D21" s="12">
        <f t="shared" si="5"/>
        <v>116.52781487895952</v>
      </c>
      <c r="E21" s="6">
        <f t="shared" si="5"/>
        <v>8645.6120716647383</v>
      </c>
      <c r="F21" s="6">
        <f t="shared" si="6"/>
        <v>3039.9344588448976</v>
      </c>
    </row>
    <row r="22" spans="1:9">
      <c r="A22">
        <v>2029</v>
      </c>
      <c r="B22" s="5">
        <f t="shared" si="3"/>
        <v>221.53517161651575</v>
      </c>
      <c r="C22" s="14">
        <f t="shared" si="4"/>
        <v>65.441901121849966</v>
      </c>
      <c r="D22" s="3">
        <f>D21*(1.6)</f>
        <v>186.44450380633523</v>
      </c>
      <c r="E22" s="6">
        <f t="shared" ref="E22:E30" si="7">E21*(1+$K$4)</f>
        <v>16423.235929669176</v>
      </c>
      <c r="F22" s="6">
        <f t="shared" si="6"/>
        <v>4851.454394206442</v>
      </c>
    </row>
    <row r="23" spans="1:9">
      <c r="A23">
        <v>2030</v>
      </c>
      <c r="B23" s="5">
        <f t="shared" si="3"/>
        <v>420.82901245385375</v>
      </c>
      <c r="C23" s="14">
        <f t="shared" si="4"/>
        <v>104.43922494416556</v>
      </c>
      <c r="D23" s="3">
        <f t="shared" ref="D23:D27" si="8">D22*(1.6)</f>
        <v>298.31120609013641</v>
      </c>
      <c r="E23" s="6">
        <f t="shared" si="7"/>
        <v>31197.638312453295</v>
      </c>
      <c r="F23" s="6">
        <f t="shared" si="6"/>
        <v>7742.4727597608608</v>
      </c>
    </row>
    <row r="24" spans="1:9">
      <c r="A24">
        <v>2031</v>
      </c>
      <c r="B24" s="5">
        <f t="shared" si="3"/>
        <v>799.40831259718118</v>
      </c>
      <c r="C24" s="14">
        <f t="shared" si="4"/>
        <v>166.67534897295585</v>
      </c>
      <c r="D24" s="3">
        <f t="shared" si="8"/>
        <v>477.29792974421827</v>
      </c>
      <c r="E24" s="6">
        <f t="shared" si="7"/>
        <v>59263.146461676595</v>
      </c>
      <c r="F24" s="6">
        <f t="shared" si="6"/>
        <v>12356.270834417352</v>
      </c>
    </row>
    <row r="25" spans="1:9">
      <c r="A25">
        <v>2032</v>
      </c>
      <c r="B25" s="5">
        <f t="shared" si="3"/>
        <v>1518.5589190325804</v>
      </c>
      <c r="C25" s="14">
        <f t="shared" si="4"/>
        <v>265.99845000868675</v>
      </c>
      <c r="D25" s="3">
        <f t="shared" si="8"/>
        <v>763.67668759074922</v>
      </c>
      <c r="E25" s="6">
        <f t="shared" si="7"/>
        <v>112576.48714826541</v>
      </c>
      <c r="F25" s="6">
        <f t="shared" si="6"/>
        <v>19719.466076389344</v>
      </c>
    </row>
    <row r="26" spans="1:9">
      <c r="A26">
        <v>2033</v>
      </c>
      <c r="B26" s="5">
        <f t="shared" si="3"/>
        <v>2884.6600094530099</v>
      </c>
      <c r="C26" s="14">
        <f t="shared" si="4"/>
        <v>424.50893814240226</v>
      </c>
      <c r="D26" s="3">
        <f t="shared" si="8"/>
        <v>1221.8827001451989</v>
      </c>
      <c r="E26" s="6">
        <f t="shared" si="7"/>
        <v>213850.70174832945</v>
      </c>
      <c r="F26" s="6">
        <f t="shared" si="6"/>
        <v>31470.445051652703</v>
      </c>
    </row>
    <row r="27" spans="1:9">
      <c r="A27">
        <v>2034</v>
      </c>
      <c r="B27" s="5">
        <f t="shared" si="3"/>
        <v>5479.7105768135871</v>
      </c>
      <c r="C27" s="14">
        <f t="shared" si="4"/>
        <v>677.47702498606611</v>
      </c>
      <c r="D27" s="3">
        <f t="shared" si="8"/>
        <v>1955.0123202323184</v>
      </c>
      <c r="E27" s="6">
        <f t="shared" si="7"/>
        <v>406231.56572671223</v>
      </c>
      <c r="F27" s="6">
        <f t="shared" si="6"/>
        <v>50223.921272133819</v>
      </c>
    </row>
    <row r="28" spans="1:9">
      <c r="A28">
        <v>2035</v>
      </c>
      <c r="B28" s="5">
        <f t="shared" si="3"/>
        <v>10409.278011011242</v>
      </c>
      <c r="C28" s="5">
        <f t="shared" si="4"/>
        <v>1081.1907080034362</v>
      </c>
      <c r="E28" s="6">
        <f t="shared" si="7"/>
        <v>771678.95005079289</v>
      </c>
      <c r="F28" s="6">
        <f t="shared" si="6"/>
        <v>80152.7358068623</v>
      </c>
    </row>
    <row r="29" spans="1:9">
      <c r="A29">
        <v>2036</v>
      </c>
      <c r="B29" s="5">
        <f t="shared" si="3"/>
        <v>19773.502120531462</v>
      </c>
      <c r="C29" s="5">
        <f t="shared" si="4"/>
        <v>1725.4804280588176</v>
      </c>
      <c r="E29" s="6">
        <f t="shared" si="7"/>
        <v>1465884.1217476986</v>
      </c>
      <c r="F29" s="6">
        <f t="shared" si="6"/>
        <v>127916.35727752716</v>
      </c>
    </row>
    <row r="30" spans="1:9">
      <c r="A30">
        <v>2037</v>
      </c>
      <c r="B30" s="5">
        <f t="shared" si="3"/>
        <v>37561.816073800699</v>
      </c>
      <c r="C30" s="5">
        <f t="shared" si="4"/>
        <v>2753.7072651243857</v>
      </c>
      <c r="E30" s="6">
        <f t="shared" si="7"/>
        <v>2784598.7742060139</v>
      </c>
      <c r="F30" s="6">
        <f t="shared" si="6"/>
        <v>204142.68202372559</v>
      </c>
    </row>
    <row r="31" spans="1:9">
      <c r="B31" s="5"/>
      <c r="C31" s="5"/>
      <c r="E31" s="6"/>
      <c r="F31" s="6"/>
    </row>
    <row r="32" spans="1:9">
      <c r="A32" s="35" t="s">
        <v>24</v>
      </c>
      <c r="B32" s="36"/>
      <c r="C32" s="36"/>
      <c r="D32" s="35"/>
      <c r="E32" s="37"/>
      <c r="F32" s="37"/>
    </row>
    <row r="33" spans="1:6">
      <c r="A33" s="19"/>
      <c r="B33" s="38" t="s">
        <v>25</v>
      </c>
      <c r="C33" s="22" t="s">
        <v>26</v>
      </c>
      <c r="D33" s="22"/>
      <c r="E33" s="23"/>
      <c r="F33" s="27"/>
    </row>
    <row r="34" spans="1:6" s="2" customFormat="1" ht="72.599999999999994">
      <c r="A34" s="21"/>
      <c r="B34" s="38" t="s">
        <v>27</v>
      </c>
      <c r="C34" s="28" t="s">
        <v>28</v>
      </c>
      <c r="D34" s="28" t="s">
        <v>29</v>
      </c>
      <c r="E34" s="29" t="s">
        <v>30</v>
      </c>
      <c r="F34" s="29" t="s">
        <v>31</v>
      </c>
    </row>
    <row r="35" spans="1:6" s="2" customFormat="1">
      <c r="A35" s="21"/>
      <c r="B35" s="38" t="s">
        <v>1</v>
      </c>
      <c r="C35" s="28" t="s">
        <v>1</v>
      </c>
      <c r="D35" s="28"/>
      <c r="E35" s="29"/>
      <c r="F35" s="29"/>
    </row>
    <row r="36" spans="1:6">
      <c r="A36">
        <v>2018</v>
      </c>
      <c r="B36" s="39">
        <v>0.27500000000000002</v>
      </c>
      <c r="C36" s="43">
        <v>0.27500000000000002</v>
      </c>
      <c r="D36">
        <v>24</v>
      </c>
      <c r="E36" s="6">
        <f>(C36*1000)/D36</f>
        <v>11.458333333333334</v>
      </c>
      <c r="F36" s="18">
        <f>C36/1359</f>
        <v>2.0235467255334808E-4</v>
      </c>
    </row>
    <row r="37" spans="1:6">
      <c r="A37">
        <v>2019</v>
      </c>
      <c r="B37" s="39">
        <v>0.29699999999999999</v>
      </c>
      <c r="C37" s="43">
        <v>0.29699999999999999</v>
      </c>
      <c r="D37">
        <v>26</v>
      </c>
      <c r="E37" s="6">
        <f t="shared" ref="E37:E55" si="9">(C37*1000)/D37</f>
        <v>11.423076923076923</v>
      </c>
      <c r="F37" s="18">
        <f t="shared" ref="F37:F55" si="10">C37/1359</f>
        <v>2.1854304635761588E-4</v>
      </c>
    </row>
    <row r="38" spans="1:6">
      <c r="A38">
        <v>2020</v>
      </c>
      <c r="B38" s="39">
        <v>0.98799999999999999</v>
      </c>
      <c r="C38" s="43">
        <v>0.98799999999999999</v>
      </c>
      <c r="D38">
        <v>64</v>
      </c>
      <c r="E38" s="6">
        <f t="shared" si="9"/>
        <v>15.4375</v>
      </c>
      <c r="F38" s="18">
        <f t="shared" si="10"/>
        <v>7.2700515084621049E-4</v>
      </c>
    </row>
    <row r="39" spans="1:6">
      <c r="A39">
        <v>2021</v>
      </c>
      <c r="B39" s="39">
        <v>1.7609999999999999</v>
      </c>
      <c r="C39" s="43">
        <v>1.7609999999999999</v>
      </c>
      <c r="D39">
        <v>124</v>
      </c>
      <c r="E39" s="6">
        <f t="shared" si="9"/>
        <v>14.201612903225806</v>
      </c>
      <c r="F39" s="18">
        <f t="shared" si="10"/>
        <v>1.2958057395143488E-3</v>
      </c>
    </row>
    <row r="40" spans="1:6">
      <c r="A40" s="7">
        <v>2022</v>
      </c>
      <c r="B40" s="40">
        <v>2.4820000000000002</v>
      </c>
      <c r="C40" s="44">
        <v>2.4820000000000002</v>
      </c>
      <c r="D40" s="7">
        <v>184</v>
      </c>
      <c r="E40" s="8">
        <f t="shared" si="9"/>
        <v>13.489130434782609</v>
      </c>
      <c r="F40" s="25">
        <f t="shared" si="10"/>
        <v>1.8263428991905815E-3</v>
      </c>
    </row>
    <row r="41" spans="1:6">
      <c r="A41">
        <v>2023</v>
      </c>
      <c r="B41" s="41">
        <f>B40*1.05</f>
        <v>2.6061000000000005</v>
      </c>
      <c r="C41" s="45">
        <f>C40*1.6</f>
        <v>3.9712000000000005</v>
      </c>
      <c r="D41" s="15">
        <f>D40*1.6</f>
        <v>294.40000000000003</v>
      </c>
      <c r="E41" s="6">
        <f t="shared" si="9"/>
        <v>13.489130434782609</v>
      </c>
      <c r="F41" s="18">
        <f t="shared" si="10"/>
        <v>2.9221486387049304E-3</v>
      </c>
    </row>
    <row r="42" spans="1:6">
      <c r="A42">
        <v>2024</v>
      </c>
      <c r="B42" s="41">
        <f t="shared" ref="B42:B55" si="11">B41*1.05</f>
        <v>2.7364050000000009</v>
      </c>
      <c r="C42" s="45">
        <f t="shared" ref="C42:C50" si="12">C41*1.6</f>
        <v>6.3539200000000013</v>
      </c>
      <c r="D42" s="15">
        <f t="shared" ref="D42:D50" si="13">D41*1.6</f>
        <v>471.04000000000008</v>
      </c>
      <c r="E42" s="6">
        <f t="shared" si="9"/>
        <v>13.489130434782609</v>
      </c>
      <c r="F42" s="18">
        <f t="shared" si="10"/>
        <v>4.6754378219278888E-3</v>
      </c>
    </row>
    <row r="43" spans="1:6">
      <c r="A43">
        <v>2025</v>
      </c>
      <c r="B43" s="41">
        <f t="shared" si="11"/>
        <v>2.8732252500000008</v>
      </c>
      <c r="C43" s="45">
        <f t="shared" si="12"/>
        <v>10.166272000000003</v>
      </c>
      <c r="D43" s="15">
        <f t="shared" si="13"/>
        <v>753.66400000000021</v>
      </c>
      <c r="E43" s="6">
        <f t="shared" si="9"/>
        <v>13.489130434782608</v>
      </c>
      <c r="F43" s="18">
        <f t="shared" si="10"/>
        <v>7.4807005150846232E-3</v>
      </c>
    </row>
    <row r="44" spans="1:6">
      <c r="A44">
        <v>2026</v>
      </c>
      <c r="B44" s="41">
        <f t="shared" si="11"/>
        <v>3.0168865125000011</v>
      </c>
      <c r="C44" s="45">
        <f t="shared" si="12"/>
        <v>16.266035200000005</v>
      </c>
      <c r="D44" s="15">
        <f t="shared" si="13"/>
        <v>1205.8624000000004</v>
      </c>
      <c r="E44" s="6">
        <f t="shared" si="9"/>
        <v>13.489130434782608</v>
      </c>
      <c r="F44" s="17">
        <f t="shared" si="10"/>
        <v>1.1969120824135397E-2</v>
      </c>
    </row>
    <row r="45" spans="1:6">
      <c r="A45">
        <v>2027</v>
      </c>
      <c r="B45" s="41">
        <f t="shared" si="11"/>
        <v>3.1677308381250011</v>
      </c>
      <c r="C45" s="45">
        <f t="shared" si="12"/>
        <v>26.02565632000001</v>
      </c>
      <c r="D45" s="15">
        <f t="shared" si="13"/>
        <v>1929.3798400000007</v>
      </c>
      <c r="E45" s="6">
        <f t="shared" si="9"/>
        <v>13.489130434782608</v>
      </c>
      <c r="F45" s="17">
        <f t="shared" si="10"/>
        <v>1.9150593318616637E-2</v>
      </c>
    </row>
    <row r="46" spans="1:6">
      <c r="A46">
        <v>2028</v>
      </c>
      <c r="B46" s="41">
        <f t="shared" si="11"/>
        <v>3.3261173800312513</v>
      </c>
      <c r="C46" s="45">
        <f t="shared" si="12"/>
        <v>41.641050112000016</v>
      </c>
      <c r="D46" s="15">
        <f t="shared" si="13"/>
        <v>3087.0077440000014</v>
      </c>
      <c r="E46" s="6">
        <f t="shared" si="9"/>
        <v>13.489130434782609</v>
      </c>
      <c r="F46" s="17">
        <f t="shared" si="10"/>
        <v>3.0640949309786621E-2</v>
      </c>
    </row>
    <row r="47" spans="1:6">
      <c r="A47">
        <v>2029</v>
      </c>
      <c r="B47" s="41">
        <f t="shared" si="11"/>
        <v>3.492423249032814</v>
      </c>
      <c r="C47" s="45">
        <f t="shared" si="12"/>
        <v>66.625680179200032</v>
      </c>
      <c r="D47" s="15">
        <f t="shared" si="13"/>
        <v>4939.2123904000027</v>
      </c>
      <c r="E47" s="6">
        <f t="shared" si="9"/>
        <v>13.489130434782608</v>
      </c>
      <c r="F47" s="17">
        <f t="shared" si="10"/>
        <v>4.9025518895658593E-2</v>
      </c>
    </row>
    <row r="48" spans="1:6">
      <c r="A48">
        <v>2030</v>
      </c>
      <c r="B48" s="41">
        <f t="shared" si="11"/>
        <v>3.6670444114844547</v>
      </c>
      <c r="C48" s="45">
        <f t="shared" si="12"/>
        <v>106.60108828672006</v>
      </c>
      <c r="D48" s="15">
        <f t="shared" si="13"/>
        <v>7902.7398246400044</v>
      </c>
      <c r="E48" s="6">
        <f t="shared" si="9"/>
        <v>13.489130434782608</v>
      </c>
      <c r="F48" s="17">
        <f t="shared" si="10"/>
        <v>7.844083023305376E-2</v>
      </c>
    </row>
    <row r="49" spans="1:6">
      <c r="A49">
        <v>2031</v>
      </c>
      <c r="B49" s="41">
        <f t="shared" si="11"/>
        <v>3.8503966320586778</v>
      </c>
      <c r="C49" s="45">
        <f t="shared" si="12"/>
        <v>170.56174125875211</v>
      </c>
      <c r="D49" s="15">
        <f t="shared" si="13"/>
        <v>12644.383719424008</v>
      </c>
      <c r="E49" s="6">
        <f t="shared" si="9"/>
        <v>13.489130434782608</v>
      </c>
      <c r="F49" s="17">
        <f t="shared" si="10"/>
        <v>0.12550532837288603</v>
      </c>
    </row>
    <row r="50" spans="1:6">
      <c r="A50" s="7">
        <v>2032</v>
      </c>
      <c r="B50" s="42">
        <f t="shared" si="11"/>
        <v>4.0429164636616122</v>
      </c>
      <c r="C50" s="46">
        <f t="shared" si="12"/>
        <v>272.89878601400341</v>
      </c>
      <c r="D50" s="24">
        <f t="shared" si="13"/>
        <v>20231.013951078414</v>
      </c>
      <c r="E50" s="8">
        <f t="shared" si="9"/>
        <v>13.489130434782609</v>
      </c>
      <c r="F50" s="26">
        <f t="shared" si="10"/>
        <v>0.20080852539661767</v>
      </c>
    </row>
    <row r="51" spans="1:6">
      <c r="A51">
        <v>2033</v>
      </c>
      <c r="B51" s="41">
        <f t="shared" si="11"/>
        <v>4.2450622868446928</v>
      </c>
      <c r="C51" s="45">
        <f>C50*1.05</f>
        <v>286.54372531470358</v>
      </c>
      <c r="D51" s="15">
        <f>D50*1.05</f>
        <v>21242.564648632335</v>
      </c>
      <c r="E51" s="6">
        <f t="shared" si="9"/>
        <v>13.489130434782611</v>
      </c>
      <c r="F51" s="17">
        <f t="shared" si="10"/>
        <v>0.21084895166644854</v>
      </c>
    </row>
    <row r="52" spans="1:6">
      <c r="A52">
        <v>2034</v>
      </c>
      <c r="B52" s="41">
        <f t="shared" si="11"/>
        <v>4.4573154011869276</v>
      </c>
      <c r="C52" s="45">
        <f t="shared" ref="C52:C55" si="14">C51*1.05</f>
        <v>300.87091158043876</v>
      </c>
      <c r="D52" s="15">
        <f t="shared" ref="D52:D55" si="15">D51*1.05</f>
        <v>22304.692881063951</v>
      </c>
      <c r="E52" s="6">
        <f t="shared" si="9"/>
        <v>13.489130434782611</v>
      </c>
      <c r="F52" s="17">
        <f t="shared" si="10"/>
        <v>0.22139139924977097</v>
      </c>
    </row>
    <row r="53" spans="1:6">
      <c r="A53">
        <v>2035</v>
      </c>
      <c r="B53" s="41">
        <f t="shared" si="11"/>
        <v>4.6801811712462742</v>
      </c>
      <c r="C53" s="45">
        <f t="shared" si="14"/>
        <v>315.91445715946071</v>
      </c>
      <c r="D53" s="15">
        <f t="shared" si="15"/>
        <v>23419.927525117149</v>
      </c>
      <c r="E53" s="6">
        <f t="shared" si="9"/>
        <v>13.489130434782609</v>
      </c>
      <c r="F53" s="17">
        <f t="shared" si="10"/>
        <v>0.23246096921225953</v>
      </c>
    </row>
    <row r="54" spans="1:6">
      <c r="A54">
        <v>2036</v>
      </c>
      <c r="B54" s="41">
        <f t="shared" si="11"/>
        <v>4.9141902298085878</v>
      </c>
      <c r="C54" s="45">
        <f t="shared" si="14"/>
        <v>331.71018001743374</v>
      </c>
      <c r="D54" s="15">
        <f t="shared" si="15"/>
        <v>24590.923901373008</v>
      </c>
      <c r="E54" s="6">
        <f t="shared" si="9"/>
        <v>13.489130434782611</v>
      </c>
      <c r="F54" s="17">
        <f t="shared" si="10"/>
        <v>0.24408401767287252</v>
      </c>
    </row>
    <row r="55" spans="1:6">
      <c r="A55">
        <v>2037</v>
      </c>
      <c r="B55" s="41">
        <f t="shared" si="11"/>
        <v>5.1598997412990171</v>
      </c>
      <c r="C55" s="45">
        <f t="shared" si="14"/>
        <v>348.29568901830544</v>
      </c>
      <c r="D55" s="15">
        <f t="shared" si="15"/>
        <v>25820.470096441659</v>
      </c>
      <c r="E55" s="6">
        <f t="shared" si="9"/>
        <v>13.489130434782609</v>
      </c>
      <c r="F55" s="17">
        <f t="shared" si="10"/>
        <v>0.25628821855651612</v>
      </c>
    </row>
    <row r="57" spans="1:6">
      <c r="A57" t="s">
        <v>32</v>
      </c>
    </row>
    <row r="58" spans="1:6">
      <c r="A58" t="s">
        <v>33</v>
      </c>
    </row>
    <row r="59" spans="1:6">
      <c r="A59" t="s">
        <v>34</v>
      </c>
    </row>
  </sheetData>
  <hyperlinks>
    <hyperlink ref="A11" r:id="rId1" xr:uid="{C4238F40-E749-4906-9DF8-B37002353722}"/>
  </hyperlinks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6F3EA4767B024DB9B245E139179B87" ma:contentTypeVersion="10" ma:contentTypeDescription="Create a new document." ma:contentTypeScope="" ma:versionID="4c585a28d2c758012fd4315ac513e5a1">
  <xsd:schema xmlns:xsd="http://www.w3.org/2001/XMLSchema" xmlns:xs="http://www.w3.org/2001/XMLSchema" xmlns:p="http://schemas.microsoft.com/office/2006/metadata/properties" xmlns:ns2="c5492881-3d68-43a6-9adc-7c83dada912e" xmlns:ns3="ac8f4243-971b-450b-ad20-a6a56eef3f4e" targetNamespace="http://schemas.microsoft.com/office/2006/metadata/properties" ma:root="true" ma:fieldsID="928e5874a61e54c2e7e402b34379ea5f" ns2:_="" ns3:_="">
    <xsd:import namespace="c5492881-3d68-43a6-9adc-7c83dada912e"/>
    <xsd:import namespace="ac8f4243-971b-450b-ad20-a6a56eef3f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2:MediaServiceDateTake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492881-3d68-43a6-9adc-7c83dada91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8322d195-8426-4802-a5bf-0168028ee8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8f4243-971b-450b-ad20-a6a56eef3f4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5492881-3d68-43a6-9adc-7c83dada91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FEC0546-6F5D-4204-8843-972BD44FA0EA}"/>
</file>

<file path=customXml/itemProps2.xml><?xml version="1.0" encoding="utf-8"?>
<ds:datastoreItem xmlns:ds="http://schemas.openxmlformats.org/officeDocument/2006/customXml" ds:itemID="{C2682C17-624D-4130-AF45-88EF1E509933}"/>
</file>

<file path=customXml/itemProps3.xml><?xml version="1.0" encoding="utf-8"?>
<ds:datastoreItem xmlns:ds="http://schemas.openxmlformats.org/officeDocument/2006/customXml" ds:itemID="{4E6A8E7C-D794-467B-B908-830ADEB653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Connie Lemley</dc:creator>
  <cp:keywords/>
  <dc:description/>
  <cp:lastModifiedBy>Trish Bosch</cp:lastModifiedBy>
  <cp:revision/>
  <dcterms:created xsi:type="dcterms:W3CDTF">2023-09-21T22:28:35Z</dcterms:created>
  <dcterms:modified xsi:type="dcterms:W3CDTF">2023-10-27T15:26:16Z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0x010100996F3EA4767B024DB9B245E139179B87</vt:lpwstr>
  </property>
  <property fmtid="{D5CDD505-2E9C-101B-9397-08002B2CF9AE}" pid="3" name="MediaServiceImageTags">
    <vt:lpwstr/>
  </property>
</Properties>
</file>