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ac385686f0d07d2/"/>
    </mc:Choice>
  </mc:AlternateContent>
  <xr:revisionPtr revIDLastSave="28" documentId="8_{91605C65-5B5D-4FAC-AA16-A4D283A793B7}" xr6:coauthVersionLast="47" xr6:coauthVersionMax="47" xr10:uidLastSave="{365B2459-DF5F-4BE0-8518-503BE6F95498}"/>
  <bookViews>
    <workbookView xWindow="-108" yWindow="-108" windowWidth="23256" windowHeight="12456" xr2:uid="{21249779-57F9-4DBA-92E4-9B3C4A9C9474}"/>
  </bookViews>
  <sheets>
    <sheet name="1.04 Depr" sheetId="1" r:id="rId1"/>
  </sheets>
  <externalReferences>
    <externalReference r:id="rId2"/>
  </externalReferences>
  <definedNames>
    <definedName name="_xlnm.Print_Area" localSheetId="0">'1.04 Depr'!$A$1:$J$81</definedName>
    <definedName name="_xlnm.Print_Titles" localSheetId="0">'1.04 Depr'!$1:$7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8" i="1" l="1"/>
  <c r="F75" i="1" s="1"/>
  <c r="E73" i="1"/>
  <c r="F69" i="1"/>
  <c r="G69" i="1" s="1"/>
  <c r="J59" i="1"/>
  <c r="H59" i="1"/>
  <c r="F59" i="1"/>
  <c r="G56" i="1"/>
  <c r="F55" i="1"/>
  <c r="E55" i="1"/>
  <c r="H54" i="1"/>
  <c r="J54" i="1" s="1"/>
  <c r="J53" i="1"/>
  <c r="I53" i="1"/>
  <c r="H53" i="1"/>
  <c r="H52" i="1"/>
  <c r="J52" i="1" s="1"/>
  <c r="I51" i="1"/>
  <c r="J51" i="1" s="1"/>
  <c r="H51" i="1"/>
  <c r="J50" i="1"/>
  <c r="H50" i="1"/>
  <c r="H49" i="1"/>
  <c r="J49" i="1" s="1"/>
  <c r="J48" i="1"/>
  <c r="H48" i="1"/>
  <c r="H47" i="1"/>
  <c r="H55" i="1" s="1"/>
  <c r="I43" i="1"/>
  <c r="F43" i="1"/>
  <c r="F56" i="1" s="1"/>
  <c r="F62" i="1" s="1"/>
  <c r="E43" i="1"/>
  <c r="E56" i="1" s="1"/>
  <c r="E62" i="1" s="1"/>
  <c r="H42" i="1"/>
  <c r="J42" i="1" s="1"/>
  <c r="H41" i="1"/>
  <c r="J41" i="1" s="1"/>
  <c r="H40" i="1"/>
  <c r="J40" i="1" s="1"/>
  <c r="H39" i="1"/>
  <c r="J39" i="1" s="1"/>
  <c r="H38" i="1"/>
  <c r="J38" i="1" s="1"/>
  <c r="H37" i="1"/>
  <c r="J37" i="1" s="1"/>
  <c r="H36" i="1"/>
  <c r="J36" i="1" s="1"/>
  <c r="H35" i="1"/>
  <c r="J35" i="1" s="1"/>
  <c r="H34" i="1"/>
  <c r="J34" i="1" s="1"/>
  <c r="J33" i="1"/>
  <c r="H33" i="1"/>
  <c r="H32" i="1"/>
  <c r="J32" i="1" s="1"/>
  <c r="J31" i="1"/>
  <c r="H31" i="1"/>
  <c r="H30" i="1"/>
  <c r="J30" i="1" s="1"/>
  <c r="H29" i="1"/>
  <c r="J29" i="1" s="1"/>
  <c r="J28" i="1"/>
  <c r="H28" i="1"/>
  <c r="H27" i="1"/>
  <c r="J27" i="1" s="1"/>
  <c r="H26" i="1"/>
  <c r="J26" i="1" s="1"/>
  <c r="H25" i="1"/>
  <c r="J25" i="1" s="1"/>
  <c r="H24" i="1"/>
  <c r="J24" i="1" s="1"/>
  <c r="H23" i="1"/>
  <c r="J23" i="1" s="1"/>
  <c r="H22" i="1"/>
  <c r="I19" i="1"/>
  <c r="F19" i="1"/>
  <c r="E19" i="1"/>
  <c r="H18" i="1"/>
  <c r="J18" i="1" s="1"/>
  <c r="J17" i="1"/>
  <c r="H17" i="1"/>
  <c r="H16" i="1"/>
  <c r="J16" i="1" s="1"/>
  <c r="J19" i="1" s="1"/>
  <c r="I13" i="1"/>
  <c r="F13" i="1"/>
  <c r="E13" i="1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J12" i="1"/>
  <c r="J13" i="1" s="1"/>
  <c r="H12" i="1"/>
  <c r="H13" i="1" s="1"/>
  <c r="A12" i="1"/>
  <c r="A4" i="1"/>
  <c r="A3" i="1"/>
  <c r="H43" i="1" l="1"/>
  <c r="H56" i="1" s="1"/>
  <c r="H62" i="1" s="1"/>
  <c r="F76" i="1"/>
  <c r="G75" i="1"/>
  <c r="G76" i="1" s="1"/>
  <c r="J22" i="1"/>
  <c r="J43" i="1" s="1"/>
  <c r="J56" i="1" s="1"/>
  <c r="J47" i="1"/>
  <c r="J55" i="1" s="1"/>
  <c r="F70" i="1"/>
  <c r="G70" i="1" s="1"/>
  <c r="I55" i="1"/>
  <c r="I56" i="1" s="1"/>
  <c r="I62" i="1" s="1"/>
  <c r="H19" i="1"/>
  <c r="F68" i="1"/>
  <c r="F71" i="1"/>
  <c r="G71" i="1" s="1"/>
  <c r="F72" i="1"/>
  <c r="G72" i="1" s="1"/>
  <c r="G68" i="1" l="1"/>
  <c r="G73" i="1" s="1"/>
  <c r="J60" i="1" s="1"/>
  <c r="J62" i="1" s="1"/>
  <c r="F73" i="1"/>
  <c r="F78" i="1" s="1"/>
  <c r="G78" i="1" l="1"/>
</calcChain>
</file>

<file path=xl/sharedStrings.xml><?xml version="1.0" encoding="utf-8"?>
<sst xmlns="http://schemas.openxmlformats.org/spreadsheetml/2006/main" count="92" uniqueCount="85">
  <si>
    <t>Reference Schedule:  1.04</t>
  </si>
  <si>
    <t>Depreciation Expense Normalization</t>
  </si>
  <si>
    <t>Line</t>
  </si>
  <si>
    <t>Acct #</t>
  </si>
  <si>
    <t>Description</t>
  </si>
  <si>
    <t>Test Yr Ending Bal</t>
  </si>
  <si>
    <t>Fully Depr Items</t>
  </si>
  <si>
    <t>Rate</t>
  </si>
  <si>
    <t>Normalized Expense</t>
  </si>
  <si>
    <t>Test Year Expense</t>
  </si>
  <si>
    <t>Pro Forma Adj</t>
  </si>
  <si>
    <t>#</t>
  </si>
  <si>
    <t>(1)</t>
  </si>
  <si>
    <t>(2)</t>
  </si>
  <si>
    <t>(3)</t>
  </si>
  <si>
    <t>(4)</t>
  </si>
  <si>
    <t>(5)</t>
  </si>
  <si>
    <t>(6)</t>
  </si>
  <si>
    <t>(7)</t>
  </si>
  <si>
    <t>(8)</t>
  </si>
  <si>
    <t>Intangible Plant</t>
  </si>
  <si>
    <t>Misc. Intangible Plan</t>
  </si>
  <si>
    <t>Subtotal</t>
  </si>
  <si>
    <t>Distribution Plant</t>
  </si>
  <si>
    <t>Fuel Holders, Producers/ACC</t>
  </si>
  <si>
    <t>Generators</t>
  </si>
  <si>
    <t>Accessory Electric Equipment</t>
  </si>
  <si>
    <t>SCADA/Load Management</t>
  </si>
  <si>
    <t>Poles, Towers &amp; Fixtures</t>
  </si>
  <si>
    <t>O/H Conductors &amp; Devices</t>
  </si>
  <si>
    <t>U/G Conductors &amp; Devices</t>
  </si>
  <si>
    <t>Line Transformers</t>
  </si>
  <si>
    <t>Services</t>
  </si>
  <si>
    <t>Meters - Traditional</t>
  </si>
  <si>
    <t>AMR-TWAC-Meter</t>
  </si>
  <si>
    <t>AMR-TWAC-Receiver-Equip</t>
  </si>
  <si>
    <t>AMR-TWAC-Transformers</t>
  </si>
  <si>
    <t>AMR-TWAC-Computer</t>
  </si>
  <si>
    <t>AMR-TWAC-Control Link</t>
  </si>
  <si>
    <t>Install/Cust. Premise</t>
  </si>
  <si>
    <t>Install/Cust. Premise LED</t>
  </si>
  <si>
    <t>St Lights &amp; Sign Sys</t>
  </si>
  <si>
    <t>Street Lighting/City of Glasgow</t>
  </si>
  <si>
    <t>Street Lighting/City--Cave City</t>
  </si>
  <si>
    <t>Street Lighting/Metcalfe County</t>
  </si>
  <si>
    <t>Street Lighting/Munfordville</t>
  </si>
  <si>
    <t>Street Lighting/Edmonton</t>
  </si>
  <si>
    <t>Street Lighting/Barren County</t>
  </si>
  <si>
    <t>General Plant</t>
  </si>
  <si>
    <t>Land and Land Rights</t>
  </si>
  <si>
    <t>Structures &amp; Improvements</t>
  </si>
  <si>
    <t>Office Furniture &amp; Equipment</t>
  </si>
  <si>
    <t>Tools, Shop, Garage &amp; Equipment</t>
  </si>
  <si>
    <t>Laboratory Equipment</t>
  </si>
  <si>
    <t>Power Operated Equipment</t>
  </si>
  <si>
    <t>Communications Equipment</t>
  </si>
  <si>
    <t>Miscellaneous</t>
  </si>
  <si>
    <t>Temp Service/Cons Prem</t>
  </si>
  <si>
    <t>A</t>
  </si>
  <si>
    <t>Distribution &amp; General Subtotal</t>
  </si>
  <si>
    <t>Transporation Charged to Clearing</t>
  </si>
  <si>
    <t>Transportation</t>
  </si>
  <si>
    <t>B</t>
  </si>
  <si>
    <t>Allocation of Clearing to O&amp;M</t>
  </si>
  <si>
    <t>A+B</t>
  </si>
  <si>
    <t>TOTAL</t>
  </si>
  <si>
    <t>This adjustment normalizes depreciation expenses by replacing test year actual expenses with test year end balances, less any fully depreciated items, at approved depreciation rates.</t>
  </si>
  <si>
    <t>Labor $</t>
  </si>
  <si>
    <t>Alloc</t>
  </si>
  <si>
    <t>Depr $</t>
  </si>
  <si>
    <t>580-589</t>
  </si>
  <si>
    <t>Operations</t>
  </si>
  <si>
    <t>590-598</t>
  </si>
  <si>
    <t>Maintenance</t>
  </si>
  <si>
    <t>901-905</t>
  </si>
  <si>
    <t>Consumer Accounts</t>
  </si>
  <si>
    <t>907-912</t>
  </si>
  <si>
    <t>Customer Service</t>
  </si>
  <si>
    <t>920-935</t>
  </si>
  <si>
    <t>Administrative &amp; General</t>
  </si>
  <si>
    <t>Capital</t>
  </si>
  <si>
    <t>Balance Sheet Accounts</t>
  </si>
  <si>
    <t>Total</t>
  </si>
  <si>
    <t>This adjustment normalizes depreciation expenses by replacing test year actual expenses with test year end balances (less any fully depreciated items) at approved depreciation rates.</t>
  </si>
  <si>
    <t>Revised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</si>
</sst>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&quot;$&quot;* #,##0_);_(&quot;$&quot;* \(#,##0\);_(&quot;$&quot;* &quot;-&quot;??_);_(@_)"/>
    <numFmt numFmtId="167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</cellStyleXfs>
  <cellXfs count="58">
    <xf numFmtId="0" fontId="0" fillId="0" borderId="0" xfId="0"/>
    <xf numFmtId="0" fontId="2" fillId="0" borderId="0" xfId="0" applyFont="1"/>
    <xf numFmtId="0" fontId="4" fillId="0" borderId="0" xfId="4" applyFont="1" applyAlignment="1">
      <alignment horizontal="right"/>
    </xf>
    <xf numFmtId="0" fontId="4" fillId="0" borderId="0" xfId="4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4" applyFont="1"/>
    <xf numFmtId="0" fontId="6" fillId="0" borderId="0" xfId="0" applyFont="1" applyAlignment="1">
      <alignment horizontal="center" wrapText="1"/>
    </xf>
    <xf numFmtId="43" fontId="6" fillId="0" borderId="0" xfId="1" applyFont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quotePrefix="1" applyFont="1" applyBorder="1" applyAlignment="1">
      <alignment horizontal="center"/>
    </xf>
    <xf numFmtId="0" fontId="6" fillId="0" borderId="0" xfId="0" applyFont="1"/>
    <xf numFmtId="43" fontId="6" fillId="0" borderId="0" xfId="1" applyFont="1"/>
    <xf numFmtId="0" fontId="7" fillId="0" borderId="0" xfId="0" applyFont="1" applyAlignment="1">
      <alignment horizontal="left"/>
    </xf>
    <xf numFmtId="43" fontId="6" fillId="0" borderId="0" xfId="1" applyFont="1" applyBorder="1" applyAlignment="1" applyProtection="1">
      <alignment horizontal="center"/>
    </xf>
    <xf numFmtId="41" fontId="6" fillId="0" borderId="0" xfId="0" applyNumberFormat="1" applyFont="1"/>
    <xf numFmtId="10" fontId="6" fillId="0" borderId="0" xfId="3" applyNumberFormat="1" applyFont="1" applyBorder="1" applyProtection="1"/>
    <xf numFmtId="0" fontId="6" fillId="0" borderId="2" xfId="0" applyFont="1" applyBorder="1" applyAlignment="1">
      <alignment horizontal="right"/>
    </xf>
    <xf numFmtId="41" fontId="6" fillId="0" borderId="2" xfId="0" applyNumberFormat="1" applyFont="1" applyBorder="1"/>
    <xf numFmtId="10" fontId="6" fillId="0" borderId="0" xfId="3" applyNumberFormat="1" applyFont="1"/>
    <xf numFmtId="10" fontId="6" fillId="0" borderId="0" xfId="0" applyNumberFormat="1" applyFont="1"/>
    <xf numFmtId="43" fontId="6" fillId="0" borderId="0" xfId="0" applyNumberFormat="1" applyFont="1"/>
    <xf numFmtId="43" fontId="6" fillId="0" borderId="0" xfId="1" applyFont="1" applyBorder="1" applyAlignment="1" applyProtection="1">
      <alignment horizontal="left"/>
    </xf>
    <xf numFmtId="164" fontId="6" fillId="0" borderId="0" xfId="0" applyNumberFormat="1" applyFont="1"/>
    <xf numFmtId="165" fontId="6" fillId="0" borderId="0" xfId="2" applyNumberFormat="1" applyFont="1" applyBorder="1"/>
    <xf numFmtId="0" fontId="6" fillId="0" borderId="3" xfId="0" applyFont="1" applyBorder="1"/>
    <xf numFmtId="0" fontId="6" fillId="0" borderId="3" xfId="0" applyFont="1" applyBorder="1" applyAlignment="1">
      <alignment horizontal="right"/>
    </xf>
    <xf numFmtId="41" fontId="6" fillId="0" borderId="3" xfId="0" applyNumberFormat="1" applyFont="1" applyBorder="1"/>
    <xf numFmtId="0" fontId="6" fillId="0" borderId="0" xfId="0" applyFont="1" applyAlignment="1">
      <alignment horizontal="right"/>
    </xf>
    <xf numFmtId="43" fontId="6" fillId="0" borderId="3" xfId="1" applyFont="1" applyBorder="1" applyAlignment="1" applyProtection="1">
      <alignment horizontal="left"/>
    </xf>
    <xf numFmtId="10" fontId="6" fillId="0" borderId="3" xfId="0" applyNumberFormat="1" applyFont="1" applyBorder="1"/>
    <xf numFmtId="165" fontId="6" fillId="0" borderId="3" xfId="2" applyNumberFormat="1" applyFont="1" applyBorder="1"/>
    <xf numFmtId="0" fontId="6" fillId="0" borderId="4" xfId="0" applyFont="1" applyBorder="1"/>
    <xf numFmtId="41" fontId="6" fillId="0" borderId="4" xfId="0" applyNumberFormat="1" applyFont="1" applyBorder="1"/>
    <xf numFmtId="41" fontId="8" fillId="0" borderId="4" xfId="0" applyNumberFormat="1" applyFont="1" applyBorder="1"/>
    <xf numFmtId="43" fontId="6" fillId="0" borderId="0" xfId="1" applyFont="1" applyAlignment="1">
      <alignment vertical="top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 horizontal="right" wrapText="1"/>
    </xf>
    <xf numFmtId="165" fontId="6" fillId="0" borderId="0" xfId="2" applyNumberFormat="1" applyFont="1" applyBorder="1" applyProtection="1"/>
    <xf numFmtId="164" fontId="6" fillId="0" borderId="0" xfId="3" applyNumberFormat="1" applyFont="1" applyFill="1" applyBorder="1" applyProtection="1"/>
    <xf numFmtId="0" fontId="6" fillId="0" borderId="2" xfId="0" applyFont="1" applyBorder="1" applyAlignment="1">
      <alignment horizontal="center"/>
    </xf>
    <xf numFmtId="0" fontId="6" fillId="0" borderId="2" xfId="0" applyFont="1" applyBorder="1"/>
    <xf numFmtId="165" fontId="6" fillId="0" borderId="5" xfId="2" applyNumberFormat="1" applyFont="1" applyBorder="1" applyAlignment="1" applyProtection="1">
      <alignment horizontal="center"/>
    </xf>
    <xf numFmtId="164" fontId="6" fillId="0" borderId="2" xfId="3" applyNumberFormat="1" applyFont="1" applyFill="1" applyBorder="1" applyProtection="1"/>
    <xf numFmtId="165" fontId="6" fillId="0" borderId="0" xfId="2" applyNumberFormat="1" applyFont="1" applyBorder="1" applyAlignment="1" applyProtection="1">
      <alignment horizontal="center"/>
    </xf>
    <xf numFmtId="165" fontId="6" fillId="0" borderId="2" xfId="2" applyNumberFormat="1" applyFont="1" applyBorder="1" applyAlignment="1" applyProtection="1">
      <alignment horizontal="center"/>
    </xf>
    <xf numFmtId="164" fontId="6" fillId="0" borderId="0" xfId="3" applyNumberFormat="1" applyFont="1" applyBorder="1" applyProtection="1"/>
    <xf numFmtId="0" fontId="6" fillId="0" borderId="4" xfId="0" applyFont="1" applyBorder="1" applyAlignment="1">
      <alignment horizontal="center"/>
    </xf>
    <xf numFmtId="165" fontId="6" fillId="0" borderId="4" xfId="2" applyNumberFormat="1" applyFont="1" applyBorder="1" applyAlignment="1" applyProtection="1">
      <alignment horizontal="center"/>
    </xf>
    <xf numFmtId="164" fontId="6" fillId="0" borderId="4" xfId="3" applyNumberFormat="1" applyFont="1" applyBorder="1" applyProtection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41" fontId="2" fillId="0" borderId="0" xfId="0" applyNumberFormat="1" applyFont="1"/>
    <xf numFmtId="10" fontId="6" fillId="2" borderId="0" xfId="3" applyNumberFormat="1" applyFont="1" applyFill="1" applyBorder="1" applyProtection="1"/>
    <xf numFmtId="10" fontId="6" fillId="3" borderId="0" xfId="3" applyNumberFormat="1" applyFont="1" applyFill="1" applyBorder="1" applyProtection="1"/>
    <xf numFmtId="167" fontId="6" fillId="0" borderId="0" xfId="1" applyNumberFormat="1" applyFont="1"/>
    <xf numFmtId="0" fontId="2" fillId="2" borderId="0" xfId="0" applyFont="1" applyFill="1"/>
  </cellXfs>
  <cellStyles count="5">
    <cellStyle name="Comma" xfId="1" builtinId="3"/>
    <cellStyle name="Currency" xfId="2" builtinId="4"/>
    <cellStyle name="Normal" xfId="0" builtinId="0"/>
    <cellStyle name="Normal 2" xfId="4" xr:uid="{4E17E7D2-3E3D-42AA-A422-CEF6203127BB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d.docs.live.net/2ac385686f0d07d2/Documents/CATALYST%20Consulting/Clients/Farmers/2022%20COS%20%5e0%20Rates%202023-00158/COSS%20and%20Rates/Farmers-RevReq-2022-FILED.xlsx" TargetMode="External"/><Relationship Id="rId1" Type="http://schemas.openxmlformats.org/officeDocument/2006/relationships/externalLinkPath" Target="Documents/CATALYST%20Consulting/Clients/Farmers/2022%20COS%20%5e0%20Rates%202023-00158/COSS%20and%20Rates/Farmers-RevReq-2022-FIL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vReq"/>
      <sheetName val="Adj List"/>
      <sheetName val="Adj BS"/>
      <sheetName val="Adj IS"/>
      <sheetName val="1.01 FAC"/>
      <sheetName val="1.02 ES"/>
      <sheetName val="1.03 Int Exp"/>
      <sheetName val="1.04 Depr"/>
      <sheetName val="1.05 ROW"/>
      <sheetName val="1.06 YearEndCust"/>
      <sheetName val="1.07 FEMA"/>
      <sheetName val="1.08 DonAdsDues"/>
      <sheetName val="1.09 Directors"/>
      <sheetName val="1.10 Wages &amp; Salaries"/>
      <sheetName val="1.11 401K"/>
      <sheetName val="1.12 Life Insur"/>
      <sheetName val="1.13 RateCase"/>
      <sheetName val="1.14 Outside"/>
      <sheetName val="1.15 GTCC"/>
      <sheetName val="1.16 Payroll Tx"/>
    </sheetNames>
    <sheetDataSet>
      <sheetData sheetId="0">
        <row r="1">
          <cell r="A1" t="str">
            <v>FARMERS RECC</v>
          </cell>
        </row>
        <row r="3">
          <cell r="A3" t="str">
            <v>For the 12 Months Ended December 31, 2022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B67814-8397-473E-8391-03E99D95BE41}">
  <dimension ref="A1:Y81"/>
  <sheetViews>
    <sheetView tabSelected="1" zoomScaleNormal="100" workbookViewId="0">
      <selection activeCell="L8" sqref="L8"/>
    </sheetView>
  </sheetViews>
  <sheetFormatPr defaultColWidth="9.109375" defaultRowHeight="13.2" x14ac:dyDescent="0.25"/>
  <cols>
    <col min="1" max="1" width="5.88671875" style="1" customWidth="1"/>
    <col min="2" max="2" width="2.33203125" style="1" customWidth="1"/>
    <col min="3" max="3" width="9.33203125" style="1" customWidth="1"/>
    <col min="4" max="4" width="30.5546875" style="1" bestFit="1" customWidth="1"/>
    <col min="5" max="5" width="16.5546875" style="1" bestFit="1" customWidth="1"/>
    <col min="6" max="6" width="11.33203125" style="1" bestFit="1" customWidth="1"/>
    <col min="7" max="7" width="9.6640625" style="1" customWidth="1"/>
    <col min="8" max="8" width="11.33203125" style="1" bestFit="1" customWidth="1"/>
    <col min="9" max="9" width="11.6640625" style="1" customWidth="1"/>
    <col min="10" max="10" width="12" style="1" customWidth="1"/>
    <col min="11" max="11" width="9.109375" style="1"/>
    <col min="12" max="12" width="11.44140625" style="1" bestFit="1" customWidth="1"/>
    <col min="13" max="13" width="12.109375" style="1" bestFit="1" customWidth="1"/>
    <col min="14" max="14" width="10.44140625" style="1" bestFit="1" customWidth="1"/>
    <col min="15" max="16384" width="9.109375" style="1"/>
  </cols>
  <sheetData>
    <row r="1" spans="1:13" x14ac:dyDescent="0.25">
      <c r="G1" s="2"/>
      <c r="J1" s="2" t="s">
        <v>0</v>
      </c>
    </row>
    <row r="2" spans="1:13" ht="14.25" customHeight="1" x14ac:dyDescent="0.25">
      <c r="G2" s="2"/>
      <c r="J2" s="57" t="s">
        <v>84</v>
      </c>
    </row>
    <row r="3" spans="1:13" x14ac:dyDescent="0.25">
      <c r="A3" s="3" t="str">
        <f>[1]RevReq!A1</f>
        <v>FARMERS RECC</v>
      </c>
      <c r="B3" s="3"/>
      <c r="C3" s="3"/>
      <c r="D3" s="3"/>
      <c r="E3" s="3"/>
      <c r="F3" s="3"/>
      <c r="G3" s="3"/>
      <c r="H3" s="3"/>
      <c r="I3" s="3"/>
      <c r="J3" s="3"/>
    </row>
    <row r="4" spans="1:13" x14ac:dyDescent="0.25">
      <c r="A4" s="3" t="str">
        <f>[1]RevReq!A3</f>
        <v>For the 12 Months Ended December 31, 2022</v>
      </c>
      <c r="B4" s="3"/>
      <c r="C4" s="3"/>
      <c r="D4" s="3"/>
      <c r="E4" s="3"/>
      <c r="F4" s="3"/>
      <c r="G4" s="3"/>
      <c r="H4" s="3"/>
      <c r="I4" s="3"/>
      <c r="J4" s="3"/>
    </row>
    <row r="6" spans="1:13" s="5" customFormat="1" ht="15" customHeight="1" x14ac:dyDescent="0.25">
      <c r="A6" s="4" t="s">
        <v>1</v>
      </c>
      <c r="B6" s="4"/>
      <c r="C6" s="4"/>
      <c r="D6" s="4"/>
      <c r="E6" s="4"/>
      <c r="F6" s="4"/>
      <c r="G6" s="4"/>
      <c r="H6" s="4"/>
      <c r="I6" s="4"/>
      <c r="J6" s="4"/>
    </row>
    <row r="8" spans="1:13" s="6" customFormat="1" ht="38.25" customHeight="1" x14ac:dyDescent="0.25">
      <c r="A8" s="6" t="s">
        <v>2</v>
      </c>
      <c r="C8" s="6" t="s">
        <v>3</v>
      </c>
      <c r="D8" s="6" t="s">
        <v>4</v>
      </c>
      <c r="E8" s="6" t="s">
        <v>5</v>
      </c>
      <c r="F8" s="6" t="s">
        <v>6</v>
      </c>
      <c r="G8" s="6" t="s">
        <v>7</v>
      </c>
      <c r="H8" s="6" t="s">
        <v>8</v>
      </c>
      <c r="I8" s="6" t="s">
        <v>9</v>
      </c>
      <c r="J8" s="6" t="s">
        <v>10</v>
      </c>
      <c r="L8" s="7"/>
      <c r="M8" s="7"/>
    </row>
    <row r="9" spans="1:13" s="11" customFormat="1" x14ac:dyDescent="0.25">
      <c r="A9" s="8" t="s">
        <v>11</v>
      </c>
      <c r="B9" s="9"/>
      <c r="C9" s="10" t="s">
        <v>12</v>
      </c>
      <c r="D9" s="10" t="s">
        <v>13</v>
      </c>
      <c r="E9" s="10" t="s">
        <v>14</v>
      </c>
      <c r="F9" s="10" t="s">
        <v>15</v>
      </c>
      <c r="G9" s="10" t="s">
        <v>16</v>
      </c>
      <c r="H9" s="10" t="s">
        <v>17</v>
      </c>
      <c r="I9" s="10" t="s">
        <v>18</v>
      </c>
      <c r="J9" s="10" t="s">
        <v>19</v>
      </c>
      <c r="L9" s="12"/>
      <c r="M9" s="12"/>
    </row>
    <row r="10" spans="1:13" s="11" customFormat="1" x14ac:dyDescent="0.25">
      <c r="A10" s="9"/>
      <c r="B10" s="9"/>
      <c r="L10" s="12"/>
      <c r="M10" s="12"/>
    </row>
    <row r="11" spans="1:13" s="11" customFormat="1" x14ac:dyDescent="0.25">
      <c r="A11" s="9">
        <v>1</v>
      </c>
      <c r="B11" s="9"/>
      <c r="C11" s="13" t="s">
        <v>20</v>
      </c>
      <c r="L11" s="12"/>
      <c r="M11" s="12"/>
    </row>
    <row r="12" spans="1:13" s="11" customFormat="1" x14ac:dyDescent="0.25">
      <c r="A12" s="9">
        <f>A11+1</f>
        <v>2</v>
      </c>
      <c r="B12" s="9"/>
      <c r="C12" s="14">
        <v>303</v>
      </c>
      <c r="D12" s="11" t="s">
        <v>21</v>
      </c>
      <c r="E12" s="15">
        <v>3624.6</v>
      </c>
      <c r="F12" s="15"/>
      <c r="G12" s="16"/>
      <c r="H12" s="15">
        <f t="shared" ref="H12" si="0">ROUND(((+E12-F12)*G12),2)</f>
        <v>0</v>
      </c>
      <c r="I12" s="15">
        <v>0</v>
      </c>
      <c r="J12" s="15">
        <f t="shared" ref="J12" si="1">H12-I12</f>
        <v>0</v>
      </c>
      <c r="L12" s="12"/>
      <c r="M12" s="12"/>
    </row>
    <row r="13" spans="1:13" s="11" customFormat="1" x14ac:dyDescent="0.25">
      <c r="A13" s="9">
        <f t="shared" ref="A13:A76" si="2">A12+1</f>
        <v>3</v>
      </c>
      <c r="B13" s="9"/>
      <c r="C13" s="13"/>
      <c r="D13" s="17" t="s">
        <v>22</v>
      </c>
      <c r="E13" s="18">
        <f>SUM(E11:E12)</f>
        <v>3624.6</v>
      </c>
      <c r="F13" s="18">
        <f t="shared" ref="F13:J13" si="3">SUM(F11:F12)</f>
        <v>0</v>
      </c>
      <c r="G13" s="18"/>
      <c r="H13" s="18">
        <f t="shared" si="3"/>
        <v>0</v>
      </c>
      <c r="I13" s="18">
        <f t="shared" si="3"/>
        <v>0</v>
      </c>
      <c r="J13" s="18">
        <f t="shared" si="3"/>
        <v>0</v>
      </c>
      <c r="L13" s="12"/>
      <c r="M13" s="12"/>
    </row>
    <row r="14" spans="1:13" s="11" customFormat="1" x14ac:dyDescent="0.25">
      <c r="A14" s="9">
        <f t="shared" si="2"/>
        <v>4</v>
      </c>
      <c r="B14" s="9"/>
      <c r="C14" s="13"/>
      <c r="L14" s="12"/>
      <c r="M14" s="12"/>
    </row>
    <row r="15" spans="1:13" s="11" customFormat="1" x14ac:dyDescent="0.25">
      <c r="A15" s="9">
        <f t="shared" si="2"/>
        <v>5</v>
      </c>
      <c r="B15" s="9"/>
      <c r="C15" s="13" t="s">
        <v>23</v>
      </c>
      <c r="L15" s="12"/>
      <c r="M15" s="12"/>
    </row>
    <row r="16" spans="1:13" s="11" customFormat="1" x14ac:dyDescent="0.25">
      <c r="A16" s="9">
        <f t="shared" si="2"/>
        <v>6</v>
      </c>
      <c r="B16" s="9"/>
      <c r="C16" s="14">
        <v>342</v>
      </c>
      <c r="D16" s="11" t="s">
        <v>24</v>
      </c>
      <c r="E16" s="15">
        <v>53958.97</v>
      </c>
      <c r="F16" s="15">
        <v>0</v>
      </c>
      <c r="G16" s="16">
        <v>3.2399999999999998E-2</v>
      </c>
      <c r="H16" s="15">
        <f t="shared" ref="H16:H18" si="4">ROUND(((+E16-F16)*G16),2)</f>
        <v>1748.27</v>
      </c>
      <c r="I16" s="15">
        <v>1748.28</v>
      </c>
      <c r="J16" s="15">
        <f t="shared" ref="J16:J18" si="5">H16-I16</f>
        <v>-9.9999999999909051E-3</v>
      </c>
      <c r="L16" s="12"/>
      <c r="M16" s="12"/>
    </row>
    <row r="17" spans="1:18" s="11" customFormat="1" x14ac:dyDescent="0.25">
      <c r="A17" s="9">
        <f t="shared" si="2"/>
        <v>7</v>
      </c>
      <c r="B17" s="9"/>
      <c r="C17" s="14">
        <v>344</v>
      </c>
      <c r="D17" s="11" t="s">
        <v>25</v>
      </c>
      <c r="E17" s="15">
        <v>1218592.74</v>
      </c>
      <c r="F17" s="15">
        <v>0</v>
      </c>
      <c r="G17" s="16">
        <v>3.2399999999999998E-2</v>
      </c>
      <c r="H17" s="15">
        <f t="shared" si="4"/>
        <v>39482.400000000001</v>
      </c>
      <c r="I17" s="15">
        <v>39482.400000000001</v>
      </c>
      <c r="J17" s="15">
        <f t="shared" si="5"/>
        <v>0</v>
      </c>
      <c r="L17" s="12"/>
      <c r="M17" s="12"/>
    </row>
    <row r="18" spans="1:18" s="11" customFormat="1" x14ac:dyDescent="0.25">
      <c r="A18" s="9">
        <f t="shared" si="2"/>
        <v>8</v>
      </c>
      <c r="B18" s="9"/>
      <c r="C18" s="14">
        <v>345</v>
      </c>
      <c r="D18" s="11" t="s">
        <v>26</v>
      </c>
      <c r="E18" s="15">
        <v>229519.65</v>
      </c>
      <c r="F18" s="15">
        <v>0</v>
      </c>
      <c r="G18" s="16">
        <v>3.2399999999999998E-2</v>
      </c>
      <c r="H18" s="15">
        <f t="shared" si="4"/>
        <v>7436.44</v>
      </c>
      <c r="I18" s="15">
        <v>7436.4</v>
      </c>
      <c r="J18" s="15">
        <f t="shared" si="5"/>
        <v>3.999999999996362E-2</v>
      </c>
      <c r="L18" s="12"/>
      <c r="M18" s="12"/>
    </row>
    <row r="19" spans="1:18" s="11" customFormat="1" x14ac:dyDescent="0.25">
      <c r="A19" s="9">
        <f t="shared" si="2"/>
        <v>9</v>
      </c>
      <c r="B19" s="9"/>
      <c r="C19" s="14"/>
      <c r="D19" s="17" t="s">
        <v>22</v>
      </c>
      <c r="E19" s="18">
        <f>SUM(E16:E18)</f>
        <v>1502071.3599999999</v>
      </c>
      <c r="F19" s="18">
        <f t="shared" ref="F19:J19" si="6">SUM(F16:F18)</f>
        <v>0</v>
      </c>
      <c r="G19" s="18"/>
      <c r="H19" s="18">
        <f t="shared" si="6"/>
        <v>48667.11</v>
      </c>
      <c r="I19" s="18">
        <f t="shared" si="6"/>
        <v>48667.08</v>
      </c>
      <c r="J19" s="18">
        <f t="shared" si="6"/>
        <v>2.9999999999972715E-2</v>
      </c>
      <c r="L19" s="12"/>
      <c r="M19" s="12"/>
    </row>
    <row r="20" spans="1:18" s="11" customFormat="1" x14ac:dyDescent="0.25">
      <c r="A20" s="9">
        <f t="shared" si="2"/>
        <v>10</v>
      </c>
      <c r="B20" s="9"/>
      <c r="C20" s="13"/>
      <c r="L20" s="12"/>
      <c r="M20" s="12"/>
    </row>
    <row r="21" spans="1:18" s="11" customFormat="1" x14ac:dyDescent="0.25">
      <c r="A21" s="9">
        <f t="shared" si="2"/>
        <v>11</v>
      </c>
      <c r="B21" s="9"/>
      <c r="C21" s="13" t="s">
        <v>23</v>
      </c>
      <c r="L21" s="12"/>
      <c r="M21" s="12"/>
    </row>
    <row r="22" spans="1:18" s="11" customFormat="1" x14ac:dyDescent="0.25">
      <c r="A22" s="9">
        <f t="shared" si="2"/>
        <v>12</v>
      </c>
      <c r="B22" s="9"/>
      <c r="C22" s="14">
        <v>362.01</v>
      </c>
      <c r="D22" s="11" t="s">
        <v>27</v>
      </c>
      <c r="E22" s="15">
        <v>41355.769999999997</v>
      </c>
      <c r="F22" s="15">
        <v>41356</v>
      </c>
      <c r="G22" s="16"/>
      <c r="H22" s="15">
        <f t="shared" ref="H22:H42" si="7">ROUND(((+E22-F22)*G22),2)</f>
        <v>0</v>
      </c>
      <c r="I22" s="15">
        <v>0</v>
      </c>
      <c r="J22" s="15">
        <f t="shared" ref="J22:J42" si="8">H22-I22</f>
        <v>0</v>
      </c>
      <c r="L22" s="12"/>
      <c r="M22" s="12"/>
    </row>
    <row r="23" spans="1:18" s="11" customFormat="1" x14ac:dyDescent="0.25">
      <c r="A23" s="9">
        <f t="shared" si="2"/>
        <v>13</v>
      </c>
      <c r="B23" s="9"/>
      <c r="C23" s="14">
        <v>364</v>
      </c>
      <c r="D23" s="11" t="s">
        <v>28</v>
      </c>
      <c r="E23" s="15">
        <v>32168075.82</v>
      </c>
      <c r="F23" s="15">
        <v>0</v>
      </c>
      <c r="G23" s="54">
        <v>3.2599999999999997E-2</v>
      </c>
      <c r="H23" s="15">
        <f t="shared" si="7"/>
        <v>1048679.27</v>
      </c>
      <c r="I23" s="15">
        <v>1017551.15</v>
      </c>
      <c r="J23" s="15">
        <f t="shared" si="8"/>
        <v>31128.119999999995</v>
      </c>
      <c r="L23" s="12"/>
      <c r="M23" s="12"/>
    </row>
    <row r="24" spans="1:18" s="11" customFormat="1" x14ac:dyDescent="0.25">
      <c r="A24" s="9">
        <f t="shared" si="2"/>
        <v>14</v>
      </c>
      <c r="B24" s="9"/>
      <c r="C24" s="14">
        <v>365</v>
      </c>
      <c r="D24" s="11" t="s">
        <v>29</v>
      </c>
      <c r="E24" s="15">
        <v>26986599.859999999</v>
      </c>
      <c r="F24" s="15">
        <v>0</v>
      </c>
      <c r="G24" s="54">
        <v>3.6499999999999998E-2</v>
      </c>
      <c r="H24" s="15">
        <f t="shared" si="7"/>
        <v>985010.89</v>
      </c>
      <c r="I24" s="15">
        <v>852593.51</v>
      </c>
      <c r="J24" s="15">
        <f t="shared" si="8"/>
        <v>132417.38</v>
      </c>
      <c r="L24" s="12"/>
      <c r="M24" s="12"/>
      <c r="P24" s="19"/>
      <c r="R24" s="19"/>
    </row>
    <row r="25" spans="1:18" s="11" customFormat="1" x14ac:dyDescent="0.25">
      <c r="A25" s="9">
        <f t="shared" si="2"/>
        <v>15</v>
      </c>
      <c r="B25" s="9"/>
      <c r="C25" s="14">
        <v>367</v>
      </c>
      <c r="D25" s="11" t="s">
        <v>30</v>
      </c>
      <c r="E25" s="15">
        <v>2816564.27</v>
      </c>
      <c r="F25" s="15">
        <v>0</v>
      </c>
      <c r="G25" s="54">
        <v>3.5700000000000003E-2</v>
      </c>
      <c r="H25" s="15">
        <f t="shared" si="7"/>
        <v>100551.34</v>
      </c>
      <c r="I25" s="15">
        <v>86325.88</v>
      </c>
      <c r="J25" s="15">
        <f t="shared" si="8"/>
        <v>14225.459999999992</v>
      </c>
      <c r="L25" s="12"/>
      <c r="M25" s="12"/>
    </row>
    <row r="26" spans="1:18" s="11" customFormat="1" x14ac:dyDescent="0.25">
      <c r="A26" s="9">
        <f t="shared" si="2"/>
        <v>16</v>
      </c>
      <c r="B26" s="9"/>
      <c r="C26" s="14">
        <v>368</v>
      </c>
      <c r="D26" s="11" t="s">
        <v>31</v>
      </c>
      <c r="E26" s="15">
        <v>20261575.210000001</v>
      </c>
      <c r="F26" s="15">
        <v>0</v>
      </c>
      <c r="G26" s="54">
        <v>3.0800000000000001E-2</v>
      </c>
      <c r="H26" s="15">
        <f t="shared" si="7"/>
        <v>624056.52</v>
      </c>
      <c r="I26" s="15">
        <v>643798.94999999995</v>
      </c>
      <c r="J26" s="15">
        <f t="shared" si="8"/>
        <v>-19742.429999999935</v>
      </c>
      <c r="L26" s="12"/>
      <c r="M26" s="12"/>
    </row>
    <row r="27" spans="1:18" s="11" customFormat="1" x14ac:dyDescent="0.25">
      <c r="A27" s="9">
        <f t="shared" si="2"/>
        <v>17</v>
      </c>
      <c r="C27" s="14">
        <v>369</v>
      </c>
      <c r="D27" s="11" t="s">
        <v>32</v>
      </c>
      <c r="E27" s="15">
        <v>10100042.27</v>
      </c>
      <c r="F27" s="15">
        <v>0</v>
      </c>
      <c r="G27" s="54">
        <v>3.3300000000000003E-2</v>
      </c>
      <c r="H27" s="15">
        <f t="shared" si="7"/>
        <v>336331.41</v>
      </c>
      <c r="I27" s="15">
        <v>317404</v>
      </c>
      <c r="J27" s="15">
        <f t="shared" si="8"/>
        <v>18927.409999999974</v>
      </c>
      <c r="L27" s="12"/>
      <c r="M27" s="12"/>
    </row>
    <row r="28" spans="1:18" s="11" customFormat="1" x14ac:dyDescent="0.25">
      <c r="A28" s="9">
        <f t="shared" si="2"/>
        <v>18</v>
      </c>
      <c r="C28" s="14">
        <v>370</v>
      </c>
      <c r="D28" s="11" t="s">
        <v>33</v>
      </c>
      <c r="E28" s="15">
        <v>105453.09</v>
      </c>
      <c r="F28" s="15">
        <v>0</v>
      </c>
      <c r="G28" s="16">
        <v>3.2399999999999998E-2</v>
      </c>
      <c r="H28" s="15">
        <f t="shared" si="7"/>
        <v>3416.68</v>
      </c>
      <c r="I28" s="15">
        <v>3416.64</v>
      </c>
      <c r="J28" s="15">
        <f t="shared" si="8"/>
        <v>3.999999999996362E-2</v>
      </c>
      <c r="L28" s="12"/>
      <c r="M28" s="12"/>
    </row>
    <row r="29" spans="1:18" s="11" customFormat="1" x14ac:dyDescent="0.25">
      <c r="A29" s="9">
        <f t="shared" si="2"/>
        <v>19</v>
      </c>
      <c r="C29" s="14">
        <v>370.01</v>
      </c>
      <c r="D29" s="11" t="s">
        <v>34</v>
      </c>
      <c r="E29" s="15">
        <v>4746212.6399999997</v>
      </c>
      <c r="F29" s="15">
        <v>0</v>
      </c>
      <c r="G29" s="55">
        <v>6.6699999999999995E-2</v>
      </c>
      <c r="H29" s="15">
        <f>ROUND(((+E29-F29)*G29),2)</f>
        <v>316572.38</v>
      </c>
      <c r="I29" s="15">
        <v>291490.53999999998</v>
      </c>
      <c r="J29" s="15">
        <f t="shared" si="8"/>
        <v>25081.840000000026</v>
      </c>
      <c r="L29" s="12"/>
      <c r="M29" s="12"/>
    </row>
    <row r="30" spans="1:18" s="11" customFormat="1" x14ac:dyDescent="0.25">
      <c r="A30" s="9">
        <f t="shared" si="2"/>
        <v>20</v>
      </c>
      <c r="C30" s="14">
        <v>370.02</v>
      </c>
      <c r="D30" s="11" t="s">
        <v>35</v>
      </c>
      <c r="E30" s="15">
        <v>686491.38</v>
      </c>
      <c r="F30" s="15">
        <v>0</v>
      </c>
      <c r="G30" s="55">
        <v>6.6699999999999995E-2</v>
      </c>
      <c r="H30" s="15">
        <f t="shared" ref="H30:H41" si="9">ROUND(((+E30-F30)*G30),2)</f>
        <v>45788.98</v>
      </c>
      <c r="I30" s="15">
        <v>42837.120000000003</v>
      </c>
      <c r="J30" s="15">
        <f t="shared" si="8"/>
        <v>2951.8600000000006</v>
      </c>
      <c r="L30" s="12"/>
      <c r="M30" s="12"/>
    </row>
    <row r="31" spans="1:18" s="11" customFormat="1" x14ac:dyDescent="0.25">
      <c r="A31" s="9">
        <f t="shared" si="2"/>
        <v>21</v>
      </c>
      <c r="C31" s="14">
        <v>370.03</v>
      </c>
      <c r="D31" s="11" t="s">
        <v>36</v>
      </c>
      <c r="E31" s="15">
        <v>274532.78999999998</v>
      </c>
      <c r="F31" s="15">
        <v>0</v>
      </c>
      <c r="G31" s="55">
        <v>6.6699999999999995E-2</v>
      </c>
      <c r="H31" s="15">
        <f t="shared" si="9"/>
        <v>18311.34</v>
      </c>
      <c r="I31" s="15">
        <v>17130.84</v>
      </c>
      <c r="J31" s="15">
        <f t="shared" si="8"/>
        <v>1180.5</v>
      </c>
      <c r="L31" s="12"/>
      <c r="M31" s="12"/>
    </row>
    <row r="32" spans="1:18" s="11" customFormat="1" x14ac:dyDescent="0.25">
      <c r="A32" s="9">
        <f t="shared" si="2"/>
        <v>22</v>
      </c>
      <c r="C32" s="14">
        <v>370.04</v>
      </c>
      <c r="D32" s="11" t="s">
        <v>37</v>
      </c>
      <c r="E32" s="15">
        <v>38277.56</v>
      </c>
      <c r="F32" s="15">
        <v>38277.56</v>
      </c>
      <c r="G32" s="16"/>
      <c r="H32" s="15">
        <f t="shared" si="9"/>
        <v>0</v>
      </c>
      <c r="I32" s="15">
        <v>0</v>
      </c>
      <c r="J32" s="15">
        <f t="shared" si="8"/>
        <v>0</v>
      </c>
      <c r="L32" s="12"/>
      <c r="M32" s="12"/>
    </row>
    <row r="33" spans="1:16" s="11" customFormat="1" x14ac:dyDescent="0.25">
      <c r="A33" s="9">
        <f t="shared" si="2"/>
        <v>23</v>
      </c>
      <c r="C33" s="14">
        <v>370.05</v>
      </c>
      <c r="D33" s="11" t="s">
        <v>38</v>
      </c>
      <c r="E33" s="15">
        <v>11378.86</v>
      </c>
      <c r="F33" s="15">
        <v>11378.86</v>
      </c>
      <c r="G33" s="16"/>
      <c r="H33" s="15">
        <f t="shared" si="9"/>
        <v>0</v>
      </c>
      <c r="I33" s="15">
        <v>0</v>
      </c>
      <c r="J33" s="15">
        <f t="shared" si="8"/>
        <v>0</v>
      </c>
      <c r="L33" s="12"/>
      <c r="M33" s="12"/>
    </row>
    <row r="34" spans="1:16" s="11" customFormat="1" x14ac:dyDescent="0.25">
      <c r="A34" s="9">
        <f t="shared" si="2"/>
        <v>24</v>
      </c>
      <c r="C34" s="14">
        <v>371</v>
      </c>
      <c r="D34" s="11" t="s">
        <v>39</v>
      </c>
      <c r="E34" s="15">
        <v>918281.71</v>
      </c>
      <c r="F34" s="15">
        <v>0</v>
      </c>
      <c r="G34" s="54">
        <v>6.3200000000000006E-2</v>
      </c>
      <c r="H34" s="15">
        <f t="shared" si="9"/>
        <v>58035.4</v>
      </c>
      <c r="I34" s="15">
        <v>31376.16</v>
      </c>
      <c r="J34" s="15">
        <f t="shared" si="8"/>
        <v>26659.24</v>
      </c>
      <c r="L34" s="12"/>
      <c r="M34" s="12"/>
    </row>
    <row r="35" spans="1:16" s="11" customFormat="1" x14ac:dyDescent="0.25">
      <c r="A35" s="9">
        <f t="shared" si="2"/>
        <v>25</v>
      </c>
      <c r="C35" s="14">
        <v>371.2</v>
      </c>
      <c r="D35" s="11" t="s">
        <v>40</v>
      </c>
      <c r="E35" s="15">
        <v>2655294.9</v>
      </c>
      <c r="F35" s="15">
        <v>0</v>
      </c>
      <c r="G35" s="54">
        <v>4.8000000000000001E-2</v>
      </c>
      <c r="H35" s="15">
        <f t="shared" si="9"/>
        <v>127454.16</v>
      </c>
      <c r="I35" s="15">
        <v>110120.61</v>
      </c>
      <c r="J35" s="15">
        <f t="shared" si="8"/>
        <v>17333.550000000003</v>
      </c>
      <c r="L35" s="12"/>
      <c r="M35" s="12"/>
      <c r="N35" s="20"/>
    </row>
    <row r="36" spans="1:16" s="11" customFormat="1" x14ac:dyDescent="0.25">
      <c r="A36" s="9">
        <f t="shared" si="2"/>
        <v>26</v>
      </c>
      <c r="C36" s="14">
        <v>373</v>
      </c>
      <c r="D36" s="11" t="s">
        <v>41</v>
      </c>
      <c r="E36" s="15">
        <v>2849.77</v>
      </c>
      <c r="F36" s="15">
        <v>0</v>
      </c>
      <c r="G36" s="54">
        <v>5.2200000000000003E-2</v>
      </c>
      <c r="H36" s="15">
        <f t="shared" si="9"/>
        <v>148.76</v>
      </c>
      <c r="I36" s="15">
        <v>92.28</v>
      </c>
      <c r="J36" s="15">
        <f t="shared" si="8"/>
        <v>56.47999999999999</v>
      </c>
      <c r="L36" s="12"/>
      <c r="M36" s="12"/>
    </row>
    <row r="37" spans="1:16" s="11" customFormat="1" x14ac:dyDescent="0.25">
      <c r="A37" s="9">
        <f t="shared" si="2"/>
        <v>27</v>
      </c>
      <c r="C37" s="14">
        <v>373.1</v>
      </c>
      <c r="D37" s="11" t="s">
        <v>42</v>
      </c>
      <c r="E37" s="15">
        <v>192732.96</v>
      </c>
      <c r="F37" s="15">
        <v>0</v>
      </c>
      <c r="G37" s="54">
        <v>5.2200000000000003E-2</v>
      </c>
      <c r="H37" s="15">
        <f t="shared" si="9"/>
        <v>10060.66</v>
      </c>
      <c r="I37" s="15">
        <v>5623.78</v>
      </c>
      <c r="J37" s="15">
        <f t="shared" si="8"/>
        <v>4436.88</v>
      </c>
      <c r="L37" s="12"/>
      <c r="M37" s="12"/>
    </row>
    <row r="38" spans="1:16" s="11" customFormat="1" x14ac:dyDescent="0.25">
      <c r="A38" s="9">
        <f t="shared" si="2"/>
        <v>28</v>
      </c>
      <c r="C38" s="14">
        <v>373.2</v>
      </c>
      <c r="D38" s="11" t="s">
        <v>43</v>
      </c>
      <c r="E38" s="15">
        <v>203273.92</v>
      </c>
      <c r="F38" s="15">
        <v>0</v>
      </c>
      <c r="G38" s="54">
        <v>5.2200000000000003E-2</v>
      </c>
      <c r="H38" s="15">
        <f t="shared" si="9"/>
        <v>10610.9</v>
      </c>
      <c r="I38" s="15">
        <v>6285.82</v>
      </c>
      <c r="J38" s="15">
        <f t="shared" si="8"/>
        <v>4325.08</v>
      </c>
      <c r="L38" s="12"/>
      <c r="M38" s="12"/>
    </row>
    <row r="39" spans="1:16" s="11" customFormat="1" x14ac:dyDescent="0.25">
      <c r="A39" s="9">
        <f t="shared" si="2"/>
        <v>29</v>
      </c>
      <c r="C39" s="14">
        <v>373.3</v>
      </c>
      <c r="D39" s="11" t="s">
        <v>44</v>
      </c>
      <c r="E39" s="15">
        <v>9286.91</v>
      </c>
      <c r="F39" s="15">
        <v>0</v>
      </c>
      <c r="G39" s="54">
        <v>5.2200000000000003E-2</v>
      </c>
      <c r="H39" s="15">
        <f t="shared" si="9"/>
        <v>484.78</v>
      </c>
      <c r="I39" s="15">
        <v>307.83</v>
      </c>
      <c r="J39" s="15">
        <f t="shared" si="8"/>
        <v>176.95</v>
      </c>
      <c r="L39" s="12"/>
      <c r="M39" s="12"/>
    </row>
    <row r="40" spans="1:16" s="11" customFormat="1" x14ac:dyDescent="0.25">
      <c r="A40" s="9">
        <f t="shared" si="2"/>
        <v>30</v>
      </c>
      <c r="C40" s="14">
        <v>373.4</v>
      </c>
      <c r="D40" s="11" t="s">
        <v>45</v>
      </c>
      <c r="E40" s="15">
        <v>6047.73</v>
      </c>
      <c r="F40" s="15">
        <v>0</v>
      </c>
      <c r="G40" s="54">
        <v>5.2200000000000003E-2</v>
      </c>
      <c r="H40" s="15">
        <f t="shared" si="9"/>
        <v>315.69</v>
      </c>
      <c r="I40" s="15">
        <v>195.96</v>
      </c>
      <c r="J40" s="15">
        <f t="shared" si="8"/>
        <v>119.72999999999999</v>
      </c>
      <c r="L40" s="12"/>
      <c r="M40" s="12"/>
    </row>
    <row r="41" spans="1:16" s="11" customFormat="1" x14ac:dyDescent="0.25">
      <c r="A41" s="9">
        <f t="shared" si="2"/>
        <v>31</v>
      </c>
      <c r="C41" s="14">
        <v>373.5</v>
      </c>
      <c r="D41" s="11" t="s">
        <v>46</v>
      </c>
      <c r="E41" s="15">
        <v>22636.66</v>
      </c>
      <c r="F41" s="15">
        <v>0</v>
      </c>
      <c r="G41" s="54">
        <v>5.2200000000000003E-2</v>
      </c>
      <c r="H41" s="15">
        <f t="shared" si="9"/>
        <v>1181.6300000000001</v>
      </c>
      <c r="I41" s="15">
        <v>723.28</v>
      </c>
      <c r="J41" s="15">
        <f t="shared" si="8"/>
        <v>458.35000000000014</v>
      </c>
      <c r="L41" s="12"/>
      <c r="M41" s="12"/>
    </row>
    <row r="42" spans="1:16" s="11" customFormat="1" x14ac:dyDescent="0.25">
      <c r="A42" s="9">
        <f t="shared" si="2"/>
        <v>32</v>
      </c>
      <c r="C42" s="14">
        <v>373.7</v>
      </c>
      <c r="D42" s="11" t="s">
        <v>47</v>
      </c>
      <c r="E42" s="15">
        <v>19040.7</v>
      </c>
      <c r="F42" s="15">
        <v>0</v>
      </c>
      <c r="G42" s="54">
        <v>5.2200000000000003E-2</v>
      </c>
      <c r="H42" s="15">
        <f t="shared" si="7"/>
        <v>993.92</v>
      </c>
      <c r="I42" s="15">
        <v>616.91999999999996</v>
      </c>
      <c r="J42" s="15">
        <f t="shared" si="8"/>
        <v>377</v>
      </c>
      <c r="L42" s="12"/>
      <c r="M42" s="12"/>
    </row>
    <row r="43" spans="1:16" s="11" customFormat="1" x14ac:dyDescent="0.25">
      <c r="A43" s="9">
        <f t="shared" si="2"/>
        <v>33</v>
      </c>
      <c r="D43" s="17" t="s">
        <v>22</v>
      </c>
      <c r="E43" s="18">
        <f>SUM(E22:E42)</f>
        <v>102266004.78</v>
      </c>
      <c r="F43" s="18">
        <f t="shared" ref="F43:J43" si="10">SUM(F22:F42)</f>
        <v>91012.42</v>
      </c>
      <c r="G43" s="18"/>
      <c r="H43" s="18">
        <f t="shared" si="10"/>
        <v>3688004.7099999995</v>
      </c>
      <c r="I43" s="18">
        <f>SUM(I22:I42)</f>
        <v>3427891.2699999996</v>
      </c>
      <c r="J43" s="18">
        <f t="shared" si="10"/>
        <v>260113.44000000006</v>
      </c>
      <c r="L43" s="12"/>
      <c r="M43" s="12"/>
    </row>
    <row r="44" spans="1:16" s="11" customFormat="1" x14ac:dyDescent="0.25">
      <c r="A44" s="9">
        <f t="shared" si="2"/>
        <v>34</v>
      </c>
      <c r="L44" s="12"/>
      <c r="M44" s="12"/>
    </row>
    <row r="45" spans="1:16" s="11" customFormat="1" x14ac:dyDescent="0.25">
      <c r="A45" s="9">
        <f t="shared" si="2"/>
        <v>35</v>
      </c>
      <c r="C45" s="13" t="s">
        <v>48</v>
      </c>
      <c r="I45" s="21"/>
      <c r="L45" s="12"/>
      <c r="M45" s="12"/>
    </row>
    <row r="46" spans="1:16" s="11" customFormat="1" x14ac:dyDescent="0.25">
      <c r="A46" s="9">
        <f t="shared" si="2"/>
        <v>36</v>
      </c>
      <c r="C46" s="22">
        <v>389</v>
      </c>
      <c r="D46" s="11" t="s">
        <v>49</v>
      </c>
      <c r="E46" s="15">
        <v>1021243.79</v>
      </c>
      <c r="F46" s="15"/>
      <c r="G46" s="23"/>
      <c r="H46" s="15"/>
      <c r="I46" s="15"/>
      <c r="J46" s="24"/>
      <c r="L46" s="12"/>
      <c r="M46" s="12"/>
    </row>
    <row r="47" spans="1:16" s="11" customFormat="1" x14ac:dyDescent="0.25">
      <c r="A47" s="9">
        <f t="shared" si="2"/>
        <v>37</v>
      </c>
      <c r="C47" s="22">
        <v>390</v>
      </c>
      <c r="D47" s="11" t="s">
        <v>50</v>
      </c>
      <c r="E47" s="15">
        <v>2611529.69</v>
      </c>
      <c r="F47" s="15">
        <v>435695.82</v>
      </c>
      <c r="G47" s="20">
        <v>2.5000000000000001E-2</v>
      </c>
      <c r="H47" s="15">
        <f>ROUND(((+E47-F47)*G47),2)</f>
        <v>54395.85</v>
      </c>
      <c r="I47" s="15">
        <v>53111.040000000001</v>
      </c>
      <c r="J47" s="15">
        <f t="shared" ref="J47:J54" si="11">H47-I47</f>
        <v>1284.8099999999977</v>
      </c>
      <c r="L47" s="12"/>
      <c r="M47" s="12"/>
    </row>
    <row r="48" spans="1:16" s="11" customFormat="1" x14ac:dyDescent="0.25">
      <c r="A48" s="9">
        <f t="shared" si="2"/>
        <v>38</v>
      </c>
      <c r="C48" s="22">
        <v>391</v>
      </c>
      <c r="D48" s="11" t="s">
        <v>51</v>
      </c>
      <c r="E48" s="15">
        <v>1178259.8</v>
      </c>
      <c r="F48" s="15">
        <v>541339.03</v>
      </c>
      <c r="G48" s="20">
        <v>0.2</v>
      </c>
      <c r="H48" s="15">
        <f t="shared" ref="H48:H54" si="12">ROUND(((+E48-F48)*G48),2)</f>
        <v>127384.15</v>
      </c>
      <c r="I48" s="15">
        <v>148219.17000000001</v>
      </c>
      <c r="J48" s="15">
        <f t="shared" si="11"/>
        <v>-20835.020000000019</v>
      </c>
      <c r="L48" s="12"/>
      <c r="M48" s="12"/>
      <c r="N48" s="21"/>
      <c r="P48" s="19"/>
    </row>
    <row r="49" spans="1:25" s="11" customFormat="1" x14ac:dyDescent="0.25">
      <c r="A49" s="9">
        <f>A48+1</f>
        <v>39</v>
      </c>
      <c r="C49" s="22">
        <v>394</v>
      </c>
      <c r="D49" s="11" t="s">
        <v>52</v>
      </c>
      <c r="E49" s="15">
        <v>34251.83</v>
      </c>
      <c r="F49" s="15">
        <v>20939.259999999998</v>
      </c>
      <c r="G49" s="20">
        <v>0.1</v>
      </c>
      <c r="H49" s="15">
        <f t="shared" si="12"/>
        <v>1331.26</v>
      </c>
      <c r="I49" s="15">
        <v>1330.68</v>
      </c>
      <c r="J49" s="15">
        <f t="shared" si="11"/>
        <v>0.57999999999992724</v>
      </c>
      <c r="L49" s="12"/>
      <c r="M49" s="12"/>
    </row>
    <row r="50" spans="1:25" s="11" customFormat="1" x14ac:dyDescent="0.25">
      <c r="A50" s="9">
        <f t="shared" si="2"/>
        <v>40</v>
      </c>
      <c r="C50" s="22">
        <v>395</v>
      </c>
      <c r="D50" s="11" t="s">
        <v>53</v>
      </c>
      <c r="E50" s="15">
        <v>85100.99</v>
      </c>
      <c r="F50" s="15">
        <v>14091.36</v>
      </c>
      <c r="G50" s="20">
        <v>0.08</v>
      </c>
      <c r="H50" s="15">
        <f>ROUND(((+E50-F50)*G50),2)</f>
        <v>5680.77</v>
      </c>
      <c r="I50" s="15">
        <v>6709.28</v>
      </c>
      <c r="J50" s="15">
        <f t="shared" si="11"/>
        <v>-1028.5099999999993</v>
      </c>
      <c r="L50" s="12"/>
      <c r="M50" s="12"/>
      <c r="P50" s="19"/>
    </row>
    <row r="51" spans="1:25" s="11" customFormat="1" x14ac:dyDescent="0.25">
      <c r="A51" s="9">
        <f t="shared" si="2"/>
        <v>41</v>
      </c>
      <c r="C51" s="22">
        <v>396</v>
      </c>
      <c r="D51" s="11" t="s">
        <v>54</v>
      </c>
      <c r="E51" s="15">
        <v>266661.02</v>
      </c>
      <c r="F51" s="15">
        <v>98735.41</v>
      </c>
      <c r="G51" s="20">
        <v>0.12</v>
      </c>
      <c r="H51" s="15">
        <f t="shared" si="12"/>
        <v>20151.07</v>
      </c>
      <c r="I51" s="15">
        <f>4363.22+12192.96</f>
        <v>16556.18</v>
      </c>
      <c r="J51" s="15">
        <f t="shared" si="11"/>
        <v>3594.8899999999994</v>
      </c>
      <c r="L51" s="12"/>
      <c r="M51" s="12"/>
    </row>
    <row r="52" spans="1:25" s="11" customFormat="1" x14ac:dyDescent="0.25">
      <c r="A52" s="9">
        <f t="shared" si="2"/>
        <v>42</v>
      </c>
      <c r="C52" s="22">
        <v>397</v>
      </c>
      <c r="D52" s="11" t="s">
        <v>55</v>
      </c>
      <c r="E52" s="15">
        <v>281388.07</v>
      </c>
      <c r="F52" s="15">
        <v>205019.79</v>
      </c>
      <c r="G52" s="20">
        <v>0.09</v>
      </c>
      <c r="H52" s="15">
        <f t="shared" si="12"/>
        <v>6873.15</v>
      </c>
      <c r="I52" s="15">
        <v>7313.63</v>
      </c>
      <c r="J52" s="15">
        <f t="shared" si="11"/>
        <v>-440.48000000000047</v>
      </c>
      <c r="L52" s="12"/>
      <c r="M52" s="12"/>
    </row>
    <row r="53" spans="1:25" s="11" customFormat="1" x14ac:dyDescent="0.25">
      <c r="A53" s="9">
        <f t="shared" si="2"/>
        <v>43</v>
      </c>
      <c r="C53" s="22">
        <v>398</v>
      </c>
      <c r="D53" s="11" t="s">
        <v>56</v>
      </c>
      <c r="E53" s="15">
        <v>260409.59</v>
      </c>
      <c r="F53" s="15">
        <v>50512.42</v>
      </c>
      <c r="G53" s="20">
        <v>7.0000000000000007E-2</v>
      </c>
      <c r="H53" s="15">
        <f t="shared" si="12"/>
        <v>14692.8</v>
      </c>
      <c r="I53" s="15">
        <f>600+17707.78</f>
        <v>18307.78</v>
      </c>
      <c r="J53" s="15">
        <f t="shared" si="11"/>
        <v>-3614.9799999999996</v>
      </c>
      <c r="L53" s="12"/>
      <c r="M53" s="12"/>
    </row>
    <row r="54" spans="1:25" s="11" customFormat="1" x14ac:dyDescent="0.25">
      <c r="A54" s="9">
        <f t="shared" si="2"/>
        <v>44</v>
      </c>
      <c r="C54" s="22">
        <v>399</v>
      </c>
      <c r="D54" s="11" t="s">
        <v>57</v>
      </c>
      <c r="E54" s="15">
        <v>1301.82</v>
      </c>
      <c r="F54" s="15">
        <v>1302</v>
      </c>
      <c r="G54" s="20"/>
      <c r="H54" s="15">
        <f t="shared" si="12"/>
        <v>0</v>
      </c>
      <c r="I54" s="15">
        <v>0</v>
      </c>
      <c r="J54" s="15">
        <f t="shared" si="11"/>
        <v>0</v>
      </c>
      <c r="L54" s="12"/>
      <c r="M54" s="12"/>
    </row>
    <row r="55" spans="1:25" s="11" customFormat="1" x14ac:dyDescent="0.25">
      <c r="A55" s="9">
        <f t="shared" si="2"/>
        <v>45</v>
      </c>
      <c r="D55" s="17" t="s">
        <v>22</v>
      </c>
      <c r="E55" s="18">
        <f>SUM(E46:E54)</f>
        <v>5740146.6000000015</v>
      </c>
      <c r="F55" s="18">
        <f>SUM(F46:F54)</f>
        <v>1367635.09</v>
      </c>
      <c r="G55" s="18"/>
      <c r="H55" s="18">
        <f>SUM(H46:H54)</f>
        <v>230509.05</v>
      </c>
      <c r="I55" s="18">
        <f>SUM(I46:I54)</f>
        <v>251547.76</v>
      </c>
      <c r="J55" s="18">
        <f>SUM(J46:J54)</f>
        <v>-21038.710000000017</v>
      </c>
      <c r="L55" s="12"/>
      <c r="M55" s="12"/>
    </row>
    <row r="56" spans="1:25" s="11" customFormat="1" x14ac:dyDescent="0.25">
      <c r="A56" s="9">
        <f t="shared" si="2"/>
        <v>46</v>
      </c>
      <c r="C56" s="25" t="s">
        <v>58</v>
      </c>
      <c r="D56" s="26" t="s">
        <v>59</v>
      </c>
      <c r="E56" s="27">
        <f t="shared" ref="E56:J56" si="13">E43+E55+E19+E13</f>
        <v>109511847.33999999</v>
      </c>
      <c r="F56" s="27">
        <f t="shared" si="13"/>
        <v>1458647.51</v>
      </c>
      <c r="G56" s="27">
        <f t="shared" si="13"/>
        <v>0</v>
      </c>
      <c r="H56" s="27">
        <f t="shared" si="13"/>
        <v>3967180.8699999992</v>
      </c>
      <c r="I56" s="27">
        <f t="shared" si="13"/>
        <v>3728106.1099999994</v>
      </c>
      <c r="J56" s="27">
        <f t="shared" si="13"/>
        <v>239074.76000000004</v>
      </c>
      <c r="L56" s="12"/>
      <c r="M56" s="12"/>
    </row>
    <row r="57" spans="1:25" s="11" customFormat="1" x14ac:dyDescent="0.25">
      <c r="A57" s="9">
        <f t="shared" si="2"/>
        <v>47</v>
      </c>
      <c r="D57" s="28"/>
      <c r="E57" s="15"/>
      <c r="F57" s="15"/>
      <c r="G57" s="15"/>
      <c r="H57" s="15"/>
      <c r="I57" s="15"/>
      <c r="J57" s="15"/>
      <c r="L57" s="12"/>
      <c r="M57" s="12"/>
    </row>
    <row r="58" spans="1:25" s="11" customFormat="1" x14ac:dyDescent="0.25">
      <c r="A58" s="9">
        <f t="shared" si="2"/>
        <v>48</v>
      </c>
      <c r="C58" s="13" t="s">
        <v>60</v>
      </c>
      <c r="E58" s="15"/>
      <c r="F58" s="15"/>
      <c r="G58" s="15"/>
      <c r="H58" s="15"/>
      <c r="I58" s="15"/>
      <c r="J58" s="15"/>
      <c r="L58" s="12"/>
      <c r="M58" s="12"/>
    </row>
    <row r="59" spans="1:25" s="11" customFormat="1" x14ac:dyDescent="0.25">
      <c r="A59" s="9">
        <f t="shared" si="2"/>
        <v>49</v>
      </c>
      <c r="C59" s="22">
        <v>392</v>
      </c>
      <c r="D59" s="11" t="s">
        <v>61</v>
      </c>
      <c r="E59" s="15">
        <v>4951307.9000000004</v>
      </c>
      <c r="F59" s="15">
        <f>178500+1757626.11</f>
        <v>1936126.11</v>
      </c>
      <c r="G59" s="20">
        <v>0.125</v>
      </c>
      <c r="H59" s="15">
        <f>ROUND(((+E59-F59)*G59),2)</f>
        <v>376897.72</v>
      </c>
      <c r="I59" s="15">
        <v>314371.11</v>
      </c>
      <c r="J59" s="24">
        <f>H59-I59</f>
        <v>62526.609999999986</v>
      </c>
      <c r="L59" s="12"/>
      <c r="M59" s="12"/>
    </row>
    <row r="60" spans="1:25" s="11" customFormat="1" x14ac:dyDescent="0.25">
      <c r="A60" s="9">
        <f t="shared" si="2"/>
        <v>50</v>
      </c>
      <c r="C60" s="29" t="s">
        <v>62</v>
      </c>
      <c r="D60" s="25" t="s">
        <v>63</v>
      </c>
      <c r="E60" s="27"/>
      <c r="F60" s="27"/>
      <c r="G60" s="30"/>
      <c r="H60" s="27"/>
      <c r="I60" s="27"/>
      <c r="J60" s="31">
        <f>G73</f>
        <v>35837.18</v>
      </c>
      <c r="L60" s="12"/>
      <c r="M60" s="12"/>
    </row>
    <row r="61" spans="1:25" s="11" customFormat="1" x14ac:dyDescent="0.25">
      <c r="A61" s="9">
        <f t="shared" si="2"/>
        <v>51</v>
      </c>
      <c r="L61" s="12"/>
      <c r="M61" s="12"/>
    </row>
    <row r="62" spans="1:25" s="11" customFormat="1" ht="13.8" thickBot="1" x14ac:dyDescent="0.3">
      <c r="A62" s="9">
        <f t="shared" si="2"/>
        <v>52</v>
      </c>
      <c r="C62" s="32" t="s">
        <v>64</v>
      </c>
      <c r="D62" s="32" t="s">
        <v>65</v>
      </c>
      <c r="E62" s="33">
        <f>E56+E59</f>
        <v>114463155.23999999</v>
      </c>
      <c r="F62" s="33">
        <f>F56+F59</f>
        <v>3394773.62</v>
      </c>
      <c r="G62" s="32"/>
      <c r="H62" s="33">
        <f>H56+H59</f>
        <v>4344078.5899999989</v>
      </c>
      <c r="I62" s="33">
        <f>I56+I59</f>
        <v>4042477.2199999993</v>
      </c>
      <c r="J62" s="34">
        <f>J60+J56</f>
        <v>274911.94000000006</v>
      </c>
      <c r="L62" s="56"/>
      <c r="M62" s="56"/>
    </row>
    <row r="63" spans="1:25" s="11" customFormat="1" ht="13.8" thickTop="1" x14ac:dyDescent="0.25">
      <c r="A63" s="9">
        <f t="shared" si="2"/>
        <v>53</v>
      </c>
      <c r="L63" s="35"/>
      <c r="M63" s="12"/>
    </row>
    <row r="64" spans="1:25" s="11" customFormat="1" ht="29.25" customHeight="1" x14ac:dyDescent="0.25">
      <c r="A64" s="9">
        <f t="shared" si="2"/>
        <v>54</v>
      </c>
      <c r="B64" s="36"/>
      <c r="C64" s="37" t="s">
        <v>66</v>
      </c>
      <c r="D64" s="37"/>
      <c r="E64" s="37"/>
      <c r="F64" s="37"/>
      <c r="G64" s="37"/>
      <c r="H64" s="37"/>
      <c r="I64" s="37"/>
      <c r="J64" s="37"/>
      <c r="K64" s="36"/>
      <c r="L64" s="12"/>
      <c r="M64" s="35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</row>
    <row r="65" spans="1:13" s="11" customFormat="1" x14ac:dyDescent="0.25">
      <c r="A65" s="9">
        <f t="shared" si="2"/>
        <v>55</v>
      </c>
      <c r="L65" s="12"/>
      <c r="M65" s="12"/>
    </row>
    <row r="66" spans="1:13" s="11" customFormat="1" x14ac:dyDescent="0.25">
      <c r="A66" s="9">
        <f t="shared" si="2"/>
        <v>56</v>
      </c>
      <c r="C66" s="13" t="s">
        <v>63</v>
      </c>
      <c r="D66" s="9"/>
      <c r="E66" s="38" t="s">
        <v>67</v>
      </c>
      <c r="F66" s="38" t="s">
        <v>68</v>
      </c>
      <c r="G66" s="38" t="s">
        <v>69</v>
      </c>
      <c r="L66" s="12"/>
      <c r="M66" s="12"/>
    </row>
    <row r="67" spans="1:13" s="11" customFormat="1" x14ac:dyDescent="0.25">
      <c r="A67" s="9">
        <f t="shared" si="2"/>
        <v>57</v>
      </c>
      <c r="D67" s="9"/>
      <c r="L67" s="12"/>
      <c r="M67" s="12"/>
    </row>
    <row r="68" spans="1:13" s="11" customFormat="1" x14ac:dyDescent="0.25">
      <c r="A68" s="9">
        <f t="shared" si="2"/>
        <v>58</v>
      </c>
      <c r="C68" s="9" t="s">
        <v>70</v>
      </c>
      <c r="D68" s="11" t="s">
        <v>71</v>
      </c>
      <c r="E68" s="39">
        <v>556550</v>
      </c>
      <c r="F68" s="40">
        <f>E68/E$78</f>
        <v>0.11980426624165266</v>
      </c>
      <c r="G68" s="39">
        <f>ROUND(F68*$J$59,2)</f>
        <v>7490.95</v>
      </c>
      <c r="L68" s="12"/>
      <c r="M68" s="12"/>
    </row>
    <row r="69" spans="1:13" s="11" customFormat="1" x14ac:dyDescent="0.25">
      <c r="A69" s="9">
        <f t="shared" si="2"/>
        <v>59</v>
      </c>
      <c r="C69" s="9" t="s">
        <v>72</v>
      </c>
      <c r="D69" s="11" t="s">
        <v>73</v>
      </c>
      <c r="E69" s="39">
        <v>980612</v>
      </c>
      <c r="F69" s="40">
        <f t="shared" ref="F69:F72" si="14">E69/E$78</f>
        <v>0.2110888529831273</v>
      </c>
      <c r="G69" s="39">
        <f>ROUND(F69*$J$59,2)</f>
        <v>13198.67</v>
      </c>
      <c r="L69" s="12"/>
      <c r="M69" s="12"/>
    </row>
    <row r="70" spans="1:13" s="11" customFormat="1" x14ac:dyDescent="0.25">
      <c r="A70" s="9">
        <f t="shared" si="2"/>
        <v>60</v>
      </c>
      <c r="C70" s="9" t="s">
        <v>74</v>
      </c>
      <c r="D70" s="11" t="s">
        <v>75</v>
      </c>
      <c r="E70" s="39">
        <v>478454</v>
      </c>
      <c r="F70" s="40">
        <f t="shared" si="14"/>
        <v>0.10299313700545087</v>
      </c>
      <c r="G70" s="39">
        <f>ROUND(F70*$J$59,2)</f>
        <v>6439.81</v>
      </c>
      <c r="L70" s="12"/>
      <c r="M70" s="12"/>
    </row>
    <row r="71" spans="1:13" s="11" customFormat="1" x14ac:dyDescent="0.25">
      <c r="A71" s="9">
        <f t="shared" si="2"/>
        <v>61</v>
      </c>
      <c r="C71" s="9" t="s">
        <v>76</v>
      </c>
      <c r="D71" s="11" t="s">
        <v>77</v>
      </c>
      <c r="E71" s="39">
        <v>62355</v>
      </c>
      <c r="F71" s="40">
        <f t="shared" si="14"/>
        <v>1.342268443356078E-2</v>
      </c>
      <c r="G71" s="39">
        <f>ROUND(F71*$J$59,2)</f>
        <v>839.27</v>
      </c>
      <c r="L71" s="12"/>
      <c r="M71" s="12"/>
    </row>
    <row r="72" spans="1:13" s="11" customFormat="1" x14ac:dyDescent="0.25">
      <c r="A72" s="9">
        <f t="shared" si="2"/>
        <v>62</v>
      </c>
      <c r="C72" s="9" t="s">
        <v>78</v>
      </c>
      <c r="D72" s="11" t="s">
        <v>79</v>
      </c>
      <c r="E72" s="39">
        <v>584599</v>
      </c>
      <c r="F72" s="40">
        <f t="shared" si="14"/>
        <v>0.12584216016638919</v>
      </c>
      <c r="G72" s="39">
        <f>ROUND(F72*$J$59,2)</f>
        <v>7868.48</v>
      </c>
      <c r="L72" s="12"/>
      <c r="M72" s="12"/>
    </row>
    <row r="73" spans="1:13" s="11" customFormat="1" x14ac:dyDescent="0.25">
      <c r="A73" s="9">
        <f t="shared" si="2"/>
        <v>63</v>
      </c>
      <c r="C73" s="41"/>
      <c r="D73" s="42" t="s">
        <v>22</v>
      </c>
      <c r="E73" s="43">
        <f>SUM(E68:E72)</f>
        <v>2662570</v>
      </c>
      <c r="F73" s="44">
        <f>SUM(F68:F72)</f>
        <v>0.57315110083018073</v>
      </c>
      <c r="G73" s="43">
        <f>SUM(G68:G72)</f>
        <v>35837.18</v>
      </c>
      <c r="L73" s="12"/>
      <c r="M73" s="12"/>
    </row>
    <row r="74" spans="1:13" s="11" customFormat="1" x14ac:dyDescent="0.25">
      <c r="A74" s="9">
        <f t="shared" si="2"/>
        <v>64</v>
      </c>
      <c r="C74" s="9"/>
      <c r="E74" s="45"/>
      <c r="F74" s="40"/>
      <c r="G74" s="45"/>
      <c r="L74" s="12"/>
      <c r="M74" s="12"/>
    </row>
    <row r="75" spans="1:13" s="11" customFormat="1" x14ac:dyDescent="0.25">
      <c r="A75" s="9">
        <f t="shared" si="2"/>
        <v>65</v>
      </c>
      <c r="C75" s="9" t="s">
        <v>80</v>
      </c>
      <c r="D75" s="11" t="s">
        <v>81</v>
      </c>
      <c r="E75" s="39">
        <v>1982924</v>
      </c>
      <c r="F75" s="40">
        <f t="shared" ref="F75" si="15">E75/E$78</f>
        <v>0.42684889916981916</v>
      </c>
      <c r="G75" s="39">
        <f>ROUND(F75*$J$59,2)</f>
        <v>26689.41</v>
      </c>
      <c r="L75" s="12"/>
      <c r="M75" s="12"/>
    </row>
    <row r="76" spans="1:13" s="11" customFormat="1" x14ac:dyDescent="0.25">
      <c r="A76" s="9">
        <f t="shared" si="2"/>
        <v>66</v>
      </c>
      <c r="C76" s="41"/>
      <c r="D76" s="42" t="s">
        <v>22</v>
      </c>
      <c r="E76" s="46"/>
      <c r="F76" s="44">
        <f>SUM(F75:F75)</f>
        <v>0.42684889916981916</v>
      </c>
      <c r="G76" s="46">
        <f>SUM(G75:G75)</f>
        <v>26689.41</v>
      </c>
      <c r="L76" s="12"/>
      <c r="M76" s="12"/>
    </row>
    <row r="77" spans="1:13" s="11" customFormat="1" x14ac:dyDescent="0.25">
      <c r="A77" s="9">
        <f t="shared" ref="A77:A78" si="16">A76+1</f>
        <v>67</v>
      </c>
      <c r="C77" s="9"/>
      <c r="E77" s="45"/>
      <c r="F77" s="47"/>
      <c r="G77" s="45"/>
      <c r="L77" s="12"/>
      <c r="M77" s="12"/>
    </row>
    <row r="78" spans="1:13" s="11" customFormat="1" ht="13.8" thickBot="1" x14ac:dyDescent="0.3">
      <c r="A78" s="9">
        <f t="shared" si="16"/>
        <v>68</v>
      </c>
      <c r="C78" s="48"/>
      <c r="D78" s="32" t="s">
        <v>82</v>
      </c>
      <c r="E78" s="49">
        <f>E75+E73</f>
        <v>4645494</v>
      </c>
      <c r="F78" s="50">
        <f>F73+F76</f>
        <v>0.99999999999999989</v>
      </c>
      <c r="G78" s="49">
        <f>G76+G73</f>
        <v>62526.59</v>
      </c>
      <c r="L78" s="12"/>
      <c r="M78" s="12"/>
    </row>
    <row r="79" spans="1:13" ht="13.8" thickTop="1" x14ac:dyDescent="0.25">
      <c r="A79" s="51"/>
      <c r="D79" s="52"/>
      <c r="E79" s="53"/>
      <c r="F79" s="53"/>
      <c r="G79" s="53"/>
      <c r="H79" s="53"/>
      <c r="I79" s="53"/>
      <c r="J79" s="53"/>
    </row>
    <row r="81" spans="3:10" ht="29.4" customHeight="1" x14ac:dyDescent="0.25">
      <c r="C81" s="37" t="s">
        <v>83</v>
      </c>
      <c r="D81" s="37"/>
      <c r="E81" s="37"/>
      <c r="F81" s="37"/>
      <c r="G81" s="37"/>
      <c r="H81" s="37"/>
      <c r="I81" s="37"/>
      <c r="J81" s="37"/>
    </row>
  </sheetData>
  <mergeCells count="5">
    <mergeCell ref="A3:J3"/>
    <mergeCell ref="A4:J4"/>
    <mergeCell ref="A6:J6"/>
    <mergeCell ref="C64:J64"/>
    <mergeCell ref="C81:J81"/>
  </mergeCells>
  <pageMargins left="0.7" right="0.7" top="0.75" bottom="0.75" header="0.3" footer="0.3"/>
  <pageSetup scale="74" orientation="portrait" r:id="rId1"/>
  <headerFooter>
    <oddFooter>&amp;RExhibit  JW-2
Page &amp;P of &amp;N</oddFooter>
  </headerFooter>
  <rowBreaks count="1" manualBreakCount="1">
    <brk id="62" max="9" man="1"/>
  </rowBreaks>
  <ignoredErrors>
    <ignoredError sqref="C9:J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1.04 Depr</vt:lpstr>
      <vt:lpstr>'1.04 Depr'!Print_Area</vt:lpstr>
      <vt:lpstr>'1.04 Depr'!Print_Titles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Wolfram</dc:creator>
  <cp:lastModifiedBy>John Wolfram</cp:lastModifiedBy>
  <dcterms:created xsi:type="dcterms:W3CDTF">2023-09-06T18:25:41Z</dcterms:created>
  <dcterms:modified xsi:type="dcterms:W3CDTF">2023-09-06T18:33:20Z</dcterms:modified>
</cp:coreProperties>
</file>