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PSC First Data Request\"/>
    </mc:Choice>
  </mc:AlternateContent>
  <xr:revisionPtr revIDLastSave="0" documentId="13_ncr:1_{A9BA2154-3DF7-4102-9368-4B504F93C54A}" xr6:coauthVersionLast="36" xr6:coauthVersionMax="36" xr10:uidLastSave="{00000000-0000-0000-0000-000000000000}"/>
  <bookViews>
    <workbookView xWindow="0" yWindow="0" windowWidth="28800" windowHeight="11325" xr2:uid="{269158A8-C92F-4843-A4AD-F3C796EDDF83}"/>
  </bookViews>
  <sheets>
    <sheet name="Year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54" i="1"/>
  <c r="F54" i="1"/>
  <c r="G52" i="1"/>
  <c r="G51" i="1"/>
  <c r="G48" i="1"/>
  <c r="G50" i="1"/>
  <c r="G44" i="1"/>
  <c r="G45" i="1"/>
  <c r="G46" i="1"/>
  <c r="G43" i="1"/>
  <c r="G27" i="1" l="1"/>
  <c r="H27" i="1"/>
  <c r="C26" i="1"/>
  <c r="C25" i="1"/>
  <c r="C24" i="1"/>
  <c r="C23" i="1"/>
  <c r="H23" i="1"/>
  <c r="G37" i="1"/>
  <c r="G36" i="1"/>
  <c r="G35" i="1"/>
  <c r="G34" i="1"/>
  <c r="D26" i="1"/>
  <c r="D25" i="1"/>
  <c r="D24" i="1"/>
  <c r="D23" i="1"/>
  <c r="G23" i="1"/>
  <c r="G26" i="1" l="1"/>
  <c r="H24" i="1"/>
  <c r="G24" i="1"/>
  <c r="G25" i="1"/>
  <c r="H26" i="1" l="1"/>
  <c r="H25" i="1"/>
  <c r="G15" i="1" l="1"/>
  <c r="D15" i="1"/>
  <c r="C15" i="1"/>
  <c r="E15" i="1" s="1"/>
  <c r="D14" i="1"/>
  <c r="G14" i="1" s="1"/>
  <c r="C14" i="1"/>
  <c r="H14" i="1" s="1"/>
  <c r="H36" i="1" s="1"/>
  <c r="D13" i="1"/>
  <c r="G13" i="1" s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D12" i="1"/>
  <c r="G12" i="1" s="1"/>
  <c r="C12" i="1"/>
  <c r="H12" i="1" s="1"/>
  <c r="H34" i="1" s="1"/>
  <c r="G38" i="1" l="1"/>
  <c r="G16" i="1"/>
  <c r="E13" i="1"/>
  <c r="E12" i="1"/>
  <c r="H13" i="1"/>
  <c r="H15" i="1"/>
  <c r="H37" i="1" s="1"/>
  <c r="E14" i="1"/>
  <c r="H16" i="1" l="1"/>
  <c r="H35" i="1"/>
  <c r="H38" i="1" s="1"/>
</calcChain>
</file>

<file path=xl/sharedStrings.xml><?xml version="1.0" encoding="utf-8"?>
<sst xmlns="http://schemas.openxmlformats.org/spreadsheetml/2006/main" count="100" uniqueCount="47">
  <si>
    <t>(a)</t>
  </si>
  <si>
    <t>(b)</t>
  </si>
  <si>
    <t>(c)</t>
  </si>
  <si>
    <t>(d)</t>
  </si>
  <si>
    <t>(e)</t>
  </si>
  <si>
    <t>(f)</t>
  </si>
  <si>
    <t>(g)</t>
  </si>
  <si>
    <t>(h)</t>
  </si>
  <si>
    <t>Medical</t>
  </si>
  <si>
    <t>Company Paid</t>
  </si>
  <si>
    <t>Employee Paid</t>
  </si>
  <si>
    <t>Per Employee</t>
  </si>
  <si>
    <t>Total Annual Cost</t>
  </si>
  <si>
    <t>Employees</t>
  </si>
  <si>
    <t>Farmers RECC</t>
  </si>
  <si>
    <t>FARMERS RECC</t>
  </si>
  <si>
    <t>Total Annual Premium</t>
  </si>
  <si>
    <t>Employee Only</t>
  </si>
  <si>
    <t>Employee/Spouse</t>
  </si>
  <si>
    <t>Employee/Child(ren)</t>
  </si>
  <si>
    <t>Family</t>
  </si>
  <si>
    <t xml:space="preserve">Employee  </t>
  </si>
  <si>
    <t>Premium Share</t>
  </si>
  <si>
    <t>row</t>
  </si>
  <si>
    <t>For The Year Beginning January 1, 2022</t>
  </si>
  <si>
    <t>CASE No. 2023-00158</t>
  </si>
  <si>
    <t>RESPONSE 11</t>
  </si>
  <si>
    <t>As Ordered by Case No. 2019-00053, Page 9</t>
  </si>
  <si>
    <t>Difference</t>
  </si>
  <si>
    <r>
      <t xml:space="preserve">As Incurred By Farmers RECC </t>
    </r>
    <r>
      <rPr>
        <b/>
        <i/>
        <sz val="10"/>
        <color rgb="FFFF0000"/>
        <rFont val="Times New Roman"/>
        <family val="1"/>
      </rPr>
      <t>(per Exhibit 35 of Application)</t>
    </r>
  </si>
  <si>
    <t>TOTAL</t>
  </si>
  <si>
    <t>Witness:  Jennie Phelps and John Wolfram</t>
  </si>
  <si>
    <t>EMPLOYER AND EMPLOYEE SPLIT - MEDICAL COVERAGE</t>
  </si>
  <si>
    <t>Allocation to Accounts</t>
  </si>
  <si>
    <t>Alloc</t>
  </si>
  <si>
    <t>Adjustment</t>
  </si>
  <si>
    <t>580-589</t>
  </si>
  <si>
    <t>590-598</t>
  </si>
  <si>
    <t>901-905</t>
  </si>
  <si>
    <t>907-910</t>
  </si>
  <si>
    <t>920-935</t>
  </si>
  <si>
    <t xml:space="preserve">Expense Adjustment &gt; </t>
  </si>
  <si>
    <t>101-120</t>
  </si>
  <si>
    <t>231-283</t>
  </si>
  <si>
    <t>**</t>
  </si>
  <si>
    <r>
      <rPr>
        <sz val="10"/>
        <color rgb="FFFF0000"/>
        <rFont val="Times New Roman"/>
        <family val="1"/>
      </rPr>
      <t>**</t>
    </r>
    <r>
      <rPr>
        <sz val="10"/>
        <color theme="1"/>
        <rFont val="Times New Roman"/>
        <family val="1"/>
      </rPr>
      <t>The adjustment would be considered for the add'l reduction.</t>
    </r>
  </si>
  <si>
    <t>JW-2, Schedules 1.xx (Application)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</si>
</sst>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9" fontId="3" fillId="0" borderId="0" xfId="3" applyFont="1" applyAlignment="1">
      <alignment horizontal="center"/>
    </xf>
    <xf numFmtId="44" fontId="3" fillId="0" borderId="0" xfId="2" applyFont="1"/>
    <xf numFmtId="0" fontId="3" fillId="0" borderId="1" xfId="0" applyFont="1" applyBorder="1"/>
    <xf numFmtId="164" fontId="3" fillId="0" borderId="0" xfId="1" applyNumberFormat="1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" fontId="3" fillId="0" borderId="0" xfId="0" applyNumberFormat="1" applyFont="1"/>
    <xf numFmtId="165" fontId="3" fillId="0" borderId="0" xfId="2" applyNumberFormat="1" applyFont="1"/>
    <xf numFmtId="165" fontId="3" fillId="0" borderId="1" xfId="2" applyNumberFormat="1" applyFont="1" applyBorder="1"/>
    <xf numFmtId="165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9" fontId="3" fillId="0" borderId="0" xfId="3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3" fillId="0" borderId="0" xfId="2" applyNumberFormat="1" applyFont="1" applyFill="1"/>
    <xf numFmtId="165" fontId="3" fillId="0" borderId="1" xfId="2" applyNumberFormat="1" applyFont="1" applyFill="1" applyBorder="1"/>
    <xf numFmtId="44" fontId="3" fillId="0" borderId="0" xfId="2" applyFont="1" applyFill="1"/>
    <xf numFmtId="10" fontId="3" fillId="0" borderId="1" xfId="3" applyNumberFormat="1" applyFont="1" applyBorder="1"/>
    <xf numFmtId="44" fontId="3" fillId="0" borderId="1" xfId="0" applyNumberFormat="1" applyFont="1" applyBorder="1"/>
    <xf numFmtId="44" fontId="3" fillId="0" borderId="2" xfId="2" applyFont="1" applyBorder="1"/>
    <xf numFmtId="44" fontId="3" fillId="0" borderId="3" xfId="2" applyFont="1" applyBorder="1"/>
    <xf numFmtId="0" fontId="3" fillId="0" borderId="3" xfId="0" applyFont="1" applyBorder="1"/>
    <xf numFmtId="44" fontId="3" fillId="0" borderId="4" xfId="2" applyFont="1" applyBorder="1"/>
    <xf numFmtId="0" fontId="3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44" fontId="3" fillId="0" borderId="6" xfId="2" applyFont="1" applyBorder="1"/>
    <xf numFmtId="0" fontId="3" fillId="0" borderId="0" xfId="0" applyFont="1" applyBorder="1"/>
    <xf numFmtId="10" fontId="3" fillId="0" borderId="0" xfId="3" applyNumberFormat="1" applyFont="1" applyBorder="1"/>
    <xf numFmtId="44" fontId="3" fillId="0" borderId="0" xfId="0" applyNumberFormat="1" applyFont="1" applyBorder="1"/>
    <xf numFmtId="0" fontId="3" fillId="0" borderId="6" xfId="0" applyFont="1" applyBorder="1"/>
    <xf numFmtId="10" fontId="3" fillId="0" borderId="0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5" xfId="0" applyFont="1" applyFill="1" applyBorder="1"/>
    <xf numFmtId="0" fontId="5" fillId="2" borderId="0" xfId="0" applyFont="1" applyFill="1" applyBorder="1"/>
    <xf numFmtId="10" fontId="5" fillId="2" borderId="0" xfId="3" applyNumberFormat="1" applyFont="1" applyFill="1" applyBorder="1"/>
    <xf numFmtId="44" fontId="5" fillId="2" borderId="0" xfId="0" applyNumberFormat="1" applyFont="1" applyFill="1" applyBorder="1"/>
    <xf numFmtId="0" fontId="5" fillId="2" borderId="6" xfId="0" applyFont="1" applyFill="1" applyBorder="1"/>
    <xf numFmtId="44" fontId="7" fillId="0" borderId="3" xfId="2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B52E-CF9B-4468-A0F5-4DFECF35D206}">
  <sheetPr>
    <pageSetUpPr fitToPage="1"/>
  </sheetPr>
  <dimension ref="A1:T57"/>
  <sheetViews>
    <sheetView tabSelected="1" topLeftCell="A16" workbookViewId="0">
      <selection activeCell="D26" sqref="D26"/>
    </sheetView>
  </sheetViews>
  <sheetFormatPr defaultRowHeight="12.75" x14ac:dyDescent="0.2"/>
  <cols>
    <col min="1" max="1" width="9.140625" style="1"/>
    <col min="2" max="2" width="18.5703125" style="1" bestFit="1" customWidth="1"/>
    <col min="3" max="3" width="13.7109375" style="1" bestFit="1" customWidth="1"/>
    <col min="4" max="4" width="14.28515625" style="1" bestFit="1" customWidth="1"/>
    <col min="5" max="5" width="19.140625" style="1" bestFit="1" customWidth="1"/>
    <col min="6" max="6" width="13.5703125" style="1" bestFit="1" customWidth="1"/>
    <col min="7" max="7" width="18.28515625" style="1" bestFit="1" customWidth="1"/>
    <col min="8" max="8" width="16.5703125" style="1" bestFit="1" customWidth="1"/>
    <col min="9" max="9" width="10.7109375" style="1" bestFit="1" customWidth="1"/>
    <col min="10" max="10" width="9.140625" style="1"/>
    <col min="11" max="20" width="9.140625" style="9"/>
    <col min="21" max="16384" width="9.140625" style="1"/>
  </cols>
  <sheetData>
    <row r="1" spans="1:20" x14ac:dyDescent="0.2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20" x14ac:dyDescent="0.2">
      <c r="A2" s="21" t="s">
        <v>25</v>
      </c>
      <c r="B2" s="21"/>
      <c r="C2" s="21"/>
      <c r="D2" s="21"/>
      <c r="E2" s="21"/>
      <c r="F2" s="21"/>
      <c r="G2" s="21"/>
      <c r="H2" s="21"/>
      <c r="I2" s="21"/>
    </row>
    <row r="3" spans="1:20" x14ac:dyDescent="0.2">
      <c r="A3" s="21" t="s">
        <v>26</v>
      </c>
      <c r="B3" s="21"/>
      <c r="C3" s="21"/>
      <c r="D3" s="21"/>
      <c r="E3" s="21"/>
      <c r="F3" s="21"/>
      <c r="G3" s="21"/>
      <c r="H3" s="21"/>
      <c r="I3" s="21"/>
    </row>
    <row r="4" spans="1:20" x14ac:dyDescent="0.2">
      <c r="A4" s="21" t="s">
        <v>32</v>
      </c>
      <c r="B4" s="21"/>
      <c r="C4" s="21"/>
      <c r="D4" s="21"/>
      <c r="E4" s="21"/>
      <c r="F4" s="21"/>
      <c r="G4" s="21"/>
      <c r="H4" s="21"/>
      <c r="I4" s="21"/>
    </row>
    <row r="5" spans="1:20" x14ac:dyDescent="0.2">
      <c r="A5" s="21" t="s">
        <v>24</v>
      </c>
      <c r="B5" s="21"/>
      <c r="C5" s="21"/>
      <c r="D5" s="21"/>
      <c r="E5" s="21"/>
      <c r="F5" s="21"/>
      <c r="G5" s="21"/>
      <c r="H5" s="21"/>
      <c r="I5" s="21"/>
    </row>
    <row r="6" spans="1:20" x14ac:dyDescent="0.2">
      <c r="A6" s="21" t="s">
        <v>31</v>
      </c>
      <c r="B6" s="21"/>
      <c r="C6" s="21"/>
      <c r="D6" s="21"/>
      <c r="E6" s="21"/>
      <c r="F6" s="21"/>
      <c r="G6" s="21"/>
      <c r="H6" s="21"/>
      <c r="I6" s="21"/>
    </row>
    <row r="8" spans="1:20" ht="13.5" x14ac:dyDescent="0.25">
      <c r="B8" s="18" t="s">
        <v>29</v>
      </c>
    </row>
    <row r="9" spans="1:20" s="8" customFormat="1" x14ac:dyDescent="0.2"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8" customFormat="1" x14ac:dyDescent="0.2">
      <c r="E10" s="8" t="s">
        <v>16</v>
      </c>
      <c r="F10" s="8" t="s">
        <v>21</v>
      </c>
      <c r="G10" s="8" t="s">
        <v>12</v>
      </c>
      <c r="H10" s="8" t="s">
        <v>12</v>
      </c>
      <c r="I10" s="6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8" customFormat="1" x14ac:dyDescent="0.2">
      <c r="A11" s="8" t="s">
        <v>23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22</v>
      </c>
      <c r="G11" s="8" t="s">
        <v>13</v>
      </c>
      <c r="H11" s="8" t="s">
        <v>14</v>
      </c>
      <c r="I11" s="8" t="s">
        <v>13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7">
        <v>1</v>
      </c>
      <c r="B12" s="1" t="s">
        <v>17</v>
      </c>
      <c r="C12" s="3">
        <f>503.43*12</f>
        <v>6041.16</v>
      </c>
      <c r="D12" s="3">
        <f>55.94*12</f>
        <v>671.28</v>
      </c>
      <c r="E12" s="3">
        <f>C12+D12</f>
        <v>6712.44</v>
      </c>
      <c r="F12" s="2">
        <v>0.1</v>
      </c>
      <c r="G12" s="12">
        <f>D12*I12</f>
        <v>11411.76</v>
      </c>
      <c r="H12" s="12">
        <f>C12*I12</f>
        <v>102699.72</v>
      </c>
      <c r="I12" s="1">
        <v>17</v>
      </c>
    </row>
    <row r="13" spans="1:20" x14ac:dyDescent="0.2">
      <c r="A13" s="7">
        <f>A12+1</f>
        <v>2</v>
      </c>
      <c r="B13" s="1" t="s">
        <v>18</v>
      </c>
      <c r="C13" s="3">
        <f>1205.07*12</f>
        <v>14460.84</v>
      </c>
      <c r="D13" s="3">
        <f>133.9*12</f>
        <v>1606.8000000000002</v>
      </c>
      <c r="E13" s="3">
        <f t="shared" ref="E13:E15" si="0">C13+D13</f>
        <v>16067.64</v>
      </c>
      <c r="F13" s="2">
        <v>0.1</v>
      </c>
      <c r="G13" s="12">
        <f t="shared" ref="G13:G15" si="1">D13*I13</f>
        <v>24102.000000000004</v>
      </c>
      <c r="H13" s="12">
        <f t="shared" ref="H13:H15" si="2">C13*I13</f>
        <v>216912.6</v>
      </c>
      <c r="I13" s="1">
        <v>15</v>
      </c>
    </row>
    <row r="14" spans="1:20" x14ac:dyDescent="0.2">
      <c r="A14" s="7">
        <f t="shared" ref="A14:A39" si="3">A13+1</f>
        <v>3</v>
      </c>
      <c r="B14" s="1" t="s">
        <v>19</v>
      </c>
      <c r="C14" s="3">
        <f>1050.22*12</f>
        <v>12602.64</v>
      </c>
      <c r="D14" s="3">
        <f>116.7*12</f>
        <v>1400.4</v>
      </c>
      <c r="E14" s="3">
        <f t="shared" si="0"/>
        <v>14003.039999999999</v>
      </c>
      <c r="F14" s="2">
        <v>0.1</v>
      </c>
      <c r="G14" s="12">
        <f t="shared" si="1"/>
        <v>11203.2</v>
      </c>
      <c r="H14" s="12">
        <f t="shared" si="2"/>
        <v>100821.12</v>
      </c>
      <c r="I14" s="1">
        <v>8</v>
      </c>
    </row>
    <row r="15" spans="1:20" x14ac:dyDescent="0.2">
      <c r="A15" s="7">
        <f t="shared" si="3"/>
        <v>4</v>
      </c>
      <c r="B15" s="1" t="s">
        <v>20</v>
      </c>
      <c r="C15" s="3">
        <f>1626.36*12</f>
        <v>19516.32</v>
      </c>
      <c r="D15" s="3">
        <f>180.72*12</f>
        <v>2168.64</v>
      </c>
      <c r="E15" s="3">
        <f t="shared" si="0"/>
        <v>21684.959999999999</v>
      </c>
      <c r="F15" s="2">
        <v>0.1</v>
      </c>
      <c r="G15" s="13">
        <f t="shared" si="1"/>
        <v>41204.159999999996</v>
      </c>
      <c r="H15" s="13">
        <f t="shared" si="2"/>
        <v>370810.08</v>
      </c>
      <c r="I15" s="4">
        <v>19</v>
      </c>
    </row>
    <row r="16" spans="1:20" x14ac:dyDescent="0.2">
      <c r="A16" s="7">
        <f t="shared" si="3"/>
        <v>5</v>
      </c>
      <c r="F16" s="20" t="s">
        <v>30</v>
      </c>
      <c r="G16" s="12">
        <f>SUM(G12:G15)</f>
        <v>87921.12</v>
      </c>
      <c r="H16" s="12">
        <f t="shared" ref="H16" si="4">SUM(H12:H15)</f>
        <v>791243.52</v>
      </c>
      <c r="I16" s="5"/>
    </row>
    <row r="17" spans="1:11" x14ac:dyDescent="0.2">
      <c r="A17" s="7">
        <f t="shared" si="3"/>
        <v>6</v>
      </c>
      <c r="F17" s="9"/>
      <c r="G17" s="9"/>
      <c r="H17" s="9"/>
      <c r="I17" s="9"/>
    </row>
    <row r="18" spans="1:11" x14ac:dyDescent="0.2">
      <c r="A18" s="7">
        <f>A17+1</f>
        <v>7</v>
      </c>
      <c r="G18" s="11"/>
      <c r="H18" s="11"/>
    </row>
    <row r="19" spans="1:11" x14ac:dyDescent="0.2">
      <c r="A19" s="7">
        <f t="shared" si="3"/>
        <v>8</v>
      </c>
      <c r="B19" s="19" t="s">
        <v>27</v>
      </c>
      <c r="C19" s="8"/>
      <c r="D19" s="8"/>
      <c r="E19" s="8"/>
      <c r="F19" s="8"/>
      <c r="G19" s="8"/>
      <c r="H19" s="8"/>
      <c r="I19" s="6"/>
    </row>
    <row r="20" spans="1:11" x14ac:dyDescent="0.2">
      <c r="A20" s="7">
        <f t="shared" si="3"/>
        <v>9</v>
      </c>
      <c r="B20" s="15" t="s">
        <v>0</v>
      </c>
      <c r="C20" s="15" t="s">
        <v>1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5" t="s">
        <v>7</v>
      </c>
    </row>
    <row r="21" spans="1:11" x14ac:dyDescent="0.2">
      <c r="A21" s="7">
        <f t="shared" si="3"/>
        <v>10</v>
      </c>
      <c r="B21" s="15"/>
      <c r="C21" s="15"/>
      <c r="D21" s="15"/>
      <c r="E21" s="15" t="s">
        <v>16</v>
      </c>
      <c r="F21" s="15" t="s">
        <v>21</v>
      </c>
      <c r="G21" s="15" t="s">
        <v>12</v>
      </c>
      <c r="H21" s="15" t="s">
        <v>12</v>
      </c>
      <c r="I21" s="6"/>
    </row>
    <row r="22" spans="1:11" x14ac:dyDescent="0.2">
      <c r="A22" s="7">
        <f t="shared" si="3"/>
        <v>11</v>
      </c>
      <c r="B22" s="15" t="s">
        <v>8</v>
      </c>
      <c r="C22" s="15" t="s">
        <v>9</v>
      </c>
      <c r="D22" s="15" t="s">
        <v>10</v>
      </c>
      <c r="E22" s="15" t="s">
        <v>11</v>
      </c>
      <c r="F22" s="15" t="s">
        <v>22</v>
      </c>
      <c r="G22" s="15" t="s">
        <v>13</v>
      </c>
      <c r="H22" s="15" t="s">
        <v>14</v>
      </c>
      <c r="I22" s="15" t="s">
        <v>13</v>
      </c>
    </row>
    <row r="23" spans="1:11" x14ac:dyDescent="0.2">
      <c r="A23" s="7">
        <f t="shared" si="3"/>
        <v>12</v>
      </c>
      <c r="B23" s="1" t="s">
        <v>17</v>
      </c>
      <c r="C23" s="3">
        <f>E23*0.78</f>
        <v>5235.7031999999999</v>
      </c>
      <c r="D23" s="3">
        <f>E23*0.22</f>
        <v>1476.7367999999999</v>
      </c>
      <c r="E23" s="3">
        <v>6712.44</v>
      </c>
      <c r="F23" s="2">
        <v>0.22</v>
      </c>
      <c r="G23" s="12">
        <f>D23*I23</f>
        <v>25104.525599999997</v>
      </c>
      <c r="H23" s="12">
        <f>C23*I23</f>
        <v>89006.954400000002</v>
      </c>
      <c r="I23" s="1">
        <v>17</v>
      </c>
    </row>
    <row r="24" spans="1:11" x14ac:dyDescent="0.2">
      <c r="A24" s="7">
        <f t="shared" si="3"/>
        <v>13</v>
      </c>
      <c r="B24" s="1" t="s">
        <v>18</v>
      </c>
      <c r="C24" s="3">
        <f>E24*0.67</f>
        <v>10765.318800000001</v>
      </c>
      <c r="D24" s="3">
        <f>E24*0.33</f>
        <v>5302.3212000000003</v>
      </c>
      <c r="E24" s="3">
        <v>16067.64</v>
      </c>
      <c r="F24" s="2">
        <v>0.33</v>
      </c>
      <c r="G24" s="12">
        <f t="shared" ref="G24:G26" si="5">D24*I24</f>
        <v>79534.817999999999</v>
      </c>
      <c r="H24" s="12">
        <f t="shared" ref="H24:H26" si="6">C24*I24</f>
        <v>161479.78200000001</v>
      </c>
      <c r="I24" s="1">
        <v>15</v>
      </c>
    </row>
    <row r="25" spans="1:11" x14ac:dyDescent="0.2">
      <c r="A25" s="7">
        <f t="shared" si="3"/>
        <v>14</v>
      </c>
      <c r="B25" s="1" t="s">
        <v>19</v>
      </c>
      <c r="C25" s="3">
        <f>E25*0.67</f>
        <v>9382.0367999999999</v>
      </c>
      <c r="D25" s="3">
        <f>E25*0.33</f>
        <v>4621.0032000000001</v>
      </c>
      <c r="E25" s="3">
        <v>14003.039999999999</v>
      </c>
      <c r="F25" s="2">
        <v>0.33</v>
      </c>
      <c r="G25" s="12">
        <f t="shared" si="5"/>
        <v>36968.025600000001</v>
      </c>
      <c r="H25" s="12">
        <f t="shared" si="6"/>
        <v>75056.294399999999</v>
      </c>
      <c r="I25" s="1">
        <v>8</v>
      </c>
    </row>
    <row r="26" spans="1:11" x14ac:dyDescent="0.2">
      <c r="A26" s="7">
        <f t="shared" si="3"/>
        <v>15</v>
      </c>
      <c r="B26" s="1" t="s">
        <v>20</v>
      </c>
      <c r="C26" s="3">
        <f>E26*0.67</f>
        <v>14528.923200000001</v>
      </c>
      <c r="D26" s="3">
        <f>E26*0.33</f>
        <v>7156.0367999999999</v>
      </c>
      <c r="E26" s="3">
        <v>21684.959999999999</v>
      </c>
      <c r="F26" s="2">
        <v>0.33</v>
      </c>
      <c r="G26" s="13">
        <f t="shared" si="5"/>
        <v>135964.6992</v>
      </c>
      <c r="H26" s="13">
        <f t="shared" si="6"/>
        <v>276049.54080000002</v>
      </c>
      <c r="I26" s="4">
        <v>19</v>
      </c>
    </row>
    <row r="27" spans="1:11" x14ac:dyDescent="0.2">
      <c r="A27" s="7">
        <f>A26+1</f>
        <v>16</v>
      </c>
      <c r="F27" s="20" t="s">
        <v>30</v>
      </c>
      <c r="G27" s="12">
        <f>SUM(G23:G26)</f>
        <v>277572.06839999999</v>
      </c>
      <c r="H27" s="12">
        <f>SUM(H23:H26)</f>
        <v>601592.57160000002</v>
      </c>
      <c r="I27" s="5"/>
      <c r="K27" s="14"/>
    </row>
    <row r="28" spans="1:11" x14ac:dyDescent="0.2">
      <c r="A28" s="7">
        <f t="shared" si="3"/>
        <v>17</v>
      </c>
      <c r="B28" s="8"/>
      <c r="C28" s="8"/>
      <c r="D28" s="8"/>
      <c r="E28" s="8"/>
      <c r="F28" s="8"/>
      <c r="G28" s="16"/>
      <c r="H28" s="16"/>
      <c r="I28" s="17"/>
    </row>
    <row r="29" spans="1:11" x14ac:dyDescent="0.2">
      <c r="A29" s="7">
        <f t="shared" si="3"/>
        <v>18</v>
      </c>
      <c r="B29" s="8"/>
      <c r="C29" s="8"/>
      <c r="D29" s="8"/>
      <c r="E29" s="8"/>
      <c r="F29" s="8"/>
      <c r="G29" s="16"/>
      <c r="H29" s="16"/>
      <c r="I29" s="16"/>
    </row>
    <row r="30" spans="1:11" x14ac:dyDescent="0.2">
      <c r="A30" s="7">
        <f t="shared" si="3"/>
        <v>19</v>
      </c>
      <c r="B30" s="19" t="s">
        <v>28</v>
      </c>
      <c r="C30" s="15"/>
      <c r="D30" s="15"/>
      <c r="E30" s="15"/>
      <c r="F30" s="15"/>
      <c r="G30" s="15"/>
      <c r="H30" s="15"/>
      <c r="I30" s="6"/>
    </row>
    <row r="31" spans="1:11" x14ac:dyDescent="0.2">
      <c r="A31" s="7">
        <f t="shared" si="3"/>
        <v>20</v>
      </c>
      <c r="B31" s="15" t="s">
        <v>0</v>
      </c>
      <c r="C31" s="15" t="s">
        <v>1</v>
      </c>
      <c r="D31" s="15" t="s">
        <v>2</v>
      </c>
      <c r="E31" s="15" t="s">
        <v>3</v>
      </c>
      <c r="F31" s="15" t="s">
        <v>4</v>
      </c>
      <c r="G31" s="22" t="s">
        <v>5</v>
      </c>
      <c r="H31" s="15" t="s">
        <v>6</v>
      </c>
      <c r="I31" s="15" t="s">
        <v>7</v>
      </c>
    </row>
    <row r="32" spans="1:11" x14ac:dyDescent="0.2">
      <c r="A32" s="7">
        <f t="shared" si="3"/>
        <v>21</v>
      </c>
      <c r="B32" s="15"/>
      <c r="C32" s="15"/>
      <c r="D32" s="15"/>
      <c r="E32" s="15" t="s">
        <v>16</v>
      </c>
      <c r="F32" s="15" t="s">
        <v>21</v>
      </c>
      <c r="G32" s="22" t="s">
        <v>12</v>
      </c>
      <c r="H32" s="15" t="s">
        <v>12</v>
      </c>
      <c r="I32" s="6"/>
    </row>
    <row r="33" spans="1:9" x14ac:dyDescent="0.2">
      <c r="A33" s="7">
        <f t="shared" si="3"/>
        <v>22</v>
      </c>
      <c r="B33" s="15" t="s">
        <v>8</v>
      </c>
      <c r="C33" s="15" t="s">
        <v>9</v>
      </c>
      <c r="D33" s="15" t="s">
        <v>10</v>
      </c>
      <c r="E33" s="15" t="s">
        <v>11</v>
      </c>
      <c r="F33" s="15" t="s">
        <v>22</v>
      </c>
      <c r="G33" s="22" t="s">
        <v>13</v>
      </c>
      <c r="H33" s="15" t="s">
        <v>14</v>
      </c>
      <c r="I33" s="15" t="s">
        <v>13</v>
      </c>
    </row>
    <row r="34" spans="1:9" x14ac:dyDescent="0.2">
      <c r="A34" s="7">
        <f t="shared" si="3"/>
        <v>23</v>
      </c>
      <c r="B34" s="1" t="s">
        <v>17</v>
      </c>
      <c r="C34" s="3"/>
      <c r="D34" s="3"/>
      <c r="E34" s="3">
        <v>6712.44</v>
      </c>
      <c r="F34" s="2">
        <v>0.22</v>
      </c>
      <c r="G34" s="23">
        <f>G12-G23</f>
        <v>-13692.765599999997</v>
      </c>
      <c r="H34" s="12">
        <f t="shared" ref="H34:H37" si="7">H12-H23</f>
        <v>13692.765599999999</v>
      </c>
      <c r="I34" s="1">
        <v>17</v>
      </c>
    </row>
    <row r="35" spans="1:9" x14ac:dyDescent="0.2">
      <c r="A35" s="7">
        <f t="shared" si="3"/>
        <v>24</v>
      </c>
      <c r="B35" s="1" t="s">
        <v>18</v>
      </c>
      <c r="C35" s="3"/>
      <c r="D35" s="3"/>
      <c r="E35" s="3">
        <v>16067.64</v>
      </c>
      <c r="F35" s="2">
        <v>0.33</v>
      </c>
      <c r="G35" s="23">
        <f>G13-G24</f>
        <v>-55432.817999999999</v>
      </c>
      <c r="H35" s="12">
        <f t="shared" si="7"/>
        <v>55432.817999999999</v>
      </c>
      <c r="I35" s="1">
        <v>15</v>
      </c>
    </row>
    <row r="36" spans="1:9" x14ac:dyDescent="0.2">
      <c r="A36" s="7">
        <f t="shared" si="3"/>
        <v>25</v>
      </c>
      <c r="B36" s="1" t="s">
        <v>19</v>
      </c>
      <c r="C36" s="3"/>
      <c r="D36" s="3"/>
      <c r="E36" s="3">
        <v>14003.039999999999</v>
      </c>
      <c r="F36" s="2">
        <v>0.33</v>
      </c>
      <c r="G36" s="23">
        <f>G14-G25</f>
        <v>-25764.8256</v>
      </c>
      <c r="H36" s="12">
        <f t="shared" si="7"/>
        <v>25764.825599999996</v>
      </c>
      <c r="I36" s="1">
        <v>8</v>
      </c>
    </row>
    <row r="37" spans="1:9" x14ac:dyDescent="0.2">
      <c r="A37" s="7">
        <f t="shared" si="3"/>
        <v>26</v>
      </c>
      <c r="B37" s="1" t="s">
        <v>20</v>
      </c>
      <c r="C37" s="3"/>
      <c r="D37" s="3"/>
      <c r="E37" s="3">
        <v>21684.959999999999</v>
      </c>
      <c r="F37" s="2">
        <v>0.33</v>
      </c>
      <c r="G37" s="24">
        <f>G15-G26</f>
        <v>-94760.539199999999</v>
      </c>
      <c r="H37" s="13">
        <f t="shared" si="7"/>
        <v>94760.539199999999</v>
      </c>
      <c r="I37" s="4">
        <v>19</v>
      </c>
    </row>
    <row r="38" spans="1:9" x14ac:dyDescent="0.2">
      <c r="A38" s="7">
        <f t="shared" si="3"/>
        <v>27</v>
      </c>
      <c r="F38" s="20" t="s">
        <v>30</v>
      </c>
      <c r="G38" s="23">
        <f>SUM(G34:G37)</f>
        <v>-189650.94839999999</v>
      </c>
      <c r="H38" s="12">
        <f t="shared" ref="H38" si="8">SUM(H34:H37)</f>
        <v>189650.94839999999</v>
      </c>
      <c r="I38" s="5"/>
    </row>
    <row r="39" spans="1:9" x14ac:dyDescent="0.2">
      <c r="A39" s="7">
        <f t="shared" si="3"/>
        <v>28</v>
      </c>
      <c r="C39" s="3"/>
      <c r="D39" s="3"/>
      <c r="E39" s="3"/>
      <c r="F39" s="2"/>
      <c r="G39" s="25"/>
      <c r="H39" s="12"/>
    </row>
    <row r="40" spans="1:9" x14ac:dyDescent="0.2">
      <c r="A40" s="7"/>
      <c r="C40" s="3"/>
      <c r="D40" s="3"/>
      <c r="E40" s="3"/>
      <c r="G40" s="3"/>
      <c r="H40" s="3"/>
    </row>
    <row r="41" spans="1:9" x14ac:dyDescent="0.2">
      <c r="A41" s="7"/>
      <c r="C41" s="3"/>
      <c r="D41" s="28"/>
      <c r="E41" s="49" t="s">
        <v>46</v>
      </c>
      <c r="F41" s="30"/>
      <c r="G41" s="29"/>
      <c r="H41" s="31"/>
    </row>
    <row r="42" spans="1:9" x14ac:dyDescent="0.2">
      <c r="D42" s="32"/>
      <c r="E42" s="33" t="s">
        <v>33</v>
      </c>
      <c r="F42" s="34" t="s">
        <v>34</v>
      </c>
      <c r="G42" s="35" t="s">
        <v>35</v>
      </c>
      <c r="H42" s="36"/>
    </row>
    <row r="43" spans="1:9" x14ac:dyDescent="0.2">
      <c r="D43" s="32"/>
      <c r="E43" s="37" t="s">
        <v>36</v>
      </c>
      <c r="F43" s="38">
        <v>0.11980426624165266</v>
      </c>
      <c r="G43" s="39">
        <f>$G$38*F43</f>
        <v>-22720.99271509553</v>
      </c>
      <c r="H43" s="40"/>
    </row>
    <row r="44" spans="1:9" x14ac:dyDescent="0.2">
      <c r="D44" s="32"/>
      <c r="E44" s="37" t="s">
        <v>37</v>
      </c>
      <c r="F44" s="38">
        <v>0.2110888529831273</v>
      </c>
      <c r="G44" s="39">
        <f t="shared" ref="G44:G47" si="9">$G$38*F44</f>
        <v>-40033.20116491826</v>
      </c>
      <c r="H44" s="40"/>
    </row>
    <row r="45" spans="1:9" x14ac:dyDescent="0.2">
      <c r="D45" s="32"/>
      <c r="E45" s="37" t="s">
        <v>38</v>
      </c>
      <c r="F45" s="38">
        <v>0.10299313700545087</v>
      </c>
      <c r="G45" s="39">
        <f t="shared" si="9"/>
        <v>-19532.746111774894</v>
      </c>
      <c r="H45" s="40"/>
    </row>
    <row r="46" spans="1:9" x14ac:dyDescent="0.2">
      <c r="D46" s="32"/>
      <c r="E46" s="37" t="s">
        <v>39</v>
      </c>
      <c r="F46" s="38">
        <v>1.342268443356078E-2</v>
      </c>
      <c r="G46" s="39">
        <f t="shared" si="9"/>
        <v>-2545.6248328987185</v>
      </c>
      <c r="H46" s="40"/>
    </row>
    <row r="47" spans="1:9" x14ac:dyDescent="0.2">
      <c r="D47" s="32"/>
      <c r="E47" s="37" t="s">
        <v>40</v>
      </c>
      <c r="F47" s="26">
        <v>0.12584216016638919</v>
      </c>
      <c r="G47" s="27">
        <f>$G$38*F47</f>
        <v>-23866.08502426041</v>
      </c>
      <c r="H47" s="40"/>
    </row>
    <row r="48" spans="1:9" x14ac:dyDescent="0.2">
      <c r="D48" s="44"/>
      <c r="E48" s="45" t="s">
        <v>41</v>
      </c>
      <c r="F48" s="46">
        <v>0.57315110083018073</v>
      </c>
      <c r="G48" s="47">
        <f>SUM(G43:G47)</f>
        <v>-108698.6498489478</v>
      </c>
      <c r="H48" s="48" t="s">
        <v>44</v>
      </c>
    </row>
    <row r="49" spans="4:8" x14ac:dyDescent="0.2">
      <c r="D49" s="32"/>
      <c r="E49" s="37"/>
      <c r="F49" s="38"/>
      <c r="G49" s="37"/>
      <c r="H49" s="40"/>
    </row>
    <row r="50" spans="4:8" x14ac:dyDescent="0.2">
      <c r="D50" s="32"/>
      <c r="E50" s="37" t="s">
        <v>42</v>
      </c>
      <c r="F50" s="38">
        <v>0.29812954230486577</v>
      </c>
      <c r="G50" s="39">
        <f t="shared" ref="G50:G51" si="10">$G$38*F50</f>
        <v>-56540.550444175715</v>
      </c>
      <c r="H50" s="40"/>
    </row>
    <row r="51" spans="4:8" x14ac:dyDescent="0.2">
      <c r="D51" s="32"/>
      <c r="E51" s="37" t="s">
        <v>43</v>
      </c>
      <c r="F51" s="26">
        <v>0.12871935686495345</v>
      </c>
      <c r="G51" s="27">
        <f t="shared" si="10"/>
        <v>-24411.748106876472</v>
      </c>
      <c r="H51" s="40"/>
    </row>
    <row r="52" spans="4:8" x14ac:dyDescent="0.2">
      <c r="D52" s="32"/>
      <c r="E52" s="37"/>
      <c r="F52" s="38">
        <v>0.42684889916981922</v>
      </c>
      <c r="G52" s="39">
        <f>G50+G51</f>
        <v>-80952.298551052183</v>
      </c>
      <c r="H52" s="40"/>
    </row>
    <row r="53" spans="4:8" x14ac:dyDescent="0.2">
      <c r="D53" s="32"/>
      <c r="E53" s="37"/>
      <c r="F53" s="37"/>
      <c r="G53" s="37"/>
      <c r="H53" s="40"/>
    </row>
    <row r="54" spans="4:8" x14ac:dyDescent="0.2">
      <c r="D54" s="32"/>
      <c r="E54" s="37" t="s">
        <v>30</v>
      </c>
      <c r="F54" s="41">
        <f>F48+F52</f>
        <v>1</v>
      </c>
      <c r="G54" s="39">
        <f>G48+G52</f>
        <v>-189650.94839999999</v>
      </c>
      <c r="H54" s="40"/>
    </row>
    <row r="55" spans="4:8" x14ac:dyDescent="0.2">
      <c r="D55" s="32"/>
      <c r="E55" s="37"/>
      <c r="F55" s="41"/>
      <c r="G55" s="39"/>
      <c r="H55" s="40"/>
    </row>
    <row r="56" spans="4:8" x14ac:dyDescent="0.2">
      <c r="D56" s="32"/>
      <c r="E56" s="37" t="s">
        <v>45</v>
      </c>
      <c r="F56" s="41"/>
      <c r="G56" s="39"/>
      <c r="H56" s="40"/>
    </row>
    <row r="57" spans="4:8" x14ac:dyDescent="0.2">
      <c r="D57" s="42"/>
      <c r="E57" s="4"/>
      <c r="F57" s="4"/>
      <c r="G57" s="4"/>
      <c r="H57" s="43"/>
    </row>
  </sheetData>
  <mergeCells count="6">
    <mergeCell ref="A6:I6"/>
    <mergeCell ref="A5:I5"/>
    <mergeCell ref="A1:I1"/>
    <mergeCell ref="A3:I3"/>
    <mergeCell ref="A2:I2"/>
    <mergeCell ref="A4:I4"/>
  </mergeCells>
  <pageMargins left="0.45" right="0.95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2023-08-23T21:20:57Z</cp:lastPrinted>
  <dcterms:created xsi:type="dcterms:W3CDTF">2023-02-25T18:40:52Z</dcterms:created>
  <dcterms:modified xsi:type="dcterms:W3CDTF">2023-08-27T13:16:04Z</dcterms:modified>
</cp:coreProperties>
</file>