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N:\Case No 2023-00158 Farmers RECC Rate Case\"/>
    </mc:Choice>
  </mc:AlternateContent>
  <xr:revisionPtr revIDLastSave="0" documentId="13_ncr:1_{31EEA31D-3F66-4567-A081-6C4D05CEAB16}" xr6:coauthVersionLast="36" xr6:coauthVersionMax="36" xr10:uidLastSave="{00000000-0000-0000-0000-000000000000}"/>
  <bookViews>
    <workbookView xWindow="0" yWindow="0" windowWidth="28800" windowHeight="11325" firstSheet="1" activeTab="1" xr2:uid="{C6CD896C-E92B-453A-ADCD-398BA60F3CDE}"/>
  </bookViews>
  <sheets>
    <sheet name="Pre-Bid Qualification" sheetId="2" r:id="rId1"/>
    <sheet name="Submitted Bids" sheetId="1" r:id="rId2"/>
    <sheet name="Estimated Total Circuit Cost" sheetId="3" r:id="rId3"/>
    <sheet name="Estimated Hourly Crew Cost" sheetId="4" r:id="rId4"/>
    <sheet name="Summary" sheetId="5" r:id="rId5"/>
  </sheets>
  <definedNames>
    <definedName name="_xlnm.Print_Area" localSheetId="0">'Pre-Bid Qualification'!$A$1:$K$38</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G29" i="1"/>
  <c r="J29" i="1"/>
  <c r="M29" i="1"/>
  <c r="B38" i="4"/>
  <c r="B39" i="4"/>
  <c r="B40" i="4"/>
  <c r="B41" i="4"/>
  <c r="B42" i="4"/>
  <c r="B43" i="4"/>
  <c r="B44" i="4"/>
  <c r="B45" i="4"/>
  <c r="B46" i="4"/>
  <c r="B47" i="4"/>
  <c r="B48" i="4"/>
  <c r="B49" i="4"/>
  <c r="B50" i="4"/>
  <c r="B37" i="4"/>
  <c r="F18" i="4"/>
  <c r="F37" i="4"/>
  <c r="J18" i="4"/>
  <c r="J37" i="4"/>
  <c r="N37" i="4"/>
  <c r="F19" i="4"/>
  <c r="F38" i="4"/>
  <c r="J19" i="4"/>
  <c r="J38" i="4"/>
  <c r="N38" i="4"/>
  <c r="F20" i="4"/>
  <c r="F39" i="4"/>
  <c r="J20" i="4"/>
  <c r="J39" i="4"/>
  <c r="N39" i="4"/>
  <c r="F21" i="4"/>
  <c r="F40" i="4"/>
  <c r="J21" i="4"/>
  <c r="J40" i="4"/>
  <c r="N40" i="4"/>
  <c r="F22" i="4"/>
  <c r="F41" i="4"/>
  <c r="J22" i="4"/>
  <c r="J41" i="4"/>
  <c r="N41" i="4"/>
  <c r="F23" i="4"/>
  <c r="F42" i="4"/>
  <c r="J23" i="4"/>
  <c r="J42" i="4"/>
  <c r="N42" i="4"/>
  <c r="F24" i="4"/>
  <c r="F43" i="4"/>
  <c r="J24" i="4"/>
  <c r="J43" i="4"/>
  <c r="N43" i="4"/>
  <c r="F25" i="4"/>
  <c r="F44" i="4"/>
  <c r="J25" i="4"/>
  <c r="J44" i="4"/>
  <c r="N44" i="4"/>
  <c r="F26" i="4"/>
  <c r="F45" i="4"/>
  <c r="J26" i="4"/>
  <c r="J45" i="4"/>
  <c r="N45" i="4"/>
  <c r="F27" i="4"/>
  <c r="F46" i="4"/>
  <c r="J27" i="4"/>
  <c r="J46" i="4"/>
  <c r="N46" i="4"/>
  <c r="F28" i="4"/>
  <c r="F47" i="4"/>
  <c r="J28" i="4"/>
  <c r="J47" i="4"/>
  <c r="N47" i="4"/>
  <c r="F29" i="4"/>
  <c r="F48" i="4"/>
  <c r="J29" i="4"/>
  <c r="J48" i="4"/>
  <c r="N48" i="4"/>
  <c r="F30" i="4"/>
  <c r="F49" i="4"/>
  <c r="J30" i="4"/>
  <c r="J49" i="4"/>
  <c r="N49" i="4"/>
  <c r="F31" i="4"/>
  <c r="F50" i="4"/>
  <c r="J31" i="4"/>
  <c r="J50" i="4"/>
  <c r="N50" i="4"/>
  <c r="N51" i="4"/>
  <c r="C10" i="4"/>
  <c r="C6" i="5"/>
  <c r="J20" i="1"/>
  <c r="C17" i="3"/>
  <c r="J28" i="1"/>
  <c r="D17" i="3"/>
  <c r="E17" i="3"/>
  <c r="C8" i="3"/>
  <c r="I20" i="1"/>
  <c r="C38" i="3"/>
  <c r="E38" i="3"/>
  <c r="E63" i="3"/>
  <c r="E88" i="3"/>
  <c r="F38" i="3"/>
  <c r="F63" i="3"/>
  <c r="F88" i="3"/>
  <c r="G38" i="3"/>
  <c r="G63" i="3"/>
  <c r="G88" i="3"/>
  <c r="H38" i="3"/>
  <c r="H63" i="3"/>
  <c r="H88" i="3"/>
  <c r="I88" i="3"/>
  <c r="C46" i="3"/>
  <c r="E46" i="3"/>
  <c r="E71" i="3"/>
  <c r="E96" i="3"/>
  <c r="F46" i="3"/>
  <c r="F71" i="3"/>
  <c r="F96" i="3"/>
  <c r="G46" i="3"/>
  <c r="G71" i="3"/>
  <c r="G96" i="3"/>
  <c r="H46" i="3"/>
  <c r="H71" i="3"/>
  <c r="H96" i="3"/>
  <c r="I96" i="3"/>
  <c r="C54" i="3"/>
  <c r="E54" i="3"/>
  <c r="E79" i="3"/>
  <c r="E104" i="3"/>
  <c r="F54" i="3"/>
  <c r="F79" i="3"/>
  <c r="F104" i="3"/>
  <c r="G54" i="3"/>
  <c r="G79" i="3"/>
  <c r="G104" i="3"/>
  <c r="H54" i="3"/>
  <c r="H104" i="3"/>
  <c r="I104" i="3"/>
  <c r="C111" i="3"/>
  <c r="I28" i="1"/>
  <c r="D38" i="3"/>
  <c r="K38" i="3"/>
  <c r="K63" i="3"/>
  <c r="K88" i="3"/>
  <c r="L38" i="3"/>
  <c r="L63" i="3"/>
  <c r="L88" i="3"/>
  <c r="M38" i="3"/>
  <c r="M63" i="3"/>
  <c r="M88" i="3"/>
  <c r="N38" i="3"/>
  <c r="N63" i="3"/>
  <c r="N88" i="3"/>
  <c r="O88" i="3"/>
  <c r="D46" i="3"/>
  <c r="K46" i="3"/>
  <c r="K71" i="3"/>
  <c r="K96" i="3"/>
  <c r="L46" i="3"/>
  <c r="L71" i="3"/>
  <c r="L96" i="3"/>
  <c r="M46" i="3"/>
  <c r="M71" i="3"/>
  <c r="M96" i="3"/>
  <c r="N46" i="3"/>
  <c r="N71" i="3"/>
  <c r="N96" i="3"/>
  <c r="O96" i="3"/>
  <c r="D54" i="3"/>
  <c r="K54" i="3"/>
  <c r="K79" i="3"/>
  <c r="K104" i="3"/>
  <c r="L54" i="3"/>
  <c r="L79" i="3"/>
  <c r="L104" i="3"/>
  <c r="M54" i="3"/>
  <c r="M79" i="3"/>
  <c r="M104" i="3"/>
  <c r="N54" i="3"/>
  <c r="N104" i="3"/>
  <c r="O104" i="3"/>
  <c r="D111" i="3"/>
  <c r="E111" i="3"/>
  <c r="D8" i="3"/>
  <c r="E8" i="3"/>
  <c r="B6" i="5"/>
  <c r="D6" i="5"/>
  <c r="D18" i="4"/>
  <c r="D37" i="4"/>
  <c r="H18" i="4"/>
  <c r="H37" i="4"/>
  <c r="L37" i="4"/>
  <c r="D19" i="4"/>
  <c r="D38" i="4"/>
  <c r="H19" i="4"/>
  <c r="H38" i="4"/>
  <c r="L38" i="4"/>
  <c r="D20" i="4"/>
  <c r="D39" i="4"/>
  <c r="H20" i="4"/>
  <c r="H39" i="4"/>
  <c r="L39" i="4"/>
  <c r="D21" i="4"/>
  <c r="D40" i="4"/>
  <c r="H21" i="4"/>
  <c r="H40" i="4"/>
  <c r="L40" i="4"/>
  <c r="D22" i="4"/>
  <c r="D41" i="4"/>
  <c r="H22" i="4"/>
  <c r="H41" i="4"/>
  <c r="L41" i="4"/>
  <c r="D23" i="4"/>
  <c r="D42" i="4"/>
  <c r="H23" i="4"/>
  <c r="H42" i="4"/>
  <c r="L42" i="4"/>
  <c r="D24" i="4"/>
  <c r="D43" i="4"/>
  <c r="H24" i="4"/>
  <c r="H43" i="4"/>
  <c r="L43" i="4"/>
  <c r="D25" i="4"/>
  <c r="D44" i="4"/>
  <c r="H25" i="4"/>
  <c r="H44" i="4"/>
  <c r="L44" i="4"/>
  <c r="D26" i="4"/>
  <c r="D45" i="4"/>
  <c r="H26" i="4"/>
  <c r="H45" i="4"/>
  <c r="L45" i="4"/>
  <c r="D27" i="4"/>
  <c r="D46" i="4"/>
  <c r="H27" i="4"/>
  <c r="H46" i="4"/>
  <c r="L46" i="4"/>
  <c r="D28" i="4"/>
  <c r="D47" i="4"/>
  <c r="H28" i="4"/>
  <c r="H47" i="4"/>
  <c r="L47" i="4"/>
  <c r="D29" i="4"/>
  <c r="D48" i="4"/>
  <c r="H29" i="4"/>
  <c r="H48" i="4"/>
  <c r="L48" i="4"/>
  <c r="D30" i="4"/>
  <c r="D49" i="4"/>
  <c r="H30" i="4"/>
  <c r="H49" i="4"/>
  <c r="L49" i="4"/>
  <c r="D31" i="4"/>
  <c r="D50" i="4"/>
  <c r="H31" i="4"/>
  <c r="H50" i="4"/>
  <c r="L50" i="4"/>
  <c r="L51" i="4"/>
  <c r="C8" i="4"/>
  <c r="C4" i="5"/>
  <c r="D20" i="1"/>
  <c r="C15" i="3"/>
  <c r="D28" i="1"/>
  <c r="D15" i="3"/>
  <c r="E15" i="3"/>
  <c r="C6" i="3"/>
  <c r="C20" i="1"/>
  <c r="C36" i="3"/>
  <c r="E36" i="3"/>
  <c r="E61" i="3"/>
  <c r="E86" i="3"/>
  <c r="F36" i="3"/>
  <c r="F61" i="3"/>
  <c r="F86" i="3"/>
  <c r="G36" i="3"/>
  <c r="G61" i="3"/>
  <c r="G86" i="3"/>
  <c r="H36" i="3"/>
  <c r="H61" i="3"/>
  <c r="H86" i="3"/>
  <c r="I86" i="3"/>
  <c r="C44" i="3"/>
  <c r="E44" i="3"/>
  <c r="E69" i="3"/>
  <c r="E94" i="3"/>
  <c r="F44" i="3"/>
  <c r="F69" i="3"/>
  <c r="F94" i="3"/>
  <c r="G44" i="3"/>
  <c r="G69" i="3"/>
  <c r="G94" i="3"/>
  <c r="H44" i="3"/>
  <c r="H69" i="3"/>
  <c r="H94" i="3"/>
  <c r="I94" i="3"/>
  <c r="C52" i="3"/>
  <c r="E52" i="3"/>
  <c r="E77" i="3"/>
  <c r="E102" i="3"/>
  <c r="F52" i="3"/>
  <c r="F77" i="3"/>
  <c r="F102" i="3"/>
  <c r="G52" i="3"/>
  <c r="G77" i="3"/>
  <c r="G102" i="3"/>
  <c r="H52" i="3"/>
  <c r="H77" i="3"/>
  <c r="H102" i="3"/>
  <c r="I102" i="3"/>
  <c r="C109" i="3"/>
  <c r="C28" i="1"/>
  <c r="D36" i="3"/>
  <c r="K36" i="3"/>
  <c r="K61" i="3"/>
  <c r="K86" i="3"/>
  <c r="L36" i="3"/>
  <c r="L61" i="3"/>
  <c r="L86" i="3"/>
  <c r="M36" i="3"/>
  <c r="M61" i="3"/>
  <c r="M86" i="3"/>
  <c r="N36" i="3"/>
  <c r="N61" i="3"/>
  <c r="N86" i="3"/>
  <c r="O86" i="3"/>
  <c r="D44" i="3"/>
  <c r="K44" i="3"/>
  <c r="K69" i="3"/>
  <c r="K94" i="3"/>
  <c r="L44" i="3"/>
  <c r="L69" i="3"/>
  <c r="L94" i="3"/>
  <c r="M44" i="3"/>
  <c r="M69" i="3"/>
  <c r="M94" i="3"/>
  <c r="N44" i="3"/>
  <c r="N69" i="3"/>
  <c r="N94" i="3"/>
  <c r="O94" i="3"/>
  <c r="D52" i="3"/>
  <c r="K52" i="3"/>
  <c r="K77" i="3"/>
  <c r="K102" i="3"/>
  <c r="L52" i="3"/>
  <c r="L77" i="3"/>
  <c r="L102" i="3"/>
  <c r="M52" i="3"/>
  <c r="M77" i="3"/>
  <c r="M102" i="3"/>
  <c r="N52" i="3"/>
  <c r="N77" i="3"/>
  <c r="N102" i="3"/>
  <c r="O102" i="3"/>
  <c r="D109" i="3"/>
  <c r="E109" i="3"/>
  <c r="D6" i="3"/>
  <c r="E6" i="3"/>
  <c r="B4" i="5"/>
  <c r="D4" i="5"/>
  <c r="E6" i="5"/>
  <c r="G18" i="4"/>
  <c r="G37" i="4"/>
  <c r="K18" i="4"/>
  <c r="K37" i="4"/>
  <c r="O37" i="4"/>
  <c r="G19" i="4"/>
  <c r="G38" i="4"/>
  <c r="K19" i="4"/>
  <c r="K38" i="4"/>
  <c r="O38" i="4"/>
  <c r="G20" i="4"/>
  <c r="G39" i="4"/>
  <c r="K20" i="4"/>
  <c r="K39" i="4"/>
  <c r="O39" i="4"/>
  <c r="G21" i="4"/>
  <c r="G40" i="4"/>
  <c r="K21" i="4"/>
  <c r="K40" i="4"/>
  <c r="O40" i="4"/>
  <c r="G22" i="4"/>
  <c r="G41" i="4"/>
  <c r="K22" i="4"/>
  <c r="K41" i="4"/>
  <c r="O41" i="4"/>
  <c r="G23" i="4"/>
  <c r="G42" i="4"/>
  <c r="K23" i="4"/>
  <c r="K42" i="4"/>
  <c r="O42" i="4"/>
  <c r="G24" i="4"/>
  <c r="G43" i="4"/>
  <c r="K24" i="4"/>
  <c r="K43" i="4"/>
  <c r="O43" i="4"/>
  <c r="G25" i="4"/>
  <c r="G44" i="4"/>
  <c r="K25" i="4"/>
  <c r="K44" i="4"/>
  <c r="O44" i="4"/>
  <c r="G26" i="4"/>
  <c r="G45" i="4"/>
  <c r="K26" i="4"/>
  <c r="K45" i="4"/>
  <c r="O45" i="4"/>
  <c r="G27" i="4"/>
  <c r="G46" i="4"/>
  <c r="K27" i="4"/>
  <c r="K46" i="4"/>
  <c r="O46" i="4"/>
  <c r="G28" i="4"/>
  <c r="G47" i="4"/>
  <c r="K28" i="4"/>
  <c r="K47" i="4"/>
  <c r="O47" i="4"/>
  <c r="G29" i="4"/>
  <c r="G48" i="4"/>
  <c r="K29" i="4"/>
  <c r="K48" i="4"/>
  <c r="O48" i="4"/>
  <c r="G30" i="4"/>
  <c r="G49" i="4"/>
  <c r="K30" i="4"/>
  <c r="K49" i="4"/>
  <c r="O49" i="4"/>
  <c r="G31" i="4"/>
  <c r="G50" i="4"/>
  <c r="K31" i="4"/>
  <c r="K50" i="4"/>
  <c r="O50" i="4"/>
  <c r="O51" i="4"/>
  <c r="C11" i="4"/>
  <c r="C7" i="5"/>
  <c r="M20" i="1"/>
  <c r="C18" i="3"/>
  <c r="M28" i="1"/>
  <c r="D18" i="3"/>
  <c r="E18" i="3"/>
  <c r="C9" i="3"/>
  <c r="L20" i="1"/>
  <c r="C39" i="3"/>
  <c r="E39" i="3"/>
  <c r="E64" i="3"/>
  <c r="E89" i="3"/>
  <c r="F39" i="3"/>
  <c r="F64" i="3"/>
  <c r="F89" i="3"/>
  <c r="G39" i="3"/>
  <c r="G64" i="3"/>
  <c r="G89" i="3"/>
  <c r="H39" i="3"/>
  <c r="H64" i="3"/>
  <c r="H89" i="3"/>
  <c r="I89" i="3"/>
  <c r="C47" i="3"/>
  <c r="E47" i="3"/>
  <c r="E72" i="3"/>
  <c r="E97" i="3"/>
  <c r="F47" i="3"/>
  <c r="F72" i="3"/>
  <c r="F97" i="3"/>
  <c r="G47" i="3"/>
  <c r="G72" i="3"/>
  <c r="G97" i="3"/>
  <c r="H47" i="3"/>
  <c r="H72" i="3"/>
  <c r="H97" i="3"/>
  <c r="I97" i="3"/>
  <c r="C55" i="3"/>
  <c r="E55" i="3"/>
  <c r="E80" i="3"/>
  <c r="E105" i="3"/>
  <c r="F55" i="3"/>
  <c r="F80" i="3"/>
  <c r="F105" i="3"/>
  <c r="G55" i="3"/>
  <c r="G80" i="3"/>
  <c r="G105" i="3"/>
  <c r="H55" i="3"/>
  <c r="H80" i="3"/>
  <c r="H105" i="3"/>
  <c r="I105" i="3"/>
  <c r="C112" i="3"/>
  <c r="L28" i="1"/>
  <c r="D39" i="3"/>
  <c r="K39" i="3"/>
  <c r="K64" i="3"/>
  <c r="K89" i="3"/>
  <c r="L39" i="3"/>
  <c r="L64" i="3"/>
  <c r="L89" i="3"/>
  <c r="M39" i="3"/>
  <c r="M64" i="3"/>
  <c r="M89" i="3"/>
  <c r="N39" i="3"/>
  <c r="N64" i="3"/>
  <c r="N89" i="3"/>
  <c r="O89" i="3"/>
  <c r="D47" i="3"/>
  <c r="K47" i="3"/>
  <c r="K72" i="3"/>
  <c r="K97" i="3"/>
  <c r="L47" i="3"/>
  <c r="L72" i="3"/>
  <c r="L97" i="3"/>
  <c r="M47" i="3"/>
  <c r="M72" i="3"/>
  <c r="M97" i="3"/>
  <c r="N47" i="3"/>
  <c r="N72" i="3"/>
  <c r="N97" i="3"/>
  <c r="O97" i="3"/>
  <c r="D55" i="3"/>
  <c r="K55" i="3"/>
  <c r="K80" i="3"/>
  <c r="K105" i="3"/>
  <c r="L55" i="3"/>
  <c r="L80" i="3"/>
  <c r="L105" i="3"/>
  <c r="M55" i="3"/>
  <c r="M80" i="3"/>
  <c r="M105" i="3"/>
  <c r="N55" i="3"/>
  <c r="N80" i="3"/>
  <c r="N105" i="3"/>
  <c r="O105" i="3"/>
  <c r="D112" i="3"/>
  <c r="E112" i="3"/>
  <c r="D9" i="3"/>
  <c r="E9" i="3"/>
  <c r="B7" i="5"/>
  <c r="D7" i="5"/>
  <c r="E7" i="5"/>
  <c r="E18" i="4"/>
  <c r="E37" i="4"/>
  <c r="I18" i="4"/>
  <c r="I37" i="4"/>
  <c r="M37" i="4"/>
  <c r="E19" i="4"/>
  <c r="E38" i="4"/>
  <c r="I19" i="4"/>
  <c r="I38" i="4"/>
  <c r="M38" i="4"/>
  <c r="E20" i="4"/>
  <c r="E39" i="4"/>
  <c r="I20" i="4"/>
  <c r="I39" i="4"/>
  <c r="M39" i="4"/>
  <c r="E21" i="4"/>
  <c r="E40" i="4"/>
  <c r="I21" i="4"/>
  <c r="I40" i="4"/>
  <c r="M40" i="4"/>
  <c r="E22" i="4"/>
  <c r="E41" i="4"/>
  <c r="I22" i="4"/>
  <c r="I41" i="4"/>
  <c r="M41" i="4"/>
  <c r="E23" i="4"/>
  <c r="E42" i="4"/>
  <c r="I23" i="4"/>
  <c r="I42" i="4"/>
  <c r="M42" i="4"/>
  <c r="E24" i="4"/>
  <c r="E43" i="4"/>
  <c r="I24" i="4"/>
  <c r="I43" i="4"/>
  <c r="M43" i="4"/>
  <c r="E25" i="4"/>
  <c r="E44" i="4"/>
  <c r="I25" i="4"/>
  <c r="I44" i="4"/>
  <c r="M44" i="4"/>
  <c r="E26" i="4"/>
  <c r="E45" i="4"/>
  <c r="I26" i="4"/>
  <c r="I45" i="4"/>
  <c r="M45" i="4"/>
  <c r="E27" i="4"/>
  <c r="E46" i="4"/>
  <c r="I27" i="4"/>
  <c r="I46" i="4"/>
  <c r="M46" i="4"/>
  <c r="E28" i="4"/>
  <c r="E47" i="4"/>
  <c r="I28" i="4"/>
  <c r="I47" i="4"/>
  <c r="M47" i="4"/>
  <c r="E29" i="4"/>
  <c r="E48" i="4"/>
  <c r="I29" i="4"/>
  <c r="I48" i="4"/>
  <c r="M48" i="4"/>
  <c r="E30" i="4"/>
  <c r="E49" i="4"/>
  <c r="I30" i="4"/>
  <c r="I49" i="4"/>
  <c r="M49" i="4"/>
  <c r="E31" i="4"/>
  <c r="E50" i="4"/>
  <c r="I31" i="4"/>
  <c r="I50" i="4"/>
  <c r="M50" i="4"/>
  <c r="M51" i="4"/>
  <c r="C9" i="4"/>
  <c r="C5" i="5"/>
  <c r="G20" i="1"/>
  <c r="C16" i="3"/>
  <c r="G28" i="1"/>
  <c r="D16" i="3"/>
  <c r="E16" i="3"/>
  <c r="C7" i="3"/>
  <c r="F20" i="1"/>
  <c r="C37" i="3"/>
  <c r="E37" i="3"/>
  <c r="E62" i="3"/>
  <c r="E87" i="3"/>
  <c r="F37" i="3"/>
  <c r="F62" i="3"/>
  <c r="F87" i="3"/>
  <c r="G37" i="3"/>
  <c r="G62" i="3"/>
  <c r="G87" i="3"/>
  <c r="H37" i="3"/>
  <c r="H62" i="3"/>
  <c r="H87" i="3"/>
  <c r="I87" i="3"/>
  <c r="C45" i="3"/>
  <c r="E45" i="3"/>
  <c r="E70" i="3"/>
  <c r="E95" i="3"/>
  <c r="F45" i="3"/>
  <c r="F70" i="3"/>
  <c r="F95" i="3"/>
  <c r="G45" i="3"/>
  <c r="G70" i="3"/>
  <c r="G95" i="3"/>
  <c r="H45" i="3"/>
  <c r="H70" i="3"/>
  <c r="H95" i="3"/>
  <c r="I95" i="3"/>
  <c r="C53" i="3"/>
  <c r="E53" i="3"/>
  <c r="E78" i="3"/>
  <c r="E103" i="3"/>
  <c r="F53" i="3"/>
  <c r="F78" i="3"/>
  <c r="F103" i="3"/>
  <c r="G53" i="3"/>
  <c r="G78" i="3"/>
  <c r="G103" i="3"/>
  <c r="H53" i="3"/>
  <c r="H78" i="3"/>
  <c r="H103" i="3"/>
  <c r="I103" i="3"/>
  <c r="C110" i="3"/>
  <c r="F28" i="1"/>
  <c r="D37" i="3"/>
  <c r="K37" i="3"/>
  <c r="K62" i="3"/>
  <c r="K87" i="3"/>
  <c r="L37" i="3"/>
  <c r="L62" i="3"/>
  <c r="L87" i="3"/>
  <c r="M37" i="3"/>
  <c r="M62" i="3"/>
  <c r="M87" i="3"/>
  <c r="N37" i="3"/>
  <c r="N62" i="3"/>
  <c r="N87" i="3"/>
  <c r="O87" i="3"/>
  <c r="D45" i="3"/>
  <c r="K45" i="3"/>
  <c r="K70" i="3"/>
  <c r="K95" i="3"/>
  <c r="L45" i="3"/>
  <c r="L70" i="3"/>
  <c r="L95" i="3"/>
  <c r="M45" i="3"/>
  <c r="M70" i="3"/>
  <c r="M95" i="3"/>
  <c r="N45" i="3"/>
  <c r="N70" i="3"/>
  <c r="N95" i="3"/>
  <c r="O95" i="3"/>
  <c r="D53" i="3"/>
  <c r="K53" i="3"/>
  <c r="K78" i="3"/>
  <c r="K103" i="3"/>
  <c r="L53" i="3"/>
  <c r="L78" i="3"/>
  <c r="L103" i="3"/>
  <c r="M53" i="3"/>
  <c r="M78" i="3"/>
  <c r="M103" i="3"/>
  <c r="N53" i="3"/>
  <c r="N78" i="3"/>
  <c r="N103" i="3"/>
  <c r="O103" i="3"/>
  <c r="D110" i="3"/>
  <c r="E110" i="3"/>
  <c r="D7" i="3"/>
  <c r="E7" i="3"/>
  <c r="B5" i="5"/>
  <c r="D5" i="5"/>
  <c r="E5" i="5"/>
  <c r="D11" i="4"/>
  <c r="D8" i="4"/>
  <c r="D9" i="4"/>
  <c r="F8" i="3"/>
  <c r="F9" i="3"/>
  <c r="F7" i="3"/>
  <c r="E26" i="3"/>
  <c r="K26" i="3"/>
  <c r="L26" i="3"/>
  <c r="M26" i="3"/>
  <c r="N26" i="3"/>
  <c r="E27" i="3"/>
  <c r="K27" i="3"/>
  <c r="L27" i="3"/>
  <c r="M27" i="3"/>
  <c r="N27" i="3"/>
  <c r="E28" i="3"/>
  <c r="K28" i="3"/>
  <c r="L28" i="3"/>
  <c r="M28" i="3"/>
  <c r="N28" i="3"/>
  <c r="E29" i="3"/>
  <c r="K29" i="3"/>
  <c r="L29" i="3"/>
  <c r="M29" i="3"/>
  <c r="N29" i="3"/>
  <c r="N30" i="3"/>
  <c r="F111" i="3"/>
  <c r="F112" i="3"/>
  <c r="F110" i="3"/>
  <c r="F17" i="3"/>
  <c r="F18" i="3"/>
  <c r="F16" i="3"/>
  <c r="Q105" i="3"/>
  <c r="Q104" i="3"/>
  <c r="Q103" i="3"/>
  <c r="Q102" i="3"/>
  <c r="Q97" i="3"/>
  <c r="Q96" i="3"/>
  <c r="Q95" i="3"/>
  <c r="Q94" i="3"/>
  <c r="Q89" i="3"/>
  <c r="Q88" i="3"/>
  <c r="Q87" i="3"/>
  <c r="Q86" i="3"/>
  <c r="O55" i="3"/>
  <c r="I55" i="3"/>
  <c r="Q55" i="3"/>
  <c r="O54" i="3"/>
  <c r="I54" i="3"/>
  <c r="Q54" i="3"/>
  <c r="O53" i="3"/>
  <c r="I53" i="3"/>
  <c r="Q53" i="3"/>
  <c r="O52" i="3"/>
  <c r="I52" i="3"/>
  <c r="Q52" i="3"/>
  <c r="O47" i="3"/>
  <c r="I47" i="3"/>
  <c r="Q47" i="3"/>
  <c r="O46" i="3"/>
  <c r="I46" i="3"/>
  <c r="Q46" i="3"/>
  <c r="O45" i="3"/>
  <c r="I45" i="3"/>
  <c r="Q45" i="3"/>
  <c r="O44" i="3"/>
  <c r="I44" i="3"/>
  <c r="Q44" i="3"/>
  <c r="O37" i="3"/>
  <c r="I37" i="3"/>
  <c r="Q37" i="3"/>
  <c r="O38" i="3"/>
  <c r="I38" i="3"/>
  <c r="Q38" i="3"/>
  <c r="O39" i="3"/>
  <c r="I39" i="3"/>
  <c r="Q39" i="3"/>
  <c r="O36" i="3"/>
  <c r="I36" i="3"/>
  <c r="Q36" i="3"/>
  <c r="E30" i="3"/>
  <c r="J18" i="3"/>
  <c r="J17" i="3"/>
  <c r="J16" i="3"/>
  <c r="J15" i="3"/>
  <c r="N28" i="1"/>
  <c r="I18" i="3"/>
  <c r="K28" i="1"/>
  <c r="I17" i="3"/>
  <c r="H28" i="1"/>
  <c r="I16" i="3"/>
  <c r="E28" i="1"/>
  <c r="I15" i="3"/>
  <c r="N20" i="1"/>
  <c r="H18" i="3"/>
  <c r="K20" i="1"/>
  <c r="H17" i="3"/>
  <c r="H20" i="1"/>
  <c r="H16" i="3"/>
  <c r="E20" i="1"/>
  <c r="H15" i="3"/>
  <c r="N27" i="1"/>
  <c r="N26" i="1"/>
  <c r="N25" i="1"/>
  <c r="N24" i="1"/>
  <c r="N23" i="1"/>
  <c r="N19" i="1"/>
  <c r="N18" i="1"/>
  <c r="N17" i="1"/>
  <c r="N16" i="1"/>
  <c r="N15" i="1"/>
  <c r="N14" i="1"/>
  <c r="N13" i="1"/>
  <c r="N12" i="1"/>
  <c r="N11" i="1"/>
  <c r="N10" i="1"/>
  <c r="N9" i="1"/>
  <c r="N8" i="1"/>
  <c r="N7" i="1"/>
  <c r="N6" i="1"/>
  <c r="K27" i="1"/>
  <c r="K26" i="1"/>
  <c r="K25" i="1"/>
  <c r="K24" i="1"/>
  <c r="K23" i="1"/>
  <c r="K19" i="1"/>
  <c r="K18" i="1"/>
  <c r="K17" i="1"/>
  <c r="K16" i="1"/>
  <c r="K15" i="1"/>
  <c r="K14" i="1"/>
  <c r="K13" i="1"/>
  <c r="K12" i="1"/>
  <c r="K11" i="1"/>
  <c r="K10" i="1"/>
  <c r="K9" i="1"/>
  <c r="K8" i="1"/>
  <c r="K7" i="1"/>
  <c r="K6" i="1"/>
  <c r="H27" i="1"/>
  <c r="H26" i="1"/>
  <c r="H25" i="1"/>
  <c r="H24" i="1"/>
  <c r="H23" i="1"/>
  <c r="H19" i="1"/>
  <c r="H18" i="1"/>
  <c r="H17" i="1"/>
  <c r="H16" i="1"/>
  <c r="H15" i="1"/>
  <c r="H14" i="1"/>
  <c r="H13" i="1"/>
  <c r="H12" i="1"/>
  <c r="H11" i="1"/>
  <c r="H10" i="1"/>
  <c r="H9" i="1"/>
  <c r="H8" i="1"/>
  <c r="H7" i="1"/>
  <c r="H6" i="1"/>
  <c r="E70" i="1"/>
  <c r="E69" i="1"/>
  <c r="E68" i="1"/>
  <c r="E67" i="1"/>
  <c r="E66" i="1"/>
  <c r="E65" i="1"/>
  <c r="E64" i="1"/>
  <c r="E63" i="1"/>
  <c r="E54" i="1"/>
  <c r="E55" i="1"/>
  <c r="E56" i="1"/>
  <c r="E57" i="1"/>
  <c r="E58" i="1"/>
  <c r="E59" i="1"/>
  <c r="E60" i="1"/>
  <c r="E53" i="1"/>
  <c r="E27" i="1"/>
  <c r="E26" i="1"/>
  <c r="E25" i="1"/>
  <c r="E24" i="1"/>
  <c r="E23" i="1"/>
  <c r="E19" i="1"/>
  <c r="E18" i="1"/>
  <c r="E17" i="1"/>
  <c r="E16" i="1"/>
  <c r="E15" i="1"/>
  <c r="E14" i="1"/>
  <c r="E13" i="1"/>
  <c r="E12" i="1"/>
  <c r="E11" i="1"/>
  <c r="E10" i="1"/>
  <c r="E9" i="1"/>
  <c r="E8" i="1"/>
  <c r="E7" i="1"/>
  <c r="E6" i="1"/>
</calcChain>
</file>

<file path=xl/sharedStrings.xml><?xml version="1.0" encoding="utf-8"?>
<sst xmlns="http://schemas.openxmlformats.org/spreadsheetml/2006/main" count="688" uniqueCount="254">
  <si>
    <r>
      <t>S</t>
    </r>
    <r>
      <rPr>
        <b/>
        <sz val="9"/>
        <color rgb="FF000000"/>
        <rFont val="Arial"/>
        <family val="2"/>
      </rPr>
      <t>UBSTATION</t>
    </r>
  </si>
  <si>
    <t>CIRCUIT</t>
  </si>
  <si>
    <t>APPROX. TOTAL MILES</t>
  </si>
  <si>
    <t xml:space="preserve">TOTAL COST </t>
  </si>
  <si>
    <t>COST PER MILE</t>
  </si>
  <si>
    <t xml:space="preserve"> </t>
  </si>
  <si>
    <t>Bon Ayr-Dripping Springs</t>
  </si>
  <si>
    <t>16-01</t>
  </si>
  <si>
    <t>Bon Ayr-Beckton</t>
  </si>
  <si>
    <t>16-02</t>
  </si>
  <si>
    <t>Bon Ayr-Park City</t>
  </si>
  <si>
    <t>16-03</t>
  </si>
  <si>
    <t>Bon Ayr-Merry Oaks</t>
  </si>
  <si>
    <t>16-04</t>
  </si>
  <si>
    <t>West Glasgow-B.G Road</t>
  </si>
  <si>
    <t>West Glasgow-Old B.G Road</t>
  </si>
  <si>
    <t>West Glasgow 2-Akebono</t>
  </si>
  <si>
    <t>15-01</t>
  </si>
  <si>
    <t>Cave City-Mammoth Cave</t>
  </si>
  <si>
    <t>Cave City-Cave City</t>
  </si>
  <si>
    <t>Cave City-Northtown</t>
  </si>
  <si>
    <t>Cave City-Goodnight</t>
  </si>
  <si>
    <t>Cave City - Park City</t>
  </si>
  <si>
    <t>Cave City - Bearwallow</t>
  </si>
  <si>
    <t>Goodnight - Rock Quarry</t>
  </si>
  <si>
    <t>TOTAL</t>
  </si>
  <si>
    <t>Goodnight-Hiseville</t>
  </si>
  <si>
    <t>Goodnight-Lecta/68/80</t>
  </si>
  <si>
    <t>Goodnight-Country Club</t>
  </si>
  <si>
    <t>Goodnight-Cave City</t>
  </si>
  <si>
    <t>Munfordville-Cub Run</t>
  </si>
  <si>
    <t>Diameter Class (d.b.h.)</t>
  </si>
  <si>
    <t>Drop tree, cut up, leave hand pile</t>
  </si>
  <si>
    <t>Drop tree, chip brush, cut up and leave wood</t>
  </si>
  <si>
    <t>Drop tree, clean up and remove all debris</t>
  </si>
  <si>
    <t>6 - 12 inch all</t>
  </si>
  <si>
    <t>12 - 18 inch all</t>
  </si>
  <si>
    <t>18 - 24 inch all</t>
  </si>
  <si>
    <t>24 - 30 inch all</t>
  </si>
  <si>
    <t>Billing Rate</t>
  </si>
  <si>
    <t>Actual Payroll</t>
  </si>
  <si>
    <t>Per Hour Up</t>
  </si>
  <si>
    <t>Per Hour Over</t>
  </si>
  <si>
    <t>Job Classification</t>
  </si>
  <si>
    <t>Rate Per Hour</t>
  </si>
  <si>
    <t>To 40 Hrs./Week</t>
  </si>
  <si>
    <t>40 Hrs./Week</t>
  </si>
  <si>
    <t>Crew Leader A</t>
  </si>
  <si>
    <t>Trimmer A</t>
  </si>
  <si>
    <t>Trimmer B</t>
  </si>
  <si>
    <t>Groundman A</t>
  </si>
  <si>
    <t>Groundman B</t>
  </si>
  <si>
    <t>Tractor Operator</t>
  </si>
  <si>
    <t>Mechanical Side Trimmer Operator</t>
  </si>
  <si>
    <t>Skid Steer Operator</t>
  </si>
  <si>
    <t>Supervision</t>
  </si>
  <si>
    <t>All costs associated with the Contractor's first line of supervision</t>
  </si>
  <si>
    <t xml:space="preserve">for time and material work shall be incorporated into the hourly rates </t>
  </si>
  <si>
    <t>for the crew. FARMERS will not be invoiced separately for the General</t>
  </si>
  <si>
    <t xml:space="preserve">Foreman or equivalent, or their pick-up truck, cell phone, or other </t>
  </si>
  <si>
    <t>equipment associated with supervision and management of the crews.</t>
  </si>
  <si>
    <t>Equipment Description</t>
  </si>
  <si>
    <t>Billing Rate per hour</t>
  </si>
  <si>
    <t>Bucket Truck</t>
  </si>
  <si>
    <t>Winch Chipper</t>
  </si>
  <si>
    <t>Small Chipper</t>
  </si>
  <si>
    <t>Big Chipper (no winch)</t>
  </si>
  <si>
    <t>Chipper Truck</t>
  </si>
  <si>
    <t>Skytrim</t>
  </si>
  <si>
    <t>Tractor/Brushhog</t>
  </si>
  <si>
    <t>ATV Spray</t>
  </si>
  <si>
    <t>Pickup 2X4 no saws</t>
  </si>
  <si>
    <t>Pickup 4x4, with saws</t>
  </si>
  <si>
    <t>Skid Steer</t>
  </si>
  <si>
    <t>Material including, but not limited to herbicides, penetrating oil, and surfactants approved for use by FARMERS. All herbicide products shall include a marker dye.</t>
  </si>
  <si>
    <t>Material Mark-up Percentage</t>
  </si>
  <si>
    <t>Farmers 2021-2022 Bid Comparison</t>
  </si>
  <si>
    <t>10-01</t>
  </si>
  <si>
    <t>10-02</t>
  </si>
  <si>
    <t>06-01</t>
  </si>
  <si>
    <t>06-02</t>
  </si>
  <si>
    <t>06-03</t>
  </si>
  <si>
    <t>06-04</t>
  </si>
  <si>
    <t>06-05</t>
  </si>
  <si>
    <t>06-06</t>
  </si>
  <si>
    <t>01-04</t>
  </si>
  <si>
    <t>01-01</t>
  </si>
  <si>
    <t>01-02</t>
  </si>
  <si>
    <t>01-03</t>
  </si>
  <si>
    <t>01-05</t>
  </si>
  <si>
    <t>02-06</t>
  </si>
  <si>
    <t>A&amp;G Tree Services, Inc.</t>
  </si>
  <si>
    <t>n/a</t>
  </si>
  <si>
    <t>Halter</t>
  </si>
  <si>
    <t>Townsend Tree</t>
  </si>
  <si>
    <t>Wright Tree</t>
  </si>
  <si>
    <t>Discount if awarded all:</t>
  </si>
  <si>
    <t>$24-$30</t>
  </si>
  <si>
    <t>$22-$26</t>
  </si>
  <si>
    <t>$20-$25</t>
  </si>
  <si>
    <t>$18-$20</t>
  </si>
  <si>
    <t>$16-$19</t>
  </si>
  <si>
    <t>$22-$30</t>
  </si>
  <si>
    <t>$24-$35</t>
  </si>
  <si>
    <t>T&amp;M</t>
  </si>
  <si>
    <t>missing</t>
  </si>
  <si>
    <t>Chain Saw (Townsend)</t>
  </si>
  <si>
    <t>Flat bed lift, 52-55 ft, w/saws (Wright)</t>
  </si>
  <si>
    <t>Trim Lift w/ dump box, 70 ft+, w/saws (Wright)</t>
  </si>
  <si>
    <t>Skidder bucket, 52-55 ft, w/ saws (Wright)</t>
  </si>
  <si>
    <t>Drum</t>
  </si>
  <si>
    <t>Disk</t>
  </si>
  <si>
    <t>w/ saws</t>
  </si>
  <si>
    <t>Split dump, min 12 cu yd dump, w/o saws (Wright)</t>
  </si>
  <si>
    <t>Side Trimming Equipment (Wright)</t>
  </si>
  <si>
    <t>Tractor w/ brush hog mower (Wright)</t>
  </si>
  <si>
    <t>Pickup 4x4 w/o saws (Wright)</t>
  </si>
  <si>
    <t>Stump Grinder (Wright)</t>
  </si>
  <si>
    <t>Log Loader (Wright)</t>
  </si>
  <si>
    <t>ATV w/ trailer (Wright)</t>
  </si>
  <si>
    <t>Mechanical ROW Mower 100-150 HP (Wright)</t>
  </si>
  <si>
    <t>Service Truck w/ trailer (Wright)</t>
  </si>
  <si>
    <t>Mechanical Mower 85-125 HP (Wright)</t>
  </si>
  <si>
    <t>Track Bucket 55' (Wright)</t>
  </si>
  <si>
    <t>Bucket Truck 60' with Floatation Tires, 4x4 (Wright)</t>
  </si>
  <si>
    <t>Split Dump, Super crew cab 4x4, w/saws (Wright)</t>
  </si>
  <si>
    <t>Backyard Bucket w/ trailer (Wright)</t>
  </si>
  <si>
    <t>Semi w/ 53' lowboy trailer (Wright)</t>
  </si>
  <si>
    <t>Aerial Lift 70' 4WD (Wright)</t>
  </si>
  <si>
    <t>255xp with Winch</t>
  </si>
  <si>
    <t>Mini Jarraff (Wright)</t>
  </si>
  <si>
    <t>15 Passenger Van (Wright)</t>
  </si>
  <si>
    <t>√</t>
  </si>
  <si>
    <t>Farmers RECC Contractor Pre-Bid Qualification Evaluation Form -- October 2020</t>
  </si>
  <si>
    <t>Whole contract with rates returned?</t>
  </si>
  <si>
    <t>Only tables returned</t>
  </si>
  <si>
    <t>Yes</t>
  </si>
  <si>
    <t>#</t>
  </si>
  <si>
    <t>Questions</t>
  </si>
  <si>
    <t>A&amp;G Tree Company</t>
  </si>
  <si>
    <t>Electricom, Inc.</t>
  </si>
  <si>
    <t>Greenwood Tree Co.</t>
  </si>
  <si>
    <t>Halter Tree Service</t>
  </si>
  <si>
    <t>H&amp;L Tree Trimming</t>
  </si>
  <si>
    <t>COMMENTS</t>
  </si>
  <si>
    <t>Please provide your experience modifier rate for the past five years (2013- 2018).</t>
  </si>
  <si>
    <t>2016: 0.86
2017: 1.06
2018: 0.90
2019: 1.13
2020: 0.92
Avg: 0.97</t>
  </si>
  <si>
    <r>
      <t xml:space="preserve">2015: 0.94
2016: 1.50
2017: 1.50
2018: 1.00
</t>
    </r>
    <r>
      <rPr>
        <b/>
        <sz val="10"/>
        <color indexed="10"/>
        <rFont val="Arial"/>
        <family val="2"/>
      </rPr>
      <t>2019: 1.77</t>
    </r>
    <r>
      <rPr>
        <sz val="11"/>
        <color theme="1"/>
        <rFont val="Calibri"/>
        <family val="2"/>
        <scheme val="minor"/>
      </rPr>
      <t xml:space="preserve">
Avg: 1.34</t>
    </r>
  </si>
  <si>
    <t>2016: 0.66
2017: 0.67
2018: 0.66
2019: 0.59
2020: 0.56
Avg: 0.63</t>
  </si>
  <si>
    <t>2015: 0.54
2016: 0.53
2017: 0.47
2018: 0.45
2019: 0.48
Avg: 0.50</t>
  </si>
  <si>
    <t>Please provide you’re OSHA Reportable and Lost Work Day logs for the past five years (2013-2018)</t>
  </si>
  <si>
    <r>
      <rPr>
        <u/>
        <sz val="8"/>
        <rFont val="Arial"/>
        <family val="2"/>
      </rPr>
      <t># Employees:  225</t>
    </r>
    <r>
      <rPr>
        <sz val="8"/>
        <rFont val="Arial"/>
        <family val="2"/>
      </rPr>
      <t xml:space="preserve">
2015: 12 injuries
2016: 15 injuries
2017: 23 injuries
2018: 10 injuries
2019: 8 injuries</t>
    </r>
  </si>
  <si>
    <r>
      <rPr>
        <u/>
        <sz val="8"/>
        <color indexed="8"/>
        <rFont val="Arial"/>
        <family val="2"/>
      </rPr>
      <t># Employees:  60</t>
    </r>
    <r>
      <rPr>
        <sz val="8"/>
        <color indexed="8"/>
        <rFont val="Arial"/>
        <family val="2"/>
      </rPr>
      <t xml:space="preserve">
2015: No injuries
2016: No injuries
2017: 3 injuries
2018: 2 injuries
</t>
    </r>
    <r>
      <rPr>
        <b/>
        <sz val="8"/>
        <color indexed="30"/>
        <rFont val="Arial"/>
        <family val="2"/>
      </rPr>
      <t>2019: 1 death (Indiana-WIN Energy) &amp; 1 amputation</t>
    </r>
  </si>
  <si>
    <r>
      <rPr>
        <u/>
        <sz val="8"/>
        <color indexed="8"/>
        <rFont val="Arial"/>
        <family val="2"/>
      </rPr>
      <t># Employees:  1822</t>
    </r>
    <r>
      <rPr>
        <sz val="8"/>
        <color indexed="8"/>
        <rFont val="Arial"/>
        <family val="2"/>
      </rPr>
      <t xml:space="preserve">
2015: 32 injuries
</t>
    </r>
    <r>
      <rPr>
        <b/>
        <sz val="8"/>
        <color indexed="30"/>
        <rFont val="Arial"/>
        <family val="2"/>
      </rPr>
      <t>2016: 39 injuries, 1-death (heat stroke)</t>
    </r>
    <r>
      <rPr>
        <sz val="8"/>
        <color indexed="8"/>
        <rFont val="Arial"/>
        <family val="2"/>
      </rPr>
      <t xml:space="preserve">
2017: 32 injuries
</t>
    </r>
    <r>
      <rPr>
        <b/>
        <sz val="8"/>
        <color indexed="30"/>
        <rFont val="Arial"/>
        <family val="2"/>
      </rPr>
      <t>2018: 40 injuries, 1-death (electrocution)</t>
    </r>
    <r>
      <rPr>
        <sz val="8"/>
        <color indexed="8"/>
        <rFont val="Arial"/>
        <family val="2"/>
      </rPr>
      <t xml:space="preserve">
</t>
    </r>
    <r>
      <rPr>
        <b/>
        <sz val="8"/>
        <color indexed="8"/>
        <rFont val="Arial"/>
        <family val="2"/>
      </rPr>
      <t>2019: 30 injuries</t>
    </r>
  </si>
  <si>
    <r>
      <rPr>
        <u/>
        <sz val="8"/>
        <rFont val="Arial"/>
        <family val="2"/>
      </rPr>
      <t># Employees:  3900</t>
    </r>
    <r>
      <rPr>
        <sz val="8"/>
        <rFont val="Arial"/>
        <family val="2"/>
      </rPr>
      <t xml:space="preserve">
2015: 66 injuries
2016: 63 injuries
2017: 72 injuries
2018: 85 injuries
2019: 91 injuries</t>
    </r>
  </si>
  <si>
    <t>Please indicate if you maintain the following and if these documents are available for review upon request:  safety procedures; safety manual, including EHAP</t>
  </si>
  <si>
    <t xml:space="preserve"> Provide a copy of the contractor’s Substance Abuse Policy and random drug testing procedure.</t>
  </si>
  <si>
    <r>
      <t xml:space="preserve">Describe your employee-training program and indicate if a copy would be available for review upon request. </t>
    </r>
    <r>
      <rPr>
        <strike/>
        <sz val="11"/>
        <rFont val="Calibri"/>
        <family val="2"/>
      </rPr>
      <t xml:space="preserve">  </t>
    </r>
    <r>
      <rPr>
        <sz val="11"/>
        <rFont val="Calibri"/>
        <family val="2"/>
      </rPr>
      <t xml:space="preserve">Include utility line clearance tree trimmer training programs. </t>
    </r>
    <r>
      <rPr>
        <b/>
        <sz val="11"/>
        <rFont val="Calibri"/>
        <family val="2"/>
      </rPr>
      <t xml:space="preserve"> </t>
    </r>
  </si>
  <si>
    <t xml:space="preserve">Describe your employee-training program for herbicide applicators/operators to meet applicable regulations in Kentucky for ROW category. </t>
  </si>
  <si>
    <t xml:space="preserve">Provide list of Kentucky Licensed pesticide applicators (ROW category) that potentially would be working on this project. </t>
  </si>
  <si>
    <t xml:space="preserve">Please describe your process for recording and maintaining the quality of work in accordance with specification on this project.  </t>
  </si>
  <si>
    <t xml:space="preserve">Are you able to provide documented proof of business licensed to provide Utility Line Clearance Services in the State of Kentucky?   </t>
  </si>
  <si>
    <t>Not aware</t>
  </si>
  <si>
    <t xml:space="preserve">Is your company able to meet the insurance requirements as established by Farmers RECC and furnish Certificate of Insurance upon award of contract? </t>
  </si>
  <si>
    <t xml:space="preserve">1. Workers Compensation and Employer’s Liability as provided for in statutes. </t>
  </si>
  <si>
    <t>2. Employers Liability</t>
  </si>
  <si>
    <t>Bodily Injury by Accident =                                      $1,000,000 each accident</t>
  </si>
  <si>
    <t>Bodily Injury by Disease =                                        $1,000,000 policy limit</t>
  </si>
  <si>
    <t>Bodily Injury by Disease =                                        $1,000,000 each employee</t>
  </si>
  <si>
    <t>3. Commercial Liability Including:</t>
  </si>
  <si>
    <t>General Aggregate =                                                         $2,000,000</t>
  </si>
  <si>
    <t>Products-Completed, Operations Aggregate =     $2,000,000</t>
  </si>
  <si>
    <t>Personal and Advertising =                                            $1,000,000</t>
  </si>
  <si>
    <t>Each Occurance =                                                               $1,000,000</t>
  </si>
  <si>
    <t>Fire Damage =                                                                     $100,000</t>
  </si>
  <si>
    <t>Medical Expense =                                                            $10,000</t>
  </si>
  <si>
    <t>4.  Automobile Liability</t>
  </si>
  <si>
    <t>Combined Single Limit =                                                $1,000,000 per accident</t>
  </si>
  <si>
    <t>5.  Umbrella Liability</t>
  </si>
  <si>
    <t>Each Occurance and Aggregate =                                $4,000,000</t>
  </si>
  <si>
    <t>Acknowledge that  the company will name Farmers RECC as an additional insured on its insurance policy for this project.</t>
  </si>
  <si>
    <r>
      <t xml:space="preserve">Document your company’s line clearance experience over the last five years. Please include Utility name and Utility Address and provide full contact information including name, address, phone and email address.  </t>
    </r>
    <r>
      <rPr>
        <b/>
        <sz val="11"/>
        <rFont val="Calibri"/>
        <family val="2"/>
      </rPr>
      <t>Provide the number of miles of line cleared for each utility contract</t>
    </r>
    <r>
      <rPr>
        <sz val="11"/>
        <rFont val="Calibri"/>
        <family val="2"/>
      </rPr>
      <t>.  If your company provided crews for other purposes, list those crews and functions.</t>
    </r>
  </si>
  <si>
    <t>Documented ability to provide assistance with storm related restoration with references of utilities where these services were provided.  References shall include full contact information including name address, phone and email address.  List the number of crews who served in emergency response situations and the length of time it normally takes to assemble them.</t>
  </si>
  <si>
    <t xml:space="preserve">Inventory of equipment, including age, which will likely be assigned for this project.  Provide total number of aerial lift trimming trucks, and total number of employees in company. </t>
  </si>
  <si>
    <t xml:space="preserve">Do you have a dielectric testing procedure for aerial bucket units and if so, how frequently do you test your equipment?  Would these records be available upon request for equipment assigned to this project? </t>
  </si>
  <si>
    <t xml:space="preserve">Do you have an ISA Certified Arborist on staff, which would likely be assigned to supervise/oversee the work on this project? If so, please indicate those most likely to be utilized for this project (name, title, length of employment with company). If you are the successful contractor, you will be required to provide copies of certifications/licenses.  </t>
  </si>
  <si>
    <t>Not Answered</t>
  </si>
  <si>
    <t>Yes, will provide if awarded</t>
  </si>
  <si>
    <t xml:space="preserve">Acknowledge that no officer or employee of Farmers RECC has a financial interest in your company. </t>
  </si>
  <si>
    <t>Vendor</t>
  </si>
  <si>
    <t>Yr. 2021</t>
  </si>
  <si>
    <t>Yr. 2022</t>
  </si>
  <si>
    <t>Total</t>
  </si>
  <si>
    <t>A&amp;G Tree</t>
  </si>
  <si>
    <t>Cost/Mile</t>
  </si>
  <si>
    <t>Average</t>
  </si>
  <si>
    <t>Assumption:</t>
  </si>
  <si>
    <t>Avg. # Removal per mile by class</t>
  </si>
  <si>
    <t>Miles</t>
  </si>
  <si>
    <t>6 - 12 inch</t>
  </si>
  <si>
    <t>12 - 18 inch</t>
  </si>
  <si>
    <t>18 - 24 inch</t>
  </si>
  <si>
    <t>24 - 30 inch</t>
  </si>
  <si>
    <t>2021 Estimated # of Trees</t>
  </si>
  <si>
    <t>2022 Estimated # of Trees</t>
  </si>
  <si>
    <t>2021 Trees</t>
  </si>
  <si>
    <t>2022 Trees</t>
  </si>
  <si>
    <t>2021 Cost</t>
  </si>
  <si>
    <t>2022 Cost</t>
  </si>
  <si>
    <t>Grand</t>
  </si>
  <si>
    <t>estimated tree removals/mile</t>
  </si>
  <si>
    <t>By Class:</t>
  </si>
  <si>
    <t># Trees</t>
  </si>
  <si>
    <t>By Subclass %:</t>
  </si>
  <si>
    <t>Estimated Total Trees:</t>
  </si>
  <si>
    <t>1. Drop tree, cut up, leave hand pile</t>
  </si>
  <si>
    <t>2. Drop tree, chip brush, cut up and leave wood</t>
  </si>
  <si>
    <t>3. Drop tree, clean up and remove all debris</t>
  </si>
  <si>
    <t>Cost Per Unit (from bid sheets):</t>
  </si>
  <si>
    <t># of Trees/Mile by Subclass:</t>
  </si>
  <si>
    <t>Total Cost Scenario for Circuit Work (Circuit Bid + Estimated Removals)</t>
  </si>
  <si>
    <t>2021 Cost/Unit</t>
  </si>
  <si>
    <t>2022 Cost/Unit</t>
  </si>
  <si>
    <t>Estimated Total Cost:</t>
  </si>
  <si>
    <t>2021 Estimated Total Cost</t>
  </si>
  <si>
    <t>2022 Estimated Total Cost</t>
  </si>
  <si>
    <t>Total Cost</t>
  </si>
  <si>
    <t>Estimated Removal Cost Summary:</t>
  </si>
  <si>
    <t>+/- Percentage</t>
  </si>
  <si>
    <t>*</t>
  </si>
  <si>
    <t>*includes a 1.5% discount for Halter assuming they are awarded all miles</t>
  </si>
  <si>
    <t>II.  Circuit Bid Cost</t>
  </si>
  <si>
    <t>III. Estimated Removal Cost Scenarioo</t>
  </si>
  <si>
    <t>I.  Circuit Cost Summary (details in sections II and III)</t>
  </si>
  <si>
    <t>Circuit Bid Cost</t>
  </si>
  <si>
    <t>Estimated Removal Cost</t>
  </si>
  <si>
    <t>Total Estimated Circuit Cost</t>
  </si>
  <si>
    <t>+/- Percentage from lowest bid</t>
  </si>
  <si>
    <t>Crew Type</t>
  </si>
  <si>
    <t>Annual Est. Hours</t>
  </si>
  <si>
    <t>Job Class or Equipment</t>
  </si>
  <si>
    <t>Comparing Average Crew Makeup Cost (for comparison only):</t>
  </si>
  <si>
    <t>3-Man Bucket</t>
  </si>
  <si>
    <t>Estimated Hourly Crew Cost Comparison Scenario</t>
  </si>
  <si>
    <t>Total 2021-2022</t>
  </si>
  <si>
    <t>2-Man Mowing</t>
  </si>
  <si>
    <t>Grand Total Cost:</t>
  </si>
  <si>
    <t>Tractor</t>
  </si>
  <si>
    <t>II.  Rate Per Hour (regular)</t>
  </si>
  <si>
    <t>III.  Total Cost</t>
  </si>
  <si>
    <t>I.  Hourly Crew Cost Comparison (details in sections II and III)</t>
  </si>
  <si>
    <t>Summary Circuit and Hourly Crews Total Costs</t>
  </si>
  <si>
    <t>Total Estimated Hourly Crew Cost</t>
  </si>
  <si>
    <t>Total 2020-2021 Estimated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</si>
</sst>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1" x14ac:knownFonts="1">
    <font>
      <sz val="11"/>
      <color theme="1"/>
      <name val="Calibri"/>
      <family val="2"/>
      <scheme val="minor"/>
    </font>
    <font>
      <sz val="10"/>
      <color theme="1"/>
      <name val="Times New Roman"/>
      <family val="1"/>
    </font>
    <font>
      <b/>
      <sz val="9"/>
      <color theme="1"/>
      <name val="Arial"/>
      <family val="2"/>
    </font>
    <font>
      <b/>
      <sz val="9"/>
      <color rgb="FF000000"/>
      <name val="Arial"/>
      <family val="2"/>
    </font>
    <font>
      <sz val="9"/>
      <color theme="1"/>
      <name val="Arial"/>
      <family val="2"/>
    </font>
    <font>
      <b/>
      <sz val="12"/>
      <color rgb="FF000000"/>
      <name val="Arial"/>
      <family val="2"/>
    </font>
    <font>
      <b/>
      <sz val="10"/>
      <color rgb="FF000000"/>
      <name val="Arial"/>
      <family val="2"/>
    </font>
    <font>
      <b/>
      <sz val="10"/>
      <color theme="1"/>
      <name val="Arial"/>
      <family val="2"/>
    </font>
    <font>
      <sz val="9"/>
      <color theme="1"/>
      <name val="Univers"/>
      <family val="2"/>
    </font>
    <font>
      <b/>
      <sz val="11"/>
      <color rgb="FF000000"/>
      <name val="Calibri"/>
      <family val="2"/>
    </font>
    <font>
      <sz val="11"/>
      <color rgb="FF000000"/>
      <name val="Calibri"/>
      <family val="2"/>
    </font>
    <font>
      <sz val="10"/>
      <color theme="1"/>
      <name val="Univers"/>
      <family val="2"/>
    </font>
    <font>
      <sz val="10"/>
      <color theme="1"/>
      <name val="Arial"/>
      <family val="2"/>
    </font>
    <font>
      <sz val="11"/>
      <color theme="1"/>
      <name val="Arial"/>
      <family val="2"/>
    </font>
    <font>
      <b/>
      <sz val="18"/>
      <color theme="1"/>
      <name val="Calibri"/>
      <family val="2"/>
      <scheme val="minor"/>
    </font>
    <font>
      <sz val="9"/>
      <color theme="1"/>
      <name val="Times New Roman"/>
      <family val="1"/>
    </font>
    <font>
      <b/>
      <sz val="14"/>
      <color rgb="FF0070C0"/>
      <name val="Times New Roman"/>
      <family val="1"/>
    </font>
    <font>
      <sz val="10"/>
      <name val="Arial"/>
      <family val="2"/>
    </font>
    <font>
      <b/>
      <sz val="10"/>
      <name val="Arial"/>
      <family val="2"/>
    </font>
    <font>
      <b/>
      <sz val="14"/>
      <name val="Arial"/>
      <family val="2"/>
    </font>
    <font>
      <sz val="14"/>
      <name val="Arial"/>
      <family val="2"/>
    </font>
    <font>
      <sz val="10"/>
      <name val="Arial"/>
      <family val="2"/>
    </font>
    <font>
      <sz val="11"/>
      <name val="Calibri"/>
      <family val="2"/>
    </font>
    <font>
      <sz val="8"/>
      <name val="Arial"/>
      <family val="2"/>
    </font>
    <font>
      <b/>
      <sz val="10"/>
      <color indexed="10"/>
      <name val="Arial"/>
      <family val="2"/>
    </font>
    <font>
      <u/>
      <sz val="8"/>
      <name val="Arial"/>
      <family val="2"/>
    </font>
    <font>
      <sz val="8"/>
      <color theme="1"/>
      <name val="Arial"/>
      <family val="2"/>
    </font>
    <font>
      <u/>
      <sz val="8"/>
      <color indexed="8"/>
      <name val="Arial"/>
      <family val="2"/>
    </font>
    <font>
      <sz val="8"/>
      <color indexed="8"/>
      <name val="Arial"/>
      <family val="2"/>
    </font>
    <font>
      <b/>
      <sz val="8"/>
      <color indexed="30"/>
      <name val="Arial"/>
      <family val="2"/>
    </font>
    <font>
      <b/>
      <sz val="8"/>
      <color indexed="8"/>
      <name val="Arial"/>
      <family val="2"/>
    </font>
    <font>
      <strike/>
      <sz val="11"/>
      <name val="Calibri"/>
      <family val="2"/>
    </font>
    <font>
      <b/>
      <sz val="11"/>
      <name val="Calibri"/>
      <family val="2"/>
    </font>
    <font>
      <sz val="11"/>
      <color theme="1"/>
      <name val="Calibri"/>
      <family val="2"/>
      <scheme val="minor"/>
    </font>
    <font>
      <b/>
      <sz val="11"/>
      <color theme="1"/>
      <name val="Calibri"/>
      <family val="2"/>
      <scheme val="minor"/>
    </font>
    <font>
      <b/>
      <u/>
      <sz val="11"/>
      <color rgb="FF0070C0"/>
      <name val="Calibri"/>
      <family val="2"/>
      <scheme val="minor"/>
    </font>
    <font>
      <b/>
      <u/>
      <sz val="14"/>
      <color rgb="FF0070C0"/>
      <name val="Calibri"/>
      <family val="2"/>
      <scheme val="minor"/>
    </font>
    <font>
      <b/>
      <sz val="24"/>
      <color theme="1"/>
      <name val="Calibri"/>
      <family val="2"/>
      <scheme val="minor"/>
    </font>
    <font>
      <sz val="9"/>
      <color theme="1"/>
      <name val="Calibri"/>
      <family val="2"/>
      <scheme val="minor"/>
    </font>
    <font>
      <b/>
      <sz val="14"/>
      <color rgb="FF0070C0"/>
      <name val="Calibri"/>
      <family val="2"/>
      <scheme val="minor"/>
    </font>
    <font>
      <sz val="11"/>
      <color theme="0"/>
      <name val="Calibri"/>
      <family val="2"/>
      <scheme val="minor"/>
    </font>
  </fonts>
  <fills count="23">
    <fill>
      <patternFill patternType="none"/>
    </fill>
    <fill>
      <patternFill patternType="gray125"/>
    </fill>
    <fill>
      <patternFill patternType="solid">
        <fgColor rgb="FFBFBFBF"/>
        <bgColor indexed="64"/>
      </patternFill>
    </fill>
    <fill>
      <patternFill patternType="solid">
        <fgColor rgb="FFC4BC96"/>
        <bgColor indexed="64"/>
      </patternFill>
    </fill>
    <fill>
      <patternFill patternType="solid">
        <fgColor rgb="FFC5E0B3"/>
        <bgColor indexed="64"/>
      </patternFill>
    </fill>
    <fill>
      <patternFill patternType="solid">
        <fgColor theme="5" tint="0.599963377788628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darkGray"/>
    </fill>
    <fill>
      <patternFill patternType="solid">
        <fgColor rgb="FFFF0000"/>
        <bgColor indexed="64"/>
      </patternFill>
    </fill>
    <fill>
      <patternFill patternType="darkGray">
        <bgColor theme="0" tint="-0.249977111117893"/>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7" fillId="0" borderId="0"/>
    <xf numFmtId="9" fontId="33" fillId="0" borderId="0" applyFont="0" applyFill="0" applyBorder="0" applyAlignment="0" applyProtection="0"/>
  </cellStyleXfs>
  <cellXfs count="281">
    <xf numFmtId="0" fontId="0" fillId="0" borderId="0" xfId="0"/>
    <xf numFmtId="0" fontId="5" fillId="3" borderId="3" xfId="0" applyFont="1" applyFill="1" applyBorder="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left" vertical="center" indent="2"/>
    </xf>
    <xf numFmtId="0" fontId="8" fillId="0" borderId="5" xfId="0" applyFont="1" applyBorder="1" applyAlignment="1">
      <alignment vertical="center"/>
    </xf>
    <xf numFmtId="0" fontId="4" fillId="0" borderId="6" xfId="0" applyFont="1" applyBorder="1" applyAlignment="1">
      <alignment horizontal="center" vertical="center"/>
    </xf>
    <xf numFmtId="0" fontId="5" fillId="4" borderId="3" xfId="0" applyFont="1" applyFill="1" applyBorder="1" applyAlignment="1">
      <alignment vertical="center"/>
    </xf>
    <xf numFmtId="0" fontId="8" fillId="0" borderId="3" xfId="0" applyFont="1" applyBorder="1" applyAlignment="1">
      <alignment horizontal="left" vertical="center" indent="2"/>
    </xf>
    <xf numFmtId="0" fontId="2"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0" xfId="0" applyAlignment="1">
      <alignment wrapText="1"/>
    </xf>
    <xf numFmtId="164" fontId="4" fillId="0" borderId="4" xfId="0" applyNumberFormat="1" applyFont="1" applyBorder="1" applyAlignment="1">
      <alignment horizontal="center" vertical="center"/>
    </xf>
    <xf numFmtId="164" fontId="4" fillId="0" borderId="6" xfId="0" applyNumberFormat="1" applyFont="1" applyBorder="1" applyAlignment="1">
      <alignment horizontal="center" vertical="center"/>
    </xf>
    <xf numFmtId="0" fontId="0" fillId="5" borderId="7" xfId="0" applyFill="1" applyBorder="1" applyAlignment="1">
      <alignment horizontal="centerContinuous"/>
    </xf>
    <xf numFmtId="0" fontId="0" fillId="5" borderId="2" xfId="0" applyFill="1" applyBorder="1" applyAlignment="1">
      <alignment horizontal="centerContinuous"/>
    </xf>
    <xf numFmtId="0" fontId="9" fillId="0" borderId="0" xfId="0" applyFont="1" applyAlignment="1">
      <alignment horizontal="center" vertical="center" wrapText="1"/>
    </xf>
    <xf numFmtId="0" fontId="9"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wrapText="1"/>
    </xf>
    <xf numFmtId="0" fontId="14" fillId="0" borderId="0" xfId="0" applyFont="1"/>
    <xf numFmtId="49" fontId="4" fillId="0" borderId="4" xfId="0" applyNumberFormat="1" applyFont="1" applyBorder="1" applyAlignment="1">
      <alignment horizontal="center" vertical="center"/>
    </xf>
    <xf numFmtId="0" fontId="0" fillId="5" borderId="9" xfId="0" applyFill="1" applyBorder="1" applyAlignment="1">
      <alignment horizontal="centerContinuous"/>
    </xf>
    <xf numFmtId="4" fontId="4" fillId="0" borderId="6" xfId="0" applyNumberFormat="1" applyFont="1" applyBorder="1" applyAlignment="1">
      <alignment horizontal="center" vertical="center"/>
    </xf>
    <xf numFmtId="0" fontId="16" fillId="0" borderId="0" xfId="0" applyFont="1" applyAlignment="1">
      <alignment horizontal="left"/>
    </xf>
    <xf numFmtId="164" fontId="1" fillId="0" borderId="0" xfId="0" applyNumberFormat="1" applyFont="1"/>
    <xf numFmtId="164" fontId="10" fillId="0" borderId="0" xfId="0" applyNumberFormat="1" applyFont="1" applyBorder="1" applyAlignment="1">
      <alignment vertical="center"/>
    </xf>
    <xf numFmtId="0" fontId="0" fillId="0" borderId="0" xfId="0" applyBorder="1"/>
    <xf numFmtId="0" fontId="1" fillId="0" borderId="0" xfId="0" applyFont="1" applyBorder="1"/>
    <xf numFmtId="164" fontId="12" fillId="0" borderId="0" xfId="0" applyNumberFormat="1"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164" fontId="12" fillId="0" borderId="0" xfId="0" applyNumberFormat="1" applyFont="1"/>
    <xf numFmtId="10" fontId="13" fillId="6" borderId="0" xfId="0" applyNumberFormat="1" applyFont="1" applyFill="1" applyAlignment="1">
      <alignment horizontal="center" vertical="center" wrapText="1"/>
    </xf>
    <xf numFmtId="0" fontId="0" fillId="8" borderId="7" xfId="0" applyFill="1" applyBorder="1" applyAlignment="1">
      <alignment horizontal="centerContinuous"/>
    </xf>
    <xf numFmtId="0" fontId="0" fillId="8" borderId="9" xfId="0" applyFill="1" applyBorder="1" applyAlignment="1">
      <alignment horizontal="centerContinuous"/>
    </xf>
    <xf numFmtId="0" fontId="0" fillId="8" borderId="2" xfId="0" applyFill="1" applyBorder="1" applyAlignment="1">
      <alignment horizontal="centerContinuous"/>
    </xf>
    <xf numFmtId="10" fontId="0" fillId="0" borderId="0" xfId="0" applyNumberFormat="1"/>
    <xf numFmtId="9" fontId="0" fillId="0" borderId="0" xfId="0" applyNumberFormat="1"/>
    <xf numFmtId="0" fontId="4" fillId="11" borderId="4" xfId="0" applyFont="1" applyFill="1" applyBorder="1" applyAlignment="1">
      <alignment horizontal="center" vertical="center"/>
    </xf>
    <xf numFmtId="164" fontId="4" fillId="11" borderId="4" xfId="0" applyNumberFormat="1" applyFont="1" applyFill="1" applyBorder="1" applyAlignment="1">
      <alignment vertical="center"/>
    </xf>
    <xf numFmtId="4" fontId="4" fillId="11" borderId="4" xfId="0" applyNumberFormat="1" applyFont="1" applyFill="1" applyBorder="1" applyAlignment="1">
      <alignment horizontal="right" vertical="center"/>
    </xf>
    <xf numFmtId="164" fontId="4" fillId="11" borderId="4" xfId="0" applyNumberFormat="1" applyFont="1" applyFill="1" applyBorder="1" applyAlignment="1">
      <alignment horizontal="center" vertical="center"/>
    </xf>
    <xf numFmtId="164" fontId="15" fillId="11" borderId="4" xfId="0" applyNumberFormat="1" applyFont="1" applyFill="1" applyBorder="1" applyAlignment="1">
      <alignment horizontal="center"/>
    </xf>
    <xf numFmtId="4" fontId="4" fillId="11" borderId="4" xfId="0" applyNumberFormat="1" applyFont="1" applyFill="1" applyBorder="1" applyAlignment="1">
      <alignment horizontal="center" vertical="center"/>
    </xf>
    <xf numFmtId="164" fontId="4" fillId="12" borderId="4" xfId="0" applyNumberFormat="1" applyFont="1" applyFill="1" applyBorder="1" applyAlignment="1">
      <alignment horizontal="center" vertical="center"/>
    </xf>
    <xf numFmtId="4" fontId="4" fillId="12" borderId="4" xfId="0" applyNumberFormat="1" applyFont="1" applyFill="1" applyBorder="1" applyAlignment="1">
      <alignment horizontal="center" vertical="center"/>
    </xf>
    <xf numFmtId="0" fontId="4" fillId="13" borderId="4" xfId="0" applyFont="1" applyFill="1" applyBorder="1" applyAlignment="1">
      <alignment horizontal="center" vertical="center"/>
    </xf>
    <xf numFmtId="164" fontId="4" fillId="13" borderId="4" xfId="0" applyNumberFormat="1" applyFont="1" applyFill="1" applyBorder="1" applyAlignment="1">
      <alignment vertical="center"/>
    </xf>
    <xf numFmtId="4" fontId="4" fillId="13" borderId="4" xfId="0" applyNumberFormat="1" applyFont="1" applyFill="1" applyBorder="1" applyAlignment="1">
      <alignment horizontal="right" vertical="center"/>
    </xf>
    <xf numFmtId="164" fontId="4" fillId="13" borderId="4" xfId="0" applyNumberFormat="1" applyFont="1" applyFill="1" applyBorder="1" applyAlignment="1">
      <alignment horizontal="center" vertical="center"/>
    </xf>
    <xf numFmtId="4" fontId="4" fillId="13" borderId="4" xfId="0" applyNumberFormat="1" applyFont="1" applyFill="1" applyBorder="1" applyAlignment="1">
      <alignment horizontal="center" vertical="center"/>
    </xf>
    <xf numFmtId="164" fontId="4" fillId="14" borderId="4" xfId="0" applyNumberFormat="1" applyFont="1" applyFill="1" applyBorder="1" applyAlignment="1">
      <alignment horizontal="center" vertical="center"/>
    </xf>
    <xf numFmtId="4" fontId="4" fillId="14" borderId="4" xfId="0" applyNumberFormat="1" applyFont="1" applyFill="1" applyBorder="1" applyAlignment="1">
      <alignment horizontal="center" vertical="center"/>
    </xf>
    <xf numFmtId="0" fontId="9" fillId="0" borderId="8" xfId="0" applyFont="1" applyBorder="1" applyAlignment="1">
      <alignment horizontal="center" vertical="center" wrapText="1"/>
    </xf>
    <xf numFmtId="164" fontId="1" fillId="0" borderId="10" xfId="0" applyNumberFormat="1" applyFont="1" applyBorder="1"/>
    <xf numFmtId="164" fontId="10" fillId="0" borderId="10" xfId="0" applyNumberFormat="1" applyFont="1" applyBorder="1" applyAlignment="1">
      <alignment vertical="center"/>
    </xf>
    <xf numFmtId="0" fontId="0" fillId="0" borderId="10" xfId="0" applyBorder="1"/>
    <xf numFmtId="0" fontId="1" fillId="0" borderId="10" xfId="0" applyFont="1" applyBorder="1"/>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12" fillId="0" borderId="10" xfId="0" applyFont="1" applyBorder="1" applyAlignment="1">
      <alignment vertical="center"/>
    </xf>
    <xf numFmtId="164" fontId="12" fillId="0" borderId="10" xfId="0" applyNumberFormat="1" applyFont="1" applyBorder="1" applyAlignment="1">
      <alignment vertical="center"/>
    </xf>
    <xf numFmtId="0" fontId="0" fillId="0" borderId="8" xfId="0" applyBorder="1"/>
    <xf numFmtId="164" fontId="10" fillId="0" borderId="10" xfId="0" applyNumberFormat="1" applyFont="1" applyBorder="1" applyAlignment="1">
      <alignment horizontal="right" vertical="top"/>
    </xf>
    <xf numFmtId="10" fontId="13" fillId="0" borderId="0" xfId="0" applyNumberFormat="1" applyFont="1" applyFill="1" applyAlignment="1">
      <alignment horizontal="center" vertical="center" wrapText="1"/>
    </xf>
    <xf numFmtId="0" fontId="0" fillId="0" borderId="0" xfId="0" applyAlignment="1">
      <alignment vertical="top"/>
    </xf>
    <xf numFmtId="0" fontId="13" fillId="0" borderId="0" xfId="0" applyFont="1" applyFill="1" applyBorder="1" applyAlignment="1">
      <alignment vertical="top"/>
    </xf>
    <xf numFmtId="0" fontId="0" fillId="0" borderId="10" xfId="0" applyBorder="1" applyAlignment="1">
      <alignment vertical="top"/>
    </xf>
    <xf numFmtId="0" fontId="18" fillId="0" borderId="0" xfId="1" applyFont="1" applyAlignment="1">
      <alignment horizontal="center" vertical="center"/>
    </xf>
    <xf numFmtId="0" fontId="17" fillId="0" borderId="0" xfId="1"/>
    <xf numFmtId="0" fontId="20" fillId="0" borderId="0" xfId="1" applyFont="1" applyAlignment="1">
      <alignment horizontal="center"/>
    </xf>
    <xf numFmtId="0" fontId="17" fillId="0" borderId="0" xfId="1" applyAlignment="1">
      <alignment wrapText="1"/>
    </xf>
    <xf numFmtId="0" fontId="21" fillId="0" borderId="0" xfId="1" applyFont="1"/>
    <xf numFmtId="0" fontId="18" fillId="0" borderId="0" xfId="1" applyFont="1" applyAlignment="1">
      <alignment horizontal="center" wrapText="1"/>
    </xf>
    <xf numFmtId="0" fontId="18" fillId="0" borderId="1" xfId="1" applyFont="1" applyBorder="1" applyAlignment="1">
      <alignment horizontal="center" vertical="center"/>
    </xf>
    <xf numFmtId="0" fontId="18" fillId="15" borderId="7" xfId="1" applyFont="1" applyFill="1" applyBorder="1" applyAlignment="1">
      <alignment horizontal="center" vertical="center"/>
    </xf>
    <xf numFmtId="0" fontId="18" fillId="6" borderId="1" xfId="1" applyFont="1" applyFill="1" applyBorder="1" applyAlignment="1">
      <alignment horizontal="center" wrapText="1"/>
    </xf>
    <xf numFmtId="0" fontId="18" fillId="15" borderId="2" xfId="1" applyFont="1" applyFill="1" applyBorder="1" applyAlignment="1">
      <alignment horizontal="center" vertical="center" wrapText="1"/>
    </xf>
    <xf numFmtId="0" fontId="18" fillId="16" borderId="11" xfId="1" applyFont="1" applyFill="1" applyBorder="1" applyAlignment="1">
      <alignment horizontal="center" vertical="center"/>
    </xf>
    <xf numFmtId="0" fontId="22" fillId="0" borderId="11" xfId="1" applyFont="1" applyBorder="1" applyAlignment="1">
      <alignment vertical="top" wrapText="1"/>
    </xf>
    <xf numFmtId="0" fontId="12" fillId="0" borderId="11" xfId="1" applyFont="1" applyBorder="1" applyAlignment="1">
      <alignment horizontal="left" vertical="top" wrapText="1"/>
    </xf>
    <xf numFmtId="0" fontId="17" fillId="17" borderId="11" xfId="1" applyFill="1" applyBorder="1" applyAlignment="1">
      <alignment horizontal="left" vertical="top"/>
    </xf>
    <xf numFmtId="0" fontId="23" fillId="17" borderId="11" xfId="1" applyFont="1" applyFill="1" applyBorder="1" applyAlignment="1">
      <alignment horizontal="left" vertical="top"/>
    </xf>
    <xf numFmtId="0" fontId="21" fillId="0" borderId="11" xfId="1" applyFont="1" applyBorder="1" applyAlignment="1">
      <alignment horizontal="left" vertical="top" wrapText="1"/>
    </xf>
    <xf numFmtId="0" fontId="17" fillId="0" borderId="11" xfId="1" applyBorder="1" applyAlignment="1">
      <alignment horizontal="left" vertical="top"/>
    </xf>
    <xf numFmtId="0" fontId="18" fillId="16" borderId="12" xfId="1" applyFont="1" applyFill="1" applyBorder="1" applyAlignment="1">
      <alignment horizontal="center" vertical="center"/>
    </xf>
    <xf numFmtId="0" fontId="22" fillId="0" borderId="12" xfId="1" applyFont="1" applyBorder="1" applyAlignment="1">
      <alignment vertical="top" wrapText="1"/>
    </xf>
    <xf numFmtId="0" fontId="23" fillId="0" borderId="12" xfId="1" applyFont="1" applyBorder="1" applyAlignment="1">
      <alignment horizontal="left" vertical="top" wrapText="1"/>
    </xf>
    <xf numFmtId="0" fontId="23" fillId="17" borderId="12" xfId="1" applyFont="1" applyFill="1" applyBorder="1" applyAlignment="1">
      <alignment horizontal="left" vertical="top"/>
    </xf>
    <xf numFmtId="0" fontId="23" fillId="17" borderId="12" xfId="1" applyFont="1" applyFill="1" applyBorder="1" applyAlignment="1">
      <alignment horizontal="left" vertical="top" wrapText="1"/>
    </xf>
    <xf numFmtId="0" fontId="26" fillId="18" borderId="12" xfId="1" applyFont="1" applyFill="1" applyBorder="1" applyAlignment="1">
      <alignment horizontal="left" vertical="top" wrapText="1"/>
    </xf>
    <xf numFmtId="0" fontId="17" fillId="0" borderId="12" xfId="1" applyBorder="1" applyAlignment="1">
      <alignment horizontal="left" vertical="top"/>
    </xf>
    <xf numFmtId="0" fontId="17" fillId="0" borderId="12" xfId="1" applyBorder="1" applyAlignment="1">
      <alignment horizontal="center" vertical="top"/>
    </xf>
    <xf numFmtId="0" fontId="17" fillId="17" borderId="12" xfId="1" applyFill="1" applyBorder="1" applyAlignment="1">
      <alignment horizontal="center" vertical="top"/>
    </xf>
    <xf numFmtId="0" fontId="23" fillId="17" borderId="13" xfId="1" applyFont="1" applyFill="1" applyBorder="1" applyAlignment="1">
      <alignment horizontal="center" vertical="top" wrapText="1"/>
    </xf>
    <xf numFmtId="0" fontId="23" fillId="0" borderId="13" xfId="1" applyFont="1" applyBorder="1" applyAlignment="1">
      <alignment horizontal="center" vertical="top" wrapText="1"/>
    </xf>
    <xf numFmtId="0" fontId="17" fillId="0" borderId="12" xfId="1" applyBorder="1" applyAlignment="1">
      <alignment vertical="top"/>
    </xf>
    <xf numFmtId="0" fontId="21" fillId="17" borderId="12" xfId="1" applyFont="1" applyFill="1" applyBorder="1" applyAlignment="1">
      <alignment horizontal="center" vertical="top"/>
    </xf>
    <xf numFmtId="0" fontId="17" fillId="0" borderId="13" xfId="1" applyBorder="1" applyAlignment="1">
      <alignment horizontal="center" vertical="top"/>
    </xf>
    <xf numFmtId="0" fontId="17" fillId="17" borderId="13" xfId="1" applyFill="1" applyBorder="1" applyAlignment="1">
      <alignment horizontal="center" vertical="top"/>
    </xf>
    <xf numFmtId="0" fontId="21" fillId="0" borderId="13" xfId="1" applyFont="1" applyBorder="1" applyAlignment="1">
      <alignment horizontal="center" vertical="top"/>
    </xf>
    <xf numFmtId="0" fontId="23" fillId="0" borderId="12" xfId="1" applyFont="1" applyBorder="1" applyAlignment="1">
      <alignment horizontal="center" vertical="top" wrapText="1"/>
    </xf>
    <xf numFmtId="0" fontId="21" fillId="0" borderId="12" xfId="1" applyFont="1" applyBorder="1" applyAlignment="1">
      <alignment horizontal="center" vertical="top"/>
    </xf>
    <xf numFmtId="0" fontId="18" fillId="9" borderId="12" xfId="1" applyFont="1" applyFill="1" applyBorder="1" applyAlignment="1">
      <alignment horizontal="center" vertical="center"/>
    </xf>
    <xf numFmtId="0" fontId="32" fillId="9" borderId="12" xfId="1" applyFont="1" applyFill="1" applyBorder="1" applyAlignment="1">
      <alignment vertical="top"/>
    </xf>
    <xf numFmtId="0" fontId="21" fillId="19" borderId="12" xfId="1" applyFont="1" applyFill="1" applyBorder="1" applyAlignment="1">
      <alignment horizontal="center" vertical="top"/>
    </xf>
    <xf numFmtId="0" fontId="17" fillId="19" borderId="12" xfId="1" applyFill="1" applyBorder="1" applyAlignment="1">
      <alignment horizontal="center" vertical="top"/>
    </xf>
    <xf numFmtId="0" fontId="17" fillId="19" borderId="13" xfId="1" applyFill="1" applyBorder="1" applyAlignment="1">
      <alignment horizontal="center" vertical="top"/>
    </xf>
    <xf numFmtId="0" fontId="17" fillId="19" borderId="12" xfId="1" applyFill="1" applyBorder="1" applyAlignment="1">
      <alignment vertical="top"/>
    </xf>
    <xf numFmtId="0" fontId="22" fillId="9" borderId="12" xfId="1" applyFont="1" applyFill="1" applyBorder="1" applyAlignment="1">
      <alignment horizontal="left" vertical="top"/>
    </xf>
    <xf numFmtId="0" fontId="32" fillId="9" borderId="12" xfId="1" applyFont="1" applyFill="1" applyBorder="1" applyAlignment="1">
      <alignment vertical="top" wrapText="1"/>
    </xf>
    <xf numFmtId="0" fontId="22" fillId="9" borderId="12" xfId="1" applyFont="1" applyFill="1" applyBorder="1" applyAlignment="1">
      <alignment horizontal="left" vertical="top" wrapText="1"/>
    </xf>
    <xf numFmtId="0" fontId="18" fillId="9" borderId="11" xfId="1" applyFont="1" applyFill="1" applyBorder="1" applyAlignment="1">
      <alignment horizontal="center" vertical="center"/>
    </xf>
    <xf numFmtId="0" fontId="32" fillId="9" borderId="12" xfId="1" applyFont="1" applyFill="1" applyBorder="1" applyAlignment="1">
      <alignment horizontal="left" vertical="top" wrapText="1"/>
    </xf>
    <xf numFmtId="0" fontId="18" fillId="16" borderId="14" xfId="1" applyFont="1" applyFill="1" applyBorder="1" applyAlignment="1">
      <alignment horizontal="center" vertical="center"/>
    </xf>
    <xf numFmtId="0" fontId="23" fillId="17" borderId="12" xfId="1" applyFont="1" applyFill="1" applyBorder="1" applyAlignment="1">
      <alignment horizontal="center" vertical="top" wrapText="1"/>
    </xf>
    <xf numFmtId="0" fontId="21" fillId="0" borderId="12" xfId="1" applyFont="1" applyBorder="1" applyAlignment="1">
      <alignment horizontal="center" vertical="top" wrapText="1"/>
    </xf>
    <xf numFmtId="0" fontId="23" fillId="17" borderId="12" xfId="1" applyFont="1" applyFill="1" applyBorder="1" applyAlignment="1">
      <alignment horizontal="center" vertical="top"/>
    </xf>
    <xf numFmtId="0" fontId="23" fillId="0" borderId="12" xfId="1" applyFont="1" applyBorder="1" applyAlignment="1">
      <alignment vertical="top" wrapText="1"/>
    </xf>
    <xf numFmtId="0" fontId="23" fillId="0" borderId="12" xfId="1" applyFont="1" applyBorder="1" applyAlignment="1">
      <alignment horizontal="center" vertical="top"/>
    </xf>
    <xf numFmtId="0" fontId="23" fillId="0" borderId="13" xfId="1" applyFont="1" applyBorder="1" applyAlignment="1">
      <alignment horizontal="center" vertical="top"/>
    </xf>
    <xf numFmtId="0" fontId="23" fillId="17" borderId="13" xfId="1" applyFont="1" applyFill="1" applyBorder="1" applyAlignment="1">
      <alignment horizontal="center" vertical="top"/>
    </xf>
    <xf numFmtId="0" fontId="23" fillId="0" borderId="12" xfId="1" applyFont="1" applyBorder="1" applyAlignment="1">
      <alignment vertical="top"/>
    </xf>
    <xf numFmtId="0" fontId="34" fillId="0" borderId="0" xfId="0" applyFont="1"/>
    <xf numFmtId="164" fontId="0" fillId="0" borderId="0" xfId="0" applyNumberFormat="1"/>
    <xf numFmtId="164" fontId="0" fillId="6" borderId="0" xfId="0" applyNumberFormat="1" applyFill="1"/>
    <xf numFmtId="9" fontId="0" fillId="0" borderId="0" xfId="2" applyFont="1"/>
    <xf numFmtId="4" fontId="0" fillId="0" borderId="0" xfId="0" applyNumberFormat="1"/>
    <xf numFmtId="0" fontId="0" fillId="0" borderId="15" xfId="0" applyBorder="1"/>
    <xf numFmtId="0" fontId="34" fillId="0" borderId="15" xfId="0" applyFont="1" applyBorder="1"/>
    <xf numFmtId="3" fontId="0" fillId="0" borderId="0" xfId="0" applyNumberFormat="1" applyFill="1"/>
    <xf numFmtId="3" fontId="0" fillId="0" borderId="0" xfId="0" applyNumberFormat="1"/>
    <xf numFmtId="0" fontId="34" fillId="12" borderId="0" xfId="0" applyFont="1" applyFill="1"/>
    <xf numFmtId="3" fontId="0" fillId="12" borderId="0" xfId="0" applyNumberFormat="1" applyFill="1"/>
    <xf numFmtId="0" fontId="34" fillId="0" borderId="0" xfId="0" applyFont="1" applyFill="1" applyBorder="1"/>
    <xf numFmtId="164" fontId="0" fillId="0" borderId="0" xfId="0" applyNumberFormat="1" applyFill="1"/>
    <xf numFmtId="164" fontId="0" fillId="12" borderId="0" xfId="0" applyNumberFormat="1" applyFill="1"/>
    <xf numFmtId="0" fontId="34" fillId="0" borderId="0" xfId="0" applyFont="1" applyFill="1"/>
    <xf numFmtId="0" fontId="0" fillId="0" borderId="0" xfId="0" quotePrefix="1"/>
    <xf numFmtId="0" fontId="34" fillId="0" borderId="0" xfId="0" quotePrefix="1" applyFont="1"/>
    <xf numFmtId="1" fontId="0" fillId="0" borderId="0" xfId="0" applyNumberFormat="1"/>
    <xf numFmtId="0" fontId="35" fillId="0" borderId="0" xfId="0" applyFont="1" applyAlignment="1">
      <alignment wrapText="1"/>
    </xf>
    <xf numFmtId="0" fontId="34" fillId="0" borderId="0" xfId="0" applyNumberFormat="1" applyFont="1" applyAlignment="1">
      <alignment horizontal="centerContinuous" wrapText="1"/>
    </xf>
    <xf numFmtId="0" fontId="0" fillId="0" borderId="0" xfId="0" applyNumberFormat="1" applyAlignment="1">
      <alignment horizontal="centerContinuous" wrapText="1"/>
    </xf>
    <xf numFmtId="0" fontId="34" fillId="0" borderId="0" xfId="0" applyFont="1" applyFill="1" applyBorder="1" applyAlignment="1">
      <alignment horizontal="centerContinuous" wrapText="1"/>
    </xf>
    <xf numFmtId="0" fontId="34" fillId="0" borderId="0" xfId="0" applyFont="1" applyBorder="1" applyAlignment="1">
      <alignment horizontal="centerContinuous" wrapText="1"/>
    </xf>
    <xf numFmtId="0" fontId="34" fillId="12" borderId="0" xfId="0" applyFont="1" applyFill="1" applyAlignment="1">
      <alignment wrapText="1"/>
    </xf>
    <xf numFmtId="0" fontId="34" fillId="0" borderId="0" xfId="0" applyFont="1" applyFill="1" applyAlignment="1">
      <alignment horizontal="centerContinuous" wrapText="1"/>
    </xf>
    <xf numFmtId="0" fontId="34" fillId="0" borderId="0" xfId="0" applyFont="1" applyAlignment="1">
      <alignment horizontal="centerContinuous" wrapText="1"/>
    </xf>
    <xf numFmtId="0" fontId="34" fillId="0" borderId="0" xfId="0" applyFont="1" applyAlignment="1">
      <alignment wrapText="1"/>
    </xf>
    <xf numFmtId="0" fontId="0" fillId="0" borderId="0" xfId="0" applyNumberFormat="1" applyFill="1" applyAlignment="1">
      <alignment horizontal="centerContinuous" wrapText="1"/>
    </xf>
    <xf numFmtId="0" fontId="34" fillId="0" borderId="0" xfId="0" applyFont="1" applyFill="1" applyAlignment="1">
      <alignment wrapText="1"/>
    </xf>
    <xf numFmtId="0" fontId="0" fillId="0" borderId="0" xfId="0" applyFill="1" applyAlignment="1">
      <alignment wrapText="1"/>
    </xf>
    <xf numFmtId="0" fontId="34" fillId="10" borderId="16" xfId="0" applyNumberFormat="1" applyFont="1" applyFill="1" applyBorder="1" applyAlignment="1">
      <alignment horizontal="centerContinuous" wrapText="1"/>
    </xf>
    <xf numFmtId="0" fontId="34" fillId="10" borderId="16" xfId="0" applyFont="1" applyFill="1" applyBorder="1" applyAlignment="1">
      <alignment horizontal="centerContinuous" wrapText="1"/>
    </xf>
    <xf numFmtId="0" fontId="34" fillId="10" borderId="16" xfId="0" applyFont="1" applyFill="1" applyBorder="1" applyAlignment="1">
      <alignment wrapText="1"/>
    </xf>
    <xf numFmtId="0" fontId="34" fillId="10" borderId="17" xfId="0" applyFont="1" applyFill="1" applyBorder="1" applyAlignment="1">
      <alignment wrapText="1"/>
    </xf>
    <xf numFmtId="0" fontId="34" fillId="10" borderId="13" xfId="0" applyFont="1" applyFill="1" applyBorder="1" applyAlignment="1"/>
    <xf numFmtId="0" fontId="0" fillId="10" borderId="16" xfId="0" applyNumberFormat="1" applyFont="1" applyFill="1" applyBorder="1" applyAlignment="1">
      <alignment horizontal="centerContinuous" wrapText="1"/>
    </xf>
    <xf numFmtId="0" fontId="0" fillId="10" borderId="16" xfId="0" applyFont="1" applyFill="1" applyBorder="1" applyAlignment="1">
      <alignment wrapText="1"/>
    </xf>
    <xf numFmtId="0" fontId="34" fillId="20" borderId="13" xfId="0" applyFont="1" applyFill="1" applyBorder="1" applyAlignment="1"/>
    <xf numFmtId="0" fontId="34" fillId="20" borderId="16" xfId="0" applyNumberFormat="1" applyFont="1" applyFill="1" applyBorder="1" applyAlignment="1">
      <alignment horizontal="centerContinuous" wrapText="1"/>
    </xf>
    <xf numFmtId="0" fontId="0" fillId="20" borderId="16" xfId="0" applyNumberFormat="1" applyFont="1" applyFill="1" applyBorder="1" applyAlignment="1">
      <alignment horizontal="centerContinuous" wrapText="1"/>
    </xf>
    <xf numFmtId="0" fontId="34" fillId="20" borderId="16" xfId="0" applyFont="1" applyFill="1" applyBorder="1" applyAlignment="1">
      <alignment horizontal="centerContinuous" wrapText="1"/>
    </xf>
    <xf numFmtId="0" fontId="34" fillId="20" borderId="16" xfId="0" applyFont="1" applyFill="1" applyBorder="1" applyAlignment="1">
      <alignment wrapText="1"/>
    </xf>
    <xf numFmtId="0" fontId="0" fillId="20" borderId="16" xfId="0" applyFont="1" applyFill="1" applyBorder="1" applyAlignment="1">
      <alignment wrapText="1"/>
    </xf>
    <xf numFmtId="0" fontId="34" fillId="20" borderId="17" xfId="0" applyFont="1" applyFill="1" applyBorder="1" applyAlignment="1">
      <alignment wrapText="1"/>
    </xf>
    <xf numFmtId="0" fontId="36" fillId="0" borderId="0" xfId="0" applyFont="1" applyAlignment="1"/>
    <xf numFmtId="0" fontId="37" fillId="0" borderId="0" xfId="0" applyFont="1"/>
    <xf numFmtId="0" fontId="34" fillId="14" borderId="13" xfId="0" applyFont="1" applyFill="1" applyBorder="1" applyAlignment="1"/>
    <xf numFmtId="0" fontId="34" fillId="14" borderId="16" xfId="0" applyNumberFormat="1" applyFont="1" applyFill="1" applyBorder="1" applyAlignment="1">
      <alignment horizontal="centerContinuous" wrapText="1"/>
    </xf>
    <xf numFmtId="0" fontId="0" fillId="14" borderId="16" xfId="0" applyNumberFormat="1" applyFont="1" applyFill="1" applyBorder="1" applyAlignment="1">
      <alignment horizontal="centerContinuous" wrapText="1"/>
    </xf>
    <xf numFmtId="0" fontId="34" fillId="14" borderId="16" xfId="0" applyFont="1" applyFill="1" applyBorder="1" applyAlignment="1">
      <alignment horizontal="centerContinuous" wrapText="1"/>
    </xf>
    <xf numFmtId="0" fontId="34" fillId="14" borderId="16" xfId="0" applyFont="1" applyFill="1" applyBorder="1" applyAlignment="1">
      <alignment wrapText="1"/>
    </xf>
    <xf numFmtId="0" fontId="0" fillId="14" borderId="16" xfId="0" applyFont="1" applyFill="1" applyBorder="1" applyAlignment="1">
      <alignment wrapText="1"/>
    </xf>
    <xf numFmtId="0" fontId="34" fillId="14" borderId="17" xfId="0" applyFont="1" applyFill="1" applyBorder="1" applyAlignment="1">
      <alignment wrapText="1"/>
    </xf>
    <xf numFmtId="0" fontId="0" fillId="0" borderId="0" xfId="0" applyAlignment="1">
      <alignment horizontal="right"/>
    </xf>
    <xf numFmtId="1" fontId="0" fillId="0" borderId="15" xfId="0" applyNumberFormat="1" applyBorder="1"/>
    <xf numFmtId="164" fontId="0" fillId="14" borderId="0" xfId="0" applyNumberFormat="1" applyFill="1"/>
    <xf numFmtId="0" fontId="0" fillId="6" borderId="0" xfId="0" applyFill="1"/>
    <xf numFmtId="10" fontId="0" fillId="6" borderId="0" xfId="0" applyNumberFormat="1" applyFill="1"/>
    <xf numFmtId="0" fontId="34" fillId="0" borderId="0" xfId="0" quotePrefix="1" applyFont="1" applyAlignment="1">
      <alignment wrapText="1"/>
    </xf>
    <xf numFmtId="0" fontId="34" fillId="21" borderId="13" xfId="0" applyFont="1" applyFill="1" applyBorder="1" applyAlignment="1">
      <alignment horizontal="centerContinuous"/>
    </xf>
    <xf numFmtId="0" fontId="34" fillId="21" borderId="16" xfId="0" applyFont="1" applyFill="1" applyBorder="1" applyAlignment="1">
      <alignment horizontal="centerContinuous"/>
    </xf>
    <xf numFmtId="0" fontId="34" fillId="21" borderId="17" xfId="0" applyFont="1" applyFill="1" applyBorder="1" applyAlignment="1">
      <alignment horizontal="centerContinuous"/>
    </xf>
    <xf numFmtId="0" fontId="34" fillId="8" borderId="13" xfId="0" applyFont="1" applyFill="1" applyBorder="1" applyAlignment="1">
      <alignment horizontal="centerContinuous"/>
    </xf>
    <xf numFmtId="0" fontId="34" fillId="8" borderId="16" xfId="0" applyFont="1" applyFill="1" applyBorder="1" applyAlignment="1">
      <alignment horizontal="centerContinuous"/>
    </xf>
    <xf numFmtId="0" fontId="34" fillId="8" borderId="17" xfId="0" applyFont="1" applyFill="1" applyBorder="1" applyAlignment="1">
      <alignment horizontal="centerContinuous"/>
    </xf>
    <xf numFmtId="0" fontId="34" fillId="6" borderId="13" xfId="0" applyFont="1" applyFill="1" applyBorder="1" applyAlignment="1">
      <alignment horizontal="centerContinuous"/>
    </xf>
    <xf numFmtId="0" fontId="34" fillId="6" borderId="16" xfId="0" applyFont="1" applyFill="1" applyBorder="1" applyAlignment="1">
      <alignment horizontal="centerContinuous"/>
    </xf>
    <xf numFmtId="0" fontId="34" fillId="6" borderId="17" xfId="0" applyFont="1" applyFill="1" applyBorder="1" applyAlignment="1">
      <alignment horizontal="centerContinuous"/>
    </xf>
    <xf numFmtId="0" fontId="39" fillId="0" borderId="0" xfId="0" applyFont="1"/>
    <xf numFmtId="0" fontId="34" fillId="0" borderId="18" xfId="0" applyFont="1" applyFill="1" applyBorder="1" applyAlignment="1"/>
    <xf numFmtId="0" fontId="34" fillId="0" borderId="0" xfId="0" applyFont="1" applyFill="1" applyBorder="1" applyAlignment="1"/>
    <xf numFmtId="164" fontId="0" fillId="0" borderId="0" xfId="0" applyNumberFormat="1" applyFill="1" applyBorder="1" applyAlignment="1"/>
    <xf numFmtId="0" fontId="34" fillId="14" borderId="0" xfId="0" applyFont="1" applyFill="1" applyAlignment="1">
      <alignment wrapText="1"/>
    </xf>
    <xf numFmtId="164" fontId="34" fillId="0" borderId="0" xfId="0" applyNumberFormat="1" applyFont="1"/>
    <xf numFmtId="0" fontId="0" fillId="0" borderId="0" xfId="0" applyFill="1"/>
    <xf numFmtId="0" fontId="0" fillId="6" borderId="12" xfId="0" applyFill="1" applyBorder="1"/>
    <xf numFmtId="164" fontId="0" fillId="6" borderId="12" xfId="0" applyNumberFormat="1" applyFill="1" applyBorder="1"/>
    <xf numFmtId="10" fontId="0" fillId="6" borderId="12" xfId="0" applyNumberFormat="1" applyFill="1" applyBorder="1"/>
    <xf numFmtId="0" fontId="0" fillId="0" borderId="12" xfId="0" applyBorder="1"/>
    <xf numFmtId="164" fontId="0" fillId="0" borderId="12" xfId="0" applyNumberFormat="1" applyFill="1" applyBorder="1"/>
    <xf numFmtId="164" fontId="0" fillId="0" borderId="12" xfId="0" applyNumberFormat="1" applyBorder="1"/>
    <xf numFmtId="10" fontId="0" fillId="0" borderId="12" xfId="0" applyNumberFormat="1" applyBorder="1"/>
    <xf numFmtId="0" fontId="34" fillId="7" borderId="12" xfId="0" applyFont="1" applyFill="1" applyBorder="1"/>
    <xf numFmtId="0" fontId="34" fillId="7" borderId="12" xfId="0" applyFont="1" applyFill="1" applyBorder="1" applyAlignment="1">
      <alignment wrapText="1"/>
    </xf>
    <xf numFmtId="0" fontId="34" fillId="7" borderId="12" xfId="0" quotePrefix="1" applyFont="1" applyFill="1" applyBorder="1" applyAlignment="1">
      <alignment wrapText="1"/>
    </xf>
    <xf numFmtId="0" fontId="40" fillId="0" borderId="0" xfId="0" applyFont="1"/>
    <xf numFmtId="4" fontId="4" fillId="22" borderId="4" xfId="0" applyNumberFormat="1" applyFont="1" applyFill="1" applyBorder="1" applyAlignment="1">
      <alignment horizontal="right" vertical="center"/>
    </xf>
    <xf numFmtId="164" fontId="4" fillId="22" borderId="4" xfId="0" applyNumberFormat="1" applyFont="1" applyFill="1" applyBorder="1" applyAlignment="1">
      <alignment horizontal="center" vertical="center"/>
    </xf>
    <xf numFmtId="0" fontId="0" fillId="22" borderId="12" xfId="0" applyFill="1" applyBorder="1"/>
    <xf numFmtId="164" fontId="0" fillId="22" borderId="12" xfId="0" applyNumberFormat="1" applyFill="1" applyBorder="1"/>
    <xf numFmtId="0" fontId="0" fillId="22" borderId="0" xfId="0" applyFill="1" applyBorder="1"/>
    <xf numFmtId="0" fontId="0" fillId="22" borderId="0" xfId="0" applyFill="1"/>
    <xf numFmtId="4" fontId="0" fillId="22" borderId="0" xfId="0" applyNumberFormat="1" applyFill="1"/>
    <xf numFmtId="3" fontId="0" fillId="22" borderId="0" xfId="0" applyNumberFormat="1" applyFill="1"/>
    <xf numFmtId="10" fontId="0" fillId="22" borderId="12" xfId="0" applyNumberFormat="1" applyFill="1" applyBorder="1"/>
    <xf numFmtId="164" fontId="0" fillId="22" borderId="0" xfId="0" applyNumberFormat="1" applyFill="1"/>
    <xf numFmtId="10" fontId="0" fillId="22" borderId="0" xfId="0" applyNumberFormat="1" applyFill="1"/>
    <xf numFmtId="0" fontId="38" fillId="22" borderId="0" xfId="0" applyFont="1" applyFill="1"/>
    <xf numFmtId="0" fontId="19" fillId="0" borderId="0" xfId="1" applyFont="1" applyAlignment="1">
      <alignment horizontal="center"/>
    </xf>
    <xf numFmtId="0" fontId="20" fillId="0" borderId="0" xfId="1" applyFont="1" applyAlignment="1">
      <alignment horizontal="center"/>
    </xf>
    <xf numFmtId="0" fontId="13" fillId="0" borderId="0" xfId="0" applyFont="1" applyAlignment="1">
      <alignment vertical="center" wrapText="1"/>
    </xf>
    <xf numFmtId="0" fontId="7" fillId="0" borderId="0" xfId="0" applyFont="1" applyAlignment="1">
      <alignment vertical="center"/>
    </xf>
    <xf numFmtId="0" fontId="12" fillId="0" borderId="0" xfId="0" applyFont="1" applyAlignment="1">
      <alignment vertical="center"/>
    </xf>
    <xf numFmtId="0" fontId="34" fillId="22" borderId="0" xfId="0" applyFont="1" applyFill="1" applyAlignment="1">
      <alignment wrapText="1"/>
    </xf>
    <xf numFmtId="0" fontId="34" fillId="22" borderId="19" xfId="0" applyFont="1" applyFill="1" applyBorder="1" applyAlignment="1">
      <alignment wrapText="1"/>
    </xf>
    <xf numFmtId="164" fontId="0" fillId="22" borderId="0" xfId="0" applyNumberFormat="1" applyFill="1" applyBorder="1"/>
    <xf numFmtId="164" fontId="34" fillId="22" borderId="0" xfId="0" applyNumberFormat="1" applyFont="1" applyFill="1"/>
    <xf numFmtId="0" fontId="0" fillId="22" borderId="0" xfId="0" applyFill="1" applyAlignment="1">
      <alignment wrapText="1"/>
    </xf>
    <xf numFmtId="0" fontId="0" fillId="22" borderId="7" xfId="0" applyFill="1" applyBorder="1" applyAlignment="1">
      <alignment horizontal="centerContinuous"/>
    </xf>
    <xf numFmtId="0" fontId="0" fillId="22" borderId="9" xfId="0" applyFill="1" applyBorder="1" applyAlignment="1">
      <alignment horizontal="centerContinuous"/>
    </xf>
    <xf numFmtId="0" fontId="0" fillId="22" borderId="2" xfId="0" applyFill="1" applyBorder="1" applyAlignment="1">
      <alignment horizontal="centerContinuous"/>
    </xf>
    <xf numFmtId="0" fontId="9" fillId="22" borderId="0" xfId="0" applyFont="1" applyFill="1" applyAlignment="1">
      <alignment horizontal="center" vertical="center" wrapText="1"/>
    </xf>
    <xf numFmtId="0" fontId="9" fillId="22" borderId="8" xfId="0" applyFont="1" applyFill="1" applyBorder="1" applyAlignment="1">
      <alignment horizontal="center" vertical="center" wrapText="1"/>
    </xf>
    <xf numFmtId="164" fontId="1" fillId="22" borderId="0" xfId="0" applyNumberFormat="1" applyFont="1" applyFill="1"/>
    <xf numFmtId="164" fontId="1" fillId="22" borderId="10" xfId="0" applyNumberFormat="1" applyFont="1" applyFill="1" applyBorder="1"/>
    <xf numFmtId="164" fontId="10" fillId="22" borderId="0" xfId="0" applyNumberFormat="1" applyFont="1" applyFill="1" applyBorder="1" applyAlignment="1">
      <alignment vertical="center"/>
    </xf>
    <xf numFmtId="164" fontId="10" fillId="22" borderId="10" xfId="0" applyNumberFormat="1" applyFont="1" applyFill="1" applyBorder="1" applyAlignment="1">
      <alignment vertical="center"/>
    </xf>
    <xf numFmtId="0" fontId="0" fillId="22" borderId="10" xfId="0" applyFill="1" applyBorder="1"/>
    <xf numFmtId="0" fontId="1" fillId="22" borderId="0" xfId="0" applyFont="1" applyFill="1" applyBorder="1"/>
    <xf numFmtId="0" fontId="1" fillId="22" borderId="10" xfId="0" applyFont="1" applyFill="1" applyBorder="1"/>
    <xf numFmtId="0" fontId="11" fillId="22" borderId="0" xfId="0" applyFont="1" applyFill="1" applyAlignment="1">
      <alignment horizontal="center" vertical="center"/>
    </xf>
    <xf numFmtId="0" fontId="7" fillId="22" borderId="0" xfId="0" applyFont="1" applyFill="1" applyAlignment="1">
      <alignment horizontal="center" vertical="center"/>
    </xf>
    <xf numFmtId="0" fontId="7" fillId="22" borderId="8" xfId="0" applyFont="1" applyFill="1" applyBorder="1" applyAlignment="1">
      <alignment horizontal="center" vertical="center"/>
    </xf>
    <xf numFmtId="0" fontId="7" fillId="22" borderId="10" xfId="0" applyFont="1" applyFill="1" applyBorder="1" applyAlignment="1">
      <alignment horizontal="center" vertical="center"/>
    </xf>
    <xf numFmtId="0" fontId="12" fillId="22" borderId="0" xfId="0" applyFont="1" applyFill="1" applyAlignment="1">
      <alignment vertical="center"/>
    </xf>
    <xf numFmtId="0" fontId="12" fillId="22" borderId="10" xfId="0" applyFont="1" applyFill="1" applyBorder="1" applyAlignment="1">
      <alignment vertical="center"/>
    </xf>
    <xf numFmtId="164" fontId="12" fillId="22" borderId="0" xfId="0" applyNumberFormat="1" applyFont="1" applyFill="1" applyBorder="1" applyAlignment="1">
      <alignment horizontal="center" vertical="center"/>
    </xf>
    <xf numFmtId="164" fontId="12" fillId="22" borderId="0" xfId="0" applyNumberFormat="1" applyFont="1" applyFill="1" applyBorder="1" applyAlignment="1">
      <alignment vertical="center"/>
    </xf>
    <xf numFmtId="164" fontId="12" fillId="22" borderId="10" xfId="0" applyNumberFormat="1" applyFont="1" applyFill="1" applyBorder="1" applyAlignment="1">
      <alignment vertical="center"/>
    </xf>
    <xf numFmtId="0" fontId="4" fillId="22" borderId="3" xfId="0" applyFont="1" applyFill="1" applyBorder="1" applyAlignment="1">
      <alignment horizontal="left" vertical="center" indent="2"/>
    </xf>
    <xf numFmtId="49" fontId="4" fillId="22" borderId="4" xfId="0" applyNumberFormat="1" applyFont="1" applyFill="1" applyBorder="1" applyAlignment="1">
      <alignment horizontal="center" vertical="center"/>
    </xf>
    <xf numFmtId="164" fontId="15" fillId="22" borderId="4" xfId="0" applyNumberFormat="1" applyFont="1" applyFill="1" applyBorder="1" applyAlignment="1">
      <alignment horizontal="center"/>
    </xf>
    <xf numFmtId="0" fontId="16" fillId="22" borderId="0" xfId="0" applyFont="1" applyFill="1" applyAlignment="1">
      <alignment horizontal="left"/>
    </xf>
    <xf numFmtId="0" fontId="0" fillId="22" borderId="8" xfId="0" applyFill="1" applyBorder="1"/>
    <xf numFmtId="0" fontId="13" fillId="22" borderId="0" xfId="0" applyFont="1" applyFill="1" applyBorder="1" applyAlignment="1">
      <alignment horizontal="center" vertical="center" wrapText="1"/>
    </xf>
    <xf numFmtId="164" fontId="12" fillId="22" borderId="0" xfId="0" applyNumberFormat="1" applyFont="1" applyFill="1" applyBorder="1" applyAlignment="1">
      <alignment vertical="center" wrapText="1"/>
    </xf>
    <xf numFmtId="0" fontId="0" fillId="22" borderId="0" xfId="0" applyFill="1" applyAlignment="1">
      <alignment vertical="top"/>
    </xf>
    <xf numFmtId="0" fontId="0" fillId="22" borderId="10" xfId="0" applyFill="1" applyBorder="1" applyAlignment="1">
      <alignment vertical="top"/>
    </xf>
    <xf numFmtId="0" fontId="13" fillId="22" borderId="0" xfId="0" applyFont="1" applyFill="1" applyAlignment="1">
      <alignment horizontal="center" vertical="center" wrapText="1"/>
    </xf>
    <xf numFmtId="10" fontId="13" fillId="22" borderId="0" xfId="0" applyNumberFormat="1" applyFont="1" applyFill="1" applyAlignment="1">
      <alignment horizontal="center" vertical="center" wrapText="1"/>
    </xf>
    <xf numFmtId="164" fontId="12" fillId="22" borderId="0" xfId="0" applyNumberFormat="1" applyFont="1" applyFill="1"/>
    <xf numFmtId="164" fontId="0" fillId="22" borderId="0" xfId="0" applyNumberFormat="1" applyFill="1" applyAlignment="1">
      <alignment vertical="top"/>
    </xf>
    <xf numFmtId="164" fontId="12" fillId="22" borderId="0" xfId="0" applyNumberFormat="1" applyFont="1" applyFill="1" applyBorder="1" applyAlignment="1">
      <alignment vertical="top" wrapText="1"/>
    </xf>
    <xf numFmtId="164" fontId="12" fillId="22" borderId="0" xfId="0" applyNumberFormat="1" applyFont="1" applyFill="1" applyAlignment="1">
      <alignment vertical="top"/>
    </xf>
    <xf numFmtId="0" fontId="8" fillId="22" borderId="3" xfId="0" applyFont="1" applyFill="1" applyBorder="1" applyAlignment="1">
      <alignment horizontal="left" vertical="center" indent="2"/>
    </xf>
    <xf numFmtId="0" fontId="6" fillId="22" borderId="3" xfId="0" applyFont="1" applyFill="1" applyBorder="1" applyAlignment="1">
      <alignment vertical="center"/>
    </xf>
    <xf numFmtId="0" fontId="7" fillId="22" borderId="4" xfId="0" applyFont="1" applyFill="1" applyBorder="1" applyAlignment="1">
      <alignment horizontal="center" vertical="center"/>
    </xf>
    <xf numFmtId="4" fontId="6" fillId="22" borderId="4" xfId="0" applyNumberFormat="1" applyFont="1" applyFill="1" applyBorder="1" applyAlignment="1">
      <alignment horizontal="right" vertical="center"/>
    </xf>
    <xf numFmtId="164" fontId="7" fillId="22" borderId="4" xfId="0" applyNumberFormat="1" applyFont="1" applyFill="1" applyBorder="1" applyAlignment="1">
      <alignment horizontal="center" vertical="center"/>
    </xf>
    <xf numFmtId="9" fontId="0" fillId="22" borderId="0" xfId="0" applyNumberFormat="1" applyFill="1"/>
    <xf numFmtId="0" fontId="3" fillId="22" borderId="2" xfId="0" applyFont="1" applyFill="1" applyBorder="1" applyAlignment="1">
      <alignment horizontal="center" vertical="center" wrapText="1"/>
    </xf>
    <xf numFmtId="0" fontId="4" fillId="22" borderId="4" xfId="0" applyFont="1" applyFill="1" applyBorder="1" applyAlignment="1">
      <alignment horizontal="center" vertical="center"/>
    </xf>
    <xf numFmtId="164" fontId="4" fillId="22" borderId="4" xfId="0" applyNumberFormat="1" applyFont="1" applyFill="1" applyBorder="1" applyAlignment="1">
      <alignment vertical="center"/>
    </xf>
  </cellXfs>
  <cellStyles count="3">
    <cellStyle name="Normal" xfId="0" builtinId="0"/>
    <cellStyle name="Normal 2" xfId="1" xr:uid="{0037FD19-FFF4-4B9E-91AF-8D7EFD445F6D}"/>
    <cellStyle name="Percent" xfId="2" builtinId="5"/>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72B08-69DB-48F4-942E-3D35E5CC2B9D}">
  <sheetPr>
    <pageSetUpPr fitToPage="1"/>
  </sheetPr>
  <dimension ref="A1:J38"/>
  <sheetViews>
    <sheetView showGridLines="0" zoomScaleNormal="100" workbookViewId="0">
      <selection activeCell="B3" sqref="B3"/>
    </sheetView>
  </sheetViews>
  <sheetFormatPr defaultColWidth="8.85546875" defaultRowHeight="12.75" x14ac:dyDescent="0.2"/>
  <cols>
    <col min="1" max="1" width="4" style="73" customWidth="1"/>
    <col min="2" max="2" width="73.140625" style="74" customWidth="1"/>
    <col min="3" max="3" width="13.85546875" style="74" customWidth="1"/>
    <col min="4" max="4" width="14.42578125" style="74" customWidth="1"/>
    <col min="5" max="5" width="15" style="74" customWidth="1"/>
    <col min="6" max="6" width="13.5703125" style="74" customWidth="1"/>
    <col min="7" max="7" width="11.28515625" style="74" customWidth="1"/>
    <col min="8" max="8" width="13.5703125" style="74" customWidth="1"/>
    <col min="9" max="9" width="13.85546875" style="74" customWidth="1"/>
    <col min="10" max="10" width="31.42578125" style="74" customWidth="1"/>
    <col min="11" max="256" width="8.85546875" style="74"/>
    <col min="257" max="257" width="4" style="74" customWidth="1"/>
    <col min="258" max="258" width="73.140625" style="74" customWidth="1"/>
    <col min="259" max="259" width="13.85546875" style="74" customWidth="1"/>
    <col min="260" max="260" width="14.42578125" style="74" customWidth="1"/>
    <col min="261" max="261" width="15" style="74" customWidth="1"/>
    <col min="262" max="262" width="13.5703125" style="74" customWidth="1"/>
    <col min="263" max="263" width="11.28515625" style="74" customWidth="1"/>
    <col min="264" max="264" width="13.5703125" style="74" customWidth="1"/>
    <col min="265" max="265" width="13.85546875" style="74" customWidth="1"/>
    <col min="266" max="266" width="31.42578125" style="74" customWidth="1"/>
    <col min="267" max="512" width="8.85546875" style="74"/>
    <col min="513" max="513" width="4" style="74" customWidth="1"/>
    <col min="514" max="514" width="73.140625" style="74" customWidth="1"/>
    <col min="515" max="515" width="13.85546875" style="74" customWidth="1"/>
    <col min="516" max="516" width="14.42578125" style="74" customWidth="1"/>
    <col min="517" max="517" width="15" style="74" customWidth="1"/>
    <col min="518" max="518" width="13.5703125" style="74" customWidth="1"/>
    <col min="519" max="519" width="11.28515625" style="74" customWidth="1"/>
    <col min="520" max="520" width="13.5703125" style="74" customWidth="1"/>
    <col min="521" max="521" width="13.85546875" style="74" customWidth="1"/>
    <col min="522" max="522" width="31.42578125" style="74" customWidth="1"/>
    <col min="523" max="768" width="8.85546875" style="74"/>
    <col min="769" max="769" width="4" style="74" customWidth="1"/>
    <col min="770" max="770" width="73.140625" style="74" customWidth="1"/>
    <col min="771" max="771" width="13.85546875" style="74" customWidth="1"/>
    <col min="772" max="772" width="14.42578125" style="74" customWidth="1"/>
    <col min="773" max="773" width="15" style="74" customWidth="1"/>
    <col min="774" max="774" width="13.5703125" style="74" customWidth="1"/>
    <col min="775" max="775" width="11.28515625" style="74" customWidth="1"/>
    <col min="776" max="776" width="13.5703125" style="74" customWidth="1"/>
    <col min="777" max="777" width="13.85546875" style="74" customWidth="1"/>
    <col min="778" max="778" width="31.42578125" style="74" customWidth="1"/>
    <col min="779" max="1024" width="8.85546875" style="74"/>
    <col min="1025" max="1025" width="4" style="74" customWidth="1"/>
    <col min="1026" max="1026" width="73.140625" style="74" customWidth="1"/>
    <col min="1027" max="1027" width="13.85546875" style="74" customWidth="1"/>
    <col min="1028" max="1028" width="14.42578125" style="74" customWidth="1"/>
    <col min="1029" max="1029" width="15" style="74" customWidth="1"/>
    <col min="1030" max="1030" width="13.5703125" style="74" customWidth="1"/>
    <col min="1031" max="1031" width="11.28515625" style="74" customWidth="1"/>
    <col min="1032" max="1032" width="13.5703125" style="74" customWidth="1"/>
    <col min="1033" max="1033" width="13.85546875" style="74" customWidth="1"/>
    <col min="1034" max="1034" width="31.42578125" style="74" customWidth="1"/>
    <col min="1035" max="1280" width="8.85546875" style="74"/>
    <col min="1281" max="1281" width="4" style="74" customWidth="1"/>
    <col min="1282" max="1282" width="73.140625" style="74" customWidth="1"/>
    <col min="1283" max="1283" width="13.85546875" style="74" customWidth="1"/>
    <col min="1284" max="1284" width="14.42578125" style="74" customWidth="1"/>
    <col min="1285" max="1285" width="15" style="74" customWidth="1"/>
    <col min="1286" max="1286" width="13.5703125" style="74" customWidth="1"/>
    <col min="1287" max="1287" width="11.28515625" style="74" customWidth="1"/>
    <col min="1288" max="1288" width="13.5703125" style="74" customWidth="1"/>
    <col min="1289" max="1289" width="13.85546875" style="74" customWidth="1"/>
    <col min="1290" max="1290" width="31.42578125" style="74" customWidth="1"/>
    <col min="1291" max="1536" width="8.85546875" style="74"/>
    <col min="1537" max="1537" width="4" style="74" customWidth="1"/>
    <col min="1538" max="1538" width="73.140625" style="74" customWidth="1"/>
    <col min="1539" max="1539" width="13.85546875" style="74" customWidth="1"/>
    <col min="1540" max="1540" width="14.42578125" style="74" customWidth="1"/>
    <col min="1541" max="1541" width="15" style="74" customWidth="1"/>
    <col min="1542" max="1542" width="13.5703125" style="74" customWidth="1"/>
    <col min="1543" max="1543" width="11.28515625" style="74" customWidth="1"/>
    <col min="1544" max="1544" width="13.5703125" style="74" customWidth="1"/>
    <col min="1545" max="1545" width="13.85546875" style="74" customWidth="1"/>
    <col min="1546" max="1546" width="31.42578125" style="74" customWidth="1"/>
    <col min="1547" max="1792" width="8.85546875" style="74"/>
    <col min="1793" max="1793" width="4" style="74" customWidth="1"/>
    <col min="1794" max="1794" width="73.140625" style="74" customWidth="1"/>
    <col min="1795" max="1795" width="13.85546875" style="74" customWidth="1"/>
    <col min="1796" max="1796" width="14.42578125" style="74" customWidth="1"/>
    <col min="1797" max="1797" width="15" style="74" customWidth="1"/>
    <col min="1798" max="1798" width="13.5703125" style="74" customWidth="1"/>
    <col min="1799" max="1799" width="11.28515625" style="74" customWidth="1"/>
    <col min="1800" max="1800" width="13.5703125" style="74" customWidth="1"/>
    <col min="1801" max="1801" width="13.85546875" style="74" customWidth="1"/>
    <col min="1802" max="1802" width="31.42578125" style="74" customWidth="1"/>
    <col min="1803" max="2048" width="8.85546875" style="74"/>
    <col min="2049" max="2049" width="4" style="74" customWidth="1"/>
    <col min="2050" max="2050" width="73.140625" style="74" customWidth="1"/>
    <col min="2051" max="2051" width="13.85546875" style="74" customWidth="1"/>
    <col min="2052" max="2052" width="14.42578125" style="74" customWidth="1"/>
    <col min="2053" max="2053" width="15" style="74" customWidth="1"/>
    <col min="2054" max="2054" width="13.5703125" style="74" customWidth="1"/>
    <col min="2055" max="2055" width="11.28515625" style="74" customWidth="1"/>
    <col min="2056" max="2056" width="13.5703125" style="74" customWidth="1"/>
    <col min="2057" max="2057" width="13.85546875" style="74" customWidth="1"/>
    <col min="2058" max="2058" width="31.42578125" style="74" customWidth="1"/>
    <col min="2059" max="2304" width="8.85546875" style="74"/>
    <col min="2305" max="2305" width="4" style="74" customWidth="1"/>
    <col min="2306" max="2306" width="73.140625" style="74" customWidth="1"/>
    <col min="2307" max="2307" width="13.85546875" style="74" customWidth="1"/>
    <col min="2308" max="2308" width="14.42578125" style="74" customWidth="1"/>
    <col min="2309" max="2309" width="15" style="74" customWidth="1"/>
    <col min="2310" max="2310" width="13.5703125" style="74" customWidth="1"/>
    <col min="2311" max="2311" width="11.28515625" style="74" customWidth="1"/>
    <col min="2312" max="2312" width="13.5703125" style="74" customWidth="1"/>
    <col min="2313" max="2313" width="13.85546875" style="74" customWidth="1"/>
    <col min="2314" max="2314" width="31.42578125" style="74" customWidth="1"/>
    <col min="2315" max="2560" width="8.85546875" style="74"/>
    <col min="2561" max="2561" width="4" style="74" customWidth="1"/>
    <col min="2562" max="2562" width="73.140625" style="74" customWidth="1"/>
    <col min="2563" max="2563" width="13.85546875" style="74" customWidth="1"/>
    <col min="2564" max="2564" width="14.42578125" style="74" customWidth="1"/>
    <col min="2565" max="2565" width="15" style="74" customWidth="1"/>
    <col min="2566" max="2566" width="13.5703125" style="74" customWidth="1"/>
    <col min="2567" max="2567" width="11.28515625" style="74" customWidth="1"/>
    <col min="2568" max="2568" width="13.5703125" style="74" customWidth="1"/>
    <col min="2569" max="2569" width="13.85546875" style="74" customWidth="1"/>
    <col min="2570" max="2570" width="31.42578125" style="74" customWidth="1"/>
    <col min="2571" max="2816" width="8.85546875" style="74"/>
    <col min="2817" max="2817" width="4" style="74" customWidth="1"/>
    <col min="2818" max="2818" width="73.140625" style="74" customWidth="1"/>
    <col min="2819" max="2819" width="13.85546875" style="74" customWidth="1"/>
    <col min="2820" max="2820" width="14.42578125" style="74" customWidth="1"/>
    <col min="2821" max="2821" width="15" style="74" customWidth="1"/>
    <col min="2822" max="2822" width="13.5703125" style="74" customWidth="1"/>
    <col min="2823" max="2823" width="11.28515625" style="74" customWidth="1"/>
    <col min="2824" max="2824" width="13.5703125" style="74" customWidth="1"/>
    <col min="2825" max="2825" width="13.85546875" style="74" customWidth="1"/>
    <col min="2826" max="2826" width="31.42578125" style="74" customWidth="1"/>
    <col min="2827" max="3072" width="8.85546875" style="74"/>
    <col min="3073" max="3073" width="4" style="74" customWidth="1"/>
    <col min="3074" max="3074" width="73.140625" style="74" customWidth="1"/>
    <col min="3075" max="3075" width="13.85546875" style="74" customWidth="1"/>
    <col min="3076" max="3076" width="14.42578125" style="74" customWidth="1"/>
    <col min="3077" max="3077" width="15" style="74" customWidth="1"/>
    <col min="3078" max="3078" width="13.5703125" style="74" customWidth="1"/>
    <col min="3079" max="3079" width="11.28515625" style="74" customWidth="1"/>
    <col min="3080" max="3080" width="13.5703125" style="74" customWidth="1"/>
    <col min="3081" max="3081" width="13.85546875" style="74" customWidth="1"/>
    <col min="3082" max="3082" width="31.42578125" style="74" customWidth="1"/>
    <col min="3083" max="3328" width="8.85546875" style="74"/>
    <col min="3329" max="3329" width="4" style="74" customWidth="1"/>
    <col min="3330" max="3330" width="73.140625" style="74" customWidth="1"/>
    <col min="3331" max="3331" width="13.85546875" style="74" customWidth="1"/>
    <col min="3332" max="3332" width="14.42578125" style="74" customWidth="1"/>
    <col min="3333" max="3333" width="15" style="74" customWidth="1"/>
    <col min="3334" max="3334" width="13.5703125" style="74" customWidth="1"/>
    <col min="3335" max="3335" width="11.28515625" style="74" customWidth="1"/>
    <col min="3336" max="3336" width="13.5703125" style="74" customWidth="1"/>
    <col min="3337" max="3337" width="13.85546875" style="74" customWidth="1"/>
    <col min="3338" max="3338" width="31.42578125" style="74" customWidth="1"/>
    <col min="3339" max="3584" width="8.85546875" style="74"/>
    <col min="3585" max="3585" width="4" style="74" customWidth="1"/>
    <col min="3586" max="3586" width="73.140625" style="74" customWidth="1"/>
    <col min="3587" max="3587" width="13.85546875" style="74" customWidth="1"/>
    <col min="3588" max="3588" width="14.42578125" style="74" customWidth="1"/>
    <col min="3589" max="3589" width="15" style="74" customWidth="1"/>
    <col min="3590" max="3590" width="13.5703125" style="74" customWidth="1"/>
    <col min="3591" max="3591" width="11.28515625" style="74" customWidth="1"/>
    <col min="3592" max="3592" width="13.5703125" style="74" customWidth="1"/>
    <col min="3593" max="3593" width="13.85546875" style="74" customWidth="1"/>
    <col min="3594" max="3594" width="31.42578125" style="74" customWidth="1"/>
    <col min="3595" max="3840" width="8.85546875" style="74"/>
    <col min="3841" max="3841" width="4" style="74" customWidth="1"/>
    <col min="3842" max="3842" width="73.140625" style="74" customWidth="1"/>
    <col min="3843" max="3843" width="13.85546875" style="74" customWidth="1"/>
    <col min="3844" max="3844" width="14.42578125" style="74" customWidth="1"/>
    <col min="3845" max="3845" width="15" style="74" customWidth="1"/>
    <col min="3846" max="3846" width="13.5703125" style="74" customWidth="1"/>
    <col min="3847" max="3847" width="11.28515625" style="74" customWidth="1"/>
    <col min="3848" max="3848" width="13.5703125" style="74" customWidth="1"/>
    <col min="3849" max="3849" width="13.85546875" style="74" customWidth="1"/>
    <col min="3850" max="3850" width="31.42578125" style="74" customWidth="1"/>
    <col min="3851" max="4096" width="8.85546875" style="74"/>
    <col min="4097" max="4097" width="4" style="74" customWidth="1"/>
    <col min="4098" max="4098" width="73.140625" style="74" customWidth="1"/>
    <col min="4099" max="4099" width="13.85546875" style="74" customWidth="1"/>
    <col min="4100" max="4100" width="14.42578125" style="74" customWidth="1"/>
    <col min="4101" max="4101" width="15" style="74" customWidth="1"/>
    <col min="4102" max="4102" width="13.5703125" style="74" customWidth="1"/>
    <col min="4103" max="4103" width="11.28515625" style="74" customWidth="1"/>
    <col min="4104" max="4104" width="13.5703125" style="74" customWidth="1"/>
    <col min="4105" max="4105" width="13.85546875" style="74" customWidth="1"/>
    <col min="4106" max="4106" width="31.42578125" style="74" customWidth="1"/>
    <col min="4107" max="4352" width="8.85546875" style="74"/>
    <col min="4353" max="4353" width="4" style="74" customWidth="1"/>
    <col min="4354" max="4354" width="73.140625" style="74" customWidth="1"/>
    <col min="4355" max="4355" width="13.85546875" style="74" customWidth="1"/>
    <col min="4356" max="4356" width="14.42578125" style="74" customWidth="1"/>
    <col min="4357" max="4357" width="15" style="74" customWidth="1"/>
    <col min="4358" max="4358" width="13.5703125" style="74" customWidth="1"/>
    <col min="4359" max="4359" width="11.28515625" style="74" customWidth="1"/>
    <col min="4360" max="4360" width="13.5703125" style="74" customWidth="1"/>
    <col min="4361" max="4361" width="13.85546875" style="74" customWidth="1"/>
    <col min="4362" max="4362" width="31.42578125" style="74" customWidth="1"/>
    <col min="4363" max="4608" width="8.85546875" style="74"/>
    <col min="4609" max="4609" width="4" style="74" customWidth="1"/>
    <col min="4610" max="4610" width="73.140625" style="74" customWidth="1"/>
    <col min="4611" max="4611" width="13.85546875" style="74" customWidth="1"/>
    <col min="4612" max="4612" width="14.42578125" style="74" customWidth="1"/>
    <col min="4613" max="4613" width="15" style="74" customWidth="1"/>
    <col min="4614" max="4614" width="13.5703125" style="74" customWidth="1"/>
    <col min="4615" max="4615" width="11.28515625" style="74" customWidth="1"/>
    <col min="4616" max="4616" width="13.5703125" style="74" customWidth="1"/>
    <col min="4617" max="4617" width="13.85546875" style="74" customWidth="1"/>
    <col min="4618" max="4618" width="31.42578125" style="74" customWidth="1"/>
    <col min="4619" max="4864" width="8.85546875" style="74"/>
    <col min="4865" max="4865" width="4" style="74" customWidth="1"/>
    <col min="4866" max="4866" width="73.140625" style="74" customWidth="1"/>
    <col min="4867" max="4867" width="13.85546875" style="74" customWidth="1"/>
    <col min="4868" max="4868" width="14.42578125" style="74" customWidth="1"/>
    <col min="4869" max="4869" width="15" style="74" customWidth="1"/>
    <col min="4870" max="4870" width="13.5703125" style="74" customWidth="1"/>
    <col min="4871" max="4871" width="11.28515625" style="74" customWidth="1"/>
    <col min="4872" max="4872" width="13.5703125" style="74" customWidth="1"/>
    <col min="4873" max="4873" width="13.85546875" style="74" customWidth="1"/>
    <col min="4874" max="4874" width="31.42578125" style="74" customWidth="1"/>
    <col min="4875" max="5120" width="8.85546875" style="74"/>
    <col min="5121" max="5121" width="4" style="74" customWidth="1"/>
    <col min="5122" max="5122" width="73.140625" style="74" customWidth="1"/>
    <col min="5123" max="5123" width="13.85546875" style="74" customWidth="1"/>
    <col min="5124" max="5124" width="14.42578125" style="74" customWidth="1"/>
    <col min="5125" max="5125" width="15" style="74" customWidth="1"/>
    <col min="5126" max="5126" width="13.5703125" style="74" customWidth="1"/>
    <col min="5127" max="5127" width="11.28515625" style="74" customWidth="1"/>
    <col min="5128" max="5128" width="13.5703125" style="74" customWidth="1"/>
    <col min="5129" max="5129" width="13.85546875" style="74" customWidth="1"/>
    <col min="5130" max="5130" width="31.42578125" style="74" customWidth="1"/>
    <col min="5131" max="5376" width="8.85546875" style="74"/>
    <col min="5377" max="5377" width="4" style="74" customWidth="1"/>
    <col min="5378" max="5378" width="73.140625" style="74" customWidth="1"/>
    <col min="5379" max="5379" width="13.85546875" style="74" customWidth="1"/>
    <col min="5380" max="5380" width="14.42578125" style="74" customWidth="1"/>
    <col min="5381" max="5381" width="15" style="74" customWidth="1"/>
    <col min="5382" max="5382" width="13.5703125" style="74" customWidth="1"/>
    <col min="5383" max="5383" width="11.28515625" style="74" customWidth="1"/>
    <col min="5384" max="5384" width="13.5703125" style="74" customWidth="1"/>
    <col min="5385" max="5385" width="13.85546875" style="74" customWidth="1"/>
    <col min="5386" max="5386" width="31.42578125" style="74" customWidth="1"/>
    <col min="5387" max="5632" width="8.85546875" style="74"/>
    <col min="5633" max="5633" width="4" style="74" customWidth="1"/>
    <col min="5634" max="5634" width="73.140625" style="74" customWidth="1"/>
    <col min="5635" max="5635" width="13.85546875" style="74" customWidth="1"/>
    <col min="5636" max="5636" width="14.42578125" style="74" customWidth="1"/>
    <col min="5637" max="5637" width="15" style="74" customWidth="1"/>
    <col min="5638" max="5638" width="13.5703125" style="74" customWidth="1"/>
    <col min="5639" max="5639" width="11.28515625" style="74" customWidth="1"/>
    <col min="5640" max="5640" width="13.5703125" style="74" customWidth="1"/>
    <col min="5641" max="5641" width="13.85546875" style="74" customWidth="1"/>
    <col min="5642" max="5642" width="31.42578125" style="74" customWidth="1"/>
    <col min="5643" max="5888" width="8.85546875" style="74"/>
    <col min="5889" max="5889" width="4" style="74" customWidth="1"/>
    <col min="5890" max="5890" width="73.140625" style="74" customWidth="1"/>
    <col min="5891" max="5891" width="13.85546875" style="74" customWidth="1"/>
    <col min="5892" max="5892" width="14.42578125" style="74" customWidth="1"/>
    <col min="5893" max="5893" width="15" style="74" customWidth="1"/>
    <col min="5894" max="5894" width="13.5703125" style="74" customWidth="1"/>
    <col min="5895" max="5895" width="11.28515625" style="74" customWidth="1"/>
    <col min="5896" max="5896" width="13.5703125" style="74" customWidth="1"/>
    <col min="5897" max="5897" width="13.85546875" style="74" customWidth="1"/>
    <col min="5898" max="5898" width="31.42578125" style="74" customWidth="1"/>
    <col min="5899" max="6144" width="8.85546875" style="74"/>
    <col min="6145" max="6145" width="4" style="74" customWidth="1"/>
    <col min="6146" max="6146" width="73.140625" style="74" customWidth="1"/>
    <col min="6147" max="6147" width="13.85546875" style="74" customWidth="1"/>
    <col min="6148" max="6148" width="14.42578125" style="74" customWidth="1"/>
    <col min="6149" max="6149" width="15" style="74" customWidth="1"/>
    <col min="6150" max="6150" width="13.5703125" style="74" customWidth="1"/>
    <col min="6151" max="6151" width="11.28515625" style="74" customWidth="1"/>
    <col min="6152" max="6152" width="13.5703125" style="74" customWidth="1"/>
    <col min="6153" max="6153" width="13.85546875" style="74" customWidth="1"/>
    <col min="6154" max="6154" width="31.42578125" style="74" customWidth="1"/>
    <col min="6155" max="6400" width="8.85546875" style="74"/>
    <col min="6401" max="6401" width="4" style="74" customWidth="1"/>
    <col min="6402" max="6402" width="73.140625" style="74" customWidth="1"/>
    <col min="6403" max="6403" width="13.85546875" style="74" customWidth="1"/>
    <col min="6404" max="6404" width="14.42578125" style="74" customWidth="1"/>
    <col min="6405" max="6405" width="15" style="74" customWidth="1"/>
    <col min="6406" max="6406" width="13.5703125" style="74" customWidth="1"/>
    <col min="6407" max="6407" width="11.28515625" style="74" customWidth="1"/>
    <col min="6408" max="6408" width="13.5703125" style="74" customWidth="1"/>
    <col min="6409" max="6409" width="13.85546875" style="74" customWidth="1"/>
    <col min="6410" max="6410" width="31.42578125" style="74" customWidth="1"/>
    <col min="6411" max="6656" width="8.85546875" style="74"/>
    <col min="6657" max="6657" width="4" style="74" customWidth="1"/>
    <col min="6658" max="6658" width="73.140625" style="74" customWidth="1"/>
    <col min="6659" max="6659" width="13.85546875" style="74" customWidth="1"/>
    <col min="6660" max="6660" width="14.42578125" style="74" customWidth="1"/>
    <col min="6661" max="6661" width="15" style="74" customWidth="1"/>
    <col min="6662" max="6662" width="13.5703125" style="74" customWidth="1"/>
    <col min="6663" max="6663" width="11.28515625" style="74" customWidth="1"/>
    <col min="6664" max="6664" width="13.5703125" style="74" customWidth="1"/>
    <col min="6665" max="6665" width="13.85546875" style="74" customWidth="1"/>
    <col min="6666" max="6666" width="31.42578125" style="74" customWidth="1"/>
    <col min="6667" max="6912" width="8.85546875" style="74"/>
    <col min="6913" max="6913" width="4" style="74" customWidth="1"/>
    <col min="6914" max="6914" width="73.140625" style="74" customWidth="1"/>
    <col min="6915" max="6915" width="13.85546875" style="74" customWidth="1"/>
    <col min="6916" max="6916" width="14.42578125" style="74" customWidth="1"/>
    <col min="6917" max="6917" width="15" style="74" customWidth="1"/>
    <col min="6918" max="6918" width="13.5703125" style="74" customWidth="1"/>
    <col min="6919" max="6919" width="11.28515625" style="74" customWidth="1"/>
    <col min="6920" max="6920" width="13.5703125" style="74" customWidth="1"/>
    <col min="6921" max="6921" width="13.85546875" style="74" customWidth="1"/>
    <col min="6922" max="6922" width="31.42578125" style="74" customWidth="1"/>
    <col min="6923" max="7168" width="8.85546875" style="74"/>
    <col min="7169" max="7169" width="4" style="74" customWidth="1"/>
    <col min="7170" max="7170" width="73.140625" style="74" customWidth="1"/>
    <col min="7171" max="7171" width="13.85546875" style="74" customWidth="1"/>
    <col min="7172" max="7172" width="14.42578125" style="74" customWidth="1"/>
    <col min="7173" max="7173" width="15" style="74" customWidth="1"/>
    <col min="7174" max="7174" width="13.5703125" style="74" customWidth="1"/>
    <col min="7175" max="7175" width="11.28515625" style="74" customWidth="1"/>
    <col min="7176" max="7176" width="13.5703125" style="74" customWidth="1"/>
    <col min="7177" max="7177" width="13.85546875" style="74" customWidth="1"/>
    <col min="7178" max="7178" width="31.42578125" style="74" customWidth="1"/>
    <col min="7179" max="7424" width="8.85546875" style="74"/>
    <col min="7425" max="7425" width="4" style="74" customWidth="1"/>
    <col min="7426" max="7426" width="73.140625" style="74" customWidth="1"/>
    <col min="7427" max="7427" width="13.85546875" style="74" customWidth="1"/>
    <col min="7428" max="7428" width="14.42578125" style="74" customWidth="1"/>
    <col min="7429" max="7429" width="15" style="74" customWidth="1"/>
    <col min="7430" max="7430" width="13.5703125" style="74" customWidth="1"/>
    <col min="7431" max="7431" width="11.28515625" style="74" customWidth="1"/>
    <col min="7432" max="7432" width="13.5703125" style="74" customWidth="1"/>
    <col min="7433" max="7433" width="13.85546875" style="74" customWidth="1"/>
    <col min="7434" max="7434" width="31.42578125" style="74" customWidth="1"/>
    <col min="7435" max="7680" width="8.85546875" style="74"/>
    <col min="7681" max="7681" width="4" style="74" customWidth="1"/>
    <col min="7682" max="7682" width="73.140625" style="74" customWidth="1"/>
    <col min="7683" max="7683" width="13.85546875" style="74" customWidth="1"/>
    <col min="7684" max="7684" width="14.42578125" style="74" customWidth="1"/>
    <col min="7685" max="7685" width="15" style="74" customWidth="1"/>
    <col min="7686" max="7686" width="13.5703125" style="74" customWidth="1"/>
    <col min="7687" max="7687" width="11.28515625" style="74" customWidth="1"/>
    <col min="7688" max="7688" width="13.5703125" style="74" customWidth="1"/>
    <col min="7689" max="7689" width="13.85546875" style="74" customWidth="1"/>
    <col min="7690" max="7690" width="31.42578125" style="74" customWidth="1"/>
    <col min="7691" max="7936" width="8.85546875" style="74"/>
    <col min="7937" max="7937" width="4" style="74" customWidth="1"/>
    <col min="7938" max="7938" width="73.140625" style="74" customWidth="1"/>
    <col min="7939" max="7939" width="13.85546875" style="74" customWidth="1"/>
    <col min="7940" max="7940" width="14.42578125" style="74" customWidth="1"/>
    <col min="7941" max="7941" width="15" style="74" customWidth="1"/>
    <col min="7942" max="7942" width="13.5703125" style="74" customWidth="1"/>
    <col min="7943" max="7943" width="11.28515625" style="74" customWidth="1"/>
    <col min="7944" max="7944" width="13.5703125" style="74" customWidth="1"/>
    <col min="7945" max="7945" width="13.85546875" style="74" customWidth="1"/>
    <col min="7946" max="7946" width="31.42578125" style="74" customWidth="1"/>
    <col min="7947" max="8192" width="8.85546875" style="74"/>
    <col min="8193" max="8193" width="4" style="74" customWidth="1"/>
    <col min="8194" max="8194" width="73.140625" style="74" customWidth="1"/>
    <col min="8195" max="8195" width="13.85546875" style="74" customWidth="1"/>
    <col min="8196" max="8196" width="14.42578125" style="74" customWidth="1"/>
    <col min="8197" max="8197" width="15" style="74" customWidth="1"/>
    <col min="8198" max="8198" width="13.5703125" style="74" customWidth="1"/>
    <col min="8199" max="8199" width="11.28515625" style="74" customWidth="1"/>
    <col min="8200" max="8200" width="13.5703125" style="74" customWidth="1"/>
    <col min="8201" max="8201" width="13.85546875" style="74" customWidth="1"/>
    <col min="8202" max="8202" width="31.42578125" style="74" customWidth="1"/>
    <col min="8203" max="8448" width="8.85546875" style="74"/>
    <col min="8449" max="8449" width="4" style="74" customWidth="1"/>
    <col min="8450" max="8450" width="73.140625" style="74" customWidth="1"/>
    <col min="8451" max="8451" width="13.85546875" style="74" customWidth="1"/>
    <col min="8452" max="8452" width="14.42578125" style="74" customWidth="1"/>
    <col min="8453" max="8453" width="15" style="74" customWidth="1"/>
    <col min="8454" max="8454" width="13.5703125" style="74" customWidth="1"/>
    <col min="8455" max="8455" width="11.28515625" style="74" customWidth="1"/>
    <col min="8456" max="8456" width="13.5703125" style="74" customWidth="1"/>
    <col min="8457" max="8457" width="13.85546875" style="74" customWidth="1"/>
    <col min="8458" max="8458" width="31.42578125" style="74" customWidth="1"/>
    <col min="8459" max="8704" width="8.85546875" style="74"/>
    <col min="8705" max="8705" width="4" style="74" customWidth="1"/>
    <col min="8706" max="8706" width="73.140625" style="74" customWidth="1"/>
    <col min="8707" max="8707" width="13.85546875" style="74" customWidth="1"/>
    <col min="8708" max="8708" width="14.42578125" style="74" customWidth="1"/>
    <col min="8709" max="8709" width="15" style="74" customWidth="1"/>
    <col min="8710" max="8710" width="13.5703125" style="74" customWidth="1"/>
    <col min="8711" max="8711" width="11.28515625" style="74" customWidth="1"/>
    <col min="8712" max="8712" width="13.5703125" style="74" customWidth="1"/>
    <col min="8713" max="8713" width="13.85546875" style="74" customWidth="1"/>
    <col min="8714" max="8714" width="31.42578125" style="74" customWidth="1"/>
    <col min="8715" max="8960" width="8.85546875" style="74"/>
    <col min="8961" max="8961" width="4" style="74" customWidth="1"/>
    <col min="8962" max="8962" width="73.140625" style="74" customWidth="1"/>
    <col min="8963" max="8963" width="13.85546875" style="74" customWidth="1"/>
    <col min="8964" max="8964" width="14.42578125" style="74" customWidth="1"/>
    <col min="8965" max="8965" width="15" style="74" customWidth="1"/>
    <col min="8966" max="8966" width="13.5703125" style="74" customWidth="1"/>
    <col min="8967" max="8967" width="11.28515625" style="74" customWidth="1"/>
    <col min="8968" max="8968" width="13.5703125" style="74" customWidth="1"/>
    <col min="8969" max="8969" width="13.85546875" style="74" customWidth="1"/>
    <col min="8970" max="8970" width="31.42578125" style="74" customWidth="1"/>
    <col min="8971" max="9216" width="8.85546875" style="74"/>
    <col min="9217" max="9217" width="4" style="74" customWidth="1"/>
    <col min="9218" max="9218" width="73.140625" style="74" customWidth="1"/>
    <col min="9219" max="9219" width="13.85546875" style="74" customWidth="1"/>
    <col min="9220" max="9220" width="14.42578125" style="74" customWidth="1"/>
    <col min="9221" max="9221" width="15" style="74" customWidth="1"/>
    <col min="9222" max="9222" width="13.5703125" style="74" customWidth="1"/>
    <col min="9223" max="9223" width="11.28515625" style="74" customWidth="1"/>
    <col min="9224" max="9224" width="13.5703125" style="74" customWidth="1"/>
    <col min="9225" max="9225" width="13.85546875" style="74" customWidth="1"/>
    <col min="9226" max="9226" width="31.42578125" style="74" customWidth="1"/>
    <col min="9227" max="9472" width="8.85546875" style="74"/>
    <col min="9473" max="9473" width="4" style="74" customWidth="1"/>
    <col min="9474" max="9474" width="73.140625" style="74" customWidth="1"/>
    <col min="9475" max="9475" width="13.85546875" style="74" customWidth="1"/>
    <col min="9476" max="9476" width="14.42578125" style="74" customWidth="1"/>
    <col min="9477" max="9477" width="15" style="74" customWidth="1"/>
    <col min="9478" max="9478" width="13.5703125" style="74" customWidth="1"/>
    <col min="9479" max="9479" width="11.28515625" style="74" customWidth="1"/>
    <col min="9480" max="9480" width="13.5703125" style="74" customWidth="1"/>
    <col min="9481" max="9481" width="13.85546875" style="74" customWidth="1"/>
    <col min="9482" max="9482" width="31.42578125" style="74" customWidth="1"/>
    <col min="9483" max="9728" width="8.85546875" style="74"/>
    <col min="9729" max="9729" width="4" style="74" customWidth="1"/>
    <col min="9730" max="9730" width="73.140625" style="74" customWidth="1"/>
    <col min="9731" max="9731" width="13.85546875" style="74" customWidth="1"/>
    <col min="9732" max="9732" width="14.42578125" style="74" customWidth="1"/>
    <col min="9733" max="9733" width="15" style="74" customWidth="1"/>
    <col min="9734" max="9734" width="13.5703125" style="74" customWidth="1"/>
    <col min="9735" max="9735" width="11.28515625" style="74" customWidth="1"/>
    <col min="9736" max="9736" width="13.5703125" style="74" customWidth="1"/>
    <col min="9737" max="9737" width="13.85546875" style="74" customWidth="1"/>
    <col min="9738" max="9738" width="31.42578125" style="74" customWidth="1"/>
    <col min="9739" max="9984" width="8.85546875" style="74"/>
    <col min="9985" max="9985" width="4" style="74" customWidth="1"/>
    <col min="9986" max="9986" width="73.140625" style="74" customWidth="1"/>
    <col min="9987" max="9987" width="13.85546875" style="74" customWidth="1"/>
    <col min="9988" max="9988" width="14.42578125" style="74" customWidth="1"/>
    <col min="9989" max="9989" width="15" style="74" customWidth="1"/>
    <col min="9990" max="9990" width="13.5703125" style="74" customWidth="1"/>
    <col min="9991" max="9991" width="11.28515625" style="74" customWidth="1"/>
    <col min="9992" max="9992" width="13.5703125" style="74" customWidth="1"/>
    <col min="9993" max="9993" width="13.85546875" style="74" customWidth="1"/>
    <col min="9994" max="9994" width="31.42578125" style="74" customWidth="1"/>
    <col min="9995" max="10240" width="8.85546875" style="74"/>
    <col min="10241" max="10241" width="4" style="74" customWidth="1"/>
    <col min="10242" max="10242" width="73.140625" style="74" customWidth="1"/>
    <col min="10243" max="10243" width="13.85546875" style="74" customWidth="1"/>
    <col min="10244" max="10244" width="14.42578125" style="74" customWidth="1"/>
    <col min="10245" max="10245" width="15" style="74" customWidth="1"/>
    <col min="10246" max="10246" width="13.5703125" style="74" customWidth="1"/>
    <col min="10247" max="10247" width="11.28515625" style="74" customWidth="1"/>
    <col min="10248" max="10248" width="13.5703125" style="74" customWidth="1"/>
    <col min="10249" max="10249" width="13.85546875" style="74" customWidth="1"/>
    <col min="10250" max="10250" width="31.42578125" style="74" customWidth="1"/>
    <col min="10251" max="10496" width="8.85546875" style="74"/>
    <col min="10497" max="10497" width="4" style="74" customWidth="1"/>
    <col min="10498" max="10498" width="73.140625" style="74" customWidth="1"/>
    <col min="10499" max="10499" width="13.85546875" style="74" customWidth="1"/>
    <col min="10500" max="10500" width="14.42578125" style="74" customWidth="1"/>
    <col min="10501" max="10501" width="15" style="74" customWidth="1"/>
    <col min="10502" max="10502" width="13.5703125" style="74" customWidth="1"/>
    <col min="10503" max="10503" width="11.28515625" style="74" customWidth="1"/>
    <col min="10504" max="10504" width="13.5703125" style="74" customWidth="1"/>
    <col min="10505" max="10505" width="13.85546875" style="74" customWidth="1"/>
    <col min="10506" max="10506" width="31.42578125" style="74" customWidth="1"/>
    <col min="10507" max="10752" width="8.85546875" style="74"/>
    <col min="10753" max="10753" width="4" style="74" customWidth="1"/>
    <col min="10754" max="10754" width="73.140625" style="74" customWidth="1"/>
    <col min="10755" max="10755" width="13.85546875" style="74" customWidth="1"/>
    <col min="10756" max="10756" width="14.42578125" style="74" customWidth="1"/>
    <col min="10757" max="10757" width="15" style="74" customWidth="1"/>
    <col min="10758" max="10758" width="13.5703125" style="74" customWidth="1"/>
    <col min="10759" max="10759" width="11.28515625" style="74" customWidth="1"/>
    <col min="10760" max="10760" width="13.5703125" style="74" customWidth="1"/>
    <col min="10761" max="10761" width="13.85546875" style="74" customWidth="1"/>
    <col min="10762" max="10762" width="31.42578125" style="74" customWidth="1"/>
    <col min="10763" max="11008" width="8.85546875" style="74"/>
    <col min="11009" max="11009" width="4" style="74" customWidth="1"/>
    <col min="11010" max="11010" width="73.140625" style="74" customWidth="1"/>
    <col min="11011" max="11011" width="13.85546875" style="74" customWidth="1"/>
    <col min="11012" max="11012" width="14.42578125" style="74" customWidth="1"/>
    <col min="11013" max="11013" width="15" style="74" customWidth="1"/>
    <col min="11014" max="11014" width="13.5703125" style="74" customWidth="1"/>
    <col min="11015" max="11015" width="11.28515625" style="74" customWidth="1"/>
    <col min="11016" max="11016" width="13.5703125" style="74" customWidth="1"/>
    <col min="11017" max="11017" width="13.85546875" style="74" customWidth="1"/>
    <col min="11018" max="11018" width="31.42578125" style="74" customWidth="1"/>
    <col min="11019" max="11264" width="8.85546875" style="74"/>
    <col min="11265" max="11265" width="4" style="74" customWidth="1"/>
    <col min="11266" max="11266" width="73.140625" style="74" customWidth="1"/>
    <col min="11267" max="11267" width="13.85546875" style="74" customWidth="1"/>
    <col min="11268" max="11268" width="14.42578125" style="74" customWidth="1"/>
    <col min="11269" max="11269" width="15" style="74" customWidth="1"/>
    <col min="11270" max="11270" width="13.5703125" style="74" customWidth="1"/>
    <col min="11271" max="11271" width="11.28515625" style="74" customWidth="1"/>
    <col min="11272" max="11272" width="13.5703125" style="74" customWidth="1"/>
    <col min="11273" max="11273" width="13.85546875" style="74" customWidth="1"/>
    <col min="11274" max="11274" width="31.42578125" style="74" customWidth="1"/>
    <col min="11275" max="11520" width="8.85546875" style="74"/>
    <col min="11521" max="11521" width="4" style="74" customWidth="1"/>
    <col min="11522" max="11522" width="73.140625" style="74" customWidth="1"/>
    <col min="11523" max="11523" width="13.85546875" style="74" customWidth="1"/>
    <col min="11524" max="11524" width="14.42578125" style="74" customWidth="1"/>
    <col min="11525" max="11525" width="15" style="74" customWidth="1"/>
    <col min="11526" max="11526" width="13.5703125" style="74" customWidth="1"/>
    <col min="11527" max="11527" width="11.28515625" style="74" customWidth="1"/>
    <col min="11528" max="11528" width="13.5703125" style="74" customWidth="1"/>
    <col min="11529" max="11529" width="13.85546875" style="74" customWidth="1"/>
    <col min="11530" max="11530" width="31.42578125" style="74" customWidth="1"/>
    <col min="11531" max="11776" width="8.85546875" style="74"/>
    <col min="11777" max="11777" width="4" style="74" customWidth="1"/>
    <col min="11778" max="11778" width="73.140625" style="74" customWidth="1"/>
    <col min="11779" max="11779" width="13.85546875" style="74" customWidth="1"/>
    <col min="11780" max="11780" width="14.42578125" style="74" customWidth="1"/>
    <col min="11781" max="11781" width="15" style="74" customWidth="1"/>
    <col min="11782" max="11782" width="13.5703125" style="74" customWidth="1"/>
    <col min="11783" max="11783" width="11.28515625" style="74" customWidth="1"/>
    <col min="11784" max="11784" width="13.5703125" style="74" customWidth="1"/>
    <col min="11785" max="11785" width="13.85546875" style="74" customWidth="1"/>
    <col min="11786" max="11786" width="31.42578125" style="74" customWidth="1"/>
    <col min="11787" max="12032" width="8.85546875" style="74"/>
    <col min="12033" max="12033" width="4" style="74" customWidth="1"/>
    <col min="12034" max="12034" width="73.140625" style="74" customWidth="1"/>
    <col min="12035" max="12035" width="13.85546875" style="74" customWidth="1"/>
    <col min="12036" max="12036" width="14.42578125" style="74" customWidth="1"/>
    <col min="12037" max="12037" width="15" style="74" customWidth="1"/>
    <col min="12038" max="12038" width="13.5703125" style="74" customWidth="1"/>
    <col min="12039" max="12039" width="11.28515625" style="74" customWidth="1"/>
    <col min="12040" max="12040" width="13.5703125" style="74" customWidth="1"/>
    <col min="12041" max="12041" width="13.85546875" style="74" customWidth="1"/>
    <col min="12042" max="12042" width="31.42578125" style="74" customWidth="1"/>
    <col min="12043" max="12288" width="8.85546875" style="74"/>
    <col min="12289" max="12289" width="4" style="74" customWidth="1"/>
    <col min="12290" max="12290" width="73.140625" style="74" customWidth="1"/>
    <col min="12291" max="12291" width="13.85546875" style="74" customWidth="1"/>
    <col min="12292" max="12292" width="14.42578125" style="74" customWidth="1"/>
    <col min="12293" max="12293" width="15" style="74" customWidth="1"/>
    <col min="12294" max="12294" width="13.5703125" style="74" customWidth="1"/>
    <col min="12295" max="12295" width="11.28515625" style="74" customWidth="1"/>
    <col min="12296" max="12296" width="13.5703125" style="74" customWidth="1"/>
    <col min="12297" max="12297" width="13.85546875" style="74" customWidth="1"/>
    <col min="12298" max="12298" width="31.42578125" style="74" customWidth="1"/>
    <col min="12299" max="12544" width="8.85546875" style="74"/>
    <col min="12545" max="12545" width="4" style="74" customWidth="1"/>
    <col min="12546" max="12546" width="73.140625" style="74" customWidth="1"/>
    <col min="12547" max="12547" width="13.85546875" style="74" customWidth="1"/>
    <col min="12548" max="12548" width="14.42578125" style="74" customWidth="1"/>
    <col min="12549" max="12549" width="15" style="74" customWidth="1"/>
    <col min="12550" max="12550" width="13.5703125" style="74" customWidth="1"/>
    <col min="12551" max="12551" width="11.28515625" style="74" customWidth="1"/>
    <col min="12552" max="12552" width="13.5703125" style="74" customWidth="1"/>
    <col min="12553" max="12553" width="13.85546875" style="74" customWidth="1"/>
    <col min="12554" max="12554" width="31.42578125" style="74" customWidth="1"/>
    <col min="12555" max="12800" width="8.85546875" style="74"/>
    <col min="12801" max="12801" width="4" style="74" customWidth="1"/>
    <col min="12802" max="12802" width="73.140625" style="74" customWidth="1"/>
    <col min="12803" max="12803" width="13.85546875" style="74" customWidth="1"/>
    <col min="12804" max="12804" width="14.42578125" style="74" customWidth="1"/>
    <col min="12805" max="12805" width="15" style="74" customWidth="1"/>
    <col min="12806" max="12806" width="13.5703125" style="74" customWidth="1"/>
    <col min="12807" max="12807" width="11.28515625" style="74" customWidth="1"/>
    <col min="12808" max="12808" width="13.5703125" style="74" customWidth="1"/>
    <col min="12809" max="12809" width="13.85546875" style="74" customWidth="1"/>
    <col min="12810" max="12810" width="31.42578125" style="74" customWidth="1"/>
    <col min="12811" max="13056" width="8.85546875" style="74"/>
    <col min="13057" max="13057" width="4" style="74" customWidth="1"/>
    <col min="13058" max="13058" width="73.140625" style="74" customWidth="1"/>
    <col min="13059" max="13059" width="13.85546875" style="74" customWidth="1"/>
    <col min="13060" max="13060" width="14.42578125" style="74" customWidth="1"/>
    <col min="13061" max="13061" width="15" style="74" customWidth="1"/>
    <col min="13062" max="13062" width="13.5703125" style="74" customWidth="1"/>
    <col min="13063" max="13063" width="11.28515625" style="74" customWidth="1"/>
    <col min="13064" max="13064" width="13.5703125" style="74" customWidth="1"/>
    <col min="13065" max="13065" width="13.85546875" style="74" customWidth="1"/>
    <col min="13066" max="13066" width="31.42578125" style="74" customWidth="1"/>
    <col min="13067" max="13312" width="8.85546875" style="74"/>
    <col min="13313" max="13313" width="4" style="74" customWidth="1"/>
    <col min="13314" max="13314" width="73.140625" style="74" customWidth="1"/>
    <col min="13315" max="13315" width="13.85546875" style="74" customWidth="1"/>
    <col min="13316" max="13316" width="14.42578125" style="74" customWidth="1"/>
    <col min="13317" max="13317" width="15" style="74" customWidth="1"/>
    <col min="13318" max="13318" width="13.5703125" style="74" customWidth="1"/>
    <col min="13319" max="13319" width="11.28515625" style="74" customWidth="1"/>
    <col min="13320" max="13320" width="13.5703125" style="74" customWidth="1"/>
    <col min="13321" max="13321" width="13.85546875" style="74" customWidth="1"/>
    <col min="13322" max="13322" width="31.42578125" style="74" customWidth="1"/>
    <col min="13323" max="13568" width="8.85546875" style="74"/>
    <col min="13569" max="13569" width="4" style="74" customWidth="1"/>
    <col min="13570" max="13570" width="73.140625" style="74" customWidth="1"/>
    <col min="13571" max="13571" width="13.85546875" style="74" customWidth="1"/>
    <col min="13572" max="13572" width="14.42578125" style="74" customWidth="1"/>
    <col min="13573" max="13573" width="15" style="74" customWidth="1"/>
    <col min="13574" max="13574" width="13.5703125" style="74" customWidth="1"/>
    <col min="13575" max="13575" width="11.28515625" style="74" customWidth="1"/>
    <col min="13576" max="13576" width="13.5703125" style="74" customWidth="1"/>
    <col min="13577" max="13577" width="13.85546875" style="74" customWidth="1"/>
    <col min="13578" max="13578" width="31.42578125" style="74" customWidth="1"/>
    <col min="13579" max="13824" width="8.85546875" style="74"/>
    <col min="13825" max="13825" width="4" style="74" customWidth="1"/>
    <col min="13826" max="13826" width="73.140625" style="74" customWidth="1"/>
    <col min="13827" max="13827" width="13.85546875" style="74" customWidth="1"/>
    <col min="13828" max="13828" width="14.42578125" style="74" customWidth="1"/>
    <col min="13829" max="13829" width="15" style="74" customWidth="1"/>
    <col min="13830" max="13830" width="13.5703125" style="74" customWidth="1"/>
    <col min="13831" max="13831" width="11.28515625" style="74" customWidth="1"/>
    <col min="13832" max="13832" width="13.5703125" style="74" customWidth="1"/>
    <col min="13833" max="13833" width="13.85546875" style="74" customWidth="1"/>
    <col min="13834" max="13834" width="31.42578125" style="74" customWidth="1"/>
    <col min="13835" max="14080" width="8.85546875" style="74"/>
    <col min="14081" max="14081" width="4" style="74" customWidth="1"/>
    <col min="14082" max="14082" width="73.140625" style="74" customWidth="1"/>
    <col min="14083" max="14083" width="13.85546875" style="74" customWidth="1"/>
    <col min="14084" max="14084" width="14.42578125" style="74" customWidth="1"/>
    <col min="14085" max="14085" width="15" style="74" customWidth="1"/>
    <col min="14086" max="14086" width="13.5703125" style="74" customWidth="1"/>
    <col min="14087" max="14087" width="11.28515625" style="74" customWidth="1"/>
    <col min="14088" max="14088" width="13.5703125" style="74" customWidth="1"/>
    <col min="14089" max="14089" width="13.85546875" style="74" customWidth="1"/>
    <col min="14090" max="14090" width="31.42578125" style="74" customWidth="1"/>
    <col min="14091" max="14336" width="8.85546875" style="74"/>
    <col min="14337" max="14337" width="4" style="74" customWidth="1"/>
    <col min="14338" max="14338" width="73.140625" style="74" customWidth="1"/>
    <col min="14339" max="14339" width="13.85546875" style="74" customWidth="1"/>
    <col min="14340" max="14340" width="14.42578125" style="74" customWidth="1"/>
    <col min="14341" max="14341" width="15" style="74" customWidth="1"/>
    <col min="14342" max="14342" width="13.5703125" style="74" customWidth="1"/>
    <col min="14343" max="14343" width="11.28515625" style="74" customWidth="1"/>
    <col min="14344" max="14344" width="13.5703125" style="74" customWidth="1"/>
    <col min="14345" max="14345" width="13.85546875" style="74" customWidth="1"/>
    <col min="14346" max="14346" width="31.42578125" style="74" customWidth="1"/>
    <col min="14347" max="14592" width="8.85546875" style="74"/>
    <col min="14593" max="14593" width="4" style="74" customWidth="1"/>
    <col min="14594" max="14594" width="73.140625" style="74" customWidth="1"/>
    <col min="14595" max="14595" width="13.85546875" style="74" customWidth="1"/>
    <col min="14596" max="14596" width="14.42578125" style="74" customWidth="1"/>
    <col min="14597" max="14597" width="15" style="74" customWidth="1"/>
    <col min="14598" max="14598" width="13.5703125" style="74" customWidth="1"/>
    <col min="14599" max="14599" width="11.28515625" style="74" customWidth="1"/>
    <col min="14600" max="14600" width="13.5703125" style="74" customWidth="1"/>
    <col min="14601" max="14601" width="13.85546875" style="74" customWidth="1"/>
    <col min="14602" max="14602" width="31.42578125" style="74" customWidth="1"/>
    <col min="14603" max="14848" width="8.85546875" style="74"/>
    <col min="14849" max="14849" width="4" style="74" customWidth="1"/>
    <col min="14850" max="14850" width="73.140625" style="74" customWidth="1"/>
    <col min="14851" max="14851" width="13.85546875" style="74" customWidth="1"/>
    <col min="14852" max="14852" width="14.42578125" style="74" customWidth="1"/>
    <col min="14853" max="14853" width="15" style="74" customWidth="1"/>
    <col min="14854" max="14854" width="13.5703125" style="74" customWidth="1"/>
    <col min="14855" max="14855" width="11.28515625" style="74" customWidth="1"/>
    <col min="14856" max="14856" width="13.5703125" style="74" customWidth="1"/>
    <col min="14857" max="14857" width="13.85546875" style="74" customWidth="1"/>
    <col min="14858" max="14858" width="31.42578125" style="74" customWidth="1"/>
    <col min="14859" max="15104" width="8.85546875" style="74"/>
    <col min="15105" max="15105" width="4" style="74" customWidth="1"/>
    <col min="15106" max="15106" width="73.140625" style="74" customWidth="1"/>
    <col min="15107" max="15107" width="13.85546875" style="74" customWidth="1"/>
    <col min="15108" max="15108" width="14.42578125" style="74" customWidth="1"/>
    <col min="15109" max="15109" width="15" style="74" customWidth="1"/>
    <col min="15110" max="15110" width="13.5703125" style="74" customWidth="1"/>
    <col min="15111" max="15111" width="11.28515625" style="74" customWidth="1"/>
    <col min="15112" max="15112" width="13.5703125" style="74" customWidth="1"/>
    <col min="15113" max="15113" width="13.85546875" style="74" customWidth="1"/>
    <col min="15114" max="15114" width="31.42578125" style="74" customWidth="1"/>
    <col min="15115" max="15360" width="8.85546875" style="74"/>
    <col min="15361" max="15361" width="4" style="74" customWidth="1"/>
    <col min="15362" max="15362" width="73.140625" style="74" customWidth="1"/>
    <col min="15363" max="15363" width="13.85546875" style="74" customWidth="1"/>
    <col min="15364" max="15364" width="14.42578125" style="74" customWidth="1"/>
    <col min="15365" max="15365" width="15" style="74" customWidth="1"/>
    <col min="15366" max="15366" width="13.5703125" style="74" customWidth="1"/>
    <col min="15367" max="15367" width="11.28515625" style="74" customWidth="1"/>
    <col min="15368" max="15368" width="13.5703125" style="74" customWidth="1"/>
    <col min="15369" max="15369" width="13.85546875" style="74" customWidth="1"/>
    <col min="15370" max="15370" width="31.42578125" style="74" customWidth="1"/>
    <col min="15371" max="15616" width="8.85546875" style="74"/>
    <col min="15617" max="15617" width="4" style="74" customWidth="1"/>
    <col min="15618" max="15618" width="73.140625" style="74" customWidth="1"/>
    <col min="15619" max="15619" width="13.85546875" style="74" customWidth="1"/>
    <col min="15620" max="15620" width="14.42578125" style="74" customWidth="1"/>
    <col min="15621" max="15621" width="15" style="74" customWidth="1"/>
    <col min="15622" max="15622" width="13.5703125" style="74" customWidth="1"/>
    <col min="15623" max="15623" width="11.28515625" style="74" customWidth="1"/>
    <col min="15624" max="15624" width="13.5703125" style="74" customWidth="1"/>
    <col min="15625" max="15625" width="13.85546875" style="74" customWidth="1"/>
    <col min="15626" max="15626" width="31.42578125" style="74" customWidth="1"/>
    <col min="15627" max="15872" width="8.85546875" style="74"/>
    <col min="15873" max="15873" width="4" style="74" customWidth="1"/>
    <col min="15874" max="15874" width="73.140625" style="74" customWidth="1"/>
    <col min="15875" max="15875" width="13.85546875" style="74" customWidth="1"/>
    <col min="15876" max="15876" width="14.42578125" style="74" customWidth="1"/>
    <col min="15877" max="15877" width="15" style="74" customWidth="1"/>
    <col min="15878" max="15878" width="13.5703125" style="74" customWidth="1"/>
    <col min="15879" max="15879" width="11.28515625" style="74" customWidth="1"/>
    <col min="15880" max="15880" width="13.5703125" style="74" customWidth="1"/>
    <col min="15881" max="15881" width="13.85546875" style="74" customWidth="1"/>
    <col min="15882" max="15882" width="31.42578125" style="74" customWidth="1"/>
    <col min="15883" max="16128" width="8.85546875" style="74"/>
    <col min="16129" max="16129" width="4" style="74" customWidth="1"/>
    <col min="16130" max="16130" width="73.140625" style="74" customWidth="1"/>
    <col min="16131" max="16131" width="13.85546875" style="74" customWidth="1"/>
    <col min="16132" max="16132" width="14.42578125" style="74" customWidth="1"/>
    <col min="16133" max="16133" width="15" style="74" customWidth="1"/>
    <col min="16134" max="16134" width="13.5703125" style="74" customWidth="1"/>
    <col min="16135" max="16135" width="11.28515625" style="74" customWidth="1"/>
    <col min="16136" max="16136" width="13.5703125" style="74" customWidth="1"/>
    <col min="16137" max="16137" width="13.85546875" style="74" customWidth="1"/>
    <col min="16138" max="16138" width="31.42578125" style="74" customWidth="1"/>
    <col min="16139" max="16384" width="8.85546875" style="74"/>
  </cols>
  <sheetData>
    <row r="1" spans="1:10" x14ac:dyDescent="0.2">
      <c r="A1" s="73" t="s">
        <v>132</v>
      </c>
    </row>
    <row r="2" spans="1:10" ht="14.25" customHeight="1" x14ac:dyDescent="0.25">
      <c r="B2" s="226" t="s">
        <v>133</v>
      </c>
      <c r="C2" s="227"/>
      <c r="D2" s="227"/>
      <c r="E2" s="227"/>
      <c r="F2" s="227"/>
      <c r="G2" s="75"/>
      <c r="H2" s="75"/>
      <c r="I2" s="75"/>
    </row>
    <row r="3" spans="1:10" x14ac:dyDescent="0.2">
      <c r="J3" s="76"/>
    </row>
    <row r="4" spans="1:10" ht="26.25" thickBot="1" x14ac:dyDescent="0.25">
      <c r="B4" s="77" t="s">
        <v>134</v>
      </c>
      <c r="C4" s="78" t="s">
        <v>135</v>
      </c>
      <c r="D4" s="78"/>
      <c r="E4" s="78"/>
      <c r="F4" s="78" t="s">
        <v>136</v>
      </c>
      <c r="G4" s="78"/>
      <c r="H4" s="78" t="s">
        <v>135</v>
      </c>
      <c r="I4" s="78" t="s">
        <v>136</v>
      </c>
      <c r="J4" s="76"/>
    </row>
    <row r="5" spans="1:10" ht="26.25" thickBot="1" x14ac:dyDescent="0.25">
      <c r="A5" s="79" t="s">
        <v>137</v>
      </c>
      <c r="B5" s="80" t="s">
        <v>138</v>
      </c>
      <c r="C5" s="81" t="s">
        <v>139</v>
      </c>
      <c r="D5" s="81" t="s">
        <v>140</v>
      </c>
      <c r="E5" s="81" t="s">
        <v>141</v>
      </c>
      <c r="F5" s="81" t="s">
        <v>142</v>
      </c>
      <c r="G5" s="81" t="s">
        <v>143</v>
      </c>
      <c r="H5" s="81" t="s">
        <v>94</v>
      </c>
      <c r="I5" s="81" t="s">
        <v>95</v>
      </c>
      <c r="J5" s="82" t="s">
        <v>144</v>
      </c>
    </row>
    <row r="6" spans="1:10" ht="81" x14ac:dyDescent="0.2">
      <c r="A6" s="83">
        <v>1</v>
      </c>
      <c r="B6" s="84" t="s">
        <v>145</v>
      </c>
      <c r="C6" s="85" t="s">
        <v>146</v>
      </c>
      <c r="D6" s="86"/>
      <c r="E6" s="87"/>
      <c r="F6" s="88" t="s">
        <v>147</v>
      </c>
      <c r="G6" s="86"/>
      <c r="H6" s="85" t="s">
        <v>148</v>
      </c>
      <c r="I6" s="85" t="s">
        <v>149</v>
      </c>
      <c r="J6" s="89"/>
    </row>
    <row r="7" spans="1:10" ht="146.25" x14ac:dyDescent="0.2">
      <c r="A7" s="90">
        <v>2</v>
      </c>
      <c r="B7" s="91" t="s">
        <v>150</v>
      </c>
      <c r="C7" s="92" t="s">
        <v>151</v>
      </c>
      <c r="D7" s="93"/>
      <c r="E7" s="94"/>
      <c r="F7" s="95" t="s">
        <v>152</v>
      </c>
      <c r="G7" s="94"/>
      <c r="H7" s="95" t="s">
        <v>153</v>
      </c>
      <c r="I7" s="92" t="s">
        <v>154</v>
      </c>
      <c r="J7" s="96"/>
    </row>
    <row r="8" spans="1:10" ht="28.5" customHeight="1" x14ac:dyDescent="0.2">
      <c r="A8" s="90">
        <v>3</v>
      </c>
      <c r="B8" s="91" t="s">
        <v>155</v>
      </c>
      <c r="C8" s="97" t="s">
        <v>136</v>
      </c>
      <c r="D8" s="98"/>
      <c r="E8" s="99"/>
      <c r="F8" s="100" t="s">
        <v>136</v>
      </c>
      <c r="G8" s="99"/>
      <c r="H8" s="100" t="s">
        <v>136</v>
      </c>
      <c r="I8" s="100" t="s">
        <v>136</v>
      </c>
      <c r="J8" s="101"/>
    </row>
    <row r="9" spans="1:10" ht="30" x14ac:dyDescent="0.2">
      <c r="A9" s="90">
        <v>4</v>
      </c>
      <c r="B9" s="91" t="s">
        <v>156</v>
      </c>
      <c r="C9" s="100" t="s">
        <v>136</v>
      </c>
      <c r="D9" s="99"/>
      <c r="E9" s="99"/>
      <c r="F9" s="100" t="s">
        <v>136</v>
      </c>
      <c r="G9" s="99"/>
      <c r="H9" s="100" t="s">
        <v>136</v>
      </c>
      <c r="I9" s="100" t="s">
        <v>136</v>
      </c>
      <c r="J9" s="101"/>
    </row>
    <row r="10" spans="1:10" ht="47.25" customHeight="1" x14ac:dyDescent="0.2">
      <c r="A10" s="90">
        <v>5</v>
      </c>
      <c r="B10" s="91" t="s">
        <v>157</v>
      </c>
      <c r="C10" s="97" t="s">
        <v>136</v>
      </c>
      <c r="D10" s="99"/>
      <c r="E10" s="99"/>
      <c r="F10" s="100" t="s">
        <v>136</v>
      </c>
      <c r="G10" s="99"/>
      <c r="H10" s="100" t="s">
        <v>136</v>
      </c>
      <c r="I10" s="100" t="s">
        <v>136</v>
      </c>
      <c r="J10" s="101"/>
    </row>
    <row r="11" spans="1:10" ht="32.25" customHeight="1" x14ac:dyDescent="0.2">
      <c r="A11" s="90">
        <v>6</v>
      </c>
      <c r="B11" s="91" t="s">
        <v>158</v>
      </c>
      <c r="C11" s="97" t="s">
        <v>136</v>
      </c>
      <c r="D11" s="102"/>
      <c r="E11" s="98"/>
      <c r="F11" s="103" t="s">
        <v>136</v>
      </c>
      <c r="G11" s="104"/>
      <c r="H11" s="105" t="s">
        <v>136</v>
      </c>
      <c r="I11" s="105" t="s">
        <v>136</v>
      </c>
      <c r="J11" s="101"/>
    </row>
    <row r="12" spans="1:10" ht="36" customHeight="1" x14ac:dyDescent="0.2">
      <c r="A12" s="90">
        <v>7</v>
      </c>
      <c r="B12" s="91" t="s">
        <v>159</v>
      </c>
      <c r="C12" s="106" t="s">
        <v>136</v>
      </c>
      <c r="D12" s="99"/>
      <c r="E12" s="99"/>
      <c r="F12" s="100" t="s">
        <v>136</v>
      </c>
      <c r="G12" s="99"/>
      <c r="H12" s="100" t="s">
        <v>136</v>
      </c>
      <c r="I12" s="100" t="s">
        <v>136</v>
      </c>
      <c r="J12" s="101"/>
    </row>
    <row r="13" spans="1:10" ht="30" x14ac:dyDescent="0.2">
      <c r="A13" s="90">
        <v>8</v>
      </c>
      <c r="B13" s="91" t="s">
        <v>160</v>
      </c>
      <c r="C13" s="97" t="s">
        <v>136</v>
      </c>
      <c r="D13" s="98"/>
      <c r="E13" s="98"/>
      <c r="F13" s="103" t="s">
        <v>136</v>
      </c>
      <c r="G13" s="104"/>
      <c r="H13" s="105" t="s">
        <v>136</v>
      </c>
      <c r="I13" s="105" t="s">
        <v>136</v>
      </c>
      <c r="J13" s="101"/>
    </row>
    <row r="14" spans="1:10" ht="36.75" customHeight="1" x14ac:dyDescent="0.2">
      <c r="A14" s="90">
        <v>9</v>
      </c>
      <c r="B14" s="91" t="s">
        <v>161</v>
      </c>
      <c r="C14" s="106" t="s">
        <v>136</v>
      </c>
      <c r="D14" s="98"/>
      <c r="E14" s="98"/>
      <c r="F14" s="97" t="s">
        <v>136</v>
      </c>
      <c r="G14" s="98"/>
      <c r="H14" s="107" t="s">
        <v>162</v>
      </c>
      <c r="I14" s="107" t="s">
        <v>136</v>
      </c>
      <c r="J14" s="101"/>
    </row>
    <row r="15" spans="1:10" ht="30" x14ac:dyDescent="0.2">
      <c r="A15" s="90">
        <v>10</v>
      </c>
      <c r="B15" s="91" t="s">
        <v>163</v>
      </c>
      <c r="C15" s="97" t="s">
        <v>136</v>
      </c>
      <c r="D15" s="98"/>
      <c r="E15" s="98"/>
      <c r="F15" s="103" t="s">
        <v>136</v>
      </c>
      <c r="G15" s="104"/>
      <c r="H15" s="105" t="s">
        <v>136</v>
      </c>
      <c r="I15" s="105" t="s">
        <v>136</v>
      </c>
      <c r="J15" s="101"/>
    </row>
    <row r="16" spans="1:10" ht="22.5" customHeight="1" x14ac:dyDescent="0.2">
      <c r="A16" s="108"/>
      <c r="B16" s="109" t="s">
        <v>164</v>
      </c>
      <c r="C16" s="110"/>
      <c r="D16" s="111"/>
      <c r="E16" s="111"/>
      <c r="F16" s="112"/>
      <c r="G16" s="112"/>
      <c r="H16" s="112"/>
      <c r="I16" s="112"/>
      <c r="J16" s="113"/>
    </row>
    <row r="17" spans="1:10" ht="22.5" customHeight="1" x14ac:dyDescent="0.2">
      <c r="A17" s="108"/>
      <c r="B17" s="109" t="s">
        <v>165</v>
      </c>
      <c r="C17" s="110"/>
      <c r="D17" s="111"/>
      <c r="E17" s="111"/>
      <c r="F17" s="112"/>
      <c r="G17" s="112"/>
      <c r="H17" s="112"/>
      <c r="I17" s="112"/>
      <c r="J17" s="113"/>
    </row>
    <row r="18" spans="1:10" ht="22.5" customHeight="1" x14ac:dyDescent="0.2">
      <c r="A18" s="108"/>
      <c r="B18" s="114" t="s">
        <v>166</v>
      </c>
      <c r="C18" s="110"/>
      <c r="D18" s="111"/>
      <c r="E18" s="111"/>
      <c r="F18" s="112"/>
      <c r="G18" s="112"/>
      <c r="H18" s="112"/>
      <c r="I18" s="112"/>
      <c r="J18" s="113"/>
    </row>
    <row r="19" spans="1:10" ht="22.5" customHeight="1" x14ac:dyDescent="0.2">
      <c r="A19" s="108"/>
      <c r="B19" s="114" t="s">
        <v>167</v>
      </c>
      <c r="C19" s="110"/>
      <c r="D19" s="111"/>
      <c r="E19" s="111"/>
      <c r="F19" s="112"/>
      <c r="G19" s="112"/>
      <c r="H19" s="112"/>
      <c r="I19" s="112"/>
      <c r="J19" s="113"/>
    </row>
    <row r="20" spans="1:10" ht="22.5" customHeight="1" x14ac:dyDescent="0.2">
      <c r="A20" s="108"/>
      <c r="B20" s="114" t="s">
        <v>168</v>
      </c>
      <c r="C20" s="110"/>
      <c r="D20" s="111"/>
      <c r="E20" s="111"/>
      <c r="F20" s="112"/>
      <c r="G20" s="112"/>
      <c r="H20" s="112"/>
      <c r="I20" s="112"/>
      <c r="J20" s="113"/>
    </row>
    <row r="21" spans="1:10" ht="19.5" customHeight="1" x14ac:dyDescent="0.2">
      <c r="A21" s="108"/>
      <c r="B21" s="115" t="s">
        <v>169</v>
      </c>
      <c r="C21" s="111"/>
      <c r="D21" s="111"/>
      <c r="E21" s="111"/>
      <c r="F21" s="112"/>
      <c r="G21" s="112"/>
      <c r="H21" s="112"/>
      <c r="I21" s="112"/>
      <c r="J21" s="113"/>
    </row>
    <row r="22" spans="1:10" ht="16.5" customHeight="1" x14ac:dyDescent="0.2">
      <c r="A22" s="108"/>
      <c r="B22" s="116" t="s">
        <v>170</v>
      </c>
      <c r="C22" s="111"/>
      <c r="D22" s="111"/>
      <c r="E22" s="111"/>
      <c r="F22" s="112"/>
      <c r="G22" s="112"/>
      <c r="H22" s="112"/>
      <c r="I22" s="112"/>
      <c r="J22" s="113"/>
    </row>
    <row r="23" spans="1:10" ht="29.25" customHeight="1" x14ac:dyDescent="0.2">
      <c r="A23" s="117"/>
      <c r="B23" s="116" t="s">
        <v>171</v>
      </c>
      <c r="C23" s="111"/>
      <c r="D23" s="111"/>
      <c r="E23" s="111"/>
      <c r="F23" s="112"/>
      <c r="G23" s="112"/>
      <c r="H23" s="112"/>
      <c r="I23" s="112"/>
      <c r="J23" s="113"/>
    </row>
    <row r="24" spans="1:10" ht="19.5" customHeight="1" x14ac:dyDescent="0.2">
      <c r="A24" s="108"/>
      <c r="B24" s="116" t="s">
        <v>172</v>
      </c>
      <c r="C24" s="111"/>
      <c r="D24" s="111"/>
      <c r="E24" s="111"/>
      <c r="F24" s="112"/>
      <c r="G24" s="112"/>
      <c r="H24" s="112"/>
      <c r="I24" s="112"/>
      <c r="J24" s="113"/>
    </row>
    <row r="25" spans="1:10" ht="19.5" customHeight="1" x14ac:dyDescent="0.2">
      <c r="A25" s="108"/>
      <c r="B25" s="116" t="s">
        <v>173</v>
      </c>
      <c r="C25" s="111"/>
      <c r="D25" s="111"/>
      <c r="E25" s="111"/>
      <c r="F25" s="112"/>
      <c r="G25" s="112"/>
      <c r="H25" s="112"/>
      <c r="I25" s="112"/>
      <c r="J25" s="113"/>
    </row>
    <row r="26" spans="1:10" ht="19.5" customHeight="1" x14ac:dyDescent="0.2">
      <c r="A26" s="108"/>
      <c r="B26" s="116" t="s">
        <v>174</v>
      </c>
      <c r="C26" s="111"/>
      <c r="D26" s="111"/>
      <c r="E26" s="111"/>
      <c r="F26" s="112"/>
      <c r="G26" s="112"/>
      <c r="H26" s="112"/>
      <c r="I26" s="112"/>
      <c r="J26" s="113"/>
    </row>
    <row r="27" spans="1:10" ht="19.5" customHeight="1" x14ac:dyDescent="0.2">
      <c r="A27" s="108"/>
      <c r="B27" s="116" t="s">
        <v>175</v>
      </c>
      <c r="C27" s="111"/>
      <c r="D27" s="111"/>
      <c r="E27" s="111"/>
      <c r="F27" s="112"/>
      <c r="G27" s="112"/>
      <c r="H27" s="112"/>
      <c r="I27" s="112"/>
      <c r="J27" s="113"/>
    </row>
    <row r="28" spans="1:10" ht="19.5" customHeight="1" x14ac:dyDescent="0.2">
      <c r="A28" s="108"/>
      <c r="B28" s="118" t="s">
        <v>176</v>
      </c>
      <c r="C28" s="111"/>
      <c r="D28" s="111"/>
      <c r="E28" s="111"/>
      <c r="F28" s="112"/>
      <c r="G28" s="112"/>
      <c r="H28" s="112"/>
      <c r="I28" s="112"/>
      <c r="J28" s="113"/>
    </row>
    <row r="29" spans="1:10" ht="19.5" customHeight="1" x14ac:dyDescent="0.2">
      <c r="A29" s="108"/>
      <c r="B29" s="116" t="s">
        <v>177</v>
      </c>
      <c r="C29" s="111"/>
      <c r="D29" s="111"/>
      <c r="E29" s="111"/>
      <c r="F29" s="112"/>
      <c r="G29" s="112"/>
      <c r="H29" s="112"/>
      <c r="I29" s="112"/>
      <c r="J29" s="113"/>
    </row>
    <row r="30" spans="1:10" ht="19.5" customHeight="1" x14ac:dyDescent="0.2">
      <c r="A30" s="108"/>
      <c r="B30" s="118" t="s">
        <v>178</v>
      </c>
      <c r="C30" s="111"/>
      <c r="D30" s="111"/>
      <c r="E30" s="111"/>
      <c r="F30" s="112"/>
      <c r="G30" s="112"/>
      <c r="H30" s="112"/>
      <c r="I30" s="112"/>
      <c r="J30" s="113"/>
    </row>
    <row r="31" spans="1:10" ht="19.5" customHeight="1" x14ac:dyDescent="0.2">
      <c r="A31" s="108"/>
      <c r="B31" s="116" t="s">
        <v>179</v>
      </c>
      <c r="C31" s="111"/>
      <c r="D31" s="111"/>
      <c r="E31" s="111"/>
      <c r="F31" s="112"/>
      <c r="G31" s="112"/>
      <c r="H31" s="112"/>
      <c r="I31" s="112"/>
      <c r="J31" s="113"/>
    </row>
    <row r="32" spans="1:10" ht="34.5" customHeight="1" x14ac:dyDescent="0.2">
      <c r="A32" s="119">
        <v>11</v>
      </c>
      <c r="B32" s="91" t="s">
        <v>180</v>
      </c>
      <c r="C32" s="97" t="s">
        <v>136</v>
      </c>
      <c r="D32" s="98"/>
      <c r="E32" s="98"/>
      <c r="F32" s="103" t="s">
        <v>136</v>
      </c>
      <c r="G32" s="104"/>
      <c r="H32" s="105" t="s">
        <v>136</v>
      </c>
      <c r="I32" s="105" t="s">
        <v>136</v>
      </c>
      <c r="J32" s="101"/>
    </row>
    <row r="33" spans="1:10" ht="77.25" customHeight="1" x14ac:dyDescent="0.2">
      <c r="A33" s="90">
        <v>12</v>
      </c>
      <c r="B33" s="91" t="s">
        <v>181</v>
      </c>
      <c r="C33" s="106" t="s">
        <v>136</v>
      </c>
      <c r="D33" s="120"/>
      <c r="E33" s="120"/>
      <c r="F33" s="106" t="s">
        <v>136</v>
      </c>
      <c r="G33" s="120"/>
      <c r="H33" s="106" t="s">
        <v>136</v>
      </c>
      <c r="I33" s="106" t="s">
        <v>136</v>
      </c>
      <c r="J33" s="121"/>
    </row>
    <row r="34" spans="1:10" ht="75" x14ac:dyDescent="0.2">
      <c r="A34" s="90">
        <v>13</v>
      </c>
      <c r="B34" s="91" t="s">
        <v>182</v>
      </c>
      <c r="C34" s="106" t="s">
        <v>136</v>
      </c>
      <c r="D34" s="99"/>
      <c r="E34" s="98"/>
      <c r="F34" s="100" t="s">
        <v>136</v>
      </c>
      <c r="G34" s="99"/>
      <c r="H34" s="100" t="s">
        <v>136</v>
      </c>
      <c r="I34" s="100" t="s">
        <v>136</v>
      </c>
      <c r="J34" s="101"/>
    </row>
    <row r="35" spans="1:10" ht="47.25" customHeight="1" x14ac:dyDescent="0.2">
      <c r="A35" s="90">
        <v>14</v>
      </c>
      <c r="B35" s="91" t="s">
        <v>183</v>
      </c>
      <c r="C35" s="106" t="s">
        <v>136</v>
      </c>
      <c r="D35" s="99"/>
      <c r="E35" s="99"/>
      <c r="F35" s="100" t="s">
        <v>136</v>
      </c>
      <c r="G35" s="99"/>
      <c r="H35" s="100" t="s">
        <v>136</v>
      </c>
      <c r="I35" s="100" t="s">
        <v>136</v>
      </c>
      <c r="J35" s="101"/>
    </row>
    <row r="36" spans="1:10" ht="45" x14ac:dyDescent="0.2">
      <c r="A36" s="90">
        <v>15</v>
      </c>
      <c r="B36" s="91" t="s">
        <v>184</v>
      </c>
      <c r="C36" s="106" t="s">
        <v>136</v>
      </c>
      <c r="D36" s="120"/>
      <c r="E36" s="122"/>
      <c r="F36" s="106" t="s">
        <v>136</v>
      </c>
      <c r="G36" s="120"/>
      <c r="H36" s="106" t="s">
        <v>136</v>
      </c>
      <c r="I36" s="106" t="s">
        <v>136</v>
      </c>
      <c r="J36" s="101"/>
    </row>
    <row r="37" spans="1:10" ht="75" x14ac:dyDescent="0.2">
      <c r="A37" s="90">
        <v>16</v>
      </c>
      <c r="B37" s="91" t="s">
        <v>185</v>
      </c>
      <c r="C37" s="106" t="s">
        <v>186</v>
      </c>
      <c r="D37" s="98"/>
      <c r="E37" s="120"/>
      <c r="F37" s="100" t="s">
        <v>187</v>
      </c>
      <c r="G37" s="99"/>
      <c r="H37" s="100" t="s">
        <v>136</v>
      </c>
      <c r="I37" s="100" t="s">
        <v>136</v>
      </c>
      <c r="J37" s="101"/>
    </row>
    <row r="38" spans="1:10" ht="29.25" customHeight="1" x14ac:dyDescent="0.2">
      <c r="A38" s="90">
        <v>17</v>
      </c>
      <c r="B38" s="123" t="s">
        <v>188</v>
      </c>
      <c r="C38" s="124" t="s">
        <v>186</v>
      </c>
      <c r="D38" s="122"/>
      <c r="E38" s="122"/>
      <c r="F38" s="125" t="s">
        <v>136</v>
      </c>
      <c r="G38" s="126"/>
      <c r="H38" s="125" t="s">
        <v>136</v>
      </c>
      <c r="I38" s="125" t="s">
        <v>136</v>
      </c>
      <c r="J38" s="127"/>
    </row>
  </sheetData>
  <mergeCells count="1">
    <mergeCell ref="B2:F2"/>
  </mergeCells>
  <conditionalFormatting sqref="B32:C38 H32:J38 F32:F38 F8:F16 F6 H8:J16 I7:J7 H6:J6 B6:C16">
    <cfRule type="expression" dxfId="0" priority="1" stopIfTrue="1">
      <formula>IF(AND(ODD(ROW())=ROW(),ROW()&gt;6),TRUE,FALSE)</formula>
    </cfRule>
  </conditionalFormatting>
  <pageMargins left="0.5" right="0.5" top="0.5" bottom="0.75" header="0.5" footer="0.5"/>
  <pageSetup scale="59"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BB904-50E6-4EC2-84A2-BED2E6301B37}">
  <dimension ref="A1:Q123"/>
  <sheetViews>
    <sheetView tabSelected="1" workbookViewId="0">
      <selection activeCell="B14" sqref="B14"/>
    </sheetView>
  </sheetViews>
  <sheetFormatPr defaultRowHeight="15" x14ac:dyDescent="0.25"/>
  <cols>
    <col min="1" max="1" width="33.85546875" customWidth="1"/>
    <col min="2" max="2" width="11.5703125" customWidth="1"/>
    <col min="3" max="3" width="12.28515625" customWidth="1"/>
    <col min="4" max="4" width="12.7109375" bestFit="1" customWidth="1"/>
    <col min="5" max="15" width="13.7109375" customWidth="1"/>
    <col min="16" max="18" width="23.28515625" customWidth="1"/>
  </cols>
  <sheetData>
    <row r="1" spans="1:17" ht="23.25" x14ac:dyDescent="0.35">
      <c r="A1" s="23" t="s">
        <v>76</v>
      </c>
    </row>
    <row r="2" spans="1:17" ht="15.75" thickBot="1" x14ac:dyDescent="0.3"/>
    <row r="3" spans="1:17" ht="15.75" thickBot="1" x14ac:dyDescent="0.3">
      <c r="C3" s="13" t="s">
        <v>91</v>
      </c>
      <c r="D3" s="25"/>
      <c r="E3" s="14"/>
      <c r="F3" s="236" t="s">
        <v>93</v>
      </c>
      <c r="G3" s="237"/>
      <c r="H3" s="238"/>
      <c r="I3" s="38" t="s">
        <v>94</v>
      </c>
      <c r="J3" s="39"/>
      <c r="K3" s="40"/>
      <c r="L3" s="236" t="s">
        <v>95</v>
      </c>
      <c r="M3" s="237"/>
      <c r="N3" s="238"/>
    </row>
    <row r="4" spans="1:17" s="10" customFormat="1" ht="24.75" thickBot="1" x14ac:dyDescent="0.3">
      <c r="A4" s="8" t="s">
        <v>0</v>
      </c>
      <c r="B4" s="9" t="s">
        <v>1</v>
      </c>
      <c r="C4" s="9" t="s">
        <v>2</v>
      </c>
      <c r="D4" s="9" t="s">
        <v>3</v>
      </c>
      <c r="E4" s="9" t="s">
        <v>4</v>
      </c>
      <c r="F4" s="278" t="s">
        <v>2</v>
      </c>
      <c r="G4" s="278" t="s">
        <v>3</v>
      </c>
      <c r="H4" s="278" t="s">
        <v>4</v>
      </c>
      <c r="I4" s="9" t="s">
        <v>2</v>
      </c>
      <c r="J4" s="9" t="s">
        <v>3</v>
      </c>
      <c r="K4" s="9" t="s">
        <v>4</v>
      </c>
      <c r="L4" s="278" t="s">
        <v>2</v>
      </c>
      <c r="M4" s="278" t="s">
        <v>3</v>
      </c>
      <c r="N4" s="278" t="s">
        <v>4</v>
      </c>
      <c r="P4" s="235"/>
      <c r="Q4" s="235"/>
    </row>
    <row r="5" spans="1:17" ht="16.5" thickBot="1" x14ac:dyDescent="0.3">
      <c r="A5" s="1">
        <v>2021</v>
      </c>
      <c r="B5" s="2"/>
      <c r="C5" s="43"/>
      <c r="D5" s="44"/>
      <c r="E5" s="44" t="s">
        <v>5</v>
      </c>
      <c r="F5" s="279"/>
      <c r="G5" s="280"/>
      <c r="H5" s="280" t="s">
        <v>5</v>
      </c>
      <c r="I5" s="51"/>
      <c r="J5" s="52"/>
      <c r="K5" s="52" t="s">
        <v>5</v>
      </c>
      <c r="L5" s="279"/>
      <c r="M5" s="280"/>
      <c r="N5" s="280" t="s">
        <v>5</v>
      </c>
      <c r="P5" s="219"/>
      <c r="Q5" s="219"/>
    </row>
    <row r="6" spans="1:17" ht="15.75" thickBot="1" x14ac:dyDescent="0.3">
      <c r="A6" s="3" t="s">
        <v>6</v>
      </c>
      <c r="B6" s="24" t="s">
        <v>7</v>
      </c>
      <c r="C6" s="214">
        <v>23.04</v>
      </c>
      <c r="D6" s="215">
        <v>69120</v>
      </c>
      <c r="E6" s="215">
        <f>D6/C6</f>
        <v>3000</v>
      </c>
      <c r="F6" s="214">
        <v>24</v>
      </c>
      <c r="G6" s="215">
        <v>100685.19</v>
      </c>
      <c r="H6" s="215">
        <f>G6/F6</f>
        <v>4195.2162500000004</v>
      </c>
      <c r="I6" s="53">
        <v>24</v>
      </c>
      <c r="J6" s="54">
        <v>74155</v>
      </c>
      <c r="K6" s="54">
        <f t="shared" ref="K6:K19" si="0">J6/I6</f>
        <v>3089.7916666666665</v>
      </c>
      <c r="L6" s="214">
        <v>24</v>
      </c>
      <c r="M6" s="215">
        <v>160020</v>
      </c>
      <c r="N6" s="215">
        <f t="shared" ref="N6:N19" si="1">M6/L6</f>
        <v>6667.5</v>
      </c>
      <c r="O6" s="213">
        <v>24</v>
      </c>
      <c r="P6" s="219"/>
      <c r="Q6" s="219"/>
    </row>
    <row r="7" spans="1:17" ht="15.75" thickBot="1" x14ac:dyDescent="0.3">
      <c r="A7" s="3" t="s">
        <v>8</v>
      </c>
      <c r="B7" s="24" t="s">
        <v>9</v>
      </c>
      <c r="C7" s="214">
        <v>8.74</v>
      </c>
      <c r="D7" s="215">
        <v>29279</v>
      </c>
      <c r="E7" s="215">
        <f t="shared" ref="E7:E19" si="2">D7/C7</f>
        <v>3350</v>
      </c>
      <c r="F7" s="214">
        <v>7</v>
      </c>
      <c r="G7" s="215">
        <v>52439.26</v>
      </c>
      <c r="H7" s="215">
        <f t="shared" ref="H7:H19" si="3">G7/F7</f>
        <v>7491.3228571428572</v>
      </c>
      <c r="I7" s="53">
        <v>7</v>
      </c>
      <c r="J7" s="54">
        <v>24377</v>
      </c>
      <c r="K7" s="54">
        <f t="shared" si="0"/>
        <v>3482.4285714285716</v>
      </c>
      <c r="L7" s="214">
        <v>7</v>
      </c>
      <c r="M7" s="215">
        <v>41265</v>
      </c>
      <c r="N7" s="215">
        <f t="shared" si="1"/>
        <v>5895</v>
      </c>
      <c r="O7" s="213">
        <v>23</v>
      </c>
      <c r="P7" s="219"/>
      <c r="Q7" s="219"/>
    </row>
    <row r="8" spans="1:17" ht="15.75" thickBot="1" x14ac:dyDescent="0.3">
      <c r="A8" s="3" t="s">
        <v>10</v>
      </c>
      <c r="B8" s="24" t="s">
        <v>11</v>
      </c>
      <c r="C8" s="45">
        <v>52.29</v>
      </c>
      <c r="D8" s="46">
        <v>156870</v>
      </c>
      <c r="E8" s="46">
        <f t="shared" si="2"/>
        <v>3000</v>
      </c>
      <c r="F8" s="214">
        <v>52</v>
      </c>
      <c r="G8" s="215">
        <v>194360.98</v>
      </c>
      <c r="H8" s="215">
        <f t="shared" si="3"/>
        <v>3737.711153846154</v>
      </c>
      <c r="I8" s="214">
        <v>52</v>
      </c>
      <c r="J8" s="215">
        <v>169347</v>
      </c>
      <c r="K8" s="215">
        <f t="shared" si="0"/>
        <v>3256.6730769230771</v>
      </c>
      <c r="L8" s="214">
        <v>52</v>
      </c>
      <c r="M8" s="215">
        <v>339569.88</v>
      </c>
      <c r="N8" s="215">
        <f t="shared" si="1"/>
        <v>6530.1900000000005</v>
      </c>
      <c r="O8" s="213">
        <v>22</v>
      </c>
      <c r="P8" s="219"/>
      <c r="Q8" s="219"/>
    </row>
    <row r="9" spans="1:17" ht="15.75" thickBot="1" x14ac:dyDescent="0.3">
      <c r="A9" s="3" t="s">
        <v>12</v>
      </c>
      <c r="B9" s="24" t="s">
        <v>13</v>
      </c>
      <c r="C9" s="45">
        <v>24.83</v>
      </c>
      <c r="D9" s="46">
        <v>74490</v>
      </c>
      <c r="E9" s="46">
        <f t="shared" si="2"/>
        <v>3000</v>
      </c>
      <c r="F9" s="214">
        <v>24</v>
      </c>
      <c r="G9" s="215">
        <v>108489.86</v>
      </c>
      <c r="H9" s="215">
        <f t="shared" si="3"/>
        <v>4520.4108333333334</v>
      </c>
      <c r="I9" s="214">
        <v>24</v>
      </c>
      <c r="J9" s="215">
        <v>76707</v>
      </c>
      <c r="K9" s="215">
        <f t="shared" si="0"/>
        <v>3196.125</v>
      </c>
      <c r="L9" s="214">
        <v>24</v>
      </c>
      <c r="M9" s="215">
        <v>149940</v>
      </c>
      <c r="N9" s="215">
        <f t="shared" si="1"/>
        <v>6247.5</v>
      </c>
      <c r="O9" s="213">
        <v>21</v>
      </c>
      <c r="P9" s="219"/>
      <c r="Q9" s="219"/>
    </row>
    <row r="10" spans="1:17" ht="15.75" thickBot="1" x14ac:dyDescent="0.3">
      <c r="A10" s="3" t="s">
        <v>14</v>
      </c>
      <c r="B10" s="24" t="s">
        <v>77</v>
      </c>
      <c r="C10" s="214">
        <v>31.77</v>
      </c>
      <c r="D10" s="215">
        <v>106429.5</v>
      </c>
      <c r="E10" s="215">
        <f t="shared" si="2"/>
        <v>3350</v>
      </c>
      <c r="F10" s="214">
        <v>31</v>
      </c>
      <c r="G10" s="215">
        <v>173691.42</v>
      </c>
      <c r="H10" s="215">
        <f t="shared" si="3"/>
        <v>5602.949032258065</v>
      </c>
      <c r="I10" s="53">
        <v>31</v>
      </c>
      <c r="J10" s="54">
        <v>106019</v>
      </c>
      <c r="K10" s="54">
        <f t="shared" si="0"/>
        <v>3419.9677419354839</v>
      </c>
      <c r="L10" s="214">
        <v>31</v>
      </c>
      <c r="M10" s="215">
        <v>209160.1</v>
      </c>
      <c r="N10" s="215">
        <f t="shared" si="1"/>
        <v>6747.1</v>
      </c>
      <c r="O10" s="213">
        <v>20</v>
      </c>
      <c r="P10" s="219"/>
      <c r="Q10" s="219"/>
    </row>
    <row r="11" spans="1:17" ht="15.75" thickBot="1" x14ac:dyDescent="0.3">
      <c r="A11" s="3" t="s">
        <v>15</v>
      </c>
      <c r="B11" s="24" t="s">
        <v>78</v>
      </c>
      <c r="C11" s="45">
        <v>8.2899999999999991</v>
      </c>
      <c r="D11" s="46">
        <v>27978.75</v>
      </c>
      <c r="E11" s="46">
        <f t="shared" si="2"/>
        <v>3375.0000000000005</v>
      </c>
      <c r="F11" s="214">
        <v>8</v>
      </c>
      <c r="G11" s="215">
        <v>55731.75</v>
      </c>
      <c r="H11" s="215">
        <f t="shared" si="3"/>
        <v>6966.46875</v>
      </c>
      <c r="I11" s="214">
        <v>8</v>
      </c>
      <c r="J11" s="215">
        <v>28716</v>
      </c>
      <c r="K11" s="215">
        <f t="shared" si="0"/>
        <v>3589.5</v>
      </c>
      <c r="L11" s="214">
        <v>8</v>
      </c>
      <c r="M11" s="215">
        <v>50400</v>
      </c>
      <c r="N11" s="215">
        <f t="shared" si="1"/>
        <v>6300</v>
      </c>
      <c r="O11" s="213">
        <v>19</v>
      </c>
      <c r="P11" s="219"/>
      <c r="Q11" s="219"/>
    </row>
    <row r="12" spans="1:17" ht="15.75" thickBot="1" x14ac:dyDescent="0.3">
      <c r="A12" s="3" t="s">
        <v>16</v>
      </c>
      <c r="B12" s="24" t="s">
        <v>17</v>
      </c>
      <c r="C12" s="45">
        <v>1</v>
      </c>
      <c r="D12" s="47">
        <v>2000</v>
      </c>
      <c r="E12" s="47">
        <f t="shared" si="2"/>
        <v>2000</v>
      </c>
      <c r="F12" s="214">
        <v>1</v>
      </c>
      <c r="G12" s="259">
        <v>7459.85</v>
      </c>
      <c r="H12" s="259">
        <f t="shared" si="3"/>
        <v>7459.85</v>
      </c>
      <c r="I12" s="214">
        <v>1</v>
      </c>
      <c r="J12" s="259">
        <v>4362</v>
      </c>
      <c r="K12" s="259">
        <f t="shared" si="0"/>
        <v>4362</v>
      </c>
      <c r="L12" s="214">
        <v>1</v>
      </c>
      <c r="M12" s="259">
        <v>9135</v>
      </c>
      <c r="N12" s="259">
        <f t="shared" si="1"/>
        <v>9135</v>
      </c>
      <c r="O12" s="213">
        <v>18</v>
      </c>
      <c r="P12" s="219"/>
      <c r="Q12" s="219"/>
    </row>
    <row r="13" spans="1:17" ht="15.75" thickBot="1" x14ac:dyDescent="0.3">
      <c r="A13" s="257" t="s">
        <v>18</v>
      </c>
      <c r="B13" s="258" t="s">
        <v>79</v>
      </c>
      <c r="C13" s="214">
        <v>33.74</v>
      </c>
      <c r="D13" s="259">
        <v>107968</v>
      </c>
      <c r="E13" s="259">
        <f t="shared" si="2"/>
        <v>3200</v>
      </c>
      <c r="F13" s="214">
        <v>33.74</v>
      </c>
      <c r="G13" s="259">
        <v>195179.19</v>
      </c>
      <c r="H13" s="259">
        <f t="shared" si="3"/>
        <v>5784.8011262596319</v>
      </c>
      <c r="I13" s="214">
        <v>33.74</v>
      </c>
      <c r="J13" s="259">
        <v>134929</v>
      </c>
      <c r="K13" s="259">
        <f t="shared" si="0"/>
        <v>3999.0812092471842</v>
      </c>
      <c r="L13" s="214">
        <v>33.74</v>
      </c>
      <c r="M13" s="259">
        <v>220424.43</v>
      </c>
      <c r="N13" s="259">
        <f t="shared" si="1"/>
        <v>6533.0299347954942</v>
      </c>
      <c r="O13" s="213">
        <v>17</v>
      </c>
      <c r="P13" s="219"/>
      <c r="Q13" s="219"/>
    </row>
    <row r="14" spans="1:17" ht="15.75" thickBot="1" x14ac:dyDescent="0.3">
      <c r="A14" s="3" t="s">
        <v>19</v>
      </c>
      <c r="B14" s="24" t="s">
        <v>80</v>
      </c>
      <c r="C14" s="214">
        <v>4</v>
      </c>
      <c r="D14" s="215">
        <v>11400</v>
      </c>
      <c r="E14" s="215">
        <f t="shared" si="2"/>
        <v>2850</v>
      </c>
      <c r="F14" s="214">
        <v>4</v>
      </c>
      <c r="G14" s="215">
        <v>18114.43</v>
      </c>
      <c r="H14" s="215">
        <f t="shared" si="3"/>
        <v>4528.6075000000001</v>
      </c>
      <c r="I14" s="53">
        <v>4</v>
      </c>
      <c r="J14" s="54">
        <v>9193</v>
      </c>
      <c r="K14" s="54">
        <f t="shared" si="0"/>
        <v>2298.25</v>
      </c>
      <c r="L14" s="214">
        <v>4</v>
      </c>
      <c r="M14" s="215">
        <v>25200</v>
      </c>
      <c r="N14" s="215">
        <f t="shared" si="1"/>
        <v>6300</v>
      </c>
      <c r="O14" s="213">
        <v>16</v>
      </c>
      <c r="P14" s="219"/>
      <c r="Q14" s="219"/>
    </row>
    <row r="15" spans="1:17" ht="15.75" thickBot="1" x14ac:dyDescent="0.3">
      <c r="A15" s="257" t="s">
        <v>20</v>
      </c>
      <c r="B15" s="258" t="s">
        <v>81</v>
      </c>
      <c r="C15" s="214">
        <v>33.33</v>
      </c>
      <c r="D15" s="215">
        <v>99990</v>
      </c>
      <c r="E15" s="215">
        <f t="shared" si="2"/>
        <v>3000</v>
      </c>
      <c r="F15" s="214">
        <v>33.33</v>
      </c>
      <c r="G15" s="215">
        <v>222238.21</v>
      </c>
      <c r="H15" s="215">
        <f t="shared" si="3"/>
        <v>6667.8130813081307</v>
      </c>
      <c r="I15" s="214">
        <v>33.33</v>
      </c>
      <c r="J15" s="215">
        <v>163143</v>
      </c>
      <c r="K15" s="215">
        <f t="shared" si="0"/>
        <v>4894.7794779477954</v>
      </c>
      <c r="L15" s="214">
        <v>33.33</v>
      </c>
      <c r="M15" s="215">
        <v>216908.97</v>
      </c>
      <c r="N15" s="215">
        <f t="shared" si="1"/>
        <v>6507.9198919891996</v>
      </c>
      <c r="O15" s="213">
        <v>15</v>
      </c>
      <c r="P15" s="219"/>
      <c r="Q15" s="219"/>
    </row>
    <row r="16" spans="1:17" ht="15.75" thickBot="1" x14ac:dyDescent="0.3">
      <c r="A16" s="257" t="s">
        <v>21</v>
      </c>
      <c r="B16" s="258" t="s">
        <v>82</v>
      </c>
      <c r="C16" s="214">
        <v>9.49</v>
      </c>
      <c r="D16" s="215">
        <v>28470</v>
      </c>
      <c r="E16" s="215">
        <f t="shared" si="2"/>
        <v>3000</v>
      </c>
      <c r="F16" s="214">
        <v>9</v>
      </c>
      <c r="G16" s="215">
        <v>33237.86</v>
      </c>
      <c r="H16" s="215">
        <f t="shared" si="3"/>
        <v>3693.0955555555556</v>
      </c>
      <c r="I16" s="214">
        <v>9</v>
      </c>
      <c r="J16" s="215">
        <v>27805</v>
      </c>
      <c r="K16" s="215">
        <f t="shared" si="0"/>
        <v>3089.4444444444443</v>
      </c>
      <c r="L16" s="214">
        <v>9</v>
      </c>
      <c r="M16" s="215">
        <v>66150</v>
      </c>
      <c r="N16" s="215">
        <f t="shared" si="1"/>
        <v>7350</v>
      </c>
      <c r="O16" s="213">
        <v>14</v>
      </c>
      <c r="P16" s="219"/>
      <c r="Q16" s="219"/>
    </row>
    <row r="17" spans="1:17" ht="15.75" thickBot="1" x14ac:dyDescent="0.3">
      <c r="A17" s="3" t="s">
        <v>22</v>
      </c>
      <c r="B17" s="24" t="s">
        <v>83</v>
      </c>
      <c r="C17" s="45">
        <v>23.58</v>
      </c>
      <c r="D17" s="46">
        <v>70740</v>
      </c>
      <c r="E17" s="46">
        <f t="shared" si="2"/>
        <v>3000</v>
      </c>
      <c r="F17" s="214">
        <v>22</v>
      </c>
      <c r="G17" s="215">
        <v>92338.01</v>
      </c>
      <c r="H17" s="215">
        <f t="shared" si="3"/>
        <v>4197.1822727272729</v>
      </c>
      <c r="I17" s="214">
        <v>22</v>
      </c>
      <c r="J17" s="215">
        <v>70991</v>
      </c>
      <c r="K17" s="215">
        <f t="shared" si="0"/>
        <v>3226.8636363636365</v>
      </c>
      <c r="L17" s="214">
        <v>22</v>
      </c>
      <c r="M17" s="215">
        <v>174194.9</v>
      </c>
      <c r="N17" s="215">
        <f t="shared" si="1"/>
        <v>7917.95</v>
      </c>
      <c r="O17" s="213">
        <v>13</v>
      </c>
      <c r="P17" s="219"/>
      <c r="Q17" s="219"/>
    </row>
    <row r="18" spans="1:17" ht="15.75" thickBot="1" x14ac:dyDescent="0.3">
      <c r="A18" s="257" t="s">
        <v>23</v>
      </c>
      <c r="B18" s="258" t="s">
        <v>84</v>
      </c>
      <c r="C18" s="214">
        <v>59.93</v>
      </c>
      <c r="D18" s="215">
        <v>179790</v>
      </c>
      <c r="E18" s="215">
        <f t="shared" si="2"/>
        <v>3000</v>
      </c>
      <c r="F18" s="214">
        <v>59.3</v>
      </c>
      <c r="G18" s="215">
        <v>219524.46</v>
      </c>
      <c r="H18" s="215">
        <f t="shared" si="3"/>
        <v>3701.9301854974706</v>
      </c>
      <c r="I18" s="214">
        <v>59.3</v>
      </c>
      <c r="J18" s="215">
        <v>199261</v>
      </c>
      <c r="K18" s="215">
        <f t="shared" si="0"/>
        <v>3360.2192242833053</v>
      </c>
      <c r="L18" s="214">
        <v>59.3</v>
      </c>
      <c r="M18" s="215">
        <v>375385.59999999998</v>
      </c>
      <c r="N18" s="215">
        <f t="shared" si="1"/>
        <v>6330.2799325463739</v>
      </c>
      <c r="O18" s="213">
        <v>12</v>
      </c>
      <c r="P18" s="219"/>
      <c r="Q18" s="219"/>
    </row>
    <row r="19" spans="1:17" ht="15.75" thickBot="1" x14ac:dyDescent="0.3">
      <c r="A19" s="3" t="s">
        <v>24</v>
      </c>
      <c r="B19" s="24" t="s">
        <v>85</v>
      </c>
      <c r="C19" s="45">
        <v>48.5</v>
      </c>
      <c r="D19" s="46">
        <v>138225</v>
      </c>
      <c r="E19" s="46">
        <f t="shared" si="2"/>
        <v>2850</v>
      </c>
      <c r="F19" s="214">
        <v>48</v>
      </c>
      <c r="G19" s="215">
        <v>161558.35999999999</v>
      </c>
      <c r="H19" s="215">
        <f t="shared" si="3"/>
        <v>3365.7991666666662</v>
      </c>
      <c r="I19" s="214">
        <v>48</v>
      </c>
      <c r="J19" s="215">
        <v>159505</v>
      </c>
      <c r="K19" s="215">
        <f t="shared" si="0"/>
        <v>3323.0208333333335</v>
      </c>
      <c r="L19" s="214">
        <v>48</v>
      </c>
      <c r="M19" s="215">
        <v>303974.88</v>
      </c>
      <c r="N19" s="215">
        <f t="shared" si="1"/>
        <v>6332.81</v>
      </c>
      <c r="O19" s="213">
        <v>11</v>
      </c>
      <c r="P19" s="219"/>
      <c r="Q19" s="219"/>
    </row>
    <row r="20" spans="1:17" ht="15.75" thickBot="1" x14ac:dyDescent="0.3">
      <c r="A20" s="273" t="s">
        <v>25</v>
      </c>
      <c r="B20" s="274"/>
      <c r="C20" s="275">
        <f>SUM(C6:C19)</f>
        <v>362.53</v>
      </c>
      <c r="D20" s="276">
        <f>SUM(D6:D19)</f>
        <v>1102750.25</v>
      </c>
      <c r="E20" s="276">
        <f>D20/C20</f>
        <v>3041.8179185170884</v>
      </c>
      <c r="F20" s="275">
        <f>SUM(F6:F19)</f>
        <v>356.37</v>
      </c>
      <c r="G20" s="276">
        <f>SUM(G6:G19)</f>
        <v>1635048.83</v>
      </c>
      <c r="H20" s="276">
        <f>G20/F20</f>
        <v>4588.0652973033648</v>
      </c>
      <c r="I20" s="275">
        <f>SUM(I6:I19)</f>
        <v>356.37</v>
      </c>
      <c r="J20" s="276">
        <f>SUM(J6:J19)</f>
        <v>1248510</v>
      </c>
      <c r="K20" s="276">
        <f>J20/I20</f>
        <v>3503.4093778937622</v>
      </c>
      <c r="L20" s="275">
        <f>SUM(L6:L19)</f>
        <v>356.37</v>
      </c>
      <c r="M20" s="276">
        <f>SUM(M6:M19)</f>
        <v>2341728.7599999998</v>
      </c>
      <c r="N20" s="276">
        <f>M20/L20</f>
        <v>6571.0603024945976</v>
      </c>
      <c r="O20" s="213">
        <v>10</v>
      </c>
      <c r="P20" s="219"/>
      <c r="Q20" s="219"/>
    </row>
    <row r="21" spans="1:17" ht="15.75" thickBot="1" x14ac:dyDescent="0.3">
      <c r="A21" s="4"/>
      <c r="B21" s="5"/>
      <c r="C21" s="26"/>
      <c r="D21" s="12"/>
      <c r="E21" s="11"/>
      <c r="F21" s="26"/>
      <c r="G21" s="12"/>
      <c r="H21" s="11"/>
      <c r="I21" s="26"/>
      <c r="J21" s="12"/>
      <c r="K21" s="11"/>
      <c r="L21" s="26"/>
      <c r="M21" s="12"/>
      <c r="N21" s="11"/>
      <c r="O21" s="213">
        <v>9</v>
      </c>
      <c r="P21" s="219"/>
      <c r="Q21" s="219"/>
    </row>
    <row r="22" spans="1:17" ht="16.5" thickBot="1" x14ac:dyDescent="0.3">
      <c r="A22" s="6">
        <v>2022</v>
      </c>
      <c r="B22" s="2"/>
      <c r="C22" s="48"/>
      <c r="D22" s="46"/>
      <c r="E22" s="46"/>
      <c r="F22" s="50"/>
      <c r="G22" s="49"/>
      <c r="H22" s="49"/>
      <c r="I22" s="55"/>
      <c r="J22" s="54"/>
      <c r="K22" s="54"/>
      <c r="L22" s="57"/>
      <c r="M22" s="56"/>
      <c r="N22" s="56"/>
      <c r="O22" s="213">
        <v>8</v>
      </c>
      <c r="P22" s="219"/>
      <c r="Q22" s="219"/>
    </row>
    <row r="23" spans="1:17" ht="15.75" thickBot="1" x14ac:dyDescent="0.3">
      <c r="A23" s="7" t="s">
        <v>26</v>
      </c>
      <c r="B23" s="24" t="s">
        <v>86</v>
      </c>
      <c r="C23" s="214">
        <v>77.069999999999993</v>
      </c>
      <c r="D23" s="215">
        <v>223503</v>
      </c>
      <c r="E23" s="215">
        <f t="shared" ref="E23:E27" si="4">D23/C23</f>
        <v>2900.0000000000005</v>
      </c>
      <c r="F23" s="214">
        <v>76</v>
      </c>
      <c r="G23" s="215">
        <v>239120.91</v>
      </c>
      <c r="H23" s="215">
        <f t="shared" ref="H23:H27" si="5">G23/F23</f>
        <v>3146.3277631578949</v>
      </c>
      <c r="I23" s="53">
        <v>76</v>
      </c>
      <c r="J23" s="54">
        <v>231728</v>
      </c>
      <c r="K23" s="54">
        <f t="shared" ref="K23:K27" si="6">J23/I23</f>
        <v>3049.0526315789475</v>
      </c>
      <c r="L23" s="214">
        <v>76</v>
      </c>
      <c r="M23" s="215">
        <v>485099.64</v>
      </c>
      <c r="N23" s="215">
        <f t="shared" ref="N23:N27" si="7">M23/L23</f>
        <v>6382.89</v>
      </c>
      <c r="O23" s="213">
        <v>7</v>
      </c>
      <c r="P23" s="219"/>
      <c r="Q23" s="219"/>
    </row>
    <row r="24" spans="1:17" ht="15.75" thickBot="1" x14ac:dyDescent="0.3">
      <c r="A24" s="272" t="s">
        <v>27</v>
      </c>
      <c r="B24" s="258" t="s">
        <v>87</v>
      </c>
      <c r="C24" s="214">
        <v>69.87</v>
      </c>
      <c r="D24" s="215">
        <v>230571</v>
      </c>
      <c r="E24" s="215">
        <f t="shared" si="4"/>
        <v>3300</v>
      </c>
      <c r="F24" s="214">
        <v>69</v>
      </c>
      <c r="G24" s="215">
        <v>272941.19</v>
      </c>
      <c r="H24" s="215">
        <f t="shared" si="5"/>
        <v>3955.6694202898552</v>
      </c>
      <c r="I24" s="214">
        <v>69</v>
      </c>
      <c r="J24" s="215">
        <v>351923</v>
      </c>
      <c r="K24" s="215">
        <f t="shared" si="6"/>
        <v>5100.333333333333</v>
      </c>
      <c r="L24" s="214">
        <v>69</v>
      </c>
      <c r="M24" s="215">
        <v>527625.06000000006</v>
      </c>
      <c r="N24" s="215">
        <f t="shared" si="7"/>
        <v>7646.7400000000007</v>
      </c>
      <c r="O24" s="213">
        <v>6</v>
      </c>
      <c r="P24" s="219"/>
      <c r="Q24" s="219"/>
    </row>
    <row r="25" spans="1:17" ht="15.75" thickBot="1" x14ac:dyDescent="0.3">
      <c r="A25" s="7" t="s">
        <v>28</v>
      </c>
      <c r="B25" s="24" t="s">
        <v>88</v>
      </c>
      <c r="C25" s="45">
        <v>19</v>
      </c>
      <c r="D25" s="46">
        <v>60800</v>
      </c>
      <c r="E25" s="46">
        <f t="shared" si="4"/>
        <v>3200</v>
      </c>
      <c r="F25" s="214">
        <v>19</v>
      </c>
      <c r="G25" s="215">
        <v>147635.51</v>
      </c>
      <c r="H25" s="215">
        <f t="shared" si="5"/>
        <v>7770.2900000000009</v>
      </c>
      <c r="I25" s="214">
        <v>19</v>
      </c>
      <c r="J25" s="215">
        <v>104882</v>
      </c>
      <c r="K25" s="215">
        <f t="shared" si="6"/>
        <v>5520.105263157895</v>
      </c>
      <c r="L25" s="214">
        <v>19</v>
      </c>
      <c r="M25" s="215">
        <v>135135.03</v>
      </c>
      <c r="N25" s="215">
        <f t="shared" si="7"/>
        <v>7112.37</v>
      </c>
      <c r="O25" s="213">
        <v>5</v>
      </c>
      <c r="P25" s="219"/>
      <c r="Q25" s="219"/>
    </row>
    <row r="26" spans="1:17" ht="15.75" thickBot="1" x14ac:dyDescent="0.3">
      <c r="A26" s="7" t="s">
        <v>29</v>
      </c>
      <c r="B26" s="24" t="s">
        <v>89</v>
      </c>
      <c r="C26" s="214">
        <v>12</v>
      </c>
      <c r="D26" s="215">
        <v>30000</v>
      </c>
      <c r="E26" s="215">
        <f t="shared" si="4"/>
        <v>2500</v>
      </c>
      <c r="F26" s="214">
        <v>12</v>
      </c>
      <c r="G26" s="215">
        <v>42336.82</v>
      </c>
      <c r="H26" s="215">
        <f t="shared" si="5"/>
        <v>3528.0683333333332</v>
      </c>
      <c r="I26" s="53">
        <v>12</v>
      </c>
      <c r="J26" s="54">
        <v>40316</v>
      </c>
      <c r="K26" s="54">
        <f t="shared" si="6"/>
        <v>3359.6666666666665</v>
      </c>
      <c r="L26" s="214">
        <v>12</v>
      </c>
      <c r="M26" s="215">
        <v>77490</v>
      </c>
      <c r="N26" s="215">
        <f t="shared" si="7"/>
        <v>6457.5</v>
      </c>
      <c r="O26" s="213">
        <v>4</v>
      </c>
      <c r="P26" s="219"/>
      <c r="Q26" s="219"/>
    </row>
    <row r="27" spans="1:17" ht="15.75" thickBot="1" x14ac:dyDescent="0.3">
      <c r="A27" s="7" t="s">
        <v>30</v>
      </c>
      <c r="B27" s="24" t="s">
        <v>90</v>
      </c>
      <c r="C27" s="45">
        <v>184.1</v>
      </c>
      <c r="D27" s="46">
        <v>515480</v>
      </c>
      <c r="E27" s="46">
        <f t="shared" si="4"/>
        <v>2800</v>
      </c>
      <c r="F27" s="214">
        <v>176</v>
      </c>
      <c r="G27" s="215">
        <v>1245695.96</v>
      </c>
      <c r="H27" s="215">
        <f t="shared" si="5"/>
        <v>7077.8179545454541</v>
      </c>
      <c r="I27" s="214">
        <v>176</v>
      </c>
      <c r="J27" s="215">
        <v>1058632</v>
      </c>
      <c r="K27" s="215">
        <f t="shared" si="6"/>
        <v>6014.954545454545</v>
      </c>
      <c r="L27" s="214">
        <v>176</v>
      </c>
      <c r="M27" s="215">
        <v>1039184.96</v>
      </c>
      <c r="N27" s="215">
        <f t="shared" si="7"/>
        <v>5904.46</v>
      </c>
      <c r="O27" s="213">
        <v>3</v>
      </c>
      <c r="P27" s="219"/>
      <c r="Q27" s="219"/>
    </row>
    <row r="28" spans="1:17" ht="15.75" thickBot="1" x14ac:dyDescent="0.3">
      <c r="A28" s="273" t="s">
        <v>25</v>
      </c>
      <c r="B28" s="274"/>
      <c r="C28" s="275">
        <f>SUM(C23:C27)</f>
        <v>362.03999999999996</v>
      </c>
      <c r="D28" s="276">
        <f>SUM(D23:D27)</f>
        <v>1060354</v>
      </c>
      <c r="E28" s="276">
        <f>D28/C28</f>
        <v>2928.8310683902332</v>
      </c>
      <c r="F28" s="275">
        <f>SUM(F23:F27)</f>
        <v>352</v>
      </c>
      <c r="G28" s="276">
        <f>SUM(G23:G27)</f>
        <v>1947730.39</v>
      </c>
      <c r="H28" s="276">
        <f>G28/F28</f>
        <v>5533.3249715909087</v>
      </c>
      <c r="I28" s="275">
        <f>SUM(I23:I27)</f>
        <v>352</v>
      </c>
      <c r="J28" s="276">
        <f>SUM(J23:J27)</f>
        <v>1787481</v>
      </c>
      <c r="K28" s="276">
        <f>J28/I28</f>
        <v>5078.071022727273</v>
      </c>
      <c r="L28" s="275">
        <f>SUM(L23:L27)</f>
        <v>352</v>
      </c>
      <c r="M28" s="276">
        <f>SUM(M23:M27)</f>
        <v>2264534.69</v>
      </c>
      <c r="N28" s="276">
        <f>M28/L28</f>
        <v>6433.3371875000003</v>
      </c>
    </row>
    <row r="29" spans="1:17" ht="15.75" thickBot="1" x14ac:dyDescent="0.3">
      <c r="D29" s="213" t="str">
        <f>C30</f>
        <v>A&amp;G Tree Services, Inc.</v>
      </c>
      <c r="E29" s="213"/>
      <c r="F29" s="213"/>
      <c r="G29" s="213" t="str">
        <f>F30</f>
        <v>Halter</v>
      </c>
      <c r="H29" s="213"/>
      <c r="I29" s="213"/>
      <c r="J29" s="213" t="str">
        <f>I30</f>
        <v>Townsend Tree</v>
      </c>
      <c r="K29" s="213"/>
      <c r="L29" s="213"/>
      <c r="M29" s="213" t="str">
        <f>L30</f>
        <v>Wright Tree</v>
      </c>
      <c r="N29" s="213"/>
    </row>
    <row r="30" spans="1:17" ht="15.75" thickBot="1" x14ac:dyDescent="0.3">
      <c r="C30" s="13" t="s">
        <v>91</v>
      </c>
      <c r="D30" s="25"/>
      <c r="E30" s="14"/>
      <c r="F30" s="236" t="s">
        <v>93</v>
      </c>
      <c r="G30" s="237"/>
      <c r="H30" s="238"/>
      <c r="I30" s="38" t="s">
        <v>94</v>
      </c>
      <c r="J30" s="39"/>
      <c r="K30" s="40"/>
      <c r="L30" s="236" t="s">
        <v>95</v>
      </c>
      <c r="M30" s="237"/>
      <c r="N30" s="238"/>
    </row>
    <row r="31" spans="1:17" x14ac:dyDescent="0.25">
      <c r="A31" t="s">
        <v>96</v>
      </c>
      <c r="C31" s="42">
        <v>0</v>
      </c>
      <c r="F31" s="224">
        <v>1.4999999999999999E-2</v>
      </c>
      <c r="G31" s="219"/>
      <c r="H31" s="219"/>
      <c r="I31" s="42">
        <v>0</v>
      </c>
      <c r="L31" s="277">
        <v>0</v>
      </c>
      <c r="M31" s="219"/>
      <c r="N31" s="219"/>
    </row>
    <row r="32" spans="1:17" ht="15.75" thickBot="1" x14ac:dyDescent="0.3"/>
    <row r="33" spans="1:14" ht="15.75" thickBot="1" x14ac:dyDescent="0.3">
      <c r="C33" s="13" t="s">
        <v>91</v>
      </c>
      <c r="D33" s="25"/>
      <c r="E33" s="14"/>
      <c r="F33" s="236" t="s">
        <v>93</v>
      </c>
      <c r="G33" s="237"/>
      <c r="H33" s="238"/>
      <c r="I33" s="38" t="s">
        <v>94</v>
      </c>
      <c r="J33" s="39"/>
      <c r="K33" s="40"/>
      <c r="L33" s="236" t="s">
        <v>95</v>
      </c>
      <c r="M33" s="237"/>
      <c r="N33" s="238"/>
    </row>
    <row r="34" spans="1:14" ht="60" x14ac:dyDescent="0.25">
      <c r="A34" s="15" t="s">
        <v>31</v>
      </c>
      <c r="C34" s="15" t="s">
        <v>32</v>
      </c>
      <c r="D34" s="15" t="s">
        <v>33</v>
      </c>
      <c r="E34" s="58" t="s">
        <v>34</v>
      </c>
      <c r="F34" s="239" t="s">
        <v>32</v>
      </c>
      <c r="G34" s="239" t="s">
        <v>33</v>
      </c>
      <c r="H34" s="240" t="s">
        <v>34</v>
      </c>
      <c r="I34" s="15" t="s">
        <v>32</v>
      </c>
      <c r="J34" s="15" t="s">
        <v>33</v>
      </c>
      <c r="K34" s="58" t="s">
        <v>34</v>
      </c>
      <c r="L34" s="239" t="s">
        <v>32</v>
      </c>
      <c r="M34" s="239" t="s">
        <v>33</v>
      </c>
      <c r="N34" s="239" t="s">
        <v>34</v>
      </c>
    </row>
    <row r="35" spans="1:14" ht="18.75" x14ac:dyDescent="0.3">
      <c r="A35" s="27">
        <v>2021</v>
      </c>
      <c r="C35" s="28"/>
      <c r="D35" s="28"/>
      <c r="E35" s="59"/>
      <c r="F35" s="241"/>
      <c r="G35" s="241"/>
      <c r="H35" s="242"/>
      <c r="I35" s="28"/>
      <c r="J35" s="28"/>
      <c r="K35" s="59"/>
      <c r="L35" s="241"/>
      <c r="M35" s="241"/>
      <c r="N35" s="241"/>
    </row>
    <row r="36" spans="1:14" x14ac:dyDescent="0.25">
      <c r="A36" s="16" t="s">
        <v>35</v>
      </c>
      <c r="C36" s="29">
        <v>78.62</v>
      </c>
      <c r="D36" s="29">
        <v>101.12</v>
      </c>
      <c r="E36" s="60">
        <v>125.49</v>
      </c>
      <c r="F36" s="243">
        <v>75.14</v>
      </c>
      <c r="G36" s="243">
        <v>111.44</v>
      </c>
      <c r="H36" s="244">
        <v>158.30000000000001</v>
      </c>
      <c r="I36" s="29">
        <v>85</v>
      </c>
      <c r="J36" s="29">
        <v>107.3</v>
      </c>
      <c r="K36" s="60">
        <v>130</v>
      </c>
      <c r="L36" s="243">
        <v>247</v>
      </c>
      <c r="M36" s="243">
        <v>256</v>
      </c>
      <c r="N36" s="243">
        <v>262</v>
      </c>
    </row>
    <row r="37" spans="1:14" x14ac:dyDescent="0.25">
      <c r="A37" s="16" t="s">
        <v>36</v>
      </c>
      <c r="C37" s="29">
        <v>125.35</v>
      </c>
      <c r="D37" s="29">
        <v>175.25</v>
      </c>
      <c r="E37" s="60">
        <v>230.5</v>
      </c>
      <c r="F37" s="243">
        <v>85.75</v>
      </c>
      <c r="G37" s="243">
        <v>208.11</v>
      </c>
      <c r="H37" s="244">
        <v>363.82</v>
      </c>
      <c r="I37" s="29">
        <v>130.35</v>
      </c>
      <c r="J37" s="29">
        <v>187.06</v>
      </c>
      <c r="K37" s="60">
        <v>242.62</v>
      </c>
      <c r="L37" s="243">
        <v>297</v>
      </c>
      <c r="M37" s="243">
        <v>308</v>
      </c>
      <c r="N37" s="243">
        <v>315</v>
      </c>
    </row>
    <row r="38" spans="1:14" x14ac:dyDescent="0.25">
      <c r="A38" s="16" t="s">
        <v>37</v>
      </c>
      <c r="C38" s="29">
        <v>281.56</v>
      </c>
      <c r="D38" s="29">
        <v>301.68</v>
      </c>
      <c r="E38" s="60">
        <v>398.19</v>
      </c>
      <c r="F38" s="243">
        <v>135.13999999999999</v>
      </c>
      <c r="G38" s="243">
        <v>298.93</v>
      </c>
      <c r="H38" s="244">
        <v>655.20000000000005</v>
      </c>
      <c r="I38" s="29">
        <v>295</v>
      </c>
      <c r="J38" s="29">
        <v>327</v>
      </c>
      <c r="K38" s="60">
        <v>467.25</v>
      </c>
      <c r="L38" s="243">
        <v>594</v>
      </c>
      <c r="M38" s="243">
        <v>605</v>
      </c>
      <c r="N38" s="243">
        <v>630</v>
      </c>
    </row>
    <row r="39" spans="1:14" x14ac:dyDescent="0.25">
      <c r="A39" s="16" t="s">
        <v>38</v>
      </c>
      <c r="C39" s="29">
        <v>309.70999999999998</v>
      </c>
      <c r="D39" s="29">
        <v>341.84</v>
      </c>
      <c r="E39" s="60">
        <v>531</v>
      </c>
      <c r="F39" s="243">
        <v>591.46</v>
      </c>
      <c r="G39" s="243">
        <v>669.75</v>
      </c>
      <c r="H39" s="244">
        <v>1434.04</v>
      </c>
      <c r="I39" s="29">
        <v>614</v>
      </c>
      <c r="J39" s="29">
        <v>925.55</v>
      </c>
      <c r="K39" s="68" t="s">
        <v>104</v>
      </c>
      <c r="L39" s="243">
        <v>792</v>
      </c>
      <c r="M39" s="243">
        <v>805</v>
      </c>
      <c r="N39" s="243">
        <v>840</v>
      </c>
    </row>
    <row r="40" spans="1:14" x14ac:dyDescent="0.25">
      <c r="C40" s="30"/>
      <c r="D40" s="30"/>
      <c r="E40" s="61"/>
      <c r="F40" s="218"/>
      <c r="G40" s="218"/>
      <c r="H40" s="245"/>
      <c r="I40" s="30"/>
      <c r="J40" s="30"/>
      <c r="K40" s="61"/>
      <c r="L40" s="218"/>
      <c r="M40" s="218"/>
      <c r="N40" s="218"/>
    </row>
    <row r="41" spans="1:14" ht="18.75" x14ac:dyDescent="0.3">
      <c r="A41" s="27">
        <v>2022</v>
      </c>
      <c r="C41" s="31"/>
      <c r="D41" s="31"/>
      <c r="E41" s="62"/>
      <c r="F41" s="246"/>
      <c r="G41" s="246"/>
      <c r="H41" s="247"/>
      <c r="I41" s="31"/>
      <c r="J41" s="31"/>
      <c r="K41" s="62"/>
      <c r="L41" s="246"/>
      <c r="M41" s="246"/>
      <c r="N41" s="246"/>
    </row>
    <row r="42" spans="1:14" x14ac:dyDescent="0.25">
      <c r="A42" s="16" t="s">
        <v>35</v>
      </c>
      <c r="C42" s="29">
        <v>81.760000000000005</v>
      </c>
      <c r="D42" s="29">
        <v>105.16</v>
      </c>
      <c r="E42" s="60">
        <v>130.51</v>
      </c>
      <c r="F42" s="243">
        <v>75.14</v>
      </c>
      <c r="G42" s="243">
        <v>111.44</v>
      </c>
      <c r="H42" s="244">
        <v>158.30000000000001</v>
      </c>
      <c r="I42" s="29">
        <v>85</v>
      </c>
      <c r="J42" s="29">
        <v>107.3</v>
      </c>
      <c r="K42" s="60">
        <v>130</v>
      </c>
      <c r="L42" s="243">
        <v>252</v>
      </c>
      <c r="M42" s="243">
        <v>260</v>
      </c>
      <c r="N42" s="243">
        <v>275</v>
      </c>
    </row>
    <row r="43" spans="1:14" x14ac:dyDescent="0.25">
      <c r="A43" s="16" t="s">
        <v>36</v>
      </c>
      <c r="C43" s="29">
        <v>130.36000000000001</v>
      </c>
      <c r="D43" s="29">
        <v>182.26</v>
      </c>
      <c r="E43" s="60">
        <v>239.72</v>
      </c>
      <c r="F43" s="243">
        <v>85.75</v>
      </c>
      <c r="G43" s="243">
        <v>208.11</v>
      </c>
      <c r="H43" s="244">
        <v>363.82</v>
      </c>
      <c r="I43" s="29">
        <v>130.35</v>
      </c>
      <c r="J43" s="29">
        <v>187.06</v>
      </c>
      <c r="K43" s="60">
        <v>242.62</v>
      </c>
      <c r="L43" s="243">
        <v>300</v>
      </c>
      <c r="M43" s="243">
        <v>315</v>
      </c>
      <c r="N43" s="243">
        <v>330</v>
      </c>
    </row>
    <row r="44" spans="1:14" x14ac:dyDescent="0.25">
      <c r="A44" s="16" t="s">
        <v>37</v>
      </c>
      <c r="C44" s="29">
        <v>292.82</v>
      </c>
      <c r="D44" s="29">
        <v>313.75</v>
      </c>
      <c r="E44" s="60">
        <v>414.12</v>
      </c>
      <c r="F44" s="243">
        <v>135.13999999999999</v>
      </c>
      <c r="G44" s="243">
        <v>298.93</v>
      </c>
      <c r="H44" s="244">
        <v>655.20000000000005</v>
      </c>
      <c r="I44" s="29">
        <v>295</v>
      </c>
      <c r="J44" s="29">
        <v>327</v>
      </c>
      <c r="K44" s="60">
        <v>467.25</v>
      </c>
      <c r="L44" s="243">
        <v>640</v>
      </c>
      <c r="M44" s="243">
        <v>650</v>
      </c>
      <c r="N44" s="243">
        <v>661</v>
      </c>
    </row>
    <row r="45" spans="1:14" x14ac:dyDescent="0.25">
      <c r="A45" s="16" t="s">
        <v>38</v>
      </c>
      <c r="C45" s="29">
        <v>322.10000000000002</v>
      </c>
      <c r="D45" s="29">
        <v>355.51</v>
      </c>
      <c r="E45" s="60">
        <v>552.24</v>
      </c>
      <c r="F45" s="243">
        <v>591.46</v>
      </c>
      <c r="G45" s="243">
        <v>669.75</v>
      </c>
      <c r="H45" s="244">
        <v>1434.04</v>
      </c>
      <c r="I45" s="29">
        <v>614</v>
      </c>
      <c r="J45" s="29">
        <v>925.55</v>
      </c>
      <c r="K45" s="68" t="s">
        <v>104</v>
      </c>
      <c r="L45" s="243">
        <v>850</v>
      </c>
      <c r="M45" s="243">
        <v>865</v>
      </c>
      <c r="N45" s="243">
        <v>882</v>
      </c>
    </row>
    <row r="47" spans="1:14" ht="15.75" thickBot="1" x14ac:dyDescent="0.3"/>
    <row r="48" spans="1:14" ht="15.75" thickBot="1" x14ac:dyDescent="0.3">
      <c r="C48" s="13" t="s">
        <v>91</v>
      </c>
      <c r="D48" s="25"/>
      <c r="E48" s="14"/>
      <c r="F48" s="236" t="s">
        <v>93</v>
      </c>
      <c r="G48" s="237"/>
      <c r="H48" s="238"/>
      <c r="I48" s="38" t="s">
        <v>94</v>
      </c>
      <c r="J48" s="39"/>
      <c r="K48" s="40"/>
      <c r="L48" s="236" t="s">
        <v>95</v>
      </c>
      <c r="M48" s="237"/>
      <c r="N48" s="238"/>
    </row>
    <row r="49" spans="1:14" x14ac:dyDescent="0.25">
      <c r="A49" s="17"/>
      <c r="B49" s="17"/>
      <c r="C49" s="17"/>
      <c r="D49" s="18" t="s">
        <v>39</v>
      </c>
      <c r="E49" s="63" t="s">
        <v>39</v>
      </c>
      <c r="F49" s="248"/>
      <c r="G49" s="249" t="s">
        <v>39</v>
      </c>
      <c r="H49" s="250" t="s">
        <v>39</v>
      </c>
      <c r="I49" s="17"/>
      <c r="J49" s="18" t="s">
        <v>39</v>
      </c>
      <c r="K49" s="63" t="s">
        <v>39</v>
      </c>
      <c r="L49" s="248"/>
      <c r="M49" s="249" t="s">
        <v>39</v>
      </c>
      <c r="N49" s="249" t="s">
        <v>39</v>
      </c>
    </row>
    <row r="50" spans="1:14" x14ac:dyDescent="0.25">
      <c r="A50" s="17"/>
      <c r="B50" s="17"/>
      <c r="C50" s="18" t="s">
        <v>40</v>
      </c>
      <c r="D50" s="18" t="s">
        <v>41</v>
      </c>
      <c r="E50" s="64" t="s">
        <v>42</v>
      </c>
      <c r="F50" s="249" t="s">
        <v>40</v>
      </c>
      <c r="G50" s="249" t="s">
        <v>41</v>
      </c>
      <c r="H50" s="251" t="s">
        <v>42</v>
      </c>
      <c r="I50" s="18" t="s">
        <v>40</v>
      </c>
      <c r="J50" s="18" t="s">
        <v>41</v>
      </c>
      <c r="K50" s="64" t="s">
        <v>42</v>
      </c>
      <c r="L50" s="249" t="s">
        <v>40</v>
      </c>
      <c r="M50" s="249" t="s">
        <v>41</v>
      </c>
      <c r="N50" s="249" t="s">
        <v>42</v>
      </c>
    </row>
    <row r="51" spans="1:14" x14ac:dyDescent="0.25">
      <c r="A51" s="18" t="s">
        <v>43</v>
      </c>
      <c r="B51" s="17"/>
      <c r="C51" s="18" t="s">
        <v>44</v>
      </c>
      <c r="D51" s="18" t="s">
        <v>45</v>
      </c>
      <c r="E51" s="64" t="s">
        <v>46</v>
      </c>
      <c r="F51" s="249" t="s">
        <v>44</v>
      </c>
      <c r="G51" s="249" t="s">
        <v>45</v>
      </c>
      <c r="H51" s="251" t="s">
        <v>46</v>
      </c>
      <c r="I51" s="18" t="s">
        <v>44</v>
      </c>
      <c r="J51" s="18" t="s">
        <v>45</v>
      </c>
      <c r="K51" s="64" t="s">
        <v>46</v>
      </c>
      <c r="L51" s="249" t="s">
        <v>44</v>
      </c>
      <c r="M51" s="249" t="s">
        <v>45</v>
      </c>
      <c r="N51" s="249" t="s">
        <v>46</v>
      </c>
    </row>
    <row r="52" spans="1:14" ht="18.75" x14ac:dyDescent="0.3">
      <c r="A52" s="27">
        <v>2021</v>
      </c>
      <c r="B52" s="20"/>
      <c r="C52" s="20"/>
      <c r="D52" s="20"/>
      <c r="E52" s="65"/>
      <c r="F52" s="252"/>
      <c r="G52" s="252"/>
      <c r="H52" s="253"/>
      <c r="I52" s="20"/>
      <c r="J52" s="20"/>
      <c r="K52" s="65"/>
      <c r="L52" s="252"/>
      <c r="M52" s="252"/>
      <c r="N52" s="252"/>
    </row>
    <row r="53" spans="1:14" x14ac:dyDescent="0.25">
      <c r="A53" s="21" t="s">
        <v>47</v>
      </c>
      <c r="B53" s="20"/>
      <c r="C53" s="32" t="s">
        <v>92</v>
      </c>
      <c r="D53" s="32">
        <v>35</v>
      </c>
      <c r="E53" s="66">
        <f>D53*1.5</f>
        <v>52.5</v>
      </c>
      <c r="F53" s="254" t="s">
        <v>97</v>
      </c>
      <c r="G53" s="255">
        <v>51.49</v>
      </c>
      <c r="H53" s="256">
        <v>64.33</v>
      </c>
      <c r="I53" s="32">
        <v>20</v>
      </c>
      <c r="J53" s="32">
        <v>37</v>
      </c>
      <c r="K53" s="66">
        <v>55.5</v>
      </c>
      <c r="L53" s="255">
        <v>22.75</v>
      </c>
      <c r="M53" s="255">
        <v>41.62</v>
      </c>
      <c r="N53" s="255">
        <v>54.65</v>
      </c>
    </row>
    <row r="54" spans="1:14" x14ac:dyDescent="0.25">
      <c r="A54" s="21" t="s">
        <v>48</v>
      </c>
      <c r="B54" s="20"/>
      <c r="C54" s="32" t="s">
        <v>92</v>
      </c>
      <c r="D54" s="32">
        <v>29.5</v>
      </c>
      <c r="E54" s="66">
        <f t="shared" ref="E54:E60" si="8">D54*1.5</f>
        <v>44.25</v>
      </c>
      <c r="F54" s="254" t="s">
        <v>98</v>
      </c>
      <c r="G54" s="255">
        <v>45.39</v>
      </c>
      <c r="H54" s="256">
        <v>58.62</v>
      </c>
      <c r="I54" s="32">
        <v>17</v>
      </c>
      <c r="J54" s="32">
        <v>31.45</v>
      </c>
      <c r="K54" s="66">
        <v>47.17</v>
      </c>
      <c r="L54" s="255">
        <v>19.54</v>
      </c>
      <c r="M54" s="255">
        <v>36.58</v>
      </c>
      <c r="N54" s="255">
        <v>47.77</v>
      </c>
    </row>
    <row r="55" spans="1:14" x14ac:dyDescent="0.25">
      <c r="A55" s="21" t="s">
        <v>49</v>
      </c>
      <c r="B55" s="20"/>
      <c r="C55" s="32" t="s">
        <v>92</v>
      </c>
      <c r="D55" s="32">
        <v>27.5</v>
      </c>
      <c r="E55" s="66">
        <f t="shared" si="8"/>
        <v>41.25</v>
      </c>
      <c r="F55" s="254" t="s">
        <v>99</v>
      </c>
      <c r="G55" s="255">
        <v>43.14</v>
      </c>
      <c r="H55" s="256">
        <v>56.04</v>
      </c>
      <c r="I55" s="32">
        <v>16</v>
      </c>
      <c r="J55" s="32">
        <v>29.6</v>
      </c>
      <c r="K55" s="66">
        <v>44.4</v>
      </c>
      <c r="L55" s="255">
        <v>18.440000000000001</v>
      </c>
      <c r="M55" s="255">
        <v>34.840000000000003</v>
      </c>
      <c r="N55" s="255">
        <v>45.4</v>
      </c>
    </row>
    <row r="56" spans="1:14" x14ac:dyDescent="0.25">
      <c r="A56" s="21" t="s">
        <v>50</v>
      </c>
      <c r="B56" s="20"/>
      <c r="C56" s="32" t="s">
        <v>92</v>
      </c>
      <c r="D56" s="32">
        <v>25.5</v>
      </c>
      <c r="E56" s="66">
        <f t="shared" si="8"/>
        <v>38.25</v>
      </c>
      <c r="F56" s="254" t="s">
        <v>100</v>
      </c>
      <c r="G56" s="255">
        <v>41.74</v>
      </c>
      <c r="H56" s="256">
        <v>54.33</v>
      </c>
      <c r="I56" s="32">
        <v>15</v>
      </c>
      <c r="J56" s="32">
        <v>27.75</v>
      </c>
      <c r="K56" s="66">
        <v>41.62</v>
      </c>
      <c r="L56" s="255">
        <v>17.829999999999998</v>
      </c>
      <c r="M56" s="255">
        <v>33.89</v>
      </c>
      <c r="N56" s="255">
        <v>44.1</v>
      </c>
    </row>
    <row r="57" spans="1:14" x14ac:dyDescent="0.25">
      <c r="A57" s="21" t="s">
        <v>51</v>
      </c>
      <c r="B57" s="20"/>
      <c r="C57" s="32" t="s">
        <v>92</v>
      </c>
      <c r="D57" s="32">
        <v>0</v>
      </c>
      <c r="E57" s="66">
        <f t="shared" si="8"/>
        <v>0</v>
      </c>
      <c r="F57" s="254" t="s">
        <v>101</v>
      </c>
      <c r="G57" s="255">
        <v>40.74</v>
      </c>
      <c r="H57" s="256">
        <v>53.33</v>
      </c>
      <c r="I57" s="32">
        <v>14</v>
      </c>
      <c r="J57" s="32">
        <v>25.9</v>
      </c>
      <c r="K57" s="66">
        <v>38.85</v>
      </c>
      <c r="L57" s="255">
        <v>17.260000000000002</v>
      </c>
      <c r="M57" s="255">
        <v>33</v>
      </c>
      <c r="N57" s="255">
        <v>42.89</v>
      </c>
    </row>
    <row r="58" spans="1:14" x14ac:dyDescent="0.25">
      <c r="A58" s="21" t="s">
        <v>52</v>
      </c>
      <c r="B58" s="20"/>
      <c r="C58" s="32" t="s">
        <v>92</v>
      </c>
      <c r="D58" s="32">
        <v>33.5</v>
      </c>
      <c r="E58" s="66">
        <f t="shared" si="8"/>
        <v>50.25</v>
      </c>
      <c r="F58" s="254" t="s">
        <v>102</v>
      </c>
      <c r="G58" s="255">
        <v>47.66</v>
      </c>
      <c r="H58" s="256">
        <v>60.98</v>
      </c>
      <c r="I58" s="32">
        <v>17</v>
      </c>
      <c r="J58" s="32">
        <v>31.45</v>
      </c>
      <c r="K58" s="66">
        <v>47.17</v>
      </c>
      <c r="L58" s="255">
        <v>22.75</v>
      </c>
      <c r="M58" s="255">
        <v>41.62</v>
      </c>
      <c r="N58" s="255">
        <v>54.65</v>
      </c>
    </row>
    <row r="59" spans="1:14" x14ac:dyDescent="0.25">
      <c r="A59" s="21" t="s">
        <v>53</v>
      </c>
      <c r="B59" s="20"/>
      <c r="C59" s="32" t="s">
        <v>92</v>
      </c>
      <c r="D59" s="32">
        <v>33.5</v>
      </c>
      <c r="E59" s="66">
        <f t="shared" si="8"/>
        <v>50.25</v>
      </c>
      <c r="F59" s="254" t="s">
        <v>103</v>
      </c>
      <c r="G59" s="255">
        <v>51.49</v>
      </c>
      <c r="H59" s="256">
        <v>64.989999999999995</v>
      </c>
      <c r="I59" s="32">
        <v>20</v>
      </c>
      <c r="J59" s="32">
        <v>37</v>
      </c>
      <c r="K59" s="66">
        <v>55.5</v>
      </c>
      <c r="L59" s="255">
        <v>22.75</v>
      </c>
      <c r="M59" s="255">
        <v>41.62</v>
      </c>
      <c r="N59" s="255">
        <v>54.65</v>
      </c>
    </row>
    <row r="60" spans="1:14" x14ac:dyDescent="0.25">
      <c r="A60" s="229" t="s">
        <v>54</v>
      </c>
      <c r="B60" s="229"/>
      <c r="C60" s="32" t="s">
        <v>92</v>
      </c>
      <c r="D60" s="32">
        <v>33.5</v>
      </c>
      <c r="E60" s="66">
        <f t="shared" si="8"/>
        <v>50.25</v>
      </c>
      <c r="F60" s="254" t="s">
        <v>97</v>
      </c>
      <c r="G60" s="255">
        <v>51.49</v>
      </c>
      <c r="H60" s="256">
        <v>64.989999999999995</v>
      </c>
      <c r="I60" s="32">
        <v>17</v>
      </c>
      <c r="J60" s="32">
        <v>31.45</v>
      </c>
      <c r="K60" s="66">
        <v>47.17</v>
      </c>
      <c r="L60" s="255">
        <v>22.75</v>
      </c>
      <c r="M60" s="255">
        <v>41.62</v>
      </c>
      <c r="N60" s="255">
        <v>54.65</v>
      </c>
    </row>
    <row r="61" spans="1:14" x14ac:dyDescent="0.25">
      <c r="A61" s="19"/>
      <c r="B61" s="20"/>
      <c r="C61" s="20"/>
      <c r="D61" s="20"/>
      <c r="E61" s="65"/>
      <c r="F61" s="252"/>
      <c r="G61" s="252"/>
      <c r="H61" s="253"/>
      <c r="I61" s="20"/>
      <c r="J61" s="20"/>
      <c r="K61" s="65"/>
      <c r="L61" s="252"/>
      <c r="M61" s="252"/>
      <c r="N61" s="252"/>
    </row>
    <row r="62" spans="1:14" ht="18.75" x14ac:dyDescent="0.3">
      <c r="A62" s="27">
        <v>2022</v>
      </c>
      <c r="B62" s="20"/>
      <c r="C62" s="20"/>
      <c r="D62" s="20"/>
      <c r="E62" s="65"/>
      <c r="F62" s="252"/>
      <c r="G62" s="252"/>
      <c r="H62" s="253"/>
      <c r="I62" s="20"/>
      <c r="J62" s="20"/>
      <c r="K62" s="65"/>
      <c r="L62" s="252"/>
      <c r="M62" s="252"/>
      <c r="N62" s="252"/>
    </row>
    <row r="63" spans="1:14" x14ac:dyDescent="0.25">
      <c r="A63" s="21" t="s">
        <v>47</v>
      </c>
      <c r="B63" s="20"/>
      <c r="C63" s="32" t="s">
        <v>92</v>
      </c>
      <c r="D63" s="32">
        <v>36.4</v>
      </c>
      <c r="E63" s="66">
        <f t="shared" ref="E63:E70" si="9">D63*1.5</f>
        <v>54.599999999999994</v>
      </c>
      <c r="F63" s="254" t="s">
        <v>97</v>
      </c>
      <c r="G63" s="255">
        <v>53.63</v>
      </c>
      <c r="H63" s="256">
        <v>66.63</v>
      </c>
      <c r="I63" s="32">
        <v>20</v>
      </c>
      <c r="J63" s="32">
        <v>37</v>
      </c>
      <c r="K63" s="66">
        <v>55.5</v>
      </c>
      <c r="L63" s="255">
        <v>23.44</v>
      </c>
      <c r="M63" s="255">
        <v>42.69</v>
      </c>
      <c r="N63" s="255">
        <v>56.11</v>
      </c>
    </row>
    <row r="64" spans="1:14" x14ac:dyDescent="0.25">
      <c r="A64" s="21" t="s">
        <v>48</v>
      </c>
      <c r="B64" s="20"/>
      <c r="C64" s="32" t="s">
        <v>92</v>
      </c>
      <c r="D64" s="32">
        <v>30.68</v>
      </c>
      <c r="E64" s="66">
        <f t="shared" si="9"/>
        <v>46.019999999999996</v>
      </c>
      <c r="F64" s="254" t="s">
        <v>98</v>
      </c>
      <c r="G64" s="255">
        <v>47.26</v>
      </c>
      <c r="H64" s="256">
        <v>60.26</v>
      </c>
      <c r="I64" s="32">
        <v>17</v>
      </c>
      <c r="J64" s="32">
        <v>31.45</v>
      </c>
      <c r="K64" s="66">
        <v>47.17</v>
      </c>
      <c r="L64" s="255">
        <v>20.13</v>
      </c>
      <c r="M64" s="255">
        <v>37.49</v>
      </c>
      <c r="N64" s="255">
        <v>49.02</v>
      </c>
    </row>
    <row r="65" spans="1:14" x14ac:dyDescent="0.25">
      <c r="A65" s="21" t="s">
        <v>49</v>
      </c>
      <c r="B65" s="20"/>
      <c r="C65" s="32" t="s">
        <v>92</v>
      </c>
      <c r="D65" s="32">
        <v>28.6</v>
      </c>
      <c r="E65" s="66">
        <f t="shared" si="9"/>
        <v>42.900000000000006</v>
      </c>
      <c r="F65" s="254" t="s">
        <v>99</v>
      </c>
      <c r="G65" s="255">
        <v>45.1</v>
      </c>
      <c r="H65" s="256">
        <v>58.62</v>
      </c>
      <c r="I65" s="32">
        <v>16</v>
      </c>
      <c r="J65" s="32">
        <v>29.6</v>
      </c>
      <c r="K65" s="66">
        <v>44.4</v>
      </c>
      <c r="L65" s="255">
        <v>18.989999999999998</v>
      </c>
      <c r="M65" s="255">
        <v>35.71</v>
      </c>
      <c r="N65" s="255">
        <v>46.59</v>
      </c>
    </row>
    <row r="66" spans="1:14" x14ac:dyDescent="0.25">
      <c r="A66" s="21" t="s">
        <v>50</v>
      </c>
      <c r="B66" s="20"/>
      <c r="C66" s="32" t="s">
        <v>92</v>
      </c>
      <c r="D66" s="32">
        <v>26.52</v>
      </c>
      <c r="E66" s="66">
        <f t="shared" si="9"/>
        <v>39.78</v>
      </c>
      <c r="F66" s="254" t="s">
        <v>100</v>
      </c>
      <c r="G66" s="255">
        <v>43.67</v>
      </c>
      <c r="H66" s="256">
        <v>56.67</v>
      </c>
      <c r="I66" s="32">
        <v>15</v>
      </c>
      <c r="J66" s="32">
        <v>27.75</v>
      </c>
      <c r="K66" s="66">
        <v>41.62</v>
      </c>
      <c r="L66" s="255">
        <v>18.36</v>
      </c>
      <c r="M66" s="255">
        <v>34.729999999999997</v>
      </c>
      <c r="N66" s="255">
        <v>45.25</v>
      </c>
    </row>
    <row r="67" spans="1:14" x14ac:dyDescent="0.25">
      <c r="A67" s="21" t="s">
        <v>51</v>
      </c>
      <c r="B67" s="20"/>
      <c r="C67" s="32" t="s">
        <v>92</v>
      </c>
      <c r="D67" s="32">
        <v>0</v>
      </c>
      <c r="E67" s="66">
        <f t="shared" si="9"/>
        <v>0</v>
      </c>
      <c r="F67" s="254" t="s">
        <v>101</v>
      </c>
      <c r="G67" s="255">
        <v>42.65</v>
      </c>
      <c r="H67" s="256">
        <v>55.65</v>
      </c>
      <c r="I67" s="32">
        <v>14</v>
      </c>
      <c r="J67" s="32">
        <v>25.9</v>
      </c>
      <c r="K67" s="66">
        <v>38.85</v>
      </c>
      <c r="L67" s="255">
        <v>17.78</v>
      </c>
      <c r="M67" s="255">
        <v>33.81</v>
      </c>
      <c r="N67" s="255">
        <v>44</v>
      </c>
    </row>
    <row r="68" spans="1:14" x14ac:dyDescent="0.25">
      <c r="A68" s="21" t="s">
        <v>52</v>
      </c>
      <c r="B68" s="20"/>
      <c r="C68" s="32" t="s">
        <v>92</v>
      </c>
      <c r="D68" s="32">
        <v>34.840000000000003</v>
      </c>
      <c r="E68" s="66">
        <f t="shared" si="9"/>
        <v>52.260000000000005</v>
      </c>
      <c r="F68" s="254" t="s">
        <v>102</v>
      </c>
      <c r="G68" s="255">
        <v>49.71</v>
      </c>
      <c r="H68" s="256">
        <v>62.71</v>
      </c>
      <c r="I68" s="32">
        <v>17</v>
      </c>
      <c r="J68" s="32">
        <v>31.45</v>
      </c>
      <c r="K68" s="66">
        <v>47.17</v>
      </c>
      <c r="L68" s="255">
        <v>23.44</v>
      </c>
      <c r="M68" s="255">
        <v>42.69</v>
      </c>
      <c r="N68" s="255">
        <v>56.11</v>
      </c>
    </row>
    <row r="69" spans="1:14" x14ac:dyDescent="0.25">
      <c r="A69" s="21" t="s">
        <v>53</v>
      </c>
      <c r="B69" s="20"/>
      <c r="C69" s="32" t="s">
        <v>92</v>
      </c>
      <c r="D69" s="32">
        <v>34.840000000000003</v>
      </c>
      <c r="E69" s="66">
        <f t="shared" si="9"/>
        <v>52.260000000000005</v>
      </c>
      <c r="F69" s="254" t="s">
        <v>103</v>
      </c>
      <c r="G69" s="255">
        <v>53.63</v>
      </c>
      <c r="H69" s="256">
        <v>66.62</v>
      </c>
      <c r="I69" s="32">
        <v>20</v>
      </c>
      <c r="J69" s="32">
        <v>37</v>
      </c>
      <c r="K69" s="66">
        <v>55.5</v>
      </c>
      <c r="L69" s="255">
        <v>23.44</v>
      </c>
      <c r="M69" s="255">
        <v>42.69</v>
      </c>
      <c r="N69" s="255">
        <v>56.11</v>
      </c>
    </row>
    <row r="70" spans="1:14" x14ac:dyDescent="0.25">
      <c r="A70" s="229" t="s">
        <v>54</v>
      </c>
      <c r="B70" s="229"/>
      <c r="C70" s="32" t="s">
        <v>92</v>
      </c>
      <c r="D70" s="32">
        <v>34.840000000000003</v>
      </c>
      <c r="E70" s="66">
        <f t="shared" si="9"/>
        <v>52.260000000000005</v>
      </c>
      <c r="F70" s="254" t="s">
        <v>97</v>
      </c>
      <c r="G70" s="255">
        <v>53.63</v>
      </c>
      <c r="H70" s="256">
        <v>66.62</v>
      </c>
      <c r="I70" s="32">
        <v>17</v>
      </c>
      <c r="J70" s="32">
        <v>31.45</v>
      </c>
      <c r="K70" s="66">
        <v>47.17</v>
      </c>
      <c r="L70" s="255">
        <v>23.44</v>
      </c>
      <c r="M70" s="255">
        <v>42.69</v>
      </c>
      <c r="N70" s="255">
        <v>56.11</v>
      </c>
    </row>
    <row r="71" spans="1:14" x14ac:dyDescent="0.25">
      <c r="A71" s="21" t="s">
        <v>55</v>
      </c>
      <c r="B71" s="230" t="s">
        <v>56</v>
      </c>
      <c r="C71" s="230"/>
      <c r="D71" s="230"/>
      <c r="E71" s="230"/>
      <c r="F71" s="230"/>
      <c r="G71" s="230"/>
    </row>
    <row r="72" spans="1:14" x14ac:dyDescent="0.25">
      <c r="A72" s="19"/>
      <c r="B72" s="230" t="s">
        <v>57</v>
      </c>
      <c r="C72" s="230"/>
      <c r="D72" s="230"/>
      <c r="E72" s="230"/>
      <c r="F72" s="230"/>
      <c r="G72" s="230"/>
    </row>
    <row r="73" spans="1:14" x14ac:dyDescent="0.25">
      <c r="A73" s="19"/>
      <c r="B73" s="230" t="s">
        <v>58</v>
      </c>
      <c r="C73" s="230"/>
      <c r="D73" s="230"/>
      <c r="E73" s="230"/>
      <c r="F73" s="230"/>
      <c r="G73" s="230"/>
    </row>
    <row r="74" spans="1:14" x14ac:dyDescent="0.25">
      <c r="A74" s="19"/>
      <c r="B74" s="230" t="s">
        <v>59</v>
      </c>
      <c r="C74" s="230"/>
      <c r="D74" s="230"/>
      <c r="E74" s="230"/>
      <c r="F74" s="230"/>
      <c r="G74" s="230"/>
    </row>
    <row r="75" spans="1:14" x14ac:dyDescent="0.25">
      <c r="A75" s="19"/>
      <c r="B75" s="230" t="s">
        <v>60</v>
      </c>
      <c r="C75" s="230"/>
      <c r="D75" s="230"/>
      <c r="E75" s="230"/>
      <c r="F75" s="230"/>
      <c r="G75" s="230"/>
    </row>
    <row r="77" spans="1:14" ht="15.75" thickBot="1" x14ac:dyDescent="0.3"/>
    <row r="78" spans="1:14" ht="15.75" thickBot="1" x14ac:dyDescent="0.3">
      <c r="C78" s="13" t="s">
        <v>91</v>
      </c>
      <c r="D78" s="25"/>
      <c r="E78" s="14"/>
      <c r="F78" s="236" t="s">
        <v>93</v>
      </c>
      <c r="G78" s="237"/>
      <c r="H78" s="238"/>
      <c r="I78" s="38" t="s">
        <v>94</v>
      </c>
      <c r="J78" s="39"/>
      <c r="K78" s="40"/>
      <c r="L78" s="236" t="s">
        <v>95</v>
      </c>
      <c r="M78" s="237"/>
      <c r="N78" s="238"/>
    </row>
    <row r="79" spans="1:14" ht="18.75" x14ac:dyDescent="0.3">
      <c r="A79" s="33"/>
      <c r="B79" s="30"/>
      <c r="C79" s="27">
        <v>2021</v>
      </c>
      <c r="D79" s="27">
        <v>2021</v>
      </c>
      <c r="E79" s="67"/>
      <c r="F79" s="260">
        <v>2021</v>
      </c>
      <c r="G79" s="260">
        <v>2021</v>
      </c>
      <c r="H79" s="261"/>
      <c r="I79" s="27">
        <v>2021</v>
      </c>
      <c r="J79" s="27">
        <v>2021</v>
      </c>
      <c r="K79" s="67"/>
      <c r="L79" s="260">
        <v>2021</v>
      </c>
      <c r="M79" s="260">
        <v>2021</v>
      </c>
      <c r="N79" s="219"/>
    </row>
    <row r="80" spans="1:14" ht="28.5" x14ac:dyDescent="0.25">
      <c r="A80" s="34" t="s">
        <v>61</v>
      </c>
      <c r="B80" s="30"/>
      <c r="C80" s="34" t="s">
        <v>62</v>
      </c>
      <c r="D80" s="34" t="s">
        <v>62</v>
      </c>
      <c r="E80" s="61"/>
      <c r="F80" s="262" t="s">
        <v>62</v>
      </c>
      <c r="G80" s="262" t="s">
        <v>62</v>
      </c>
      <c r="H80" s="245"/>
      <c r="I80" s="34" t="s">
        <v>62</v>
      </c>
      <c r="J80" s="34" t="s">
        <v>62</v>
      </c>
      <c r="K80" s="61"/>
      <c r="L80" s="262" t="s">
        <v>62</v>
      </c>
      <c r="M80" s="262" t="s">
        <v>62</v>
      </c>
      <c r="N80" s="219"/>
    </row>
    <row r="81" spans="1:14" x14ac:dyDescent="0.25">
      <c r="A81" s="33" t="s">
        <v>63</v>
      </c>
      <c r="B81" s="30"/>
      <c r="C81" s="35">
        <v>20.34</v>
      </c>
      <c r="D81" s="36">
        <v>21.15</v>
      </c>
      <c r="E81" s="61"/>
      <c r="F81" s="263">
        <v>29.5</v>
      </c>
      <c r="G81" s="263">
        <v>29.5</v>
      </c>
      <c r="H81" s="245"/>
      <c r="I81" s="35">
        <v>17.149999999999999</v>
      </c>
      <c r="J81" s="36">
        <v>17.149999999999999</v>
      </c>
      <c r="K81" s="61"/>
      <c r="L81" s="263">
        <v>17.66</v>
      </c>
      <c r="M81" s="268">
        <v>17.84</v>
      </c>
      <c r="N81" s="219"/>
    </row>
    <row r="82" spans="1:14" x14ac:dyDescent="0.25">
      <c r="A82" s="33" t="s">
        <v>64</v>
      </c>
      <c r="B82" s="30"/>
      <c r="C82" s="35">
        <v>13.26</v>
      </c>
      <c r="D82" s="36">
        <v>13.79</v>
      </c>
      <c r="E82" s="61"/>
      <c r="F82" s="263">
        <v>12.73</v>
      </c>
      <c r="G82" s="263">
        <v>12.73</v>
      </c>
      <c r="H82" s="245"/>
      <c r="I82" s="35">
        <v>8</v>
      </c>
      <c r="J82" s="36">
        <v>8</v>
      </c>
      <c r="K82" s="61"/>
      <c r="L82" s="263">
        <v>7.77</v>
      </c>
      <c r="M82" s="268">
        <v>7.85</v>
      </c>
      <c r="N82" s="219" t="s">
        <v>129</v>
      </c>
    </row>
    <row r="83" spans="1:14" x14ac:dyDescent="0.25">
      <c r="A83" s="33" t="s">
        <v>65</v>
      </c>
      <c r="B83" s="30"/>
      <c r="C83" s="35">
        <v>8.77</v>
      </c>
      <c r="D83" s="36">
        <v>9.1199999999999992</v>
      </c>
      <c r="E83" s="61"/>
      <c r="F83" s="263">
        <v>9.5</v>
      </c>
      <c r="G83" s="263">
        <v>9.5</v>
      </c>
      <c r="H83" s="245"/>
      <c r="I83" s="35">
        <v>5.5</v>
      </c>
      <c r="J83" s="36">
        <v>5.5</v>
      </c>
      <c r="K83" s="61"/>
      <c r="L83" s="263">
        <v>4.4000000000000004</v>
      </c>
      <c r="M83" s="268">
        <v>4.45</v>
      </c>
      <c r="N83" s="219" t="s">
        <v>110</v>
      </c>
    </row>
    <row r="84" spans="1:14" x14ac:dyDescent="0.25">
      <c r="A84" s="33" t="s">
        <v>66</v>
      </c>
      <c r="B84" s="30"/>
      <c r="C84" s="35">
        <v>11.78</v>
      </c>
      <c r="D84" s="36">
        <v>12.25</v>
      </c>
      <c r="E84" s="61"/>
      <c r="F84" s="263">
        <v>12.25</v>
      </c>
      <c r="G84" s="263">
        <v>12.25</v>
      </c>
      <c r="H84" s="245"/>
      <c r="I84" s="35">
        <v>7.5</v>
      </c>
      <c r="J84" s="36">
        <v>7.5</v>
      </c>
      <c r="K84" s="61"/>
      <c r="L84" s="263">
        <v>4.7699999999999996</v>
      </c>
      <c r="M84" s="268">
        <v>4.8099999999999996</v>
      </c>
      <c r="N84" s="219" t="s">
        <v>111</v>
      </c>
    </row>
    <row r="85" spans="1:14" x14ac:dyDescent="0.25">
      <c r="A85" s="33" t="s">
        <v>67</v>
      </c>
      <c r="B85" s="30"/>
      <c r="C85" s="35"/>
      <c r="D85" s="36"/>
      <c r="E85" s="61"/>
      <c r="F85" s="263">
        <v>21.2</v>
      </c>
      <c r="G85" s="263">
        <v>21.2</v>
      </c>
      <c r="H85" s="245"/>
      <c r="I85" s="35">
        <v>10.5</v>
      </c>
      <c r="J85" s="36">
        <v>10.5</v>
      </c>
      <c r="K85" s="61"/>
      <c r="L85" s="263">
        <v>11.25</v>
      </c>
      <c r="M85" s="268">
        <v>11.36</v>
      </c>
      <c r="N85" s="219" t="s">
        <v>112</v>
      </c>
    </row>
    <row r="86" spans="1:14" x14ac:dyDescent="0.25">
      <c r="A86" s="33" t="s">
        <v>68</v>
      </c>
      <c r="B86" s="30"/>
      <c r="C86" s="35">
        <v>67.61</v>
      </c>
      <c r="D86" s="36">
        <v>70.31</v>
      </c>
      <c r="E86" s="61"/>
      <c r="F86" s="263">
        <v>50.62</v>
      </c>
      <c r="G86" s="263">
        <v>50.62</v>
      </c>
      <c r="H86" s="245"/>
      <c r="I86" s="35">
        <v>54</v>
      </c>
      <c r="J86" s="36">
        <v>54</v>
      </c>
      <c r="K86" s="61"/>
      <c r="L86" s="263"/>
      <c r="M86" s="268"/>
      <c r="N86" s="219"/>
    </row>
    <row r="87" spans="1:14" x14ac:dyDescent="0.25">
      <c r="A87" s="33" t="s">
        <v>69</v>
      </c>
      <c r="B87" s="30"/>
      <c r="C87" s="35">
        <v>35.6</v>
      </c>
      <c r="D87" s="36">
        <v>37.020000000000003</v>
      </c>
      <c r="E87" s="61"/>
      <c r="F87" s="263">
        <v>39.630000000000003</v>
      </c>
      <c r="G87" s="263">
        <v>39.630000000000003</v>
      </c>
      <c r="H87" s="245"/>
      <c r="I87" s="35">
        <v>32</v>
      </c>
      <c r="J87" s="36">
        <v>32</v>
      </c>
      <c r="K87" s="61"/>
      <c r="L87" s="263">
        <v>26.25</v>
      </c>
      <c r="M87" s="268">
        <v>26.51</v>
      </c>
      <c r="N87" s="219"/>
    </row>
    <row r="88" spans="1:14" x14ac:dyDescent="0.25">
      <c r="A88" s="33" t="s">
        <v>70</v>
      </c>
      <c r="B88" s="30"/>
      <c r="C88" s="35">
        <v>11.09</v>
      </c>
      <c r="D88" s="36">
        <v>11.53</v>
      </c>
      <c r="E88" s="61"/>
      <c r="F88" s="263">
        <v>11</v>
      </c>
      <c r="G88" s="263">
        <v>11</v>
      </c>
      <c r="H88" s="245"/>
      <c r="I88" s="35">
        <v>6.5</v>
      </c>
      <c r="J88" s="36">
        <v>6.5</v>
      </c>
      <c r="K88" s="61"/>
      <c r="L88" s="263"/>
      <c r="M88" s="268"/>
      <c r="N88" s="219"/>
    </row>
    <row r="89" spans="1:14" x14ac:dyDescent="0.25">
      <c r="A89" s="33" t="s">
        <v>71</v>
      </c>
      <c r="B89" s="30"/>
      <c r="C89" s="35"/>
      <c r="D89" s="36"/>
      <c r="E89" s="61"/>
      <c r="F89" s="263">
        <v>16.11</v>
      </c>
      <c r="G89" s="263">
        <v>16.11</v>
      </c>
      <c r="H89" s="245"/>
      <c r="I89" s="35">
        <v>11</v>
      </c>
      <c r="J89" s="36">
        <v>11</v>
      </c>
      <c r="K89" s="61"/>
      <c r="L89" s="263">
        <v>10.88</v>
      </c>
      <c r="M89" s="268">
        <v>10.99</v>
      </c>
      <c r="N89" s="219"/>
    </row>
    <row r="90" spans="1:14" x14ac:dyDescent="0.25">
      <c r="A90" s="33" t="s">
        <v>72</v>
      </c>
      <c r="B90" s="30"/>
      <c r="C90" s="35">
        <v>13.05</v>
      </c>
      <c r="D90" s="36">
        <v>13.57</v>
      </c>
      <c r="E90" s="61"/>
      <c r="F90" s="263">
        <v>18.559999999999999</v>
      </c>
      <c r="G90" s="263">
        <v>18.559999999999999</v>
      </c>
      <c r="H90" s="245"/>
      <c r="I90" s="35">
        <v>11</v>
      </c>
      <c r="J90" s="36">
        <v>11</v>
      </c>
      <c r="K90" s="61"/>
      <c r="L90" s="263">
        <v>13.15</v>
      </c>
      <c r="M90" s="268">
        <v>13.28</v>
      </c>
      <c r="N90" s="219"/>
    </row>
    <row r="91" spans="1:14" x14ac:dyDescent="0.25">
      <c r="A91" s="33" t="s">
        <v>73</v>
      </c>
      <c r="B91" s="30"/>
      <c r="C91" s="35">
        <v>85</v>
      </c>
      <c r="D91" s="36">
        <v>88.4</v>
      </c>
      <c r="E91" s="61"/>
      <c r="F91" s="263">
        <v>60.1</v>
      </c>
      <c r="G91" s="263">
        <v>60.1</v>
      </c>
      <c r="H91" s="245"/>
      <c r="I91" s="35">
        <v>51</v>
      </c>
      <c r="J91" s="36">
        <v>51</v>
      </c>
      <c r="K91" s="61"/>
      <c r="L91" s="263"/>
      <c r="M91" s="268"/>
      <c r="N91" s="219"/>
    </row>
    <row r="92" spans="1:14" x14ac:dyDescent="0.25">
      <c r="A92" s="33" t="s">
        <v>106</v>
      </c>
      <c r="B92" s="30"/>
      <c r="C92" s="35"/>
      <c r="D92" s="36"/>
      <c r="E92" s="61"/>
      <c r="F92" s="263"/>
      <c r="G92" s="263"/>
      <c r="H92" s="245"/>
      <c r="I92" s="35">
        <v>0.6</v>
      </c>
      <c r="J92" s="36">
        <v>0.6</v>
      </c>
      <c r="K92" s="61"/>
      <c r="L92" s="263"/>
      <c r="M92" s="268"/>
      <c r="N92" s="219"/>
    </row>
    <row r="93" spans="1:14" x14ac:dyDescent="0.25">
      <c r="A93" s="71" t="s">
        <v>107</v>
      </c>
      <c r="B93" s="70"/>
      <c r="C93" s="70"/>
      <c r="D93" s="70"/>
      <c r="E93" s="72"/>
      <c r="F93" s="264"/>
      <c r="G93" s="264"/>
      <c r="H93" s="265"/>
      <c r="I93" s="70"/>
      <c r="J93" s="70"/>
      <c r="K93" s="72"/>
      <c r="L93" s="269">
        <v>16.84</v>
      </c>
      <c r="M93" s="269">
        <v>17.010000000000002</v>
      </c>
      <c r="N93" s="219"/>
    </row>
    <row r="94" spans="1:14" x14ac:dyDescent="0.25">
      <c r="A94" s="71" t="s">
        <v>108</v>
      </c>
      <c r="B94" s="70"/>
      <c r="C94" s="70"/>
      <c r="D94" s="70"/>
      <c r="E94" s="72"/>
      <c r="F94" s="264"/>
      <c r="G94" s="264"/>
      <c r="H94" s="265"/>
      <c r="I94" s="70"/>
      <c r="J94" s="70"/>
      <c r="K94" s="72"/>
      <c r="L94" s="270">
        <v>22.27</v>
      </c>
      <c r="M94" s="271">
        <v>22.49</v>
      </c>
      <c r="N94" s="219"/>
    </row>
    <row r="95" spans="1:14" x14ac:dyDescent="0.25">
      <c r="A95" s="71" t="s">
        <v>109</v>
      </c>
      <c r="B95" s="70"/>
      <c r="C95" s="70"/>
      <c r="D95" s="70"/>
      <c r="E95" s="72"/>
      <c r="F95" s="264"/>
      <c r="G95" s="264"/>
      <c r="H95" s="265"/>
      <c r="I95" s="70"/>
      <c r="J95" s="70"/>
      <c r="K95" s="72"/>
      <c r="L95" s="270">
        <v>20.25</v>
      </c>
      <c r="M95" s="271">
        <v>20.45</v>
      </c>
      <c r="N95" s="219"/>
    </row>
    <row r="96" spans="1:14" x14ac:dyDescent="0.25">
      <c r="A96" s="71" t="s">
        <v>113</v>
      </c>
      <c r="B96" s="70"/>
      <c r="C96" s="70"/>
      <c r="D96" s="70"/>
      <c r="E96" s="72"/>
      <c r="F96" s="264"/>
      <c r="G96" s="264"/>
      <c r="H96" s="265"/>
      <c r="I96" s="70"/>
      <c r="J96" s="70"/>
      <c r="K96" s="72"/>
      <c r="L96" s="270">
        <v>10.72</v>
      </c>
      <c r="M96" s="271">
        <v>10.82</v>
      </c>
      <c r="N96" s="219"/>
    </row>
    <row r="97" spans="1:14" x14ac:dyDescent="0.25">
      <c r="A97" s="70" t="s">
        <v>114</v>
      </c>
      <c r="B97" s="70"/>
      <c r="C97" s="70"/>
      <c r="D97" s="70"/>
      <c r="E97" s="72"/>
      <c r="F97" s="264"/>
      <c r="G97" s="264"/>
      <c r="H97" s="265"/>
      <c r="I97" s="70"/>
      <c r="J97" s="70"/>
      <c r="K97" s="72"/>
      <c r="L97" s="269">
        <v>54.92</v>
      </c>
      <c r="M97" s="269">
        <v>55.47</v>
      </c>
      <c r="N97" s="219"/>
    </row>
    <row r="98" spans="1:14" x14ac:dyDescent="0.25">
      <c r="A98" s="70" t="s">
        <v>115</v>
      </c>
      <c r="B98" s="70"/>
      <c r="C98" s="70"/>
      <c r="D98" s="70"/>
      <c r="E98" s="72"/>
      <c r="F98" s="264"/>
      <c r="G98" s="264"/>
      <c r="H98" s="265"/>
      <c r="I98" s="70"/>
      <c r="J98" s="70"/>
      <c r="K98" s="72"/>
      <c r="L98" s="269">
        <v>24.75</v>
      </c>
      <c r="M98" s="269">
        <v>24.99</v>
      </c>
      <c r="N98" s="219"/>
    </row>
    <row r="99" spans="1:14" x14ac:dyDescent="0.25">
      <c r="A99" s="70" t="s">
        <v>116</v>
      </c>
      <c r="B99" s="70"/>
      <c r="C99" s="70"/>
      <c r="D99" s="70"/>
      <c r="E99" s="72"/>
      <c r="F99" s="264"/>
      <c r="G99" s="264"/>
      <c r="H99" s="265"/>
      <c r="I99" s="70"/>
      <c r="J99" s="70"/>
      <c r="K99" s="72"/>
      <c r="L99" s="269">
        <v>12.59</v>
      </c>
      <c r="M99" s="269">
        <v>12.72</v>
      </c>
      <c r="N99" s="219"/>
    </row>
    <row r="100" spans="1:14" x14ac:dyDescent="0.25">
      <c r="A100" s="70" t="s">
        <v>118</v>
      </c>
      <c r="B100" s="70"/>
      <c r="C100" s="70"/>
      <c r="D100" s="70"/>
      <c r="E100" s="72"/>
      <c r="F100" s="264"/>
      <c r="G100" s="264"/>
      <c r="H100" s="265"/>
      <c r="I100" s="70"/>
      <c r="J100" s="70"/>
      <c r="K100" s="72"/>
      <c r="L100" s="269">
        <v>30.14</v>
      </c>
      <c r="M100" s="269">
        <v>30.44</v>
      </c>
      <c r="N100" s="219"/>
    </row>
    <row r="101" spans="1:14" x14ac:dyDescent="0.25">
      <c r="A101" s="70" t="s">
        <v>117</v>
      </c>
      <c r="B101" s="70"/>
      <c r="C101" s="70"/>
      <c r="D101" s="70"/>
      <c r="E101" s="72"/>
      <c r="F101" s="264"/>
      <c r="G101" s="264"/>
      <c r="H101" s="265"/>
      <c r="I101" s="70"/>
      <c r="J101" s="70"/>
      <c r="K101" s="72"/>
      <c r="L101" s="269">
        <v>28.96</v>
      </c>
      <c r="M101" s="269">
        <v>29.25</v>
      </c>
      <c r="N101" s="219"/>
    </row>
    <row r="102" spans="1:14" x14ac:dyDescent="0.25">
      <c r="A102" s="70" t="s">
        <v>119</v>
      </c>
      <c r="B102" s="70"/>
      <c r="C102" s="70"/>
      <c r="D102" s="70"/>
      <c r="E102" s="72"/>
      <c r="F102" s="264"/>
      <c r="G102" s="264"/>
      <c r="H102" s="265"/>
      <c r="I102" s="70"/>
      <c r="J102" s="70"/>
      <c r="K102" s="72"/>
      <c r="L102" s="269">
        <v>5.3</v>
      </c>
      <c r="M102" s="269">
        <v>5.36</v>
      </c>
      <c r="N102" s="219"/>
    </row>
    <row r="103" spans="1:14" x14ac:dyDescent="0.25">
      <c r="A103" s="70" t="s">
        <v>120</v>
      </c>
      <c r="B103" s="70"/>
      <c r="C103" s="70"/>
      <c r="D103" s="70"/>
      <c r="E103" s="72"/>
      <c r="F103" s="264"/>
      <c r="G103" s="264"/>
      <c r="H103" s="265"/>
      <c r="I103" s="70"/>
      <c r="J103" s="70"/>
      <c r="K103" s="72"/>
      <c r="L103" s="269">
        <v>63.16</v>
      </c>
      <c r="M103" s="269">
        <v>63.79</v>
      </c>
      <c r="N103" s="219"/>
    </row>
    <row r="104" spans="1:14" x14ac:dyDescent="0.25">
      <c r="A104" s="70" t="s">
        <v>121</v>
      </c>
      <c r="B104" s="70"/>
      <c r="C104" s="70"/>
      <c r="D104" s="70"/>
      <c r="E104" s="72"/>
      <c r="F104" s="264"/>
      <c r="G104" s="264"/>
      <c r="H104" s="265"/>
      <c r="I104" s="70"/>
      <c r="J104" s="70"/>
      <c r="K104" s="72"/>
      <c r="L104" s="269">
        <v>16.46</v>
      </c>
      <c r="M104" s="269">
        <v>16.63</v>
      </c>
      <c r="N104" s="219"/>
    </row>
    <row r="105" spans="1:14" x14ac:dyDescent="0.25">
      <c r="A105" s="70" t="s">
        <v>122</v>
      </c>
      <c r="B105" s="70"/>
      <c r="C105" s="70"/>
      <c r="D105" s="70"/>
      <c r="E105" s="72"/>
      <c r="F105" s="264"/>
      <c r="G105" s="264"/>
      <c r="H105" s="265"/>
      <c r="I105" s="70"/>
      <c r="J105" s="70"/>
      <c r="K105" s="72"/>
      <c r="L105" s="269">
        <v>39.97</v>
      </c>
      <c r="M105" s="269">
        <v>40.369999999999997</v>
      </c>
      <c r="N105" s="219"/>
    </row>
    <row r="106" spans="1:14" x14ac:dyDescent="0.25">
      <c r="A106" s="70" t="s">
        <v>123</v>
      </c>
      <c r="B106" s="70"/>
      <c r="C106" s="70"/>
      <c r="D106" s="70"/>
      <c r="E106" s="72"/>
      <c r="F106" s="264"/>
      <c r="G106" s="264"/>
      <c r="H106" s="265"/>
      <c r="I106" s="70"/>
      <c r="J106" s="70"/>
      <c r="K106" s="72"/>
      <c r="L106" s="269">
        <v>20.25</v>
      </c>
      <c r="M106" s="269">
        <v>20.45</v>
      </c>
      <c r="N106" s="219"/>
    </row>
    <row r="107" spans="1:14" x14ac:dyDescent="0.25">
      <c r="A107" s="70" t="s">
        <v>124</v>
      </c>
      <c r="B107" s="70"/>
      <c r="C107" s="70"/>
      <c r="D107" s="70"/>
      <c r="E107" s="72"/>
      <c r="F107" s="264"/>
      <c r="G107" s="264"/>
      <c r="H107" s="265"/>
      <c r="I107" s="70"/>
      <c r="J107" s="70"/>
      <c r="K107" s="72"/>
      <c r="L107" s="269">
        <v>26.56</v>
      </c>
      <c r="M107" s="269">
        <v>26.83</v>
      </c>
      <c r="N107" s="219"/>
    </row>
    <row r="108" spans="1:14" x14ac:dyDescent="0.25">
      <c r="A108" s="70" t="s">
        <v>125</v>
      </c>
      <c r="B108" s="70"/>
      <c r="C108" s="70"/>
      <c r="D108" s="70"/>
      <c r="E108" s="72"/>
      <c r="F108" s="264"/>
      <c r="G108" s="264"/>
      <c r="H108" s="265"/>
      <c r="I108" s="70"/>
      <c r="J108" s="70"/>
      <c r="K108" s="72"/>
      <c r="L108" s="269">
        <v>13.36</v>
      </c>
      <c r="M108" s="269">
        <v>13.49</v>
      </c>
      <c r="N108" s="219"/>
    </row>
    <row r="109" spans="1:14" x14ac:dyDescent="0.25">
      <c r="A109" s="70" t="s">
        <v>126</v>
      </c>
      <c r="B109" s="70"/>
      <c r="C109" s="70"/>
      <c r="D109" s="70"/>
      <c r="E109" s="72"/>
      <c r="F109" s="264"/>
      <c r="G109" s="264"/>
      <c r="H109" s="265"/>
      <c r="I109" s="70"/>
      <c r="J109" s="70"/>
      <c r="K109" s="72"/>
      <c r="L109" s="269">
        <v>26.79</v>
      </c>
      <c r="M109" s="269">
        <v>27.05</v>
      </c>
      <c r="N109" s="219"/>
    </row>
    <row r="110" spans="1:14" x14ac:dyDescent="0.25">
      <c r="A110" s="70" t="s">
        <v>127</v>
      </c>
      <c r="B110" s="70"/>
      <c r="C110" s="70"/>
      <c r="D110" s="70"/>
      <c r="E110" s="72"/>
      <c r="F110" s="264"/>
      <c r="G110" s="264"/>
      <c r="H110" s="265"/>
      <c r="I110" s="70"/>
      <c r="J110" s="70"/>
      <c r="K110" s="72"/>
      <c r="L110" s="269">
        <v>38.25</v>
      </c>
      <c r="M110" s="269">
        <v>38.630000000000003</v>
      </c>
      <c r="N110" s="219"/>
    </row>
    <row r="111" spans="1:14" x14ac:dyDescent="0.25">
      <c r="A111" s="70" t="s">
        <v>128</v>
      </c>
      <c r="B111" s="70"/>
      <c r="C111" s="70"/>
      <c r="D111" s="70"/>
      <c r="E111" s="72"/>
      <c r="F111" s="264"/>
      <c r="G111" s="264"/>
      <c r="H111" s="265"/>
      <c r="I111" s="70"/>
      <c r="J111" s="70"/>
      <c r="K111" s="72"/>
      <c r="L111" s="269">
        <v>27.72</v>
      </c>
      <c r="M111" s="269">
        <v>28</v>
      </c>
      <c r="N111" s="219"/>
    </row>
    <row r="112" spans="1:14" x14ac:dyDescent="0.25">
      <c r="A112" s="70" t="s">
        <v>130</v>
      </c>
      <c r="B112" s="70"/>
      <c r="C112" s="70"/>
      <c r="D112" s="70"/>
      <c r="E112" s="72"/>
      <c r="F112" s="264"/>
      <c r="G112" s="264"/>
      <c r="H112" s="265"/>
      <c r="I112" s="70"/>
      <c r="J112" s="70"/>
      <c r="K112" s="72"/>
      <c r="L112" s="269">
        <v>40.68</v>
      </c>
      <c r="M112" s="269">
        <v>41.08</v>
      </c>
      <c r="N112" s="219"/>
    </row>
    <row r="113" spans="1:14" x14ac:dyDescent="0.25">
      <c r="A113" s="70" t="s">
        <v>131</v>
      </c>
      <c r="B113" s="70"/>
      <c r="C113" s="70"/>
      <c r="D113" s="70"/>
      <c r="E113" s="72"/>
      <c r="F113" s="264"/>
      <c r="G113" s="264"/>
      <c r="H113" s="265"/>
      <c r="I113" s="70"/>
      <c r="J113" s="70"/>
      <c r="K113" s="72"/>
      <c r="L113" s="269">
        <v>8.5500000000000007</v>
      </c>
      <c r="M113" s="269">
        <v>8.4600000000000009</v>
      </c>
      <c r="N113" s="219"/>
    </row>
    <row r="114" spans="1:14" x14ac:dyDescent="0.25">
      <c r="A114" s="70"/>
      <c r="B114" s="70"/>
      <c r="C114" s="70"/>
      <c r="D114" s="70"/>
      <c r="E114" s="70"/>
      <c r="F114" s="264"/>
      <c r="G114" s="264"/>
      <c r="H114" s="264"/>
      <c r="I114" s="70"/>
      <c r="J114" s="70"/>
      <c r="K114" s="70"/>
      <c r="L114" s="269"/>
      <c r="M114" s="269"/>
      <c r="N114" s="219"/>
    </row>
    <row r="115" spans="1:14" x14ac:dyDescent="0.25">
      <c r="A115" s="70"/>
      <c r="B115" s="70"/>
      <c r="C115" s="70"/>
      <c r="D115" s="70"/>
      <c r="E115" s="70"/>
      <c r="F115" s="264"/>
      <c r="G115" s="264"/>
      <c r="H115" s="264"/>
      <c r="I115" s="70"/>
      <c r="J115" s="70"/>
      <c r="K115" s="70"/>
      <c r="L115" s="269"/>
      <c r="M115" s="269"/>
      <c r="N115" s="219"/>
    </row>
    <row r="116" spans="1:14" x14ac:dyDescent="0.25">
      <c r="A116" s="70"/>
      <c r="B116" s="70"/>
      <c r="C116" s="70"/>
      <c r="D116" s="70"/>
      <c r="E116" s="70"/>
      <c r="F116" s="264"/>
      <c r="G116" s="264"/>
      <c r="H116" s="264"/>
      <c r="I116" s="70"/>
      <c r="J116" s="70"/>
      <c r="K116" s="70"/>
      <c r="L116" s="269"/>
      <c r="M116" s="269"/>
      <c r="N116" s="219"/>
    </row>
    <row r="117" spans="1:14" x14ac:dyDescent="0.25">
      <c r="A117" s="70"/>
      <c r="B117" s="70"/>
      <c r="C117" s="70"/>
      <c r="D117" s="70"/>
      <c r="E117" s="70"/>
      <c r="F117" s="264"/>
      <c r="G117" s="264"/>
      <c r="H117" s="264"/>
      <c r="I117" s="70"/>
      <c r="J117" s="70"/>
      <c r="K117" s="70"/>
      <c r="L117" s="264"/>
      <c r="M117" s="264"/>
      <c r="N117" s="219"/>
    </row>
    <row r="118" spans="1:14" x14ac:dyDescent="0.25">
      <c r="F118" s="219"/>
      <c r="G118" s="219"/>
      <c r="H118" s="219"/>
      <c r="L118" s="219"/>
      <c r="M118" s="219"/>
      <c r="N118" s="219"/>
    </row>
    <row r="119" spans="1:14" ht="15.75" thickBot="1" x14ac:dyDescent="0.3">
      <c r="F119" s="219"/>
      <c r="G119" s="219"/>
      <c r="H119" s="219"/>
      <c r="L119" s="219"/>
      <c r="M119" s="219"/>
      <c r="N119" s="219"/>
    </row>
    <row r="120" spans="1:14" ht="15.75" thickBot="1" x14ac:dyDescent="0.3">
      <c r="C120" s="13" t="s">
        <v>91</v>
      </c>
      <c r="D120" s="25"/>
      <c r="E120" s="14"/>
      <c r="F120" s="236" t="s">
        <v>93</v>
      </c>
      <c r="G120" s="237"/>
      <c r="H120" s="238"/>
      <c r="I120" s="38" t="s">
        <v>94</v>
      </c>
      <c r="J120" s="39"/>
      <c r="K120" s="40"/>
      <c r="L120" s="236" t="s">
        <v>95</v>
      </c>
      <c r="M120" s="237"/>
      <c r="N120" s="238"/>
    </row>
    <row r="121" spans="1:14" ht="71.25" customHeight="1" x14ac:dyDescent="0.25">
      <c r="A121" s="228" t="s">
        <v>74</v>
      </c>
      <c r="C121" s="22" t="s">
        <v>75</v>
      </c>
      <c r="E121" s="67"/>
      <c r="F121" s="266" t="s">
        <v>75</v>
      </c>
      <c r="G121" s="219"/>
      <c r="H121" s="261"/>
      <c r="I121" s="22" t="s">
        <v>75</v>
      </c>
      <c r="K121" s="67"/>
      <c r="L121" s="266" t="s">
        <v>75</v>
      </c>
      <c r="M121" s="219"/>
      <c r="N121" s="219"/>
    </row>
    <row r="122" spans="1:14" x14ac:dyDescent="0.25">
      <c r="A122" s="228"/>
      <c r="C122" s="69">
        <v>0.1</v>
      </c>
      <c r="E122" s="61"/>
      <c r="F122" s="267">
        <v>0.1</v>
      </c>
      <c r="G122" s="219"/>
      <c r="H122" s="245"/>
      <c r="I122" s="37">
        <v>0</v>
      </c>
      <c r="K122" s="61"/>
      <c r="L122" s="267">
        <v>0.1</v>
      </c>
      <c r="M122" s="219"/>
      <c r="N122" s="219"/>
    </row>
    <row r="123" spans="1:14" x14ac:dyDescent="0.25">
      <c r="I123" t="s">
        <v>105</v>
      </c>
    </row>
  </sheetData>
  <mergeCells count="8">
    <mergeCell ref="A121:A122"/>
    <mergeCell ref="A70:B70"/>
    <mergeCell ref="A60:B60"/>
    <mergeCell ref="B71:G71"/>
    <mergeCell ref="B72:G72"/>
    <mergeCell ref="B73:G73"/>
    <mergeCell ref="B74:G74"/>
    <mergeCell ref="B75:G7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54EF9-BF31-4AC8-B497-456ECD93220E}">
  <dimension ref="A1:Q112"/>
  <sheetViews>
    <sheetView workbookViewId="0">
      <selection activeCell="B112" sqref="B112:F112"/>
    </sheetView>
  </sheetViews>
  <sheetFormatPr defaultRowHeight="15" x14ac:dyDescent="0.25"/>
  <cols>
    <col min="2" max="2" width="15.28515625" customWidth="1"/>
    <col min="3" max="3" width="13.85546875" customWidth="1"/>
    <col min="4" max="5" width="12.7109375" bestFit="1" customWidth="1"/>
    <col min="6" max="6" width="11.28515625" customWidth="1"/>
    <col min="7" max="9" width="11.5703125" customWidth="1"/>
    <col min="11" max="14" width="11.5703125" customWidth="1"/>
    <col min="15" max="15" width="11.140625" customWidth="1"/>
    <col min="17" max="17" width="12.5703125" customWidth="1"/>
  </cols>
  <sheetData>
    <row r="1" spans="1:10" ht="31.5" x14ac:dyDescent="0.5">
      <c r="A1" s="173" t="s">
        <v>220</v>
      </c>
    </row>
    <row r="3" spans="1:10" ht="23.25" x14ac:dyDescent="0.35">
      <c r="A3" s="23" t="s">
        <v>233</v>
      </c>
    </row>
    <row r="5" spans="1:10" ht="60" x14ac:dyDescent="0.25">
      <c r="B5" s="128" t="s">
        <v>189</v>
      </c>
      <c r="C5" s="154" t="s">
        <v>234</v>
      </c>
      <c r="D5" s="154" t="s">
        <v>235</v>
      </c>
      <c r="E5" s="154" t="s">
        <v>236</v>
      </c>
      <c r="F5" s="186" t="s">
        <v>237</v>
      </c>
    </row>
    <row r="6" spans="1:10" x14ac:dyDescent="0.25">
      <c r="B6" s="184" t="s">
        <v>193</v>
      </c>
      <c r="C6" s="130">
        <f>E15</f>
        <v>2163104.25</v>
      </c>
      <c r="D6" s="130">
        <f>E109</f>
        <v>1298406.3899999999</v>
      </c>
      <c r="E6" s="130">
        <f>SUM(C6:D6)</f>
        <v>3461510.6399999997</v>
      </c>
      <c r="F6" s="185">
        <v>0</v>
      </c>
    </row>
    <row r="7" spans="1:10" x14ac:dyDescent="0.25">
      <c r="B7" s="219" t="s">
        <v>93</v>
      </c>
      <c r="C7" s="223">
        <f t="shared" ref="C7:C9" si="0">E16</f>
        <v>3529037.5317000002</v>
      </c>
      <c r="D7" s="223">
        <f t="shared" ref="D7:D9" si="1">E110</f>
        <v>1622198.87</v>
      </c>
      <c r="E7" s="223">
        <f t="shared" ref="E7:E9" si="2">SUM(C7:D7)</f>
        <v>5151236.4017000003</v>
      </c>
      <c r="F7" s="224">
        <f>(E7-$E$6)/$E$6</f>
        <v>0.48814692122396619</v>
      </c>
    </row>
    <row r="8" spans="1:10" x14ac:dyDescent="0.25">
      <c r="B8" t="s">
        <v>94</v>
      </c>
      <c r="C8" s="129">
        <f t="shared" si="0"/>
        <v>3035991</v>
      </c>
      <c r="D8" s="129">
        <f t="shared" si="1"/>
        <v>1720196.2799999998</v>
      </c>
      <c r="E8" s="129">
        <f t="shared" si="2"/>
        <v>4756187.2799999993</v>
      </c>
      <c r="F8" s="41">
        <f t="shared" ref="F8:F9" si="3">(E8-$E$6)/$E$6</f>
        <v>0.37402070212905653</v>
      </c>
    </row>
    <row r="9" spans="1:10" x14ac:dyDescent="0.25">
      <c r="B9" s="219" t="s">
        <v>95</v>
      </c>
      <c r="C9" s="223">
        <f t="shared" si="0"/>
        <v>4606263.4499999993</v>
      </c>
      <c r="D9" s="223">
        <f t="shared" si="1"/>
        <v>2648512</v>
      </c>
      <c r="E9" s="223">
        <f t="shared" si="2"/>
        <v>7254775.4499999993</v>
      </c>
      <c r="F9" s="224">
        <f t="shared" si="3"/>
        <v>1.0958408638605253</v>
      </c>
    </row>
    <row r="12" spans="1:10" ht="23.25" x14ac:dyDescent="0.35">
      <c r="A12" s="23" t="s">
        <v>231</v>
      </c>
    </row>
    <row r="13" spans="1:10" x14ac:dyDescent="0.25">
      <c r="H13" s="128" t="s">
        <v>194</v>
      </c>
    </row>
    <row r="14" spans="1:10" x14ac:dyDescent="0.25">
      <c r="B14" s="128" t="s">
        <v>189</v>
      </c>
      <c r="C14" s="128" t="s">
        <v>190</v>
      </c>
      <c r="D14" s="128" t="s">
        <v>191</v>
      </c>
      <c r="E14" s="128" t="s">
        <v>192</v>
      </c>
      <c r="F14" s="144" t="s">
        <v>228</v>
      </c>
      <c r="H14" s="128" t="s">
        <v>190</v>
      </c>
      <c r="I14" s="128" t="s">
        <v>191</v>
      </c>
      <c r="J14" s="128" t="s">
        <v>195</v>
      </c>
    </row>
    <row r="15" spans="1:10" x14ac:dyDescent="0.25">
      <c r="B15" t="s">
        <v>193</v>
      </c>
      <c r="C15" s="129">
        <f>'Submitted Bids'!D20</f>
        <v>1102750.25</v>
      </c>
      <c r="D15" s="129">
        <f>'Submitted Bids'!D28</f>
        <v>1060354</v>
      </c>
      <c r="E15" s="130">
        <f>SUM(C15:D15)</f>
        <v>2163104.25</v>
      </c>
      <c r="F15" s="41">
        <v>0</v>
      </c>
      <c r="H15" s="129">
        <f>'Submitted Bids'!E20</f>
        <v>3041.8179185170884</v>
      </c>
      <c r="I15" s="129">
        <f>'Submitted Bids'!E28</f>
        <v>2928.8310683902332</v>
      </c>
      <c r="J15" s="130">
        <f>('Submitted Bids'!D20+'Submitted Bids'!D28)/('Submitted Bids'!C20+'Submitted Bids'!C28)</f>
        <v>2985.3626978759817</v>
      </c>
    </row>
    <row r="16" spans="1:10" x14ac:dyDescent="0.25">
      <c r="A16" s="181" t="s">
        <v>229</v>
      </c>
      <c r="B16" s="219" t="s">
        <v>93</v>
      </c>
      <c r="C16" s="223">
        <f>'Submitted Bids'!G20*0.985</f>
        <v>1610523.0975500001</v>
      </c>
      <c r="D16" s="223">
        <f>'Submitted Bids'!G28*0.985</f>
        <v>1918514.4341499999</v>
      </c>
      <c r="E16" s="223">
        <f t="shared" ref="E16:E18" si="4">SUM(C16:D16)</f>
        <v>3529037.5317000002</v>
      </c>
      <c r="F16" s="224">
        <f>(E16-$E$15)/$E$15</f>
        <v>0.63146900187542976</v>
      </c>
      <c r="G16" s="219"/>
      <c r="H16" s="223">
        <f>'Submitted Bids'!H20</f>
        <v>4588.0652973033648</v>
      </c>
      <c r="I16" s="223">
        <f>'Submitted Bids'!H28</f>
        <v>5533.3249715909087</v>
      </c>
      <c r="J16" s="223">
        <f>('Submitted Bids'!G20+'Submitted Bids'!G28)/('Submitted Bids'!F20+'Submitted Bids'!F28)</f>
        <v>5057.7794372997159</v>
      </c>
    </row>
    <row r="17" spans="1:17" x14ac:dyDescent="0.25">
      <c r="B17" t="s">
        <v>94</v>
      </c>
      <c r="C17" s="129">
        <f>'Submitted Bids'!J20</f>
        <v>1248510</v>
      </c>
      <c r="D17" s="129">
        <f>'Submitted Bids'!J28</f>
        <v>1787481</v>
      </c>
      <c r="E17" s="129">
        <f t="shared" si="4"/>
        <v>3035991</v>
      </c>
      <c r="F17" s="41">
        <f t="shared" ref="F17:F18" si="5">(E17-$E$15)/$E$15</f>
        <v>0.4035342956771501</v>
      </c>
      <c r="H17" s="129">
        <f>'Submitted Bids'!K20</f>
        <v>3503.4093778937622</v>
      </c>
      <c r="I17" s="129">
        <f>'Submitted Bids'!K28</f>
        <v>5078.071022727273</v>
      </c>
      <c r="J17" s="129">
        <f>('Submitted Bids'!J20+'Submitted Bids'!J28)/('Submitted Bids'!I20+'Submitted Bids'!I28)</f>
        <v>4285.8830836991965</v>
      </c>
    </row>
    <row r="18" spans="1:17" x14ac:dyDescent="0.25">
      <c r="B18" s="219" t="s">
        <v>95</v>
      </c>
      <c r="C18" s="223">
        <f>'Submitted Bids'!M20</f>
        <v>2341728.7599999998</v>
      </c>
      <c r="D18" s="223">
        <f>'Submitted Bids'!M28</f>
        <v>2264534.69</v>
      </c>
      <c r="E18" s="223">
        <f t="shared" si="4"/>
        <v>4606263.4499999993</v>
      </c>
      <c r="F18" s="224">
        <f t="shared" si="5"/>
        <v>1.1294690027075669</v>
      </c>
      <c r="G18" s="219"/>
      <c r="H18" s="223">
        <f>'Submitted Bids'!N20</f>
        <v>6571.0603024945976</v>
      </c>
      <c r="I18" s="223">
        <f>'Submitted Bids'!N28</f>
        <v>6433.3371875000003</v>
      </c>
      <c r="J18" s="223">
        <f>('Submitted Bids'!M20+'Submitted Bids'!M28)/('Submitted Bids'!L20+'Submitted Bids'!L28)</f>
        <v>6502.6235583099215</v>
      </c>
    </row>
    <row r="19" spans="1:17" x14ac:dyDescent="0.25">
      <c r="B19" s="225" t="s">
        <v>230</v>
      </c>
      <c r="C19" s="219"/>
      <c r="D19" s="219"/>
      <c r="E19" s="219"/>
      <c r="F19" s="219"/>
    </row>
    <row r="21" spans="1:17" ht="23.25" x14ac:dyDescent="0.35">
      <c r="A21" s="23" t="s">
        <v>232</v>
      </c>
    </row>
    <row r="22" spans="1:17" x14ac:dyDescent="0.25">
      <c r="B22" t="s">
        <v>196</v>
      </c>
      <c r="C22" t="s">
        <v>197</v>
      </c>
    </row>
    <row r="23" spans="1:17" x14ac:dyDescent="0.25">
      <c r="D23">
        <v>10</v>
      </c>
      <c r="E23" s="143" t="s">
        <v>210</v>
      </c>
    </row>
    <row r="24" spans="1:17" x14ac:dyDescent="0.25">
      <c r="D24" s="128" t="s">
        <v>211</v>
      </c>
      <c r="E24" s="144"/>
      <c r="F24" s="128"/>
      <c r="G24" s="128" t="s">
        <v>213</v>
      </c>
      <c r="K24" s="128" t="s">
        <v>219</v>
      </c>
    </row>
    <row r="25" spans="1:17" ht="60" x14ac:dyDescent="0.25">
      <c r="E25" t="s">
        <v>212</v>
      </c>
      <c r="G25" s="10" t="s">
        <v>32</v>
      </c>
      <c r="H25" s="10" t="s">
        <v>33</v>
      </c>
      <c r="I25" s="10" t="s">
        <v>34</v>
      </c>
      <c r="K25" s="10" t="s">
        <v>32</v>
      </c>
      <c r="L25" s="10" t="s">
        <v>33</v>
      </c>
      <c r="M25" s="10" t="s">
        <v>34</v>
      </c>
      <c r="N25" s="10" t="s">
        <v>192</v>
      </c>
    </row>
    <row r="26" spans="1:17" x14ac:dyDescent="0.25">
      <c r="C26" t="s">
        <v>35</v>
      </c>
      <c r="D26" s="131">
        <v>0.4</v>
      </c>
      <c r="E26">
        <f>D26*$D$23</f>
        <v>4</v>
      </c>
      <c r="G26" s="41">
        <v>0.2</v>
      </c>
      <c r="H26" s="41">
        <v>0.6</v>
      </c>
      <c r="I26" s="41">
        <v>0.2</v>
      </c>
      <c r="K26" s="145">
        <f>ROUND($E26*G26,0)</f>
        <v>1</v>
      </c>
      <c r="L26" s="145">
        <f t="shared" ref="L26:M26" si="6">ROUND($E26*H26,0)</f>
        <v>2</v>
      </c>
      <c r="M26" s="145">
        <f t="shared" si="6"/>
        <v>1</v>
      </c>
      <c r="N26" s="145">
        <f>SUM(K26:M26)</f>
        <v>4</v>
      </c>
    </row>
    <row r="27" spans="1:17" x14ac:dyDescent="0.25">
      <c r="C27" t="s">
        <v>36</v>
      </c>
      <c r="D27" s="131">
        <v>0.3</v>
      </c>
      <c r="E27">
        <f t="shared" ref="E27:E29" si="7">D27*$D$23</f>
        <v>3</v>
      </c>
      <c r="G27" s="41">
        <v>0.2</v>
      </c>
      <c r="H27" s="41">
        <v>0.6</v>
      </c>
      <c r="I27" s="41">
        <v>0.2</v>
      </c>
      <c r="K27" s="145">
        <f t="shared" ref="K27:K29" si="8">ROUND($E27*G27,0)</f>
        <v>1</v>
      </c>
      <c r="L27" s="145">
        <f t="shared" ref="L27:L29" si="9">ROUND($E27*H27,0)</f>
        <v>2</v>
      </c>
      <c r="M27" s="145">
        <f t="shared" ref="M27:M29" si="10">ROUND($E27*I27,0)</f>
        <v>1</v>
      </c>
      <c r="N27" s="145">
        <f t="shared" ref="N27:N29" si="11">SUM(K27:M27)</f>
        <v>4</v>
      </c>
    </row>
    <row r="28" spans="1:17" x14ac:dyDescent="0.25">
      <c r="C28" t="s">
        <v>37</v>
      </c>
      <c r="D28" s="131">
        <v>0.2</v>
      </c>
      <c r="E28">
        <f t="shared" si="7"/>
        <v>2</v>
      </c>
      <c r="G28" s="41">
        <v>0.2</v>
      </c>
      <c r="H28" s="41">
        <v>0.6</v>
      </c>
      <c r="I28" s="41">
        <v>0.2</v>
      </c>
      <c r="K28" s="145">
        <f t="shared" si="8"/>
        <v>0</v>
      </c>
      <c r="L28" s="145">
        <f t="shared" si="9"/>
        <v>1</v>
      </c>
      <c r="M28" s="145">
        <f t="shared" si="10"/>
        <v>0</v>
      </c>
      <c r="N28" s="145">
        <f t="shared" si="11"/>
        <v>1</v>
      </c>
    </row>
    <row r="29" spans="1:17" x14ac:dyDescent="0.25">
      <c r="C29" t="s">
        <v>38</v>
      </c>
      <c r="D29" s="131">
        <v>0.1</v>
      </c>
      <c r="E29" s="133">
        <f t="shared" si="7"/>
        <v>1</v>
      </c>
      <c r="G29" s="41">
        <v>0.2</v>
      </c>
      <c r="H29" s="41">
        <v>0.6</v>
      </c>
      <c r="I29" s="41">
        <v>0.2</v>
      </c>
      <c r="K29" s="145">
        <f t="shared" si="8"/>
        <v>0</v>
      </c>
      <c r="L29" s="145">
        <f t="shared" si="9"/>
        <v>1</v>
      </c>
      <c r="M29" s="145">
        <f t="shared" si="10"/>
        <v>0</v>
      </c>
      <c r="N29" s="182">
        <f t="shared" si="11"/>
        <v>1</v>
      </c>
    </row>
    <row r="30" spans="1:17" x14ac:dyDescent="0.25">
      <c r="E30">
        <f>SUM(E26:E29)</f>
        <v>10</v>
      </c>
      <c r="N30" s="145">
        <f>SUM(N26:N29)</f>
        <v>10</v>
      </c>
    </row>
    <row r="32" spans="1:17" s="10" customFormat="1" ht="18.75" x14ac:dyDescent="0.3">
      <c r="B32" s="172" t="s">
        <v>214</v>
      </c>
      <c r="C32" s="147"/>
      <c r="D32" s="155"/>
      <c r="E32" s="149"/>
      <c r="F32" s="149"/>
      <c r="G32" s="149"/>
      <c r="H32" s="149"/>
      <c r="I32" s="156"/>
      <c r="J32" s="157"/>
      <c r="K32" s="152"/>
      <c r="L32" s="152"/>
      <c r="M32" s="152"/>
      <c r="N32" s="152"/>
      <c r="O32" s="156"/>
      <c r="P32" s="157"/>
      <c r="Q32" s="156"/>
    </row>
    <row r="33" spans="2:17" s="10" customFormat="1" x14ac:dyDescent="0.25">
      <c r="B33" s="162" t="s">
        <v>215</v>
      </c>
      <c r="C33" s="158"/>
      <c r="D33" s="163"/>
      <c r="E33" s="159"/>
      <c r="F33" s="159"/>
      <c r="G33" s="159"/>
      <c r="H33" s="159"/>
      <c r="I33" s="160"/>
      <c r="J33" s="164"/>
      <c r="K33" s="159"/>
      <c r="L33" s="159"/>
      <c r="M33" s="159"/>
      <c r="N33" s="159"/>
      <c r="O33" s="160"/>
      <c r="P33" s="164"/>
      <c r="Q33" s="161"/>
    </row>
    <row r="34" spans="2:17" s="10" customFormat="1" x14ac:dyDescent="0.25">
      <c r="B34" s="146"/>
      <c r="C34" s="147" t="s">
        <v>198</v>
      </c>
      <c r="D34" s="148"/>
      <c r="E34" s="149" t="s">
        <v>203</v>
      </c>
      <c r="F34" s="150"/>
      <c r="G34" s="150"/>
      <c r="H34" s="150"/>
      <c r="I34" s="151"/>
      <c r="K34" s="152" t="s">
        <v>204</v>
      </c>
      <c r="L34" s="153"/>
      <c r="M34" s="153"/>
      <c r="N34" s="153"/>
      <c r="O34" s="151"/>
      <c r="Q34" s="154" t="s">
        <v>209</v>
      </c>
    </row>
    <row r="35" spans="2:17" x14ac:dyDescent="0.25">
      <c r="B35" s="128" t="s">
        <v>189</v>
      </c>
      <c r="C35" s="128" t="s">
        <v>190</v>
      </c>
      <c r="D35" s="128" t="s">
        <v>191</v>
      </c>
      <c r="E35" s="134" t="s">
        <v>199</v>
      </c>
      <c r="F35" s="134" t="s">
        <v>200</v>
      </c>
      <c r="G35" s="134" t="s">
        <v>201</v>
      </c>
      <c r="H35" s="134" t="s">
        <v>202</v>
      </c>
      <c r="I35" s="137" t="s">
        <v>205</v>
      </c>
      <c r="K35" s="134" t="s">
        <v>199</v>
      </c>
      <c r="L35" s="134" t="s">
        <v>200</v>
      </c>
      <c r="M35" s="134" t="s">
        <v>201</v>
      </c>
      <c r="N35" s="134" t="s">
        <v>202</v>
      </c>
      <c r="O35" s="137" t="s">
        <v>206</v>
      </c>
      <c r="Q35" s="139" t="s">
        <v>192</v>
      </c>
    </row>
    <row r="36" spans="2:17" x14ac:dyDescent="0.25">
      <c r="B36" t="s">
        <v>193</v>
      </c>
      <c r="C36" s="132">
        <f>'Submitted Bids'!C20</f>
        <v>362.53</v>
      </c>
      <c r="D36" s="132">
        <f>'Submitted Bids'!C28</f>
        <v>362.03999999999996</v>
      </c>
      <c r="E36" s="135">
        <f>ROUND($C36*$K$26,0)</f>
        <v>363</v>
      </c>
      <c r="F36" s="135">
        <f>ROUND($C36*$K$27,0)</f>
        <v>363</v>
      </c>
      <c r="G36" s="135">
        <f>ROUND($C36*$K$28,0)</f>
        <v>0</v>
      </c>
      <c r="H36" s="135">
        <f>ROUND($C36*$K$29,0)</f>
        <v>0</v>
      </c>
      <c r="I36" s="138">
        <f>SUM(E36:H36)</f>
        <v>726</v>
      </c>
      <c r="J36" s="136"/>
      <c r="K36" s="135">
        <f>ROUND($D36*$K$26,0)</f>
        <v>362</v>
      </c>
      <c r="L36" s="135">
        <f>ROUND($D36*$K$27,0)</f>
        <v>362</v>
      </c>
      <c r="M36" s="135">
        <f>ROUND($D36*$K$28,0)</f>
        <v>0</v>
      </c>
      <c r="N36" s="135">
        <f>ROUND($D36*$K$29,0)</f>
        <v>0</v>
      </c>
      <c r="O36" s="138">
        <f>SUM(K36:N36)</f>
        <v>724</v>
      </c>
      <c r="Q36" s="136">
        <f>SUM(O36,I36)</f>
        <v>1450</v>
      </c>
    </row>
    <row r="37" spans="2:17" x14ac:dyDescent="0.25">
      <c r="B37" s="219" t="s">
        <v>93</v>
      </c>
      <c r="C37" s="220">
        <f>'Submitted Bids'!F20</f>
        <v>356.37</v>
      </c>
      <c r="D37" s="220">
        <f>'Submitted Bids'!F28</f>
        <v>352</v>
      </c>
      <c r="E37" s="221">
        <f t="shared" ref="E37:E39" si="12">ROUND($C37*$K$26,0)</f>
        <v>356</v>
      </c>
      <c r="F37" s="221">
        <f t="shared" ref="F37:F39" si="13">ROUND($C37*$K$27,0)</f>
        <v>356</v>
      </c>
      <c r="G37" s="221">
        <f t="shared" ref="G37:G39" si="14">ROUND($C37*$K$28,0)</f>
        <v>0</v>
      </c>
      <c r="H37" s="221">
        <f t="shared" ref="H37:H39" si="15">ROUND($C37*$K$29,0)</f>
        <v>0</v>
      </c>
      <c r="I37" s="221">
        <f t="shared" ref="I37:I39" si="16">SUM(E37:H37)</f>
        <v>712</v>
      </c>
      <c r="J37" s="221"/>
      <c r="K37" s="221">
        <f t="shared" ref="K37:K39" si="17">ROUND($D37*$K$26,0)</f>
        <v>352</v>
      </c>
      <c r="L37" s="221">
        <f t="shared" ref="L37:L39" si="18">ROUND($D37*$K$27,0)</f>
        <v>352</v>
      </c>
      <c r="M37" s="221">
        <f t="shared" ref="M37:M39" si="19">ROUND($D37*$K$28,0)</f>
        <v>0</v>
      </c>
      <c r="N37" s="221">
        <f t="shared" ref="N37:N39" si="20">ROUND($D37*$K$29,0)</f>
        <v>0</v>
      </c>
      <c r="O37" s="221">
        <f t="shared" ref="O37:O39" si="21">SUM(K37:N37)</f>
        <v>704</v>
      </c>
      <c r="P37" s="219"/>
      <c r="Q37" s="221">
        <f t="shared" ref="Q37:Q39" si="22">SUM(O37,I37)</f>
        <v>1416</v>
      </c>
    </row>
    <row r="38" spans="2:17" x14ac:dyDescent="0.25">
      <c r="B38" t="s">
        <v>94</v>
      </c>
      <c r="C38" s="132">
        <f>'Submitted Bids'!I20</f>
        <v>356.37</v>
      </c>
      <c r="D38" s="132">
        <f>'Submitted Bids'!I28</f>
        <v>352</v>
      </c>
      <c r="E38" s="135">
        <f t="shared" si="12"/>
        <v>356</v>
      </c>
      <c r="F38" s="135">
        <f t="shared" si="13"/>
        <v>356</v>
      </c>
      <c r="G38" s="135">
        <f t="shared" si="14"/>
        <v>0</v>
      </c>
      <c r="H38" s="135">
        <f t="shared" si="15"/>
        <v>0</v>
      </c>
      <c r="I38" s="138">
        <f t="shared" si="16"/>
        <v>712</v>
      </c>
      <c r="J38" s="136"/>
      <c r="K38" s="135">
        <f t="shared" si="17"/>
        <v>352</v>
      </c>
      <c r="L38" s="135">
        <f t="shared" si="18"/>
        <v>352</v>
      </c>
      <c r="M38" s="135">
        <f t="shared" si="19"/>
        <v>0</v>
      </c>
      <c r="N38" s="135">
        <f t="shared" si="20"/>
        <v>0</v>
      </c>
      <c r="O38" s="138">
        <f t="shared" si="21"/>
        <v>704</v>
      </c>
      <c r="Q38" s="136">
        <f t="shared" si="22"/>
        <v>1416</v>
      </c>
    </row>
    <row r="39" spans="2:17" x14ac:dyDescent="0.25">
      <c r="B39" s="219" t="s">
        <v>95</v>
      </c>
      <c r="C39" s="220">
        <f>'Submitted Bids'!L20</f>
        <v>356.37</v>
      </c>
      <c r="D39" s="220">
        <f>'Submitted Bids'!L28</f>
        <v>352</v>
      </c>
      <c r="E39" s="221">
        <f t="shared" si="12"/>
        <v>356</v>
      </c>
      <c r="F39" s="221">
        <f t="shared" si="13"/>
        <v>356</v>
      </c>
      <c r="G39" s="221">
        <f t="shared" si="14"/>
        <v>0</v>
      </c>
      <c r="H39" s="221">
        <f t="shared" si="15"/>
        <v>0</v>
      </c>
      <c r="I39" s="221">
        <f t="shared" si="16"/>
        <v>712</v>
      </c>
      <c r="J39" s="221"/>
      <c r="K39" s="221">
        <f t="shared" si="17"/>
        <v>352</v>
      </c>
      <c r="L39" s="221">
        <f t="shared" si="18"/>
        <v>352</v>
      </c>
      <c r="M39" s="221">
        <f t="shared" si="19"/>
        <v>0</v>
      </c>
      <c r="N39" s="221">
        <f t="shared" si="20"/>
        <v>0</v>
      </c>
      <c r="O39" s="221">
        <f t="shared" si="21"/>
        <v>704</v>
      </c>
      <c r="P39" s="219"/>
      <c r="Q39" s="221">
        <f t="shared" si="22"/>
        <v>1416</v>
      </c>
    </row>
    <row r="40" spans="2:17" x14ac:dyDescent="0.25">
      <c r="E40" s="135"/>
      <c r="F40" s="136"/>
      <c r="G40" s="136"/>
      <c r="H40" s="136"/>
      <c r="I40" s="136"/>
      <c r="J40" s="136"/>
      <c r="K40" s="136"/>
      <c r="L40" s="136"/>
      <c r="M40" s="136"/>
      <c r="N40" s="136"/>
      <c r="O40" s="136"/>
    </row>
    <row r="41" spans="2:17" x14ac:dyDescent="0.25">
      <c r="B41" s="162" t="s">
        <v>216</v>
      </c>
      <c r="C41" s="158"/>
      <c r="D41" s="163"/>
      <c r="E41" s="159"/>
      <c r="F41" s="159"/>
      <c r="G41" s="159"/>
      <c r="H41" s="159"/>
      <c r="I41" s="160"/>
      <c r="J41" s="164"/>
      <c r="K41" s="159"/>
      <c r="L41" s="159"/>
      <c r="M41" s="159"/>
      <c r="N41" s="159"/>
      <c r="O41" s="160"/>
      <c r="P41" s="164"/>
      <c r="Q41" s="161"/>
    </row>
    <row r="42" spans="2:17" x14ac:dyDescent="0.25">
      <c r="B42" s="146"/>
      <c r="C42" s="147" t="s">
        <v>198</v>
      </c>
      <c r="D42" s="148"/>
      <c r="E42" s="149" t="s">
        <v>203</v>
      </c>
      <c r="F42" s="150"/>
      <c r="G42" s="150"/>
      <c r="H42" s="150"/>
      <c r="I42" s="151"/>
      <c r="J42" s="10"/>
      <c r="K42" s="152" t="s">
        <v>204</v>
      </c>
      <c r="L42" s="153"/>
      <c r="M42" s="153"/>
      <c r="N42" s="153"/>
      <c r="O42" s="151"/>
      <c r="P42" s="10"/>
      <c r="Q42" s="154" t="s">
        <v>209</v>
      </c>
    </row>
    <row r="43" spans="2:17" x14ac:dyDescent="0.25">
      <c r="B43" s="128" t="s">
        <v>189</v>
      </c>
      <c r="C43" s="128" t="s">
        <v>190</v>
      </c>
      <c r="D43" s="128" t="s">
        <v>191</v>
      </c>
      <c r="E43" s="134" t="s">
        <v>199</v>
      </c>
      <c r="F43" s="134" t="s">
        <v>200</v>
      </c>
      <c r="G43" s="134" t="s">
        <v>201</v>
      </c>
      <c r="H43" s="134" t="s">
        <v>202</v>
      </c>
      <c r="I43" s="137" t="s">
        <v>205</v>
      </c>
      <c r="K43" s="134" t="s">
        <v>199</v>
      </c>
      <c r="L43" s="134" t="s">
        <v>200</v>
      </c>
      <c r="M43" s="134" t="s">
        <v>201</v>
      </c>
      <c r="N43" s="134" t="s">
        <v>202</v>
      </c>
      <c r="O43" s="137" t="s">
        <v>206</v>
      </c>
      <c r="Q43" s="139" t="s">
        <v>192</v>
      </c>
    </row>
    <row r="44" spans="2:17" x14ac:dyDescent="0.25">
      <c r="B44" t="s">
        <v>193</v>
      </c>
      <c r="C44" s="132">
        <f>C36</f>
        <v>362.53</v>
      </c>
      <c r="D44" s="132">
        <f>D36</f>
        <v>362.03999999999996</v>
      </c>
      <c r="E44" s="135">
        <f>ROUND($C44*$L$26,0)</f>
        <v>725</v>
      </c>
      <c r="F44" s="135">
        <f>ROUND($C44*$L$27,0)</f>
        <v>725</v>
      </c>
      <c r="G44" s="135">
        <f>ROUND($C44*$L$28,0)</f>
        <v>363</v>
      </c>
      <c r="H44" s="135">
        <f>ROUND($C44*$L$29,0)</f>
        <v>363</v>
      </c>
      <c r="I44" s="138">
        <f>SUM(E44:H44)</f>
        <v>2176</v>
      </c>
      <c r="J44" s="136"/>
      <c r="K44" s="135">
        <f>ROUND($D44*$L$26,0)</f>
        <v>724</v>
      </c>
      <c r="L44" s="135">
        <f>ROUND($D44*$L$27,0)</f>
        <v>724</v>
      </c>
      <c r="M44" s="135">
        <f>ROUND($D44*$L$28,0)</f>
        <v>362</v>
      </c>
      <c r="N44" s="135">
        <f>ROUND($D44*$L$29,0)</f>
        <v>362</v>
      </c>
      <c r="O44" s="138">
        <f>SUM(K44:N44)</f>
        <v>2172</v>
      </c>
      <c r="Q44" s="136">
        <f>SUM(O44,I44)</f>
        <v>4348</v>
      </c>
    </row>
    <row r="45" spans="2:17" x14ac:dyDescent="0.25">
      <c r="B45" s="219" t="s">
        <v>93</v>
      </c>
      <c r="C45" s="220">
        <f t="shared" ref="C45:D45" si="23">C37</f>
        <v>356.37</v>
      </c>
      <c r="D45" s="220">
        <f t="shared" si="23"/>
        <v>352</v>
      </c>
      <c r="E45" s="221">
        <f>ROUND($C45*$L$26,0)</f>
        <v>713</v>
      </c>
      <c r="F45" s="221">
        <f>ROUND($C45*$L$27,0)</f>
        <v>713</v>
      </c>
      <c r="G45" s="221">
        <f>ROUND($C45*$L$28,0)</f>
        <v>356</v>
      </c>
      <c r="H45" s="221">
        <f>ROUND($C45*$L$29,0)</f>
        <v>356</v>
      </c>
      <c r="I45" s="221">
        <f t="shared" ref="I45:I47" si="24">SUM(E45:H45)</f>
        <v>2138</v>
      </c>
      <c r="J45" s="221"/>
      <c r="K45" s="221">
        <f>ROUND($D45*$L$26,0)</f>
        <v>704</v>
      </c>
      <c r="L45" s="221">
        <f>ROUND($D45*$L$27,0)</f>
        <v>704</v>
      </c>
      <c r="M45" s="221">
        <f>ROUND($D45*$L$28,0)</f>
        <v>352</v>
      </c>
      <c r="N45" s="221">
        <f>ROUND($D45*$L$29,0)</f>
        <v>352</v>
      </c>
      <c r="O45" s="221">
        <f t="shared" ref="O45:O47" si="25">SUM(K45:N45)</f>
        <v>2112</v>
      </c>
      <c r="P45" s="219"/>
      <c r="Q45" s="221">
        <f t="shared" ref="Q45:Q47" si="26">SUM(O45,I45)</f>
        <v>4250</v>
      </c>
    </row>
    <row r="46" spans="2:17" x14ac:dyDescent="0.25">
      <c r="B46" t="s">
        <v>94</v>
      </c>
      <c r="C46" s="132">
        <f t="shared" ref="C46:D46" si="27">C38</f>
        <v>356.37</v>
      </c>
      <c r="D46" s="132">
        <f t="shared" si="27"/>
        <v>352</v>
      </c>
      <c r="E46" s="135">
        <f>ROUND($C46*$L$26,0)</f>
        <v>713</v>
      </c>
      <c r="F46" s="135">
        <f>ROUND($C46*$L$27,0)</f>
        <v>713</v>
      </c>
      <c r="G46" s="135">
        <f>ROUND($C46*$L$28,0)</f>
        <v>356</v>
      </c>
      <c r="H46" s="135">
        <f>ROUND($C46*$L$29,0)</f>
        <v>356</v>
      </c>
      <c r="I46" s="138">
        <f t="shared" si="24"/>
        <v>2138</v>
      </c>
      <c r="J46" s="136"/>
      <c r="K46" s="135">
        <f>ROUND($D46*$L$26,0)</f>
        <v>704</v>
      </c>
      <c r="L46" s="135">
        <f>ROUND($D46*$L$27,0)</f>
        <v>704</v>
      </c>
      <c r="M46" s="135">
        <f>ROUND($D46*$L$28,0)</f>
        <v>352</v>
      </c>
      <c r="N46" s="135">
        <f>ROUND($D46*$L$29,0)</f>
        <v>352</v>
      </c>
      <c r="O46" s="138">
        <f t="shared" si="25"/>
        <v>2112</v>
      </c>
      <c r="Q46" s="136">
        <f t="shared" si="26"/>
        <v>4250</v>
      </c>
    </row>
    <row r="47" spans="2:17" x14ac:dyDescent="0.25">
      <c r="B47" s="219" t="s">
        <v>95</v>
      </c>
      <c r="C47" s="220">
        <f t="shared" ref="C47:D47" si="28">C39</f>
        <v>356.37</v>
      </c>
      <c r="D47" s="220">
        <f t="shared" si="28"/>
        <v>352</v>
      </c>
      <c r="E47" s="221">
        <f>ROUND($C47*$L$26,0)</f>
        <v>713</v>
      </c>
      <c r="F47" s="221">
        <f>ROUND($C47*$L$27,0)</f>
        <v>713</v>
      </c>
      <c r="G47" s="221">
        <f>ROUND($C47*$L$28,0)</f>
        <v>356</v>
      </c>
      <c r="H47" s="221">
        <f>ROUND($C47*$L$29,0)</f>
        <v>356</v>
      </c>
      <c r="I47" s="221">
        <f t="shared" si="24"/>
        <v>2138</v>
      </c>
      <c r="J47" s="221"/>
      <c r="K47" s="221">
        <f>ROUND($D47*$L$26,0)</f>
        <v>704</v>
      </c>
      <c r="L47" s="221">
        <f>ROUND($D47*$L$27,0)</f>
        <v>704</v>
      </c>
      <c r="M47" s="221">
        <f>ROUND($D47*$L$28,0)</f>
        <v>352</v>
      </c>
      <c r="N47" s="221">
        <f>ROUND($D47*$L$29,0)</f>
        <v>352</v>
      </c>
      <c r="O47" s="221">
        <f t="shared" si="25"/>
        <v>2112</v>
      </c>
      <c r="P47" s="219"/>
      <c r="Q47" s="221">
        <f t="shared" si="26"/>
        <v>4250</v>
      </c>
    </row>
    <row r="48" spans="2:17" x14ac:dyDescent="0.25">
      <c r="E48" s="135"/>
      <c r="F48" s="136"/>
      <c r="G48" s="136"/>
      <c r="H48" s="136"/>
      <c r="I48" s="136"/>
      <c r="J48" s="136"/>
      <c r="K48" s="136"/>
      <c r="L48" s="136"/>
      <c r="M48" s="136"/>
      <c r="N48" s="136"/>
      <c r="O48" s="136"/>
    </row>
    <row r="49" spans="2:17" x14ac:dyDescent="0.25">
      <c r="B49" s="162" t="s">
        <v>217</v>
      </c>
      <c r="C49" s="158"/>
      <c r="D49" s="163"/>
      <c r="E49" s="159"/>
      <c r="F49" s="159"/>
      <c r="G49" s="159"/>
      <c r="H49" s="159"/>
      <c r="I49" s="160"/>
      <c r="J49" s="164"/>
      <c r="K49" s="159"/>
      <c r="L49" s="159"/>
      <c r="M49" s="159"/>
      <c r="N49" s="159"/>
      <c r="O49" s="160"/>
      <c r="P49" s="164"/>
      <c r="Q49" s="161"/>
    </row>
    <row r="50" spans="2:17" x14ac:dyDescent="0.25">
      <c r="B50" s="146"/>
      <c r="C50" s="147" t="s">
        <v>198</v>
      </c>
      <c r="D50" s="148"/>
      <c r="E50" s="149" t="s">
        <v>203</v>
      </c>
      <c r="F50" s="150"/>
      <c r="G50" s="150"/>
      <c r="H50" s="150"/>
      <c r="I50" s="151"/>
      <c r="J50" s="10"/>
      <c r="K50" s="152" t="s">
        <v>204</v>
      </c>
      <c r="L50" s="153"/>
      <c r="M50" s="153"/>
      <c r="N50" s="153"/>
      <c r="O50" s="151"/>
      <c r="P50" s="10"/>
      <c r="Q50" s="154" t="s">
        <v>209</v>
      </c>
    </row>
    <row r="51" spans="2:17" x14ac:dyDescent="0.25">
      <c r="B51" s="128" t="s">
        <v>189</v>
      </c>
      <c r="C51" s="128" t="s">
        <v>190</v>
      </c>
      <c r="D51" s="128" t="s">
        <v>191</v>
      </c>
      <c r="E51" s="134" t="s">
        <v>199</v>
      </c>
      <c r="F51" s="134" t="s">
        <v>200</v>
      </c>
      <c r="G51" s="134" t="s">
        <v>201</v>
      </c>
      <c r="H51" s="134" t="s">
        <v>202</v>
      </c>
      <c r="I51" s="137" t="s">
        <v>205</v>
      </c>
      <c r="K51" s="134" t="s">
        <v>199</v>
      </c>
      <c r="L51" s="134" t="s">
        <v>200</v>
      </c>
      <c r="M51" s="134" t="s">
        <v>201</v>
      </c>
      <c r="N51" s="134" t="s">
        <v>202</v>
      </c>
      <c r="O51" s="137" t="s">
        <v>206</v>
      </c>
      <c r="Q51" s="139" t="s">
        <v>192</v>
      </c>
    </row>
    <row r="52" spans="2:17" x14ac:dyDescent="0.25">
      <c r="B52" t="s">
        <v>193</v>
      </c>
      <c r="C52" s="132">
        <f>C36</f>
        <v>362.53</v>
      </c>
      <c r="D52" s="132">
        <f>D36</f>
        <v>362.03999999999996</v>
      </c>
      <c r="E52" s="135">
        <f>ROUND($C52*$M$26,0)</f>
        <v>363</v>
      </c>
      <c r="F52" s="135">
        <f>ROUND($C52*$M$27,0)</f>
        <v>363</v>
      </c>
      <c r="G52" s="135">
        <f>ROUND($C52*$M$28,0)</f>
        <v>0</v>
      </c>
      <c r="H52" s="135">
        <f>ROUND($C52*$M$29,0)</f>
        <v>0</v>
      </c>
      <c r="I52" s="138">
        <f>SUM(E52:H52)</f>
        <v>726</v>
      </c>
      <c r="J52" s="136"/>
      <c r="K52" s="135">
        <f>ROUND($D52*$M$26,0)</f>
        <v>362</v>
      </c>
      <c r="L52" s="135">
        <f>ROUND($D52*$M$27,0)</f>
        <v>362</v>
      </c>
      <c r="M52" s="135">
        <f>ROUND($D52*$M$28,0)</f>
        <v>0</v>
      </c>
      <c r="N52" s="135">
        <f>ROUND($D52*$M$29,0)</f>
        <v>0</v>
      </c>
      <c r="O52" s="138">
        <f>SUM(K52:N52)</f>
        <v>724</v>
      </c>
      <c r="Q52" s="136">
        <f>SUM(O52,I52)</f>
        <v>1450</v>
      </c>
    </row>
    <row r="53" spans="2:17" x14ac:dyDescent="0.25">
      <c r="B53" s="219" t="s">
        <v>93</v>
      </c>
      <c r="C53" s="220">
        <f t="shared" ref="C53:D53" si="29">C37</f>
        <v>356.37</v>
      </c>
      <c r="D53" s="220">
        <f t="shared" si="29"/>
        <v>352</v>
      </c>
      <c r="E53" s="221">
        <f>ROUND($C53*$M$26,0)</f>
        <v>356</v>
      </c>
      <c r="F53" s="221">
        <f>ROUND($C53*$M$27,0)</f>
        <v>356</v>
      </c>
      <c r="G53" s="221">
        <f>ROUND($C53*$M$28,0)</f>
        <v>0</v>
      </c>
      <c r="H53" s="221">
        <f>ROUND($C53*$M$29,0)</f>
        <v>0</v>
      </c>
      <c r="I53" s="221">
        <f t="shared" ref="I53:I55" si="30">SUM(E53:H53)</f>
        <v>712</v>
      </c>
      <c r="J53" s="221"/>
      <c r="K53" s="221">
        <f>ROUND($D53*$M$26,0)</f>
        <v>352</v>
      </c>
      <c r="L53" s="221">
        <f>ROUND($D53*$M$27,0)</f>
        <v>352</v>
      </c>
      <c r="M53" s="221">
        <f>ROUND($D53*$M$28,0)</f>
        <v>0</v>
      </c>
      <c r="N53" s="221">
        <f>ROUND($D53*$M$29,0)</f>
        <v>0</v>
      </c>
      <c r="O53" s="221">
        <f t="shared" ref="O53:O55" si="31">SUM(K53:N53)</f>
        <v>704</v>
      </c>
      <c r="P53" s="219"/>
      <c r="Q53" s="221">
        <f t="shared" ref="Q53:Q55" si="32">SUM(O53,I53)</f>
        <v>1416</v>
      </c>
    </row>
    <row r="54" spans="2:17" x14ac:dyDescent="0.25">
      <c r="B54" t="s">
        <v>94</v>
      </c>
      <c r="C54" s="132">
        <f t="shared" ref="C54:D54" si="33">C38</f>
        <v>356.37</v>
      </c>
      <c r="D54" s="132">
        <f t="shared" si="33"/>
        <v>352</v>
      </c>
      <c r="E54" s="135">
        <f>ROUND($C54*$M$26,0)</f>
        <v>356</v>
      </c>
      <c r="F54" s="135">
        <f>ROUND($C54*$M$27,0)</f>
        <v>356</v>
      </c>
      <c r="G54" s="135">
        <f>ROUND($C54*$M$28,0)</f>
        <v>0</v>
      </c>
      <c r="H54" s="135">
        <f>ROUND($C54*$M$29,0)</f>
        <v>0</v>
      </c>
      <c r="I54" s="138">
        <f t="shared" si="30"/>
        <v>712</v>
      </c>
      <c r="J54" s="136"/>
      <c r="K54" s="135">
        <f>ROUND($D54*$M$26,0)</f>
        <v>352</v>
      </c>
      <c r="L54" s="135">
        <f>ROUND($D54*$M$27,0)</f>
        <v>352</v>
      </c>
      <c r="M54" s="135">
        <f>ROUND($D54*$M$28,0)</f>
        <v>0</v>
      </c>
      <c r="N54" s="135">
        <f>ROUND($D54*$M$29,0)</f>
        <v>0</v>
      </c>
      <c r="O54" s="138">
        <f t="shared" si="31"/>
        <v>704</v>
      </c>
      <c r="Q54" s="136">
        <f t="shared" si="32"/>
        <v>1416</v>
      </c>
    </row>
    <row r="55" spans="2:17" x14ac:dyDescent="0.25">
      <c r="B55" s="219" t="s">
        <v>95</v>
      </c>
      <c r="C55" s="220">
        <f t="shared" ref="C55:D55" si="34">C39</f>
        <v>356.37</v>
      </c>
      <c r="D55" s="220">
        <f t="shared" si="34"/>
        <v>352</v>
      </c>
      <c r="E55" s="221">
        <f>ROUND($C55*$M$26,0)</f>
        <v>356</v>
      </c>
      <c r="F55" s="221">
        <f>ROUND($C55*$M$27,0)</f>
        <v>356</v>
      </c>
      <c r="G55" s="221">
        <f>ROUND($C55*$M$28,0)</f>
        <v>0</v>
      </c>
      <c r="H55" s="221">
        <f>ROUND($C55*$M$29,0)</f>
        <v>0</v>
      </c>
      <c r="I55" s="221">
        <f t="shared" si="30"/>
        <v>712</v>
      </c>
      <c r="J55" s="221"/>
      <c r="K55" s="221">
        <f>ROUND($D55*$M$26,0)</f>
        <v>352</v>
      </c>
      <c r="L55" s="221">
        <f>ROUND($D55*$M$27,0)</f>
        <v>352</v>
      </c>
      <c r="M55" s="221">
        <f>ROUND($D55*$M$28,0)</f>
        <v>0</v>
      </c>
      <c r="N55" s="221">
        <f>ROUND($D55*$M$29,0)</f>
        <v>0</v>
      </c>
      <c r="O55" s="221">
        <f t="shared" si="31"/>
        <v>704</v>
      </c>
      <c r="P55" s="219"/>
      <c r="Q55" s="221">
        <f t="shared" si="32"/>
        <v>1416</v>
      </c>
    </row>
    <row r="56" spans="2:17" x14ac:dyDescent="0.25">
      <c r="E56" s="135"/>
      <c r="F56" s="136"/>
      <c r="G56" s="136"/>
      <c r="H56" s="136"/>
      <c r="I56" s="136"/>
      <c r="J56" s="136"/>
      <c r="K56" s="136"/>
      <c r="L56" s="136"/>
      <c r="M56" s="136"/>
      <c r="N56" s="136"/>
      <c r="O56" s="136"/>
    </row>
    <row r="57" spans="2:17" ht="18.75" x14ac:dyDescent="0.3">
      <c r="B57" s="172" t="s">
        <v>218</v>
      </c>
      <c r="C57" s="147"/>
      <c r="D57" s="155"/>
      <c r="E57" s="149"/>
      <c r="F57" s="149"/>
      <c r="G57" s="149"/>
      <c r="H57" s="149"/>
      <c r="I57" s="156"/>
      <c r="J57" s="157"/>
      <c r="K57" s="152"/>
      <c r="L57" s="152"/>
      <c r="M57" s="152"/>
      <c r="N57" s="152"/>
      <c r="O57" s="156"/>
      <c r="P57" s="157"/>
      <c r="Q57" s="156"/>
    </row>
    <row r="58" spans="2:17" x14ac:dyDescent="0.25">
      <c r="B58" s="165" t="s">
        <v>215</v>
      </c>
      <c r="C58" s="166"/>
      <c r="D58" s="167"/>
      <c r="E58" s="168"/>
      <c r="F58" s="168"/>
      <c r="G58" s="168"/>
      <c r="H58" s="168"/>
      <c r="I58" s="169"/>
      <c r="J58" s="170"/>
      <c r="K58" s="168"/>
      <c r="L58" s="168"/>
      <c r="M58" s="168"/>
      <c r="N58" s="168"/>
      <c r="O58" s="169"/>
      <c r="P58" s="170"/>
      <c r="Q58" s="171"/>
    </row>
    <row r="59" spans="2:17" x14ac:dyDescent="0.25">
      <c r="B59" s="146"/>
      <c r="C59" s="147"/>
      <c r="D59" s="148"/>
      <c r="E59" s="149" t="s">
        <v>221</v>
      </c>
      <c r="F59" s="150"/>
      <c r="G59" s="150"/>
      <c r="H59" s="150"/>
      <c r="I59" s="156"/>
      <c r="J59" s="10"/>
      <c r="K59" s="152" t="s">
        <v>222</v>
      </c>
      <c r="L59" s="153"/>
      <c r="M59" s="153"/>
      <c r="N59" s="153"/>
      <c r="O59" s="156"/>
      <c r="P59" s="10"/>
      <c r="Q59" s="156"/>
    </row>
    <row r="60" spans="2:17" x14ac:dyDescent="0.25">
      <c r="B60" s="128" t="s">
        <v>189</v>
      </c>
      <c r="C60" s="128"/>
      <c r="D60" s="128"/>
      <c r="E60" s="134" t="s">
        <v>199</v>
      </c>
      <c r="F60" s="134" t="s">
        <v>200</v>
      </c>
      <c r="G60" s="134" t="s">
        <v>201</v>
      </c>
      <c r="H60" s="134" t="s">
        <v>202</v>
      </c>
      <c r="I60" s="142"/>
      <c r="K60" s="134" t="s">
        <v>199</v>
      </c>
      <c r="L60" s="134" t="s">
        <v>200</v>
      </c>
      <c r="M60" s="134" t="s">
        <v>201</v>
      </c>
      <c r="N60" s="134" t="s">
        <v>202</v>
      </c>
      <c r="O60" s="142"/>
      <c r="Q60" s="139"/>
    </row>
    <row r="61" spans="2:17" x14ac:dyDescent="0.25">
      <c r="B61" t="s">
        <v>193</v>
      </c>
      <c r="C61" s="132"/>
      <c r="D61" s="132"/>
      <c r="E61" s="140">
        <f>'Submitted Bids'!$C$36</f>
        <v>78.62</v>
      </c>
      <c r="F61" s="140">
        <f>'Submitted Bids'!$C$37</f>
        <v>125.35</v>
      </c>
      <c r="G61" s="140">
        <f>'Submitted Bids'!$C$38</f>
        <v>281.56</v>
      </c>
      <c r="H61" s="140">
        <f>'Submitted Bids'!$C$39</f>
        <v>309.70999999999998</v>
      </c>
      <c r="I61" s="140"/>
      <c r="J61" s="129"/>
      <c r="K61" s="140">
        <f>'Submitted Bids'!$C$42</f>
        <v>81.760000000000005</v>
      </c>
      <c r="L61" s="140">
        <f>'Submitted Bids'!$C$43</f>
        <v>130.36000000000001</v>
      </c>
      <c r="M61" s="140">
        <f>'Submitted Bids'!$C$44</f>
        <v>292.82</v>
      </c>
      <c r="N61" s="140">
        <f>'Submitted Bids'!$C$45</f>
        <v>322.10000000000002</v>
      </c>
      <c r="O61" s="140"/>
      <c r="Q61" s="135"/>
    </row>
    <row r="62" spans="2:17" x14ac:dyDescent="0.25">
      <c r="B62" s="219" t="s">
        <v>93</v>
      </c>
      <c r="C62" s="220"/>
      <c r="D62" s="220"/>
      <c r="E62" s="223">
        <f>'Submitted Bids'!$F$36</f>
        <v>75.14</v>
      </c>
      <c r="F62" s="223">
        <f>'Submitted Bids'!$F$37</f>
        <v>85.75</v>
      </c>
      <c r="G62" s="223">
        <f>'Submitted Bids'!$F$38</f>
        <v>135.13999999999999</v>
      </c>
      <c r="H62" s="223">
        <f>'Submitted Bids'!$F$39</f>
        <v>591.46</v>
      </c>
      <c r="I62" s="223"/>
      <c r="J62" s="223"/>
      <c r="K62" s="223">
        <f>'Submitted Bids'!$F$42</f>
        <v>75.14</v>
      </c>
      <c r="L62" s="223">
        <f>'Submitted Bids'!$F$43</f>
        <v>85.75</v>
      </c>
      <c r="M62" s="223">
        <f>'Submitted Bids'!$F$44</f>
        <v>135.13999999999999</v>
      </c>
      <c r="N62" s="223">
        <f>'Submitted Bids'!$F$45</f>
        <v>591.46</v>
      </c>
      <c r="O62" s="223"/>
      <c r="P62" s="219"/>
      <c r="Q62" s="221"/>
    </row>
    <row r="63" spans="2:17" x14ac:dyDescent="0.25">
      <c r="B63" t="s">
        <v>94</v>
      </c>
      <c r="C63" s="132"/>
      <c r="D63" s="132"/>
      <c r="E63" s="140">
        <f>'Submitted Bids'!$I$36</f>
        <v>85</v>
      </c>
      <c r="F63" s="140">
        <f>'Submitted Bids'!$I$37</f>
        <v>130.35</v>
      </c>
      <c r="G63" s="140">
        <f>'Submitted Bids'!$I$38</f>
        <v>295</v>
      </c>
      <c r="H63" s="140">
        <f>'Submitted Bids'!$I$39</f>
        <v>614</v>
      </c>
      <c r="I63" s="140"/>
      <c r="J63" s="129"/>
      <c r="K63" s="140">
        <f>'Submitted Bids'!$I$42</f>
        <v>85</v>
      </c>
      <c r="L63" s="140">
        <f>'Submitted Bids'!$I$43</f>
        <v>130.35</v>
      </c>
      <c r="M63" s="140">
        <f>'Submitted Bids'!$I$44</f>
        <v>295</v>
      </c>
      <c r="N63" s="140">
        <f>'Submitted Bids'!$I$45</f>
        <v>614</v>
      </c>
      <c r="O63" s="140"/>
      <c r="Q63" s="135"/>
    </row>
    <row r="64" spans="2:17" x14ac:dyDescent="0.25">
      <c r="B64" s="219" t="s">
        <v>95</v>
      </c>
      <c r="C64" s="220"/>
      <c r="D64" s="220"/>
      <c r="E64" s="223">
        <f>'Submitted Bids'!$L$36</f>
        <v>247</v>
      </c>
      <c r="F64" s="223">
        <f>'Submitted Bids'!$L$37</f>
        <v>297</v>
      </c>
      <c r="G64" s="223">
        <f>'Submitted Bids'!$L$38</f>
        <v>594</v>
      </c>
      <c r="H64" s="223">
        <f>'Submitted Bids'!$L$39</f>
        <v>792</v>
      </c>
      <c r="I64" s="223"/>
      <c r="J64" s="223"/>
      <c r="K64" s="223">
        <f>'Submitted Bids'!$L$42</f>
        <v>252</v>
      </c>
      <c r="L64" s="223">
        <f>'Submitted Bids'!$L$43</f>
        <v>300</v>
      </c>
      <c r="M64" s="223">
        <f>'Submitted Bids'!$L$44</f>
        <v>640</v>
      </c>
      <c r="N64" s="223">
        <f>'Submitted Bids'!$L$45</f>
        <v>850</v>
      </c>
      <c r="O64" s="223"/>
      <c r="P64" s="219"/>
      <c r="Q64" s="221"/>
    </row>
    <row r="65" spans="2:17" x14ac:dyDescent="0.25">
      <c r="E65" s="135"/>
      <c r="F65" s="136"/>
      <c r="G65" s="136"/>
      <c r="H65" s="136"/>
      <c r="I65" s="136"/>
      <c r="J65" s="136"/>
      <c r="K65" s="136"/>
      <c r="L65" s="136"/>
      <c r="M65" s="136"/>
      <c r="N65" s="136"/>
      <c r="O65" s="135"/>
    </row>
    <row r="66" spans="2:17" x14ac:dyDescent="0.25">
      <c r="B66" s="165" t="s">
        <v>216</v>
      </c>
      <c r="C66" s="166"/>
      <c r="D66" s="167"/>
      <c r="E66" s="168"/>
      <c r="F66" s="168"/>
      <c r="G66" s="168"/>
      <c r="H66" s="168"/>
      <c r="I66" s="169"/>
      <c r="J66" s="170"/>
      <c r="K66" s="168"/>
      <c r="L66" s="168"/>
      <c r="M66" s="168"/>
      <c r="N66" s="168"/>
      <c r="O66" s="169"/>
      <c r="P66" s="170"/>
      <c r="Q66" s="171"/>
    </row>
    <row r="67" spans="2:17" x14ac:dyDescent="0.25">
      <c r="B67" s="146"/>
      <c r="C67" s="147"/>
      <c r="D67" s="148"/>
      <c r="E67" s="149" t="s">
        <v>221</v>
      </c>
      <c r="F67" s="150"/>
      <c r="G67" s="150"/>
      <c r="H67" s="150"/>
      <c r="I67" s="156"/>
      <c r="J67" s="10"/>
      <c r="K67" s="152" t="s">
        <v>222</v>
      </c>
      <c r="L67" s="153"/>
      <c r="M67" s="153"/>
      <c r="N67" s="153"/>
      <c r="O67" s="156"/>
      <c r="P67" s="10"/>
      <c r="Q67" s="156"/>
    </row>
    <row r="68" spans="2:17" x14ac:dyDescent="0.25">
      <c r="B68" s="128" t="s">
        <v>189</v>
      </c>
      <c r="C68" s="128"/>
      <c r="D68" s="128"/>
      <c r="E68" s="134" t="s">
        <v>199</v>
      </c>
      <c r="F68" s="134" t="s">
        <v>200</v>
      </c>
      <c r="G68" s="134" t="s">
        <v>201</v>
      </c>
      <c r="H68" s="134" t="s">
        <v>202</v>
      </c>
      <c r="I68" s="142"/>
      <c r="K68" s="134" t="s">
        <v>199</v>
      </c>
      <c r="L68" s="134" t="s">
        <v>200</v>
      </c>
      <c r="M68" s="134" t="s">
        <v>201</v>
      </c>
      <c r="N68" s="134" t="s">
        <v>202</v>
      </c>
      <c r="O68" s="142"/>
      <c r="Q68" s="139"/>
    </row>
    <row r="69" spans="2:17" x14ac:dyDescent="0.25">
      <c r="B69" t="s">
        <v>193</v>
      </c>
      <c r="C69" s="132"/>
      <c r="D69" s="132"/>
      <c r="E69" s="140">
        <f>'Submitted Bids'!$D$36</f>
        <v>101.12</v>
      </c>
      <c r="F69" s="140">
        <f>'Submitted Bids'!$D$37</f>
        <v>175.25</v>
      </c>
      <c r="G69" s="140">
        <f>'Submitted Bids'!$D$38</f>
        <v>301.68</v>
      </c>
      <c r="H69" s="140">
        <f>'Submitted Bids'!$D$39</f>
        <v>341.84</v>
      </c>
      <c r="I69" s="140"/>
      <c r="J69" s="129"/>
      <c r="K69" s="140">
        <f>'Submitted Bids'!$D$42</f>
        <v>105.16</v>
      </c>
      <c r="L69" s="140">
        <f>'Submitted Bids'!$D$43</f>
        <v>182.26</v>
      </c>
      <c r="M69" s="140">
        <f>'Submitted Bids'!$D$44</f>
        <v>313.75</v>
      </c>
      <c r="N69" s="140">
        <f>'Submitted Bids'!$D$45</f>
        <v>355.51</v>
      </c>
      <c r="O69" s="140"/>
      <c r="Q69" s="135"/>
    </row>
    <row r="70" spans="2:17" x14ac:dyDescent="0.25">
      <c r="B70" s="219" t="s">
        <v>93</v>
      </c>
      <c r="C70" s="220"/>
      <c r="D70" s="220"/>
      <c r="E70" s="223">
        <f>'Submitted Bids'!$G$36</f>
        <v>111.44</v>
      </c>
      <c r="F70" s="223">
        <f>'Submitted Bids'!$G$37</f>
        <v>208.11</v>
      </c>
      <c r="G70" s="223">
        <f>'Submitted Bids'!$G$38</f>
        <v>298.93</v>
      </c>
      <c r="H70" s="223">
        <f>'Submitted Bids'!$G$39</f>
        <v>669.75</v>
      </c>
      <c r="I70" s="223"/>
      <c r="J70" s="223"/>
      <c r="K70" s="223">
        <f>'Submitted Bids'!$G$42</f>
        <v>111.44</v>
      </c>
      <c r="L70" s="223">
        <f>'Submitted Bids'!$G$43</f>
        <v>208.11</v>
      </c>
      <c r="M70" s="223">
        <f>'Submitted Bids'!$G$44</f>
        <v>298.93</v>
      </c>
      <c r="N70" s="223">
        <f>'Submitted Bids'!$G$45</f>
        <v>669.75</v>
      </c>
      <c r="O70" s="223"/>
      <c r="P70" s="219"/>
      <c r="Q70" s="221"/>
    </row>
    <row r="71" spans="2:17" x14ac:dyDescent="0.25">
      <c r="B71" t="s">
        <v>94</v>
      </c>
      <c r="C71" s="132"/>
      <c r="D71" s="132"/>
      <c r="E71" s="140">
        <f>'Submitted Bids'!$J$36</f>
        <v>107.3</v>
      </c>
      <c r="F71" s="140">
        <f>'Submitted Bids'!$J$37</f>
        <v>187.06</v>
      </c>
      <c r="G71" s="140">
        <f>'Submitted Bids'!$J$38</f>
        <v>327</v>
      </c>
      <c r="H71" s="140">
        <f>'Submitted Bids'!$J$39</f>
        <v>925.55</v>
      </c>
      <c r="I71" s="140"/>
      <c r="J71" s="129"/>
      <c r="K71" s="140">
        <f>'Submitted Bids'!$J$42</f>
        <v>107.3</v>
      </c>
      <c r="L71" s="140">
        <f>'Submitted Bids'!$J$43</f>
        <v>187.06</v>
      </c>
      <c r="M71" s="140">
        <f>'Submitted Bids'!$J$44</f>
        <v>327</v>
      </c>
      <c r="N71" s="140">
        <f>'Submitted Bids'!$J$45</f>
        <v>925.55</v>
      </c>
      <c r="O71" s="140"/>
      <c r="Q71" s="135"/>
    </row>
    <row r="72" spans="2:17" x14ac:dyDescent="0.25">
      <c r="B72" s="219" t="s">
        <v>95</v>
      </c>
      <c r="C72" s="220"/>
      <c r="D72" s="220"/>
      <c r="E72" s="223">
        <f>'Submitted Bids'!$M$36</f>
        <v>256</v>
      </c>
      <c r="F72" s="223">
        <f>'Submitted Bids'!$M$37</f>
        <v>308</v>
      </c>
      <c r="G72" s="223">
        <f>'Submitted Bids'!$M$38</f>
        <v>605</v>
      </c>
      <c r="H72" s="223">
        <f>'Submitted Bids'!$M$39</f>
        <v>805</v>
      </c>
      <c r="I72" s="223"/>
      <c r="J72" s="223"/>
      <c r="K72" s="223">
        <f>'Submitted Bids'!$M$42</f>
        <v>260</v>
      </c>
      <c r="L72" s="223">
        <f>'Submitted Bids'!$M$43</f>
        <v>315</v>
      </c>
      <c r="M72" s="223">
        <f>'Submitted Bids'!$M$44</f>
        <v>650</v>
      </c>
      <c r="N72" s="223">
        <f>'Submitted Bids'!$M$45</f>
        <v>865</v>
      </c>
      <c r="O72" s="223"/>
      <c r="P72" s="219"/>
      <c r="Q72" s="221"/>
    </row>
    <row r="73" spans="2:17" x14ac:dyDescent="0.25">
      <c r="E73" s="135"/>
      <c r="F73" s="136"/>
      <c r="G73" s="136"/>
      <c r="H73" s="136"/>
      <c r="I73" s="136"/>
      <c r="J73" s="136"/>
      <c r="K73" s="136"/>
      <c r="L73" s="136"/>
      <c r="M73" s="136"/>
      <c r="N73" s="136"/>
      <c r="O73" s="135"/>
    </row>
    <row r="74" spans="2:17" x14ac:dyDescent="0.25">
      <c r="B74" s="165" t="s">
        <v>217</v>
      </c>
      <c r="C74" s="166"/>
      <c r="D74" s="167"/>
      <c r="E74" s="168"/>
      <c r="F74" s="168"/>
      <c r="G74" s="168"/>
      <c r="H74" s="168"/>
      <c r="I74" s="169"/>
      <c r="J74" s="170"/>
      <c r="K74" s="168"/>
      <c r="L74" s="168"/>
      <c r="M74" s="168"/>
      <c r="N74" s="168"/>
      <c r="O74" s="169"/>
      <c r="P74" s="170"/>
      <c r="Q74" s="171"/>
    </row>
    <row r="75" spans="2:17" x14ac:dyDescent="0.25">
      <c r="B75" s="146"/>
      <c r="C75" s="147"/>
      <c r="D75" s="148"/>
      <c r="E75" s="149" t="s">
        <v>221</v>
      </c>
      <c r="F75" s="150"/>
      <c r="G75" s="150"/>
      <c r="H75" s="150"/>
      <c r="I75" s="156"/>
      <c r="J75" s="10"/>
      <c r="K75" s="152" t="s">
        <v>222</v>
      </c>
      <c r="L75" s="153"/>
      <c r="M75" s="153"/>
      <c r="N75" s="153"/>
      <c r="O75" s="156"/>
      <c r="P75" s="10"/>
      <c r="Q75" s="156"/>
    </row>
    <row r="76" spans="2:17" x14ac:dyDescent="0.25">
      <c r="B76" s="128" t="s">
        <v>189</v>
      </c>
      <c r="C76" s="128"/>
      <c r="D76" s="128"/>
      <c r="E76" s="134" t="s">
        <v>199</v>
      </c>
      <c r="F76" s="134" t="s">
        <v>200</v>
      </c>
      <c r="G76" s="134" t="s">
        <v>201</v>
      </c>
      <c r="H76" s="134" t="s">
        <v>202</v>
      </c>
      <c r="I76" s="142"/>
      <c r="K76" s="134" t="s">
        <v>199</v>
      </c>
      <c r="L76" s="134" t="s">
        <v>200</v>
      </c>
      <c r="M76" s="134" t="s">
        <v>201</v>
      </c>
      <c r="N76" s="134" t="s">
        <v>202</v>
      </c>
      <c r="O76" s="142"/>
      <c r="Q76" s="139"/>
    </row>
    <row r="77" spans="2:17" x14ac:dyDescent="0.25">
      <c r="B77" t="s">
        <v>193</v>
      </c>
      <c r="C77" s="132"/>
      <c r="D77" s="132"/>
      <c r="E77" s="140">
        <f>'Submitted Bids'!$E$36</f>
        <v>125.49</v>
      </c>
      <c r="F77" s="140">
        <f>'Submitted Bids'!$E$37</f>
        <v>230.5</v>
      </c>
      <c r="G77" s="140">
        <f>'Submitted Bids'!$E$38</f>
        <v>398.19</v>
      </c>
      <c r="H77" s="140">
        <f>'Submitted Bids'!$E$39</f>
        <v>531</v>
      </c>
      <c r="I77" s="140"/>
      <c r="J77" s="129"/>
      <c r="K77" s="140">
        <f>'Submitted Bids'!$E$42</f>
        <v>130.51</v>
      </c>
      <c r="L77" s="140">
        <f>'Submitted Bids'!$E$43</f>
        <v>239.72</v>
      </c>
      <c r="M77" s="140">
        <f>'Submitted Bids'!$E$44</f>
        <v>414.12</v>
      </c>
      <c r="N77" s="140">
        <f>'Submitted Bids'!$E$45</f>
        <v>552.24</v>
      </c>
      <c r="O77" s="140"/>
      <c r="Q77" s="135"/>
    </row>
    <row r="78" spans="2:17" x14ac:dyDescent="0.25">
      <c r="B78" s="219" t="s">
        <v>93</v>
      </c>
      <c r="C78" s="220"/>
      <c r="D78" s="220"/>
      <c r="E78" s="223">
        <f>'Submitted Bids'!$H$36</f>
        <v>158.30000000000001</v>
      </c>
      <c r="F78" s="223">
        <f>'Submitted Bids'!$H$37</f>
        <v>363.82</v>
      </c>
      <c r="G78" s="223">
        <f>'Submitted Bids'!$H$38</f>
        <v>655.20000000000005</v>
      </c>
      <c r="H78" s="223">
        <f>'Submitted Bids'!$H$39</f>
        <v>1434.04</v>
      </c>
      <c r="I78" s="223"/>
      <c r="J78" s="223"/>
      <c r="K78" s="223">
        <f>'Submitted Bids'!$H$42</f>
        <v>158.30000000000001</v>
      </c>
      <c r="L78" s="223">
        <f>'Submitted Bids'!$H$43</f>
        <v>363.82</v>
      </c>
      <c r="M78" s="223">
        <f>'Submitted Bids'!$H$44</f>
        <v>655.20000000000005</v>
      </c>
      <c r="N78" s="223">
        <f>'Submitted Bids'!$H$45</f>
        <v>1434.04</v>
      </c>
      <c r="O78" s="223"/>
      <c r="P78" s="219"/>
      <c r="Q78" s="221"/>
    </row>
    <row r="79" spans="2:17" x14ac:dyDescent="0.25">
      <c r="B79" t="s">
        <v>94</v>
      </c>
      <c r="C79" s="132"/>
      <c r="D79" s="132"/>
      <c r="E79" s="140">
        <f>'Submitted Bids'!$K$36</f>
        <v>130</v>
      </c>
      <c r="F79" s="140">
        <f>'Submitted Bids'!$K$37</f>
        <v>242.62</v>
      </c>
      <c r="G79" s="140">
        <f>'Submitted Bids'!$K$38</f>
        <v>467.25</v>
      </c>
      <c r="H79" s="140">
        <v>0</v>
      </c>
      <c r="I79" s="140"/>
      <c r="J79" s="129"/>
      <c r="K79" s="140">
        <f>'Submitted Bids'!$K$42</f>
        <v>130</v>
      </c>
      <c r="L79" s="140">
        <f>'Submitted Bids'!$K$43</f>
        <v>242.62</v>
      </c>
      <c r="M79" s="140">
        <f>'Submitted Bids'!$K$44</f>
        <v>467.25</v>
      </c>
      <c r="N79" s="140">
        <v>0</v>
      </c>
      <c r="O79" s="140"/>
      <c r="Q79" s="135"/>
    </row>
    <row r="80" spans="2:17" x14ac:dyDescent="0.25">
      <c r="B80" s="219" t="s">
        <v>95</v>
      </c>
      <c r="C80" s="220"/>
      <c r="D80" s="220"/>
      <c r="E80" s="223">
        <f>'Submitted Bids'!$N$36</f>
        <v>262</v>
      </c>
      <c r="F80" s="223">
        <f>'Submitted Bids'!$N$37</f>
        <v>315</v>
      </c>
      <c r="G80" s="223">
        <f>'Submitted Bids'!$N$38</f>
        <v>630</v>
      </c>
      <c r="H80" s="223">
        <f>'Submitted Bids'!$N$39</f>
        <v>840</v>
      </c>
      <c r="I80" s="223"/>
      <c r="J80" s="223"/>
      <c r="K80" s="223">
        <f>'Submitted Bids'!$N$42</f>
        <v>275</v>
      </c>
      <c r="L80" s="223">
        <f>'Submitted Bids'!$N$43</f>
        <v>330</v>
      </c>
      <c r="M80" s="223">
        <f>'Submitted Bids'!$N$44</f>
        <v>661</v>
      </c>
      <c r="N80" s="223">
        <f>'Submitted Bids'!$N$45</f>
        <v>882</v>
      </c>
      <c r="O80" s="223"/>
      <c r="P80" s="219"/>
      <c r="Q80" s="221"/>
    </row>
    <row r="82" spans="2:17" ht="18.75" x14ac:dyDescent="0.3">
      <c r="B82" s="172" t="s">
        <v>223</v>
      </c>
      <c r="C82" s="147"/>
      <c r="D82" s="155"/>
      <c r="E82" s="149"/>
      <c r="F82" s="149"/>
      <c r="G82" s="149"/>
      <c r="H82" s="149"/>
      <c r="I82" s="156"/>
      <c r="J82" s="157"/>
      <c r="K82" s="152"/>
      <c r="L82" s="152"/>
      <c r="M82" s="152"/>
      <c r="N82" s="152"/>
      <c r="O82" s="156"/>
      <c r="P82" s="157"/>
      <c r="Q82" s="156"/>
    </row>
    <row r="83" spans="2:17" x14ac:dyDescent="0.25">
      <c r="B83" s="174" t="s">
        <v>215</v>
      </c>
      <c r="C83" s="175"/>
      <c r="D83" s="176"/>
      <c r="E83" s="177"/>
      <c r="F83" s="177"/>
      <c r="G83" s="177"/>
      <c r="H83" s="177"/>
      <c r="I83" s="178"/>
      <c r="J83" s="179"/>
      <c r="K83" s="177"/>
      <c r="L83" s="177"/>
      <c r="M83" s="177"/>
      <c r="N83" s="177"/>
      <c r="O83" s="178"/>
      <c r="P83" s="179"/>
      <c r="Q83" s="180"/>
    </row>
    <row r="84" spans="2:17" x14ac:dyDescent="0.25">
      <c r="B84" s="146"/>
      <c r="C84" s="147"/>
      <c r="D84" s="148"/>
      <c r="E84" s="149" t="s">
        <v>224</v>
      </c>
      <c r="F84" s="150"/>
      <c r="G84" s="150"/>
      <c r="H84" s="150"/>
      <c r="I84" s="151"/>
      <c r="J84" s="10"/>
      <c r="K84" s="152" t="s">
        <v>225</v>
      </c>
      <c r="L84" s="153"/>
      <c r="M84" s="153"/>
      <c r="N84" s="153"/>
      <c r="O84" s="151"/>
      <c r="P84" s="10"/>
      <c r="Q84" s="154" t="s">
        <v>209</v>
      </c>
    </row>
    <row r="85" spans="2:17" x14ac:dyDescent="0.25">
      <c r="B85" s="128" t="s">
        <v>189</v>
      </c>
      <c r="C85" s="128"/>
      <c r="D85" s="128"/>
      <c r="E85" s="134" t="s">
        <v>199</v>
      </c>
      <c r="F85" s="134" t="s">
        <v>200</v>
      </c>
      <c r="G85" s="134" t="s">
        <v>201</v>
      </c>
      <c r="H85" s="134" t="s">
        <v>202</v>
      </c>
      <c r="I85" s="137" t="s">
        <v>207</v>
      </c>
      <c r="K85" s="134" t="s">
        <v>199</v>
      </c>
      <c r="L85" s="134" t="s">
        <v>200</v>
      </c>
      <c r="M85" s="134" t="s">
        <v>201</v>
      </c>
      <c r="N85" s="134" t="s">
        <v>202</v>
      </c>
      <c r="O85" s="137" t="s">
        <v>208</v>
      </c>
      <c r="Q85" s="139" t="s">
        <v>226</v>
      </c>
    </row>
    <row r="86" spans="2:17" x14ac:dyDescent="0.25">
      <c r="B86" t="s">
        <v>193</v>
      </c>
      <c r="C86" s="132"/>
      <c r="D86" s="132"/>
      <c r="E86" s="140">
        <f>E36*E61</f>
        <v>28539.06</v>
      </c>
      <c r="F86" s="140">
        <f t="shared" ref="F86:H86" si="35">F36*F61</f>
        <v>45502.049999999996</v>
      </c>
      <c r="G86" s="140">
        <f t="shared" si="35"/>
        <v>0</v>
      </c>
      <c r="H86" s="140">
        <f t="shared" si="35"/>
        <v>0</v>
      </c>
      <c r="I86" s="141">
        <f>SUM(E86:H86)</f>
        <v>74041.11</v>
      </c>
      <c r="J86" s="129"/>
      <c r="K86" s="140">
        <f>K36*K61</f>
        <v>29597.120000000003</v>
      </c>
      <c r="L86" s="140">
        <f t="shared" ref="L86:N86" si="36">L36*L61</f>
        <v>47190.320000000007</v>
      </c>
      <c r="M86" s="140">
        <f t="shared" si="36"/>
        <v>0</v>
      </c>
      <c r="N86" s="140">
        <f t="shared" si="36"/>
        <v>0</v>
      </c>
      <c r="O86" s="141">
        <f>SUM(K86:N86)</f>
        <v>76787.44</v>
      </c>
      <c r="P86" s="129"/>
      <c r="Q86" s="129">
        <f>SUM(O86,I86)</f>
        <v>150828.54999999999</v>
      </c>
    </row>
    <row r="87" spans="2:17" x14ac:dyDescent="0.25">
      <c r="B87" s="219" t="s">
        <v>93</v>
      </c>
      <c r="C87" s="220"/>
      <c r="D87" s="220"/>
      <c r="E87" s="223">
        <f t="shared" ref="E87:H87" si="37">E37*E62</f>
        <v>26749.84</v>
      </c>
      <c r="F87" s="223">
        <f t="shared" si="37"/>
        <v>30527</v>
      </c>
      <c r="G87" s="223">
        <f t="shared" si="37"/>
        <v>0</v>
      </c>
      <c r="H87" s="223">
        <f t="shared" si="37"/>
        <v>0</v>
      </c>
      <c r="I87" s="223">
        <f t="shared" ref="I87:I89" si="38">SUM(E87:H87)</f>
        <v>57276.84</v>
      </c>
      <c r="J87" s="223"/>
      <c r="K87" s="223">
        <f t="shared" ref="K87:N87" si="39">K37*K62</f>
        <v>26449.279999999999</v>
      </c>
      <c r="L87" s="223">
        <f t="shared" si="39"/>
        <v>30184</v>
      </c>
      <c r="M87" s="223">
        <f t="shared" si="39"/>
        <v>0</v>
      </c>
      <c r="N87" s="223">
        <f t="shared" si="39"/>
        <v>0</v>
      </c>
      <c r="O87" s="223">
        <f t="shared" ref="O87:O89" si="40">SUM(K87:N87)</f>
        <v>56633.279999999999</v>
      </c>
      <c r="P87" s="223"/>
      <c r="Q87" s="223">
        <f t="shared" ref="Q87:Q89" si="41">SUM(O87,I87)</f>
        <v>113910.12</v>
      </c>
    </row>
    <row r="88" spans="2:17" x14ac:dyDescent="0.25">
      <c r="B88" t="s">
        <v>94</v>
      </c>
      <c r="C88" s="132"/>
      <c r="D88" s="132"/>
      <c r="E88" s="140">
        <f t="shared" ref="E88:H88" si="42">E38*E63</f>
        <v>30260</v>
      </c>
      <c r="F88" s="140">
        <f t="shared" si="42"/>
        <v>46404.6</v>
      </c>
      <c r="G88" s="140">
        <f t="shared" si="42"/>
        <v>0</v>
      </c>
      <c r="H88" s="140">
        <f t="shared" si="42"/>
        <v>0</v>
      </c>
      <c r="I88" s="141">
        <f t="shared" si="38"/>
        <v>76664.600000000006</v>
      </c>
      <c r="J88" s="129"/>
      <c r="K88" s="140">
        <f t="shared" ref="K88:N88" si="43">K38*K63</f>
        <v>29920</v>
      </c>
      <c r="L88" s="140">
        <f t="shared" si="43"/>
        <v>45883.199999999997</v>
      </c>
      <c r="M88" s="140">
        <f t="shared" si="43"/>
        <v>0</v>
      </c>
      <c r="N88" s="140">
        <f t="shared" si="43"/>
        <v>0</v>
      </c>
      <c r="O88" s="141">
        <f t="shared" si="40"/>
        <v>75803.199999999997</v>
      </c>
      <c r="P88" s="129"/>
      <c r="Q88" s="129">
        <f t="shared" si="41"/>
        <v>152467.79999999999</v>
      </c>
    </row>
    <row r="89" spans="2:17" x14ac:dyDescent="0.25">
      <c r="B89" s="219" t="s">
        <v>95</v>
      </c>
      <c r="C89" s="220"/>
      <c r="D89" s="220"/>
      <c r="E89" s="223">
        <f t="shared" ref="E89:H89" si="44">E39*E64</f>
        <v>87932</v>
      </c>
      <c r="F89" s="223">
        <f t="shared" si="44"/>
        <v>105732</v>
      </c>
      <c r="G89" s="223">
        <f t="shared" si="44"/>
        <v>0</v>
      </c>
      <c r="H89" s="223">
        <f t="shared" si="44"/>
        <v>0</v>
      </c>
      <c r="I89" s="223">
        <f t="shared" si="38"/>
        <v>193664</v>
      </c>
      <c r="J89" s="223"/>
      <c r="K89" s="223">
        <f t="shared" ref="K89:N89" si="45">K39*K64</f>
        <v>88704</v>
      </c>
      <c r="L89" s="223">
        <f t="shared" si="45"/>
        <v>105600</v>
      </c>
      <c r="M89" s="223">
        <f t="shared" si="45"/>
        <v>0</v>
      </c>
      <c r="N89" s="223">
        <f t="shared" si="45"/>
        <v>0</v>
      </c>
      <c r="O89" s="223">
        <f t="shared" si="40"/>
        <v>194304</v>
      </c>
      <c r="P89" s="223"/>
      <c r="Q89" s="223">
        <f t="shared" si="41"/>
        <v>387968</v>
      </c>
    </row>
    <row r="90" spans="2:17" x14ac:dyDescent="0.25">
      <c r="E90" s="135"/>
      <c r="F90" s="136"/>
      <c r="G90" s="136"/>
      <c r="H90" s="136"/>
      <c r="I90" s="136"/>
      <c r="J90" s="136"/>
      <c r="K90" s="136"/>
      <c r="L90" s="136"/>
      <c r="M90" s="136"/>
      <c r="N90" s="136"/>
      <c r="O90" s="136"/>
    </row>
    <row r="91" spans="2:17" x14ac:dyDescent="0.25">
      <c r="B91" s="174" t="s">
        <v>216</v>
      </c>
      <c r="C91" s="175"/>
      <c r="D91" s="176"/>
      <c r="E91" s="177"/>
      <c r="F91" s="177"/>
      <c r="G91" s="177"/>
      <c r="H91" s="177"/>
      <c r="I91" s="178"/>
      <c r="J91" s="179"/>
      <c r="K91" s="177"/>
      <c r="L91" s="177"/>
      <c r="M91" s="177"/>
      <c r="N91" s="177"/>
      <c r="O91" s="178"/>
      <c r="P91" s="179"/>
      <c r="Q91" s="180"/>
    </row>
    <row r="92" spans="2:17" x14ac:dyDescent="0.25">
      <c r="B92" s="146"/>
      <c r="C92" s="147"/>
      <c r="D92" s="148"/>
      <c r="E92" s="149" t="s">
        <v>224</v>
      </c>
      <c r="F92" s="150"/>
      <c r="G92" s="150"/>
      <c r="H92" s="150"/>
      <c r="I92" s="151"/>
      <c r="J92" s="10"/>
      <c r="K92" s="152" t="s">
        <v>225</v>
      </c>
      <c r="L92" s="153"/>
      <c r="M92" s="153"/>
      <c r="N92" s="153"/>
      <c r="O92" s="151"/>
      <c r="P92" s="10"/>
      <c r="Q92" s="154" t="s">
        <v>209</v>
      </c>
    </row>
    <row r="93" spans="2:17" x14ac:dyDescent="0.25">
      <c r="B93" s="128" t="s">
        <v>189</v>
      </c>
      <c r="C93" s="128"/>
      <c r="D93" s="128"/>
      <c r="E93" s="134" t="s">
        <v>199</v>
      </c>
      <c r="F93" s="134" t="s">
        <v>200</v>
      </c>
      <c r="G93" s="134" t="s">
        <v>201</v>
      </c>
      <c r="H93" s="134" t="s">
        <v>202</v>
      </c>
      <c r="I93" s="137" t="s">
        <v>207</v>
      </c>
      <c r="K93" s="134" t="s">
        <v>199</v>
      </c>
      <c r="L93" s="134" t="s">
        <v>200</v>
      </c>
      <c r="M93" s="134" t="s">
        <v>201</v>
      </c>
      <c r="N93" s="134" t="s">
        <v>202</v>
      </c>
      <c r="O93" s="137" t="s">
        <v>208</v>
      </c>
      <c r="Q93" s="139" t="s">
        <v>226</v>
      </c>
    </row>
    <row r="94" spans="2:17" x14ac:dyDescent="0.25">
      <c r="B94" t="s">
        <v>193</v>
      </c>
      <c r="C94" s="132"/>
      <c r="D94" s="132"/>
      <c r="E94" s="140">
        <f>E44*E69</f>
        <v>73312</v>
      </c>
      <c r="F94" s="140">
        <f t="shared" ref="F94:H94" si="46">F44*F69</f>
        <v>127056.25</v>
      </c>
      <c r="G94" s="140">
        <f t="shared" si="46"/>
        <v>109509.84</v>
      </c>
      <c r="H94" s="140">
        <f t="shared" si="46"/>
        <v>124087.91999999998</v>
      </c>
      <c r="I94" s="141">
        <f>SUM(E94:H94)</f>
        <v>433966.00999999995</v>
      </c>
      <c r="J94" s="129"/>
      <c r="K94" s="140">
        <f>K44*K69</f>
        <v>76135.839999999997</v>
      </c>
      <c r="L94" s="140">
        <f t="shared" ref="L94:N94" si="47">L44*L69</f>
        <v>131956.24</v>
      </c>
      <c r="M94" s="140">
        <f t="shared" si="47"/>
        <v>113577.5</v>
      </c>
      <c r="N94" s="140">
        <f t="shared" si="47"/>
        <v>128694.62</v>
      </c>
      <c r="O94" s="141">
        <f>SUM(K94:N94)</f>
        <v>450364.19999999995</v>
      </c>
      <c r="P94" s="129"/>
      <c r="Q94" s="129">
        <f>SUM(O94,I94)</f>
        <v>884330.21</v>
      </c>
    </row>
    <row r="95" spans="2:17" x14ac:dyDescent="0.25">
      <c r="B95" s="219" t="s">
        <v>93</v>
      </c>
      <c r="C95" s="220"/>
      <c r="D95" s="220"/>
      <c r="E95" s="223">
        <f t="shared" ref="E95:H95" si="48">E45*E70</f>
        <v>79456.72</v>
      </c>
      <c r="F95" s="223">
        <f t="shared" si="48"/>
        <v>148382.43000000002</v>
      </c>
      <c r="G95" s="223">
        <f t="shared" si="48"/>
        <v>106419.08</v>
      </c>
      <c r="H95" s="223">
        <f t="shared" si="48"/>
        <v>238431</v>
      </c>
      <c r="I95" s="223">
        <f t="shared" ref="I95:I97" si="49">SUM(E95:H95)</f>
        <v>572689.23</v>
      </c>
      <c r="J95" s="223"/>
      <c r="K95" s="223">
        <f t="shared" ref="K95:N95" si="50">K45*K70</f>
        <v>78453.759999999995</v>
      </c>
      <c r="L95" s="223">
        <f t="shared" si="50"/>
        <v>146509.44</v>
      </c>
      <c r="M95" s="223">
        <f t="shared" si="50"/>
        <v>105223.36</v>
      </c>
      <c r="N95" s="223">
        <f t="shared" si="50"/>
        <v>235752</v>
      </c>
      <c r="O95" s="223">
        <f t="shared" ref="O95:O97" si="51">SUM(K95:N95)</f>
        <v>565938.56000000006</v>
      </c>
      <c r="P95" s="223"/>
      <c r="Q95" s="223">
        <f t="shared" ref="Q95:Q97" si="52">SUM(O95,I95)</f>
        <v>1138627.79</v>
      </c>
    </row>
    <row r="96" spans="2:17" x14ac:dyDescent="0.25">
      <c r="B96" t="s">
        <v>94</v>
      </c>
      <c r="C96" s="132"/>
      <c r="D96" s="132"/>
      <c r="E96" s="140">
        <f t="shared" ref="E96:H96" si="53">E46*E71</f>
        <v>76504.899999999994</v>
      </c>
      <c r="F96" s="140">
        <f t="shared" si="53"/>
        <v>133373.78</v>
      </c>
      <c r="G96" s="140">
        <f t="shared" si="53"/>
        <v>116412</v>
      </c>
      <c r="H96" s="140">
        <f t="shared" si="53"/>
        <v>329495.8</v>
      </c>
      <c r="I96" s="141">
        <f t="shared" si="49"/>
        <v>655786.48</v>
      </c>
      <c r="J96" s="129"/>
      <c r="K96" s="140">
        <f t="shared" ref="K96:N96" si="54">K46*K71</f>
        <v>75539.199999999997</v>
      </c>
      <c r="L96" s="140">
        <f t="shared" si="54"/>
        <v>131690.23999999999</v>
      </c>
      <c r="M96" s="140">
        <f t="shared" si="54"/>
        <v>115104</v>
      </c>
      <c r="N96" s="140">
        <f t="shared" si="54"/>
        <v>325793.59999999998</v>
      </c>
      <c r="O96" s="141">
        <f t="shared" si="51"/>
        <v>648127.04</v>
      </c>
      <c r="P96" s="129"/>
      <c r="Q96" s="129">
        <f t="shared" si="52"/>
        <v>1303913.52</v>
      </c>
    </row>
    <row r="97" spans="2:17" x14ac:dyDescent="0.25">
      <c r="B97" s="219" t="s">
        <v>95</v>
      </c>
      <c r="C97" s="220"/>
      <c r="D97" s="220"/>
      <c r="E97" s="223">
        <f t="shared" ref="E97:H97" si="55">E47*E72</f>
        <v>182528</v>
      </c>
      <c r="F97" s="223">
        <f t="shared" si="55"/>
        <v>219604</v>
      </c>
      <c r="G97" s="223">
        <f t="shared" si="55"/>
        <v>215380</v>
      </c>
      <c r="H97" s="223">
        <f t="shared" si="55"/>
        <v>286580</v>
      </c>
      <c r="I97" s="223">
        <f t="shared" si="49"/>
        <v>904092</v>
      </c>
      <c r="J97" s="223"/>
      <c r="K97" s="223">
        <f t="shared" ref="K97:N97" si="56">K47*K72</f>
        <v>183040</v>
      </c>
      <c r="L97" s="223">
        <f t="shared" si="56"/>
        <v>221760</v>
      </c>
      <c r="M97" s="223">
        <f t="shared" si="56"/>
        <v>228800</v>
      </c>
      <c r="N97" s="223">
        <f t="shared" si="56"/>
        <v>304480</v>
      </c>
      <c r="O97" s="223">
        <f t="shared" si="51"/>
        <v>938080</v>
      </c>
      <c r="P97" s="223"/>
      <c r="Q97" s="223">
        <f t="shared" si="52"/>
        <v>1842172</v>
      </c>
    </row>
    <row r="98" spans="2:17" x14ac:dyDescent="0.25">
      <c r="E98" s="135"/>
      <c r="F98" s="136"/>
      <c r="G98" s="136"/>
      <c r="H98" s="136"/>
      <c r="I98" s="136"/>
      <c r="J98" s="136"/>
      <c r="K98" s="136"/>
      <c r="L98" s="136"/>
      <c r="M98" s="136"/>
      <c r="N98" s="136"/>
      <c r="O98" s="136"/>
    </row>
    <row r="99" spans="2:17" x14ac:dyDescent="0.25">
      <c r="B99" s="174" t="s">
        <v>217</v>
      </c>
      <c r="C99" s="175"/>
      <c r="D99" s="176"/>
      <c r="E99" s="177"/>
      <c r="F99" s="177"/>
      <c r="G99" s="177"/>
      <c r="H99" s="177"/>
      <c r="I99" s="178"/>
      <c r="J99" s="179"/>
      <c r="K99" s="177"/>
      <c r="L99" s="177"/>
      <c r="M99" s="177"/>
      <c r="N99" s="177"/>
      <c r="O99" s="178"/>
      <c r="P99" s="179"/>
      <c r="Q99" s="180"/>
    </row>
    <row r="100" spans="2:17" x14ac:dyDescent="0.25">
      <c r="B100" s="146"/>
      <c r="C100" s="147"/>
      <c r="D100" s="148"/>
      <c r="E100" s="149" t="s">
        <v>224</v>
      </c>
      <c r="F100" s="150"/>
      <c r="G100" s="150"/>
      <c r="H100" s="150"/>
      <c r="I100" s="151"/>
      <c r="J100" s="10"/>
      <c r="K100" s="152" t="s">
        <v>225</v>
      </c>
      <c r="L100" s="153"/>
      <c r="M100" s="153"/>
      <c r="N100" s="153"/>
      <c r="O100" s="151"/>
      <c r="P100" s="10"/>
      <c r="Q100" s="154" t="s">
        <v>209</v>
      </c>
    </row>
    <row r="101" spans="2:17" x14ac:dyDescent="0.25">
      <c r="B101" s="128" t="s">
        <v>189</v>
      </c>
      <c r="C101" s="128"/>
      <c r="D101" s="128"/>
      <c r="E101" s="134" t="s">
        <v>199</v>
      </c>
      <c r="F101" s="134" t="s">
        <v>200</v>
      </c>
      <c r="G101" s="134" t="s">
        <v>201</v>
      </c>
      <c r="H101" s="134" t="s">
        <v>202</v>
      </c>
      <c r="I101" s="137" t="s">
        <v>207</v>
      </c>
      <c r="K101" s="134" t="s">
        <v>199</v>
      </c>
      <c r="L101" s="134" t="s">
        <v>200</v>
      </c>
      <c r="M101" s="134" t="s">
        <v>201</v>
      </c>
      <c r="N101" s="134" t="s">
        <v>202</v>
      </c>
      <c r="O101" s="137" t="s">
        <v>208</v>
      </c>
      <c r="Q101" s="139" t="s">
        <v>226</v>
      </c>
    </row>
    <row r="102" spans="2:17" x14ac:dyDescent="0.25">
      <c r="B102" t="s">
        <v>193</v>
      </c>
      <c r="C102" s="132"/>
      <c r="D102" s="132"/>
      <c r="E102" s="140">
        <f>E52*E77</f>
        <v>45552.869999999995</v>
      </c>
      <c r="F102" s="140">
        <f t="shared" ref="F102:H102" si="57">F52*F77</f>
        <v>83671.5</v>
      </c>
      <c r="G102" s="140">
        <f t="shared" si="57"/>
        <v>0</v>
      </c>
      <c r="H102" s="140">
        <f t="shared" si="57"/>
        <v>0</v>
      </c>
      <c r="I102" s="141">
        <f>SUM(E102:H102)</f>
        <v>129224.37</v>
      </c>
      <c r="J102" s="129"/>
      <c r="K102" s="140">
        <f>K52*K77</f>
        <v>47244.619999999995</v>
      </c>
      <c r="L102" s="140">
        <f t="shared" ref="L102:N102" si="58">L52*L77</f>
        <v>86778.64</v>
      </c>
      <c r="M102" s="140">
        <f t="shared" si="58"/>
        <v>0</v>
      </c>
      <c r="N102" s="140">
        <f t="shared" si="58"/>
        <v>0</v>
      </c>
      <c r="O102" s="141">
        <f>SUM(K102:N102)</f>
        <v>134023.26</v>
      </c>
      <c r="P102" s="129"/>
      <c r="Q102" s="129">
        <f>SUM(O102,I102)</f>
        <v>263247.63</v>
      </c>
    </row>
    <row r="103" spans="2:17" x14ac:dyDescent="0.25">
      <c r="B103" s="219" t="s">
        <v>93</v>
      </c>
      <c r="C103" s="220"/>
      <c r="D103" s="220"/>
      <c r="E103" s="223">
        <f t="shared" ref="E103:H103" si="59">E53*E78</f>
        <v>56354.8</v>
      </c>
      <c r="F103" s="223">
        <f t="shared" si="59"/>
        <v>129519.92</v>
      </c>
      <c r="G103" s="223">
        <f t="shared" si="59"/>
        <v>0</v>
      </c>
      <c r="H103" s="223">
        <f t="shared" si="59"/>
        <v>0</v>
      </c>
      <c r="I103" s="223">
        <f t="shared" ref="I103:I105" si="60">SUM(E103:H103)</f>
        <v>185874.72</v>
      </c>
      <c r="J103" s="223"/>
      <c r="K103" s="223">
        <f t="shared" ref="K103:N103" si="61">K53*K78</f>
        <v>55721.600000000006</v>
      </c>
      <c r="L103" s="223">
        <f t="shared" si="61"/>
        <v>128064.64</v>
      </c>
      <c r="M103" s="223">
        <f t="shared" si="61"/>
        <v>0</v>
      </c>
      <c r="N103" s="223">
        <f t="shared" si="61"/>
        <v>0</v>
      </c>
      <c r="O103" s="223">
        <f t="shared" ref="O103:O105" si="62">SUM(K103:N103)</f>
        <v>183786.23999999999</v>
      </c>
      <c r="P103" s="223"/>
      <c r="Q103" s="223">
        <f t="shared" ref="Q103:Q105" si="63">SUM(O103,I103)</f>
        <v>369660.95999999996</v>
      </c>
    </row>
    <row r="104" spans="2:17" x14ac:dyDescent="0.25">
      <c r="B104" t="s">
        <v>94</v>
      </c>
      <c r="C104" s="132"/>
      <c r="D104" s="132"/>
      <c r="E104" s="140">
        <f t="shared" ref="E104:H104" si="64">E54*E79</f>
        <v>46280</v>
      </c>
      <c r="F104" s="140">
        <f t="shared" si="64"/>
        <v>86372.72</v>
      </c>
      <c r="G104" s="140">
        <f t="shared" si="64"/>
        <v>0</v>
      </c>
      <c r="H104" s="140">
        <f t="shared" si="64"/>
        <v>0</v>
      </c>
      <c r="I104" s="141">
        <f t="shared" si="60"/>
        <v>132652.72</v>
      </c>
      <c r="J104" s="129"/>
      <c r="K104" s="140">
        <f t="shared" ref="K104:N104" si="65">K54*K79</f>
        <v>45760</v>
      </c>
      <c r="L104" s="140">
        <f t="shared" si="65"/>
        <v>85402.240000000005</v>
      </c>
      <c r="M104" s="140">
        <f t="shared" si="65"/>
        <v>0</v>
      </c>
      <c r="N104" s="140">
        <f t="shared" si="65"/>
        <v>0</v>
      </c>
      <c r="O104" s="141">
        <f t="shared" si="62"/>
        <v>131162.23999999999</v>
      </c>
      <c r="P104" s="129"/>
      <c r="Q104" s="129">
        <f t="shared" si="63"/>
        <v>263814.95999999996</v>
      </c>
    </row>
    <row r="105" spans="2:17" x14ac:dyDescent="0.25">
      <c r="B105" s="219" t="s">
        <v>95</v>
      </c>
      <c r="C105" s="220"/>
      <c r="D105" s="220"/>
      <c r="E105" s="223">
        <f t="shared" ref="E105:H105" si="66">E55*E80</f>
        <v>93272</v>
      </c>
      <c r="F105" s="223">
        <f t="shared" si="66"/>
        <v>112140</v>
      </c>
      <c r="G105" s="223">
        <f t="shared" si="66"/>
        <v>0</v>
      </c>
      <c r="H105" s="223">
        <f t="shared" si="66"/>
        <v>0</v>
      </c>
      <c r="I105" s="223">
        <f t="shared" si="60"/>
        <v>205412</v>
      </c>
      <c r="J105" s="223"/>
      <c r="K105" s="223">
        <f t="shared" ref="K105:N105" si="67">K55*K80</f>
        <v>96800</v>
      </c>
      <c r="L105" s="223">
        <f t="shared" si="67"/>
        <v>116160</v>
      </c>
      <c r="M105" s="223">
        <f t="shared" si="67"/>
        <v>0</v>
      </c>
      <c r="N105" s="223">
        <f t="shared" si="67"/>
        <v>0</v>
      </c>
      <c r="O105" s="223">
        <f t="shared" si="62"/>
        <v>212960</v>
      </c>
      <c r="P105" s="223"/>
      <c r="Q105" s="223">
        <f t="shared" si="63"/>
        <v>418372</v>
      </c>
    </row>
    <row r="107" spans="2:17" ht="18.75" x14ac:dyDescent="0.3">
      <c r="B107" s="172" t="s">
        <v>227</v>
      </c>
    </row>
    <row r="108" spans="2:17" x14ac:dyDescent="0.25">
      <c r="B108" s="128" t="s">
        <v>189</v>
      </c>
      <c r="C108" s="128" t="s">
        <v>190</v>
      </c>
      <c r="D108" s="128" t="s">
        <v>191</v>
      </c>
      <c r="E108" s="128" t="s">
        <v>192</v>
      </c>
      <c r="F108" s="144" t="s">
        <v>228</v>
      </c>
    </row>
    <row r="109" spans="2:17" x14ac:dyDescent="0.25">
      <c r="B109" t="s">
        <v>193</v>
      </c>
      <c r="C109" s="129">
        <f>SUM(I86,I94,I102)</f>
        <v>637231.49</v>
      </c>
      <c r="D109" s="129">
        <f>SUM(O86,O94,O102)</f>
        <v>661174.89999999991</v>
      </c>
      <c r="E109" s="130">
        <f>SUM(C109:D109)</f>
        <v>1298406.3899999999</v>
      </c>
      <c r="F109" s="41">
        <v>0</v>
      </c>
    </row>
    <row r="110" spans="2:17" x14ac:dyDescent="0.25">
      <c r="B110" s="219" t="s">
        <v>93</v>
      </c>
      <c r="C110" s="223">
        <f t="shared" ref="C110:C112" si="68">SUM(I87,I95,I103)</f>
        <v>815840.78999999992</v>
      </c>
      <c r="D110" s="223">
        <f t="shared" ref="D110:D112" si="69">SUM(O87,O95,O103)</f>
        <v>806358.08000000007</v>
      </c>
      <c r="E110" s="223">
        <f t="shared" ref="E110:E112" si="70">SUM(C110:D110)</f>
        <v>1622198.87</v>
      </c>
      <c r="F110" s="224">
        <f>(E110-$E$109)/$E$109</f>
        <v>0.24937683801756416</v>
      </c>
    </row>
    <row r="111" spans="2:17" x14ac:dyDescent="0.25">
      <c r="B111" t="s">
        <v>94</v>
      </c>
      <c r="C111" s="129">
        <f t="shared" si="68"/>
        <v>865103.79999999993</v>
      </c>
      <c r="D111" s="129">
        <f t="shared" si="69"/>
        <v>855092.48</v>
      </c>
      <c r="E111" s="129">
        <f t="shared" si="70"/>
        <v>1720196.2799999998</v>
      </c>
      <c r="F111" s="41">
        <f t="shared" ref="F111:F112" si="71">(E111-$E$109)/$E$109</f>
        <v>0.32485198259075104</v>
      </c>
    </row>
    <row r="112" spans="2:17" x14ac:dyDescent="0.25">
      <c r="B112" s="219" t="s">
        <v>95</v>
      </c>
      <c r="C112" s="223">
        <f t="shared" si="68"/>
        <v>1303168</v>
      </c>
      <c r="D112" s="223">
        <f t="shared" si="69"/>
        <v>1345344</v>
      </c>
      <c r="E112" s="223">
        <f t="shared" si="70"/>
        <v>2648512</v>
      </c>
      <c r="F112" s="224">
        <f t="shared" si="71"/>
        <v>1.0398174411325873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3BC43-0492-44CC-87DB-AD9E9BD13860}">
  <dimension ref="A1:O51"/>
  <sheetViews>
    <sheetView topLeftCell="A22" workbookViewId="0">
      <selection activeCell="O36" sqref="O36:O51"/>
    </sheetView>
  </sheetViews>
  <sheetFormatPr defaultRowHeight="15" x14ac:dyDescent="0.25"/>
  <cols>
    <col min="1" max="1" width="15.28515625" customWidth="1"/>
    <col min="2" max="2" width="10.5703125" customWidth="1"/>
    <col min="3" max="3" width="22.28515625" customWidth="1"/>
    <col min="4" max="11" width="11.5703125" customWidth="1"/>
    <col min="12" max="15" width="13.42578125" customWidth="1"/>
  </cols>
  <sheetData>
    <row r="1" spans="1:15" ht="31.5" x14ac:dyDescent="0.5">
      <c r="A1" s="173" t="s">
        <v>243</v>
      </c>
    </row>
    <row r="3" spans="1:15" x14ac:dyDescent="0.25">
      <c r="A3" s="128" t="s">
        <v>241</v>
      </c>
    </row>
    <row r="5" spans="1:15" ht="18.75" x14ac:dyDescent="0.3">
      <c r="A5" s="196" t="s">
        <v>250</v>
      </c>
    </row>
    <row r="7" spans="1:15" ht="60" x14ac:dyDescent="0.25">
      <c r="B7" s="128" t="s">
        <v>189</v>
      </c>
      <c r="C7" s="154" t="s">
        <v>252</v>
      </c>
      <c r="D7" s="186" t="s">
        <v>237</v>
      </c>
    </row>
    <row r="8" spans="1:15" x14ac:dyDescent="0.25">
      <c r="B8" s="202" t="s">
        <v>193</v>
      </c>
      <c r="C8" s="140">
        <f>L$51</f>
        <v>1255939.2</v>
      </c>
      <c r="D8" s="41">
        <f>(C8-$C$10)/$C$10</f>
        <v>3.8076094000026407E-2</v>
      </c>
    </row>
    <row r="9" spans="1:15" x14ac:dyDescent="0.25">
      <c r="B9" t="s">
        <v>93</v>
      </c>
      <c r="C9" s="140">
        <f>M$51</f>
        <v>1824548.8</v>
      </c>
      <c r="D9" s="41">
        <f>(C9-$C$10)/$C$10</f>
        <v>0.5080510996204558</v>
      </c>
    </row>
    <row r="10" spans="1:15" x14ac:dyDescent="0.25">
      <c r="B10" s="184" t="s">
        <v>94</v>
      </c>
      <c r="C10" s="130">
        <f>N$51</f>
        <v>1209872</v>
      </c>
      <c r="D10" s="185">
        <v>0</v>
      </c>
    </row>
    <row r="11" spans="1:15" x14ac:dyDescent="0.25">
      <c r="B11" t="s">
        <v>95</v>
      </c>
      <c r="C11" s="140">
        <f>O$51</f>
        <v>1363972.7999999998</v>
      </c>
      <c r="D11" s="41">
        <f>(C11-$C$10)/$C$10</f>
        <v>0.12736950685692355</v>
      </c>
    </row>
    <row r="15" spans="1:15" ht="18.75" x14ac:dyDescent="0.3">
      <c r="A15" s="196" t="s">
        <v>248</v>
      </c>
    </row>
    <row r="16" spans="1:15" x14ac:dyDescent="0.25">
      <c r="D16" s="187" t="s">
        <v>190</v>
      </c>
      <c r="E16" s="188"/>
      <c r="F16" s="188"/>
      <c r="G16" s="189"/>
      <c r="H16" s="190" t="s">
        <v>191</v>
      </c>
      <c r="I16" s="191"/>
      <c r="J16" s="191"/>
      <c r="K16" s="191"/>
      <c r="L16" s="197"/>
      <c r="M16" s="198"/>
      <c r="N16" s="198"/>
      <c r="O16" s="198"/>
    </row>
    <row r="17" spans="1:15" s="154" customFormat="1" ht="30" x14ac:dyDescent="0.25">
      <c r="A17" s="154" t="s">
        <v>238</v>
      </c>
      <c r="B17" s="154" t="s">
        <v>239</v>
      </c>
      <c r="C17" s="154" t="s">
        <v>240</v>
      </c>
      <c r="D17" s="154" t="s">
        <v>193</v>
      </c>
      <c r="E17" s="231" t="s">
        <v>93</v>
      </c>
      <c r="F17" s="154" t="s">
        <v>94</v>
      </c>
      <c r="G17" s="231" t="s">
        <v>95</v>
      </c>
      <c r="H17" s="154" t="s">
        <v>193</v>
      </c>
      <c r="I17" s="231" t="s">
        <v>93</v>
      </c>
      <c r="J17" s="154" t="s">
        <v>94</v>
      </c>
      <c r="K17" s="232" t="s">
        <v>95</v>
      </c>
      <c r="L17" s="198"/>
      <c r="M17" s="198"/>
      <c r="N17" s="198"/>
      <c r="O17" s="198"/>
    </row>
    <row r="18" spans="1:15" x14ac:dyDescent="0.25">
      <c r="A18" t="s">
        <v>242</v>
      </c>
      <c r="B18" s="136">
        <v>2080</v>
      </c>
      <c r="C18" t="s">
        <v>47</v>
      </c>
      <c r="D18" s="129">
        <f>'Submitted Bids'!$D$53</f>
        <v>35</v>
      </c>
      <c r="E18" s="223">
        <f>'Submitted Bids'!$G$53</f>
        <v>51.49</v>
      </c>
      <c r="F18" s="129">
        <f>'Submitted Bids'!$J$53</f>
        <v>37</v>
      </c>
      <c r="G18" s="223">
        <f>'Submitted Bids'!$M$53</f>
        <v>41.62</v>
      </c>
      <c r="H18" s="129">
        <f>'Submitted Bids'!$D$63</f>
        <v>36.4</v>
      </c>
      <c r="I18" s="223">
        <f>'Submitted Bids'!$G$63</f>
        <v>53.63</v>
      </c>
      <c r="J18" s="129">
        <f>'Submitted Bids'!$J$63</f>
        <v>37</v>
      </c>
      <c r="K18" s="233">
        <f>'Submitted Bids'!$M$63</f>
        <v>42.69</v>
      </c>
      <c r="L18" s="199"/>
      <c r="M18" s="199"/>
      <c r="N18" s="199"/>
      <c r="O18" s="199"/>
    </row>
    <row r="19" spans="1:15" x14ac:dyDescent="0.25">
      <c r="B19" s="136">
        <v>2080</v>
      </c>
      <c r="C19" t="s">
        <v>48</v>
      </c>
      <c r="D19" s="129">
        <f>'Submitted Bids'!$D$54</f>
        <v>29.5</v>
      </c>
      <c r="E19" s="223">
        <f>'Submitted Bids'!$G$54</f>
        <v>45.39</v>
      </c>
      <c r="F19" s="129">
        <f>'Submitted Bids'!$J$54</f>
        <v>31.45</v>
      </c>
      <c r="G19" s="223">
        <f>'Submitted Bids'!$M$54</f>
        <v>36.58</v>
      </c>
      <c r="H19" s="129">
        <f>'Submitted Bids'!$D$64</f>
        <v>30.68</v>
      </c>
      <c r="I19" s="223">
        <f>'Submitted Bids'!$G$64</f>
        <v>47.26</v>
      </c>
      <c r="J19" s="129">
        <f>'Submitted Bids'!$J$64</f>
        <v>31.45</v>
      </c>
      <c r="K19" s="233">
        <f>'Submitted Bids'!$M$64</f>
        <v>37.49</v>
      </c>
      <c r="L19" s="199"/>
      <c r="M19" s="199"/>
      <c r="N19" s="199"/>
      <c r="O19" s="199"/>
    </row>
    <row r="20" spans="1:15" x14ac:dyDescent="0.25">
      <c r="B20" s="136">
        <v>2080</v>
      </c>
      <c r="C20" t="s">
        <v>50</v>
      </c>
      <c r="D20" s="129">
        <f>'Submitted Bids'!$D$56</f>
        <v>25.5</v>
      </c>
      <c r="E20" s="223">
        <f>'Submitted Bids'!$G$56</f>
        <v>41.74</v>
      </c>
      <c r="F20" s="129">
        <f>'Submitted Bids'!$J$56</f>
        <v>27.75</v>
      </c>
      <c r="G20" s="223">
        <f>'Submitted Bids'!$M$56</f>
        <v>33.89</v>
      </c>
      <c r="H20" s="129">
        <f>'Submitted Bids'!$D$66</f>
        <v>26.52</v>
      </c>
      <c r="I20" s="223">
        <f>'Submitted Bids'!$G$66</f>
        <v>43.67</v>
      </c>
      <c r="J20" s="129">
        <f>'Submitted Bids'!$J$66</f>
        <v>27.75</v>
      </c>
      <c r="K20" s="233">
        <f>'Submitted Bids'!$M$66</f>
        <v>34.729999999999997</v>
      </c>
      <c r="L20" s="199"/>
      <c r="M20" s="199"/>
      <c r="N20" s="199"/>
      <c r="O20" s="199"/>
    </row>
    <row r="21" spans="1:15" x14ac:dyDescent="0.25">
      <c r="B21" s="136">
        <v>2080</v>
      </c>
      <c r="C21" t="s">
        <v>63</v>
      </c>
      <c r="D21" s="129">
        <f>'Submitted Bids'!$C$81</f>
        <v>20.34</v>
      </c>
      <c r="E21" s="223">
        <f>'Submitted Bids'!$F$81</f>
        <v>29.5</v>
      </c>
      <c r="F21" s="129">
        <f>'Submitted Bids'!$I$81</f>
        <v>17.149999999999999</v>
      </c>
      <c r="G21" s="223">
        <f>'Submitted Bids'!$L$81</f>
        <v>17.66</v>
      </c>
      <c r="H21" s="129">
        <f>'Submitted Bids'!$D$81</f>
        <v>21.15</v>
      </c>
      <c r="I21" s="223">
        <f>'Submitted Bids'!$G$81</f>
        <v>29.5</v>
      </c>
      <c r="J21" s="129">
        <f>'Submitted Bids'!$J$81</f>
        <v>17.149999999999999</v>
      </c>
      <c r="K21" s="233">
        <f>'Submitted Bids'!$M$81</f>
        <v>17.84</v>
      </c>
      <c r="L21" s="129"/>
      <c r="M21" s="129"/>
      <c r="N21" s="129"/>
      <c r="O21" s="129"/>
    </row>
    <row r="22" spans="1:15" x14ac:dyDescent="0.25">
      <c r="B22" s="136">
        <v>2080</v>
      </c>
      <c r="C22" t="s">
        <v>66</v>
      </c>
      <c r="D22" s="129">
        <f>'Submitted Bids'!$C$84</f>
        <v>11.78</v>
      </c>
      <c r="E22" s="223">
        <f>'Submitted Bids'!$F$84</f>
        <v>12.25</v>
      </c>
      <c r="F22" s="129">
        <f>'Submitted Bids'!$I$84</f>
        <v>7.5</v>
      </c>
      <c r="G22" s="223">
        <f>'Submitted Bids'!$L$84</f>
        <v>4.7699999999999996</v>
      </c>
      <c r="H22" s="129">
        <f>'Submitted Bids'!$D$84</f>
        <v>12.25</v>
      </c>
      <c r="I22" s="223">
        <f>'Submitted Bids'!$G$84</f>
        <v>12.25</v>
      </c>
      <c r="J22" s="129">
        <f>'Submitted Bids'!$J$84</f>
        <v>7.5</v>
      </c>
      <c r="K22" s="233">
        <f>'Submitted Bids'!$M$84</f>
        <v>4.8099999999999996</v>
      </c>
      <c r="L22" s="129"/>
      <c r="M22" s="129"/>
      <c r="N22" s="129"/>
      <c r="O22" s="129"/>
    </row>
    <row r="23" spans="1:15" x14ac:dyDescent="0.25">
      <c r="A23" t="s">
        <v>242</v>
      </c>
      <c r="B23" s="136">
        <v>2080</v>
      </c>
      <c r="C23" t="s">
        <v>47</v>
      </c>
      <c r="D23" s="129">
        <f>'Submitted Bids'!$D$53</f>
        <v>35</v>
      </c>
      <c r="E23" s="223">
        <f>'Submitted Bids'!$G$53</f>
        <v>51.49</v>
      </c>
      <c r="F23" s="129">
        <f>'Submitted Bids'!$J$53</f>
        <v>37</v>
      </c>
      <c r="G23" s="223">
        <f>'Submitted Bids'!$M$53</f>
        <v>41.62</v>
      </c>
      <c r="H23" s="129">
        <f>'Submitted Bids'!$D$63</f>
        <v>36.4</v>
      </c>
      <c r="I23" s="223">
        <f>'Submitted Bids'!$G$63</f>
        <v>53.63</v>
      </c>
      <c r="J23" s="129">
        <f>'Submitted Bids'!$J$63</f>
        <v>37</v>
      </c>
      <c r="K23" s="233">
        <f>'Submitted Bids'!$M$63</f>
        <v>42.69</v>
      </c>
      <c r="L23" s="129"/>
      <c r="M23" s="129"/>
      <c r="N23" s="129"/>
      <c r="O23" s="129"/>
    </row>
    <row r="24" spans="1:15" x14ac:dyDescent="0.25">
      <c r="B24" s="136">
        <v>2080</v>
      </c>
      <c r="C24" t="s">
        <v>48</v>
      </c>
      <c r="D24" s="129">
        <f>'Submitted Bids'!$D$54</f>
        <v>29.5</v>
      </c>
      <c r="E24" s="223">
        <f>'Submitted Bids'!$G$54</f>
        <v>45.39</v>
      </c>
      <c r="F24" s="129">
        <f>'Submitted Bids'!$J$54</f>
        <v>31.45</v>
      </c>
      <c r="G24" s="223">
        <f>'Submitted Bids'!$M$54</f>
        <v>36.58</v>
      </c>
      <c r="H24" s="129">
        <f>'Submitted Bids'!$D$64</f>
        <v>30.68</v>
      </c>
      <c r="I24" s="223">
        <f>'Submitted Bids'!$G$64</f>
        <v>47.26</v>
      </c>
      <c r="J24" s="129">
        <f>'Submitted Bids'!$J$64</f>
        <v>31.45</v>
      </c>
      <c r="K24" s="233">
        <f>'Submitted Bids'!$M$64</f>
        <v>37.49</v>
      </c>
      <c r="L24" s="129"/>
      <c r="M24" s="129"/>
      <c r="N24" s="129"/>
      <c r="O24" s="129"/>
    </row>
    <row r="25" spans="1:15" x14ac:dyDescent="0.25">
      <c r="B25" s="136">
        <v>2080</v>
      </c>
      <c r="C25" t="s">
        <v>50</v>
      </c>
      <c r="D25" s="129">
        <f>'Submitted Bids'!$D$56</f>
        <v>25.5</v>
      </c>
      <c r="E25" s="223">
        <f>'Submitted Bids'!$G$56</f>
        <v>41.74</v>
      </c>
      <c r="F25" s="129">
        <f>'Submitted Bids'!$J$56</f>
        <v>27.75</v>
      </c>
      <c r="G25" s="223">
        <f>'Submitted Bids'!$M$56</f>
        <v>33.89</v>
      </c>
      <c r="H25" s="129">
        <f>'Submitted Bids'!$D$66</f>
        <v>26.52</v>
      </c>
      <c r="I25" s="223">
        <f>'Submitted Bids'!$G$66</f>
        <v>43.67</v>
      </c>
      <c r="J25" s="129">
        <f>'Submitted Bids'!$J$66</f>
        <v>27.75</v>
      </c>
      <c r="K25" s="233">
        <f>'Submitted Bids'!$M$66</f>
        <v>34.729999999999997</v>
      </c>
      <c r="L25" s="129"/>
      <c r="M25" s="129"/>
      <c r="N25" s="129"/>
      <c r="O25" s="129"/>
    </row>
    <row r="26" spans="1:15" x14ac:dyDescent="0.25">
      <c r="B26" s="136">
        <v>2080</v>
      </c>
      <c r="C26" t="s">
        <v>63</v>
      </c>
      <c r="D26" s="129">
        <f>'Submitted Bids'!$C$81</f>
        <v>20.34</v>
      </c>
      <c r="E26" s="223">
        <f>'Submitted Bids'!$F$81</f>
        <v>29.5</v>
      </c>
      <c r="F26" s="129">
        <f>'Submitted Bids'!$I$81</f>
        <v>17.149999999999999</v>
      </c>
      <c r="G26" s="223">
        <f>'Submitted Bids'!$L$81</f>
        <v>17.66</v>
      </c>
      <c r="H26" s="129">
        <f>'Submitted Bids'!$D$81</f>
        <v>21.15</v>
      </c>
      <c r="I26" s="223">
        <f>'Submitted Bids'!$G$81</f>
        <v>29.5</v>
      </c>
      <c r="J26" s="129">
        <f>'Submitted Bids'!$J$81</f>
        <v>17.149999999999999</v>
      </c>
      <c r="K26" s="233">
        <f>'Submitted Bids'!$M$81</f>
        <v>17.84</v>
      </c>
      <c r="L26" s="129"/>
      <c r="M26" s="129"/>
      <c r="N26" s="129"/>
      <c r="O26" s="129"/>
    </row>
    <row r="27" spans="1:15" x14ac:dyDescent="0.25">
      <c r="B27" s="136">
        <v>2080</v>
      </c>
      <c r="C27" t="s">
        <v>66</v>
      </c>
      <c r="D27" s="129">
        <f>'Submitted Bids'!$C$84</f>
        <v>11.78</v>
      </c>
      <c r="E27" s="223">
        <f>'Submitted Bids'!$F$84</f>
        <v>12.25</v>
      </c>
      <c r="F27" s="129">
        <f>'Submitted Bids'!$I$84</f>
        <v>7.5</v>
      </c>
      <c r="G27" s="223">
        <f>'Submitted Bids'!$L$84</f>
        <v>4.7699999999999996</v>
      </c>
      <c r="H27" s="129">
        <f>'Submitted Bids'!$D$84</f>
        <v>12.25</v>
      </c>
      <c r="I27" s="223">
        <f>'Submitted Bids'!$G$84</f>
        <v>12.25</v>
      </c>
      <c r="J27" s="129">
        <f>'Submitted Bids'!$J$84</f>
        <v>7.5</v>
      </c>
      <c r="K27" s="233">
        <f>'Submitted Bids'!$M$84</f>
        <v>4.8099999999999996</v>
      </c>
      <c r="L27" s="129"/>
      <c r="M27" s="129"/>
      <c r="N27" s="129"/>
      <c r="O27" s="129"/>
    </row>
    <row r="28" spans="1:15" x14ac:dyDescent="0.25">
      <c r="A28" t="s">
        <v>245</v>
      </c>
      <c r="B28" s="136">
        <v>1000</v>
      </c>
      <c r="C28" t="s">
        <v>52</v>
      </c>
      <c r="D28" s="129">
        <f>'Submitted Bids'!$D$58</f>
        <v>33.5</v>
      </c>
      <c r="E28" s="223">
        <f>'Submitted Bids'!$G$58</f>
        <v>47.66</v>
      </c>
      <c r="F28" s="129">
        <f>'Submitted Bids'!$J$58</f>
        <v>31.45</v>
      </c>
      <c r="G28" s="223">
        <f>'Submitted Bids'!$M$58</f>
        <v>41.62</v>
      </c>
      <c r="H28" s="129">
        <f>'Submitted Bids'!$D$68</f>
        <v>34.840000000000003</v>
      </c>
      <c r="I28" s="223">
        <f>'Submitted Bids'!$G$68</f>
        <v>49.71</v>
      </c>
      <c r="J28" s="129">
        <f>'Submitted Bids'!$J$68</f>
        <v>31.45</v>
      </c>
      <c r="K28" s="233">
        <f>'Submitted Bids'!$M$68</f>
        <v>42.69</v>
      </c>
      <c r="L28" s="129"/>
      <c r="M28" s="129"/>
      <c r="N28" s="129"/>
      <c r="O28" s="129"/>
    </row>
    <row r="29" spans="1:15" x14ac:dyDescent="0.25">
      <c r="B29" s="136">
        <v>1000</v>
      </c>
      <c r="C29" t="s">
        <v>50</v>
      </c>
      <c r="D29" s="129">
        <f>'Submitted Bids'!$D$56</f>
        <v>25.5</v>
      </c>
      <c r="E29" s="223">
        <f>'Submitted Bids'!$G$56</f>
        <v>41.74</v>
      </c>
      <c r="F29" s="129">
        <f>'Submitted Bids'!$J$56</f>
        <v>27.75</v>
      </c>
      <c r="G29" s="223">
        <f>'Submitted Bids'!$M$56</f>
        <v>33.89</v>
      </c>
      <c r="H29" s="129">
        <f>'Submitted Bids'!$D$66</f>
        <v>26.52</v>
      </c>
      <c r="I29" s="223">
        <f>'Submitted Bids'!$G$66</f>
        <v>43.67</v>
      </c>
      <c r="J29" s="129">
        <f>'Submitted Bids'!$J$66</f>
        <v>27.75</v>
      </c>
      <c r="K29" s="233">
        <f>'Submitted Bids'!$M$66</f>
        <v>34.729999999999997</v>
      </c>
      <c r="L29" s="129"/>
      <c r="M29" s="129"/>
      <c r="N29" s="129"/>
      <c r="O29" s="129"/>
    </row>
    <row r="30" spans="1:15" x14ac:dyDescent="0.25">
      <c r="B30" s="136">
        <v>1000</v>
      </c>
      <c r="C30" t="s">
        <v>247</v>
      </c>
      <c r="D30" s="129">
        <f>'Submitted Bids'!$C$87</f>
        <v>35.6</v>
      </c>
      <c r="E30" s="223">
        <f>'Submitted Bids'!$F$87</f>
        <v>39.630000000000003</v>
      </c>
      <c r="F30" s="129">
        <f>'Submitted Bids'!$I$87</f>
        <v>32</v>
      </c>
      <c r="G30" s="223">
        <f>'Submitted Bids'!$L$87</f>
        <v>26.25</v>
      </c>
      <c r="H30" s="129">
        <f>'Submitted Bids'!$D$87</f>
        <v>37.020000000000003</v>
      </c>
      <c r="I30" s="223">
        <f>'Submitted Bids'!$G$87</f>
        <v>39.630000000000003</v>
      </c>
      <c r="J30" s="129">
        <f>'Submitted Bids'!$J$87</f>
        <v>32</v>
      </c>
      <c r="K30" s="233">
        <f>'Submitted Bids'!$M$87</f>
        <v>26.51</v>
      </c>
      <c r="L30" s="129"/>
      <c r="M30" s="129"/>
      <c r="N30" s="129"/>
      <c r="O30" s="129"/>
    </row>
    <row r="31" spans="1:15" x14ac:dyDescent="0.25">
      <c r="B31" s="136">
        <v>1000</v>
      </c>
      <c r="C31" t="s">
        <v>72</v>
      </c>
      <c r="D31" s="129">
        <f>'Submitted Bids'!$C$90</f>
        <v>13.05</v>
      </c>
      <c r="E31" s="223">
        <f>'Submitted Bids'!$F$90</f>
        <v>18.559999999999999</v>
      </c>
      <c r="F31" s="129">
        <f>'Submitted Bids'!$I$90</f>
        <v>11</v>
      </c>
      <c r="G31" s="223">
        <f>'Submitted Bids'!$L$90</f>
        <v>13.15</v>
      </c>
      <c r="H31" s="129">
        <f>'Submitted Bids'!$D$90</f>
        <v>13.57</v>
      </c>
      <c r="I31" s="223">
        <f>'Submitted Bids'!$G$90</f>
        <v>18.559999999999999</v>
      </c>
      <c r="J31" s="129">
        <f>'Submitted Bids'!$J$90</f>
        <v>11</v>
      </c>
      <c r="K31" s="233">
        <f>'Submitted Bids'!$M$90</f>
        <v>13.28</v>
      </c>
      <c r="L31" s="129"/>
      <c r="M31" s="129"/>
      <c r="N31" s="129"/>
      <c r="O31" s="129"/>
    </row>
    <row r="32" spans="1:15" x14ac:dyDescent="0.25">
      <c r="D32" s="129"/>
      <c r="E32" s="129"/>
      <c r="F32" s="129"/>
      <c r="G32" s="129"/>
      <c r="H32" s="129"/>
      <c r="I32" s="129"/>
      <c r="J32" s="129"/>
      <c r="K32" s="129"/>
      <c r="L32" s="129"/>
      <c r="M32" s="129"/>
      <c r="N32" s="129"/>
      <c r="O32" s="129"/>
    </row>
    <row r="34" spans="1:15" ht="18.75" x14ac:dyDescent="0.3">
      <c r="A34" s="196" t="s">
        <v>249</v>
      </c>
    </row>
    <row r="35" spans="1:15" x14ac:dyDescent="0.25">
      <c r="D35" s="187" t="s">
        <v>190</v>
      </c>
      <c r="E35" s="188"/>
      <c r="F35" s="188"/>
      <c r="G35" s="189"/>
      <c r="H35" s="190" t="s">
        <v>191</v>
      </c>
      <c r="I35" s="191"/>
      <c r="J35" s="191"/>
      <c r="K35" s="192"/>
      <c r="L35" s="193" t="s">
        <v>244</v>
      </c>
      <c r="M35" s="194"/>
      <c r="N35" s="194"/>
      <c r="O35" s="195"/>
    </row>
    <row r="36" spans="1:15" ht="30" x14ac:dyDescent="0.25">
      <c r="A36" s="154" t="s">
        <v>238</v>
      </c>
      <c r="B36" s="154" t="s">
        <v>239</v>
      </c>
      <c r="C36" s="154" t="s">
        <v>240</v>
      </c>
      <c r="D36" s="154" t="s">
        <v>193</v>
      </c>
      <c r="E36" s="231" t="s">
        <v>93</v>
      </c>
      <c r="F36" s="154" t="s">
        <v>94</v>
      </c>
      <c r="G36" s="231" t="s">
        <v>95</v>
      </c>
      <c r="H36" s="154" t="s">
        <v>193</v>
      </c>
      <c r="I36" s="231" t="s">
        <v>93</v>
      </c>
      <c r="J36" s="154" t="s">
        <v>94</v>
      </c>
      <c r="K36" s="231" t="s">
        <v>95</v>
      </c>
      <c r="L36" s="200" t="s">
        <v>193</v>
      </c>
      <c r="M36" s="231" t="s">
        <v>93</v>
      </c>
      <c r="N36" s="200" t="s">
        <v>94</v>
      </c>
      <c r="O36" s="231" t="s">
        <v>95</v>
      </c>
    </row>
    <row r="37" spans="1:15" x14ac:dyDescent="0.25">
      <c r="A37" t="s">
        <v>242</v>
      </c>
      <c r="B37" s="136">
        <f>B18</f>
        <v>2080</v>
      </c>
      <c r="C37" t="s">
        <v>47</v>
      </c>
      <c r="D37" s="129">
        <f>$B37*D18</f>
        <v>72800</v>
      </c>
      <c r="E37" s="223">
        <f t="shared" ref="E37:K37" si="0">$B37*E18</f>
        <v>107099.2</v>
      </c>
      <c r="F37" s="129">
        <f t="shared" si="0"/>
        <v>76960</v>
      </c>
      <c r="G37" s="223">
        <f t="shared" si="0"/>
        <v>86569.599999999991</v>
      </c>
      <c r="H37" s="129">
        <f t="shared" si="0"/>
        <v>75712</v>
      </c>
      <c r="I37" s="223">
        <f t="shared" si="0"/>
        <v>111550.40000000001</v>
      </c>
      <c r="J37" s="129">
        <f t="shared" si="0"/>
        <v>76960</v>
      </c>
      <c r="K37" s="223">
        <f t="shared" si="0"/>
        <v>88795.199999999997</v>
      </c>
      <c r="L37" s="183">
        <f>SUM(D37,H37)</f>
        <v>148512</v>
      </c>
      <c r="M37" s="223">
        <f t="shared" ref="M37:O37" si="1">SUM(E37,I37)</f>
        <v>218649.60000000001</v>
      </c>
      <c r="N37" s="183">
        <f t="shared" si="1"/>
        <v>153920</v>
      </c>
      <c r="O37" s="223">
        <f t="shared" si="1"/>
        <v>175364.8</v>
      </c>
    </row>
    <row r="38" spans="1:15" x14ac:dyDescent="0.25">
      <c r="B38" s="136">
        <f t="shared" ref="B38:B50" si="2">B19</f>
        <v>2080</v>
      </c>
      <c r="C38" t="s">
        <v>48</v>
      </c>
      <c r="D38" s="129">
        <f t="shared" ref="D38:K38" si="3">$B38*D19</f>
        <v>61360</v>
      </c>
      <c r="E38" s="223">
        <f t="shared" si="3"/>
        <v>94411.199999999997</v>
      </c>
      <c r="F38" s="129">
        <f t="shared" si="3"/>
        <v>65416</v>
      </c>
      <c r="G38" s="223">
        <f t="shared" si="3"/>
        <v>76086.399999999994</v>
      </c>
      <c r="H38" s="129">
        <f t="shared" si="3"/>
        <v>63814.400000000001</v>
      </c>
      <c r="I38" s="223">
        <f t="shared" si="3"/>
        <v>98300.800000000003</v>
      </c>
      <c r="J38" s="129">
        <f t="shared" si="3"/>
        <v>65416</v>
      </c>
      <c r="K38" s="223">
        <f t="shared" si="3"/>
        <v>77979.199999999997</v>
      </c>
      <c r="L38" s="183">
        <f t="shared" ref="L38:L50" si="4">SUM(D38,H38)</f>
        <v>125174.39999999999</v>
      </c>
      <c r="M38" s="223">
        <f t="shared" ref="M38:M50" si="5">SUM(E38,I38)</f>
        <v>192712</v>
      </c>
      <c r="N38" s="183">
        <f t="shared" ref="N38:N50" si="6">SUM(F38,J38)</f>
        <v>130832</v>
      </c>
      <c r="O38" s="223">
        <f t="shared" ref="O38:O50" si="7">SUM(G38,K38)</f>
        <v>154065.59999999998</v>
      </c>
    </row>
    <row r="39" spans="1:15" x14ac:dyDescent="0.25">
      <c r="B39" s="136">
        <f t="shared" si="2"/>
        <v>2080</v>
      </c>
      <c r="C39" t="s">
        <v>50</v>
      </c>
      <c r="D39" s="129">
        <f t="shared" ref="D39:K39" si="8">$B39*D20</f>
        <v>53040</v>
      </c>
      <c r="E39" s="223">
        <f t="shared" si="8"/>
        <v>86819.199999999997</v>
      </c>
      <c r="F39" s="129">
        <f t="shared" si="8"/>
        <v>57720</v>
      </c>
      <c r="G39" s="223">
        <f t="shared" si="8"/>
        <v>70491.199999999997</v>
      </c>
      <c r="H39" s="129">
        <f t="shared" si="8"/>
        <v>55161.599999999999</v>
      </c>
      <c r="I39" s="223">
        <f t="shared" si="8"/>
        <v>90833.600000000006</v>
      </c>
      <c r="J39" s="129">
        <f t="shared" si="8"/>
        <v>57720</v>
      </c>
      <c r="K39" s="223">
        <f t="shared" si="8"/>
        <v>72238.399999999994</v>
      </c>
      <c r="L39" s="183">
        <f t="shared" si="4"/>
        <v>108201.60000000001</v>
      </c>
      <c r="M39" s="223">
        <f t="shared" si="5"/>
        <v>177652.8</v>
      </c>
      <c r="N39" s="183">
        <f t="shared" si="6"/>
        <v>115440</v>
      </c>
      <c r="O39" s="223">
        <f t="shared" si="7"/>
        <v>142729.59999999998</v>
      </c>
    </row>
    <row r="40" spans="1:15" x14ac:dyDescent="0.25">
      <c r="B40" s="136">
        <f t="shared" si="2"/>
        <v>2080</v>
      </c>
      <c r="C40" t="s">
        <v>63</v>
      </c>
      <c r="D40" s="129">
        <f t="shared" ref="D40:K40" si="9">$B40*D21</f>
        <v>42307.199999999997</v>
      </c>
      <c r="E40" s="223">
        <f t="shared" si="9"/>
        <v>61360</v>
      </c>
      <c r="F40" s="129">
        <f t="shared" si="9"/>
        <v>35672</v>
      </c>
      <c r="G40" s="223">
        <f t="shared" si="9"/>
        <v>36732.800000000003</v>
      </c>
      <c r="H40" s="129">
        <f t="shared" si="9"/>
        <v>43992</v>
      </c>
      <c r="I40" s="223">
        <f t="shared" si="9"/>
        <v>61360</v>
      </c>
      <c r="J40" s="129">
        <f t="shared" si="9"/>
        <v>35672</v>
      </c>
      <c r="K40" s="223">
        <f t="shared" si="9"/>
        <v>37107.199999999997</v>
      </c>
      <c r="L40" s="183">
        <f t="shared" si="4"/>
        <v>86299.199999999997</v>
      </c>
      <c r="M40" s="223">
        <f t="shared" si="5"/>
        <v>122720</v>
      </c>
      <c r="N40" s="183">
        <f t="shared" si="6"/>
        <v>71344</v>
      </c>
      <c r="O40" s="223">
        <f t="shared" si="7"/>
        <v>73840</v>
      </c>
    </row>
    <row r="41" spans="1:15" x14ac:dyDescent="0.25">
      <c r="B41" s="136">
        <f t="shared" si="2"/>
        <v>2080</v>
      </c>
      <c r="C41" t="s">
        <v>66</v>
      </c>
      <c r="D41" s="129">
        <f t="shared" ref="D41:K41" si="10">$B41*D22</f>
        <v>24502.399999999998</v>
      </c>
      <c r="E41" s="223">
        <f t="shared" si="10"/>
        <v>25480</v>
      </c>
      <c r="F41" s="129">
        <f t="shared" si="10"/>
        <v>15600</v>
      </c>
      <c r="G41" s="223">
        <f t="shared" si="10"/>
        <v>9921.5999999999985</v>
      </c>
      <c r="H41" s="129">
        <f t="shared" si="10"/>
        <v>25480</v>
      </c>
      <c r="I41" s="223">
        <f t="shared" si="10"/>
        <v>25480</v>
      </c>
      <c r="J41" s="129">
        <f t="shared" si="10"/>
        <v>15600</v>
      </c>
      <c r="K41" s="223">
        <f t="shared" si="10"/>
        <v>10004.799999999999</v>
      </c>
      <c r="L41" s="183">
        <f t="shared" si="4"/>
        <v>49982.399999999994</v>
      </c>
      <c r="M41" s="223">
        <f t="shared" si="5"/>
        <v>50960</v>
      </c>
      <c r="N41" s="183">
        <f t="shared" si="6"/>
        <v>31200</v>
      </c>
      <c r="O41" s="223">
        <f t="shared" si="7"/>
        <v>19926.399999999998</v>
      </c>
    </row>
    <row r="42" spans="1:15" x14ac:dyDescent="0.25">
      <c r="A42" t="s">
        <v>242</v>
      </c>
      <c r="B42" s="136">
        <f t="shared" si="2"/>
        <v>2080</v>
      </c>
      <c r="C42" t="s">
        <v>47</v>
      </c>
      <c r="D42" s="129">
        <f t="shared" ref="D42:K42" si="11">$B42*D23</f>
        <v>72800</v>
      </c>
      <c r="E42" s="223">
        <f t="shared" si="11"/>
        <v>107099.2</v>
      </c>
      <c r="F42" s="129">
        <f t="shared" si="11"/>
        <v>76960</v>
      </c>
      <c r="G42" s="223">
        <f t="shared" si="11"/>
        <v>86569.599999999991</v>
      </c>
      <c r="H42" s="129">
        <f t="shared" si="11"/>
        <v>75712</v>
      </c>
      <c r="I42" s="223">
        <f t="shared" si="11"/>
        <v>111550.40000000001</v>
      </c>
      <c r="J42" s="129">
        <f t="shared" si="11"/>
        <v>76960</v>
      </c>
      <c r="K42" s="223">
        <f t="shared" si="11"/>
        <v>88795.199999999997</v>
      </c>
      <c r="L42" s="183">
        <f t="shared" si="4"/>
        <v>148512</v>
      </c>
      <c r="M42" s="223">
        <f t="shared" si="5"/>
        <v>218649.60000000001</v>
      </c>
      <c r="N42" s="183">
        <f t="shared" si="6"/>
        <v>153920</v>
      </c>
      <c r="O42" s="223">
        <f t="shared" si="7"/>
        <v>175364.8</v>
      </c>
    </row>
    <row r="43" spans="1:15" x14ac:dyDescent="0.25">
      <c r="B43" s="136">
        <f t="shared" si="2"/>
        <v>2080</v>
      </c>
      <c r="C43" t="s">
        <v>48</v>
      </c>
      <c r="D43" s="129">
        <f t="shared" ref="D43:K43" si="12">$B43*D24</f>
        <v>61360</v>
      </c>
      <c r="E43" s="223">
        <f t="shared" si="12"/>
        <v>94411.199999999997</v>
      </c>
      <c r="F43" s="129">
        <f t="shared" si="12"/>
        <v>65416</v>
      </c>
      <c r="G43" s="223">
        <f t="shared" si="12"/>
        <v>76086.399999999994</v>
      </c>
      <c r="H43" s="129">
        <f t="shared" si="12"/>
        <v>63814.400000000001</v>
      </c>
      <c r="I43" s="223">
        <f t="shared" si="12"/>
        <v>98300.800000000003</v>
      </c>
      <c r="J43" s="129">
        <f t="shared" si="12"/>
        <v>65416</v>
      </c>
      <c r="K43" s="223">
        <f t="shared" si="12"/>
        <v>77979.199999999997</v>
      </c>
      <c r="L43" s="183">
        <f t="shared" si="4"/>
        <v>125174.39999999999</v>
      </c>
      <c r="M43" s="223">
        <f t="shared" si="5"/>
        <v>192712</v>
      </c>
      <c r="N43" s="183">
        <f t="shared" si="6"/>
        <v>130832</v>
      </c>
      <c r="O43" s="223">
        <f t="shared" si="7"/>
        <v>154065.59999999998</v>
      </c>
    </row>
    <row r="44" spans="1:15" x14ac:dyDescent="0.25">
      <c r="B44" s="136">
        <f t="shared" si="2"/>
        <v>2080</v>
      </c>
      <c r="C44" t="s">
        <v>50</v>
      </c>
      <c r="D44" s="129">
        <f t="shared" ref="D44:K44" si="13">$B44*D25</f>
        <v>53040</v>
      </c>
      <c r="E44" s="223">
        <f t="shared" si="13"/>
        <v>86819.199999999997</v>
      </c>
      <c r="F44" s="129">
        <f t="shared" si="13"/>
        <v>57720</v>
      </c>
      <c r="G44" s="223">
        <f t="shared" si="13"/>
        <v>70491.199999999997</v>
      </c>
      <c r="H44" s="129">
        <f t="shared" si="13"/>
        <v>55161.599999999999</v>
      </c>
      <c r="I44" s="223">
        <f t="shared" si="13"/>
        <v>90833.600000000006</v>
      </c>
      <c r="J44" s="129">
        <f t="shared" si="13"/>
        <v>57720</v>
      </c>
      <c r="K44" s="223">
        <f t="shared" si="13"/>
        <v>72238.399999999994</v>
      </c>
      <c r="L44" s="183">
        <f t="shared" si="4"/>
        <v>108201.60000000001</v>
      </c>
      <c r="M44" s="223">
        <f t="shared" si="5"/>
        <v>177652.8</v>
      </c>
      <c r="N44" s="183">
        <f t="shared" si="6"/>
        <v>115440</v>
      </c>
      <c r="O44" s="223">
        <f t="shared" si="7"/>
        <v>142729.59999999998</v>
      </c>
    </row>
    <row r="45" spans="1:15" x14ac:dyDescent="0.25">
      <c r="B45" s="136">
        <f t="shared" si="2"/>
        <v>2080</v>
      </c>
      <c r="C45" t="s">
        <v>63</v>
      </c>
      <c r="D45" s="129">
        <f t="shared" ref="D45:K45" si="14">$B45*D26</f>
        <v>42307.199999999997</v>
      </c>
      <c r="E45" s="223">
        <f t="shared" si="14"/>
        <v>61360</v>
      </c>
      <c r="F45" s="129">
        <f t="shared" si="14"/>
        <v>35672</v>
      </c>
      <c r="G45" s="223">
        <f t="shared" si="14"/>
        <v>36732.800000000003</v>
      </c>
      <c r="H45" s="129">
        <f t="shared" si="14"/>
        <v>43992</v>
      </c>
      <c r="I45" s="223">
        <f t="shared" si="14"/>
        <v>61360</v>
      </c>
      <c r="J45" s="129">
        <f t="shared" si="14"/>
        <v>35672</v>
      </c>
      <c r="K45" s="223">
        <f t="shared" si="14"/>
        <v>37107.199999999997</v>
      </c>
      <c r="L45" s="183">
        <f t="shared" si="4"/>
        <v>86299.199999999997</v>
      </c>
      <c r="M45" s="223">
        <f t="shared" si="5"/>
        <v>122720</v>
      </c>
      <c r="N45" s="183">
        <f t="shared" si="6"/>
        <v>71344</v>
      </c>
      <c r="O45" s="223">
        <f t="shared" si="7"/>
        <v>73840</v>
      </c>
    </row>
    <row r="46" spans="1:15" x14ac:dyDescent="0.25">
      <c r="B46" s="136">
        <f t="shared" si="2"/>
        <v>2080</v>
      </c>
      <c r="C46" t="s">
        <v>66</v>
      </c>
      <c r="D46" s="129">
        <f t="shared" ref="D46:K46" si="15">$B46*D27</f>
        <v>24502.399999999998</v>
      </c>
      <c r="E46" s="223">
        <f t="shared" si="15"/>
        <v>25480</v>
      </c>
      <c r="F46" s="129">
        <f t="shared" si="15"/>
        <v>15600</v>
      </c>
      <c r="G46" s="223">
        <f t="shared" si="15"/>
        <v>9921.5999999999985</v>
      </c>
      <c r="H46" s="129">
        <f t="shared" si="15"/>
        <v>25480</v>
      </c>
      <c r="I46" s="223">
        <f t="shared" si="15"/>
        <v>25480</v>
      </c>
      <c r="J46" s="129">
        <f t="shared" si="15"/>
        <v>15600</v>
      </c>
      <c r="K46" s="223">
        <f t="shared" si="15"/>
        <v>10004.799999999999</v>
      </c>
      <c r="L46" s="183">
        <f t="shared" si="4"/>
        <v>49982.399999999994</v>
      </c>
      <c r="M46" s="223">
        <f t="shared" si="5"/>
        <v>50960</v>
      </c>
      <c r="N46" s="183">
        <f t="shared" si="6"/>
        <v>31200</v>
      </c>
      <c r="O46" s="223">
        <f t="shared" si="7"/>
        <v>19926.399999999998</v>
      </c>
    </row>
    <row r="47" spans="1:15" x14ac:dyDescent="0.25">
      <c r="A47" t="s">
        <v>245</v>
      </c>
      <c r="B47" s="136">
        <f t="shared" si="2"/>
        <v>1000</v>
      </c>
      <c r="C47" t="s">
        <v>52</v>
      </c>
      <c r="D47" s="129">
        <f t="shared" ref="D47:K47" si="16">$B47*D28</f>
        <v>33500</v>
      </c>
      <c r="E47" s="223">
        <f t="shared" si="16"/>
        <v>47660</v>
      </c>
      <c r="F47" s="129">
        <f t="shared" si="16"/>
        <v>31450</v>
      </c>
      <c r="G47" s="223">
        <f t="shared" si="16"/>
        <v>41620</v>
      </c>
      <c r="H47" s="129">
        <f t="shared" si="16"/>
        <v>34840</v>
      </c>
      <c r="I47" s="223">
        <f t="shared" si="16"/>
        <v>49710</v>
      </c>
      <c r="J47" s="129">
        <f t="shared" si="16"/>
        <v>31450</v>
      </c>
      <c r="K47" s="223">
        <f t="shared" si="16"/>
        <v>42690</v>
      </c>
      <c r="L47" s="183">
        <f t="shared" si="4"/>
        <v>68340</v>
      </c>
      <c r="M47" s="223">
        <f t="shared" si="5"/>
        <v>97370</v>
      </c>
      <c r="N47" s="183">
        <f t="shared" si="6"/>
        <v>62900</v>
      </c>
      <c r="O47" s="223">
        <f t="shared" si="7"/>
        <v>84310</v>
      </c>
    </row>
    <row r="48" spans="1:15" x14ac:dyDescent="0.25">
      <c r="B48" s="136">
        <f t="shared" si="2"/>
        <v>1000</v>
      </c>
      <c r="C48" t="s">
        <v>50</v>
      </c>
      <c r="D48" s="129">
        <f t="shared" ref="D48:K48" si="17">$B48*D29</f>
        <v>25500</v>
      </c>
      <c r="E48" s="223">
        <f t="shared" si="17"/>
        <v>41740</v>
      </c>
      <c r="F48" s="129">
        <f t="shared" si="17"/>
        <v>27750</v>
      </c>
      <c r="G48" s="223">
        <f t="shared" si="17"/>
        <v>33890</v>
      </c>
      <c r="H48" s="129">
        <f t="shared" si="17"/>
        <v>26520</v>
      </c>
      <c r="I48" s="223">
        <f t="shared" si="17"/>
        <v>43670</v>
      </c>
      <c r="J48" s="129">
        <f t="shared" si="17"/>
        <v>27750</v>
      </c>
      <c r="K48" s="223">
        <f t="shared" si="17"/>
        <v>34730</v>
      </c>
      <c r="L48" s="183">
        <f t="shared" si="4"/>
        <v>52020</v>
      </c>
      <c r="M48" s="223">
        <f t="shared" si="5"/>
        <v>85410</v>
      </c>
      <c r="N48" s="183">
        <f t="shared" si="6"/>
        <v>55500</v>
      </c>
      <c r="O48" s="223">
        <f t="shared" si="7"/>
        <v>68620</v>
      </c>
    </row>
    <row r="49" spans="1:15" x14ac:dyDescent="0.25">
      <c r="B49" s="136">
        <f t="shared" si="2"/>
        <v>1000</v>
      </c>
      <c r="C49" t="s">
        <v>247</v>
      </c>
      <c r="D49" s="129">
        <f t="shared" ref="D49:K49" si="18">$B49*D30</f>
        <v>35600</v>
      </c>
      <c r="E49" s="223">
        <f t="shared" si="18"/>
        <v>39630</v>
      </c>
      <c r="F49" s="129">
        <f t="shared" si="18"/>
        <v>32000</v>
      </c>
      <c r="G49" s="223">
        <f t="shared" si="18"/>
        <v>26250</v>
      </c>
      <c r="H49" s="129">
        <f t="shared" si="18"/>
        <v>37020</v>
      </c>
      <c r="I49" s="223">
        <f t="shared" si="18"/>
        <v>39630</v>
      </c>
      <c r="J49" s="129">
        <f t="shared" si="18"/>
        <v>32000</v>
      </c>
      <c r="K49" s="223">
        <f t="shared" si="18"/>
        <v>26510</v>
      </c>
      <c r="L49" s="183">
        <f t="shared" si="4"/>
        <v>72620</v>
      </c>
      <c r="M49" s="223">
        <f t="shared" si="5"/>
        <v>79260</v>
      </c>
      <c r="N49" s="183">
        <f t="shared" si="6"/>
        <v>64000</v>
      </c>
      <c r="O49" s="223">
        <f t="shared" si="7"/>
        <v>52760</v>
      </c>
    </row>
    <row r="50" spans="1:15" x14ac:dyDescent="0.25">
      <c r="B50" s="136">
        <f t="shared" si="2"/>
        <v>1000</v>
      </c>
      <c r="C50" t="s">
        <v>72</v>
      </c>
      <c r="D50" s="129">
        <f t="shared" ref="D50:K50" si="19">$B50*D31</f>
        <v>13050</v>
      </c>
      <c r="E50" s="223">
        <f t="shared" si="19"/>
        <v>18560</v>
      </c>
      <c r="F50" s="129">
        <f t="shared" si="19"/>
        <v>11000</v>
      </c>
      <c r="G50" s="223">
        <f t="shared" si="19"/>
        <v>13150</v>
      </c>
      <c r="H50" s="129">
        <f t="shared" si="19"/>
        <v>13570</v>
      </c>
      <c r="I50" s="223">
        <f t="shared" si="19"/>
        <v>18560</v>
      </c>
      <c r="J50" s="129">
        <f t="shared" si="19"/>
        <v>11000</v>
      </c>
      <c r="K50" s="223">
        <f t="shared" si="19"/>
        <v>13280</v>
      </c>
      <c r="L50" s="183">
        <f t="shared" si="4"/>
        <v>26620</v>
      </c>
      <c r="M50" s="223">
        <f t="shared" si="5"/>
        <v>37120</v>
      </c>
      <c r="N50" s="183">
        <f t="shared" si="6"/>
        <v>22000</v>
      </c>
      <c r="O50" s="223">
        <f t="shared" si="7"/>
        <v>26430</v>
      </c>
    </row>
    <row r="51" spans="1:15" s="128" customFormat="1" x14ac:dyDescent="0.25">
      <c r="A51" s="128" t="s">
        <v>246</v>
      </c>
      <c r="L51" s="201">
        <f>SUM(L37:L50)</f>
        <v>1255939.2</v>
      </c>
      <c r="M51" s="234">
        <f t="shared" ref="M51:O51" si="20">SUM(M37:M50)</f>
        <v>1824548.8</v>
      </c>
      <c r="N51" s="201">
        <f t="shared" si="20"/>
        <v>1209872</v>
      </c>
      <c r="O51" s="234">
        <f t="shared" si="20"/>
        <v>1363972.7999999998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A409A-14FF-47A8-9FE2-9C255BA03280}">
  <dimension ref="A1:E7"/>
  <sheetViews>
    <sheetView workbookViewId="0">
      <selection activeCell="K10" sqref="K10"/>
    </sheetView>
  </sheetViews>
  <sheetFormatPr defaultRowHeight="15" x14ac:dyDescent="0.25"/>
  <cols>
    <col min="1" max="1" width="15.7109375" customWidth="1"/>
    <col min="2" max="2" width="13.42578125" customWidth="1"/>
    <col min="3" max="3" width="16.5703125" customWidth="1"/>
    <col min="4" max="5" width="14.5703125" customWidth="1"/>
  </cols>
  <sheetData>
    <row r="1" spans="1:5" ht="31.5" x14ac:dyDescent="0.5">
      <c r="A1" s="173" t="s">
        <v>251</v>
      </c>
    </row>
    <row r="3" spans="1:5" ht="45" x14ac:dyDescent="0.25">
      <c r="A3" s="210" t="s">
        <v>189</v>
      </c>
      <c r="B3" s="211" t="s">
        <v>236</v>
      </c>
      <c r="C3" s="211" t="s">
        <v>252</v>
      </c>
      <c r="D3" s="211" t="s">
        <v>253</v>
      </c>
      <c r="E3" s="212" t="s">
        <v>237</v>
      </c>
    </row>
    <row r="4" spans="1:5" x14ac:dyDescent="0.25">
      <c r="A4" s="203" t="s">
        <v>193</v>
      </c>
      <c r="B4" s="204">
        <f>'Estimated Total Circuit Cost'!E6</f>
        <v>3461510.6399999997</v>
      </c>
      <c r="C4" s="204">
        <f>'Estimated Hourly Crew Cost'!C8</f>
        <v>1255939.2</v>
      </c>
      <c r="D4" s="204">
        <f>SUM(B4:C4)</f>
        <v>4717449.84</v>
      </c>
      <c r="E4" s="205">
        <v>0</v>
      </c>
    </row>
    <row r="5" spans="1:5" x14ac:dyDescent="0.25">
      <c r="A5" s="216" t="s">
        <v>93</v>
      </c>
      <c r="B5" s="217">
        <f>'Estimated Total Circuit Cost'!E7</f>
        <v>5151236.4017000003</v>
      </c>
      <c r="C5" s="217">
        <f>'Estimated Hourly Crew Cost'!C9</f>
        <v>1824548.8</v>
      </c>
      <c r="D5" s="217">
        <f t="shared" ref="D5:D7" si="0">SUM(B5:C5)</f>
        <v>6975785.2017000001</v>
      </c>
      <c r="E5" s="222">
        <f>(D5-$D$4)/$D$4</f>
        <v>0.47871952819746366</v>
      </c>
    </row>
    <row r="6" spans="1:5" x14ac:dyDescent="0.25">
      <c r="A6" s="206" t="s">
        <v>94</v>
      </c>
      <c r="B6" s="207">
        <f>'Estimated Total Circuit Cost'!E8</f>
        <v>4756187.2799999993</v>
      </c>
      <c r="C6" s="207">
        <f>'Estimated Hourly Crew Cost'!C10</f>
        <v>1209872</v>
      </c>
      <c r="D6" s="208">
        <f t="shared" si="0"/>
        <v>5966059.2799999993</v>
      </c>
      <c r="E6" s="209">
        <f t="shared" ref="E6:E7" si="1">(D6-$D$4)/$D$4</f>
        <v>0.26467890117513143</v>
      </c>
    </row>
    <row r="7" spans="1:5" x14ac:dyDescent="0.25">
      <c r="A7" s="216" t="s">
        <v>95</v>
      </c>
      <c r="B7" s="217">
        <f>'Estimated Total Circuit Cost'!E9</f>
        <v>7254775.4499999993</v>
      </c>
      <c r="C7" s="217">
        <f>'Estimated Hourly Crew Cost'!C11</f>
        <v>1363972.7999999998</v>
      </c>
      <c r="D7" s="217">
        <f t="shared" si="0"/>
        <v>8618748.25</v>
      </c>
      <c r="E7" s="222">
        <f t="shared" si="1"/>
        <v>0.82699308785867243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Pre-Bid Qualification</vt:lpstr>
      <vt:lpstr>Submitted Bids</vt:lpstr>
      <vt:lpstr>Estimated Total Circuit Cost</vt:lpstr>
      <vt:lpstr>Estimated Hourly Crew Cost</vt:lpstr>
      <vt:lpstr>Summary</vt:lpstr>
      <vt:lpstr>'Pre-Bid Qualification'!Print_Area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 Sparkman</dc:creator>
  <cp:lastModifiedBy>Jennie Phelps</cp:lastModifiedBy>
  <cp:lastPrinted>2023-09-05T16:07:51Z</cp:lastPrinted>
  <dcterms:created xsi:type="dcterms:W3CDTF">2020-11-16T16:42:14Z</dcterms:created>
  <dcterms:modified xsi:type="dcterms:W3CDTF">2023-12-04T16:47:17Z</dcterms:modified>
</cp:coreProperties>
</file>