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2020 - Farmers RECC\0002-2023 Rate Case\Drafts\Exhibit Cover Pages\Farmers 2023 Rate Case 02020\Edited Ex Cover Sheets\"/>
    </mc:Choice>
  </mc:AlternateContent>
  <xr:revisionPtr revIDLastSave="0" documentId="13_ncr:1_{01E4602D-5FF1-407C-AD45-DE1BF4EFCCEB}" xr6:coauthVersionLast="47" xr6:coauthVersionMax="47" xr10:uidLastSave="{00000000-0000-0000-0000-000000000000}"/>
  <bookViews>
    <workbookView xWindow="-120" yWindow="-120" windowWidth="29040" windowHeight="15840" activeTab="1" xr2:uid="{269158A8-C92F-4843-A4AD-F3C796EDDF83}"/>
  </bookViews>
  <sheets>
    <sheet name="Year 2022" sheetId="1" r:id="rId1"/>
    <sheet name="Year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D33" i="1"/>
  <c r="E33" i="1" s="1"/>
  <c r="G33" i="1" s="1"/>
  <c r="D32" i="1"/>
  <c r="E32" i="1" s="1"/>
  <c r="G32" i="1" s="1"/>
  <c r="D31" i="1"/>
  <c r="E31" i="1" s="1"/>
  <c r="G31" i="1" s="1"/>
  <c r="D30" i="1"/>
  <c r="E30" i="1" s="1"/>
  <c r="G30" i="1" s="1"/>
  <c r="D24" i="1"/>
  <c r="G24" i="1" s="1"/>
  <c r="C24" i="1"/>
  <c r="H24" i="1" s="1"/>
  <c r="G23" i="1"/>
  <c r="E23" i="1"/>
  <c r="D23" i="1"/>
  <c r="C23" i="1"/>
  <c r="H23" i="1" s="1"/>
  <c r="D22" i="1"/>
  <c r="G22" i="1" s="1"/>
  <c r="C22" i="1"/>
  <c r="H22" i="1" s="1"/>
  <c r="D21" i="1"/>
  <c r="E21" i="1" s="1"/>
  <c r="C21" i="1"/>
  <c r="H21" i="1" s="1"/>
  <c r="G15" i="1"/>
  <c r="D15" i="1"/>
  <c r="C15" i="1"/>
  <c r="E15" i="1" s="1"/>
  <c r="D14" i="1"/>
  <c r="G14" i="1" s="1"/>
  <c r="C14" i="1"/>
  <c r="H14" i="1" s="1"/>
  <c r="D13" i="1"/>
  <c r="G13" i="1" s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D12" i="1"/>
  <c r="G12" i="1" s="1"/>
  <c r="C12" i="1"/>
  <c r="H12" i="1" s="1"/>
  <c r="G21" i="1" l="1"/>
  <c r="G16" i="1"/>
  <c r="E13" i="1"/>
  <c r="G25" i="1"/>
  <c r="H25" i="1"/>
  <c r="G34" i="1"/>
  <c r="E12" i="1"/>
  <c r="H13" i="1"/>
  <c r="H16" i="1" s="1"/>
  <c r="H15" i="1"/>
  <c r="E22" i="1"/>
  <c r="E24" i="1"/>
  <c r="E14" i="1"/>
  <c r="I35" i="2" l="1"/>
  <c r="H35" i="2"/>
  <c r="D34" i="2"/>
  <c r="E34" i="2" s="1"/>
  <c r="G34" i="2" s="1"/>
  <c r="D33" i="2"/>
  <c r="E33" i="2" s="1"/>
  <c r="G33" i="2" s="1"/>
  <c r="D32" i="2"/>
  <c r="E32" i="2" s="1"/>
  <c r="G32" i="2" s="1"/>
  <c r="D31" i="2"/>
  <c r="E31" i="2" s="1"/>
  <c r="G31" i="2" s="1"/>
  <c r="I26" i="2"/>
  <c r="D25" i="2"/>
  <c r="C25" i="2"/>
  <c r="H25" i="2" s="1"/>
  <c r="D24" i="2"/>
  <c r="G24" i="2" s="1"/>
  <c r="C24" i="2"/>
  <c r="D23" i="2"/>
  <c r="G23" i="2" s="1"/>
  <c r="C23" i="2"/>
  <c r="H23" i="2" s="1"/>
  <c r="G22" i="2"/>
  <c r="D22" i="2"/>
  <c r="C22" i="2"/>
  <c r="E22" i="2" s="1"/>
  <c r="I16" i="2"/>
  <c r="D15" i="2"/>
  <c r="G15" i="2" s="1"/>
  <c r="C15" i="2"/>
  <c r="H15" i="2" s="1"/>
  <c r="D14" i="2"/>
  <c r="G14" i="2" s="1"/>
  <c r="C14" i="2"/>
  <c r="E14" i="2" s="1"/>
  <c r="G13" i="2"/>
  <c r="D13" i="2"/>
  <c r="C13" i="2"/>
  <c r="H13" i="2" s="1"/>
  <c r="A13" i="2"/>
  <c r="A14" i="2" s="1"/>
  <c r="A15" i="2" s="1"/>
  <c r="A16" i="2" s="1"/>
  <c r="A17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D12" i="2"/>
  <c r="G12" i="2" s="1"/>
  <c r="C12" i="2"/>
  <c r="H12" i="2" s="1"/>
  <c r="G35" i="2" l="1"/>
  <c r="E13" i="2"/>
  <c r="E15" i="2"/>
  <c r="E24" i="2"/>
  <c r="E25" i="2"/>
  <c r="G16" i="2"/>
  <c r="H14" i="2"/>
  <c r="H16" i="2" s="1"/>
  <c r="E23" i="2"/>
  <c r="H24" i="2"/>
  <c r="E12" i="2"/>
  <c r="G25" i="2"/>
  <c r="G26" i="2" s="1"/>
  <c r="H22" i="2"/>
  <c r="H26" i="2" l="1"/>
</calcChain>
</file>

<file path=xl/sharedStrings.xml><?xml version="1.0" encoding="utf-8"?>
<sst xmlns="http://schemas.openxmlformats.org/spreadsheetml/2006/main" count="152" uniqueCount="35">
  <si>
    <t>(a)</t>
  </si>
  <si>
    <t>(b)</t>
  </si>
  <si>
    <t>(c)</t>
  </si>
  <si>
    <t>(d)</t>
  </si>
  <si>
    <t>(e)</t>
  </si>
  <si>
    <t>(f)</t>
  </si>
  <si>
    <t>(g)</t>
  </si>
  <si>
    <t>(h)</t>
  </si>
  <si>
    <t>Medical</t>
  </si>
  <si>
    <t>Company Paid</t>
  </si>
  <si>
    <t>Employee Paid</t>
  </si>
  <si>
    <t>Per Employee</t>
  </si>
  <si>
    <t>Total Annual Cost</t>
  </si>
  <si>
    <t>Employees</t>
  </si>
  <si>
    <t>Farmers RECC</t>
  </si>
  <si>
    <t>FARMERS RECC</t>
  </si>
  <si>
    <t>PREMIUM CONTRIUBUTIONS BY COVERAGE TYPE</t>
  </si>
  <si>
    <t>EMPLOYER AND EMPLOYEE SPLIT</t>
  </si>
  <si>
    <t>Total Annual Premium</t>
  </si>
  <si>
    <t>Employee Only</t>
  </si>
  <si>
    <t>Employee/Spouse</t>
  </si>
  <si>
    <t>Employee/Child(ren)</t>
  </si>
  <si>
    <t>Family</t>
  </si>
  <si>
    <t>Dental</t>
  </si>
  <si>
    <t>Vision</t>
  </si>
  <si>
    <t>Life Insurance</t>
  </si>
  <si>
    <t xml:space="preserve">Employee  </t>
  </si>
  <si>
    <t>Premium Share</t>
  </si>
  <si>
    <t>$0.208/$1,000</t>
  </si>
  <si>
    <t>row</t>
  </si>
  <si>
    <t>For The Year Beginning January 1, 2023</t>
  </si>
  <si>
    <t>$0.212/$1,000</t>
  </si>
  <si>
    <t>For The Year Beginning January 1, 2022</t>
  </si>
  <si>
    <t>CASE No. 2023-00158</t>
  </si>
  <si>
    <t>EXHIBIT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</si>
</sst>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9" fontId="3" fillId="0" borderId="0" xfId="3" applyFont="1" applyAlignment="1">
      <alignment horizontal="center"/>
    </xf>
    <xf numFmtId="44" fontId="3" fillId="0" borderId="0" xfId="2" applyFont="1"/>
    <xf numFmtId="44" fontId="3" fillId="0" borderId="1" xfId="2" applyFont="1" applyBorder="1"/>
    <xf numFmtId="0" fontId="3" fillId="0" borderId="1" xfId="0" applyFont="1" applyBorder="1"/>
    <xf numFmtId="164" fontId="3" fillId="0" borderId="0" xfId="1" applyNumberFormat="1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4" fontId="3" fillId="0" borderId="0" xfId="0" applyNumberFormat="1" applyFont="1"/>
    <xf numFmtId="164" fontId="3" fillId="0" borderId="1" xfId="1" applyNumberFormat="1" applyFont="1" applyBorder="1"/>
    <xf numFmtId="10" fontId="3" fillId="0" borderId="0" xfId="3" applyNumberFormat="1" applyFont="1"/>
    <xf numFmtId="4" fontId="4" fillId="0" borderId="0" xfId="0" applyNumberFormat="1" applyFont="1"/>
    <xf numFmtId="4" fontId="3" fillId="0" borderId="0" xfId="0" applyNumberFormat="1" applyFont="1"/>
    <xf numFmtId="165" fontId="3" fillId="0" borderId="0" xfId="2" applyNumberFormat="1" applyFont="1"/>
    <xf numFmtId="165" fontId="3" fillId="0" borderId="1" xfId="2" applyNumberFormat="1" applyFont="1" applyBorder="1"/>
    <xf numFmtId="1" fontId="3" fillId="0" borderId="1" xfId="0" applyNumberFormat="1" applyFont="1" applyBorder="1"/>
    <xf numFmtId="165" fontId="4" fillId="0" borderId="0" xfId="0" applyNumberFormat="1" applyFont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B52E-CF9B-4468-A0F5-4DFECF35D206}">
  <sheetPr>
    <pageSetUpPr fitToPage="1"/>
  </sheetPr>
  <dimension ref="A1:T42"/>
  <sheetViews>
    <sheetView workbookViewId="0">
      <selection activeCell="A3" sqref="A3:I3"/>
    </sheetView>
  </sheetViews>
  <sheetFormatPr defaultRowHeight="12.75" x14ac:dyDescent="0.2"/>
  <cols>
    <col min="1" max="1" width="9.140625" style="1"/>
    <col min="2" max="2" width="18.5703125" style="1" bestFit="1" customWidth="1"/>
    <col min="3" max="3" width="13.7109375" style="1" bestFit="1" customWidth="1"/>
    <col min="4" max="4" width="14.28515625" style="1" bestFit="1" customWidth="1"/>
    <col min="5" max="5" width="19.140625" style="1" bestFit="1" customWidth="1"/>
    <col min="6" max="6" width="13.5703125" style="1" bestFit="1" customWidth="1"/>
    <col min="7" max="7" width="18.28515625" style="1" bestFit="1" customWidth="1"/>
    <col min="8" max="8" width="16.5703125" style="1" bestFit="1" customWidth="1"/>
    <col min="9" max="9" width="10.7109375" style="1" bestFit="1" customWidth="1"/>
    <col min="10" max="10" width="9.140625" style="1"/>
    <col min="11" max="20" width="9.140625" style="10"/>
    <col min="21" max="16384" width="9.140625" style="1"/>
  </cols>
  <sheetData>
    <row r="1" spans="1:20" x14ac:dyDescent="0.2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20" x14ac:dyDescent="0.2">
      <c r="A2" s="21" t="s">
        <v>33</v>
      </c>
      <c r="B2" s="21"/>
      <c r="C2" s="21"/>
      <c r="D2" s="21"/>
      <c r="E2" s="21"/>
      <c r="F2" s="21"/>
      <c r="G2" s="21"/>
      <c r="H2" s="21"/>
      <c r="I2" s="21"/>
    </row>
    <row r="3" spans="1:20" x14ac:dyDescent="0.2">
      <c r="A3" s="21" t="s">
        <v>34</v>
      </c>
      <c r="B3" s="21"/>
      <c r="C3" s="21"/>
      <c r="D3" s="21"/>
      <c r="E3" s="21"/>
      <c r="F3" s="21"/>
      <c r="G3" s="21"/>
      <c r="H3" s="21"/>
      <c r="I3" s="21"/>
    </row>
    <row r="4" spans="1:20" x14ac:dyDescent="0.2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20" x14ac:dyDescent="0.2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20" x14ac:dyDescent="0.2">
      <c r="A6" s="21" t="s">
        <v>32</v>
      </c>
      <c r="B6" s="21"/>
      <c r="C6" s="21"/>
      <c r="D6" s="21"/>
      <c r="E6" s="21"/>
      <c r="F6" s="21"/>
      <c r="G6" s="21"/>
      <c r="H6" s="21"/>
      <c r="I6" s="21"/>
    </row>
    <row r="9" spans="1:20" s="9" customFormat="1" x14ac:dyDescent="0.2"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9" customFormat="1" x14ac:dyDescent="0.2">
      <c r="E10" s="9" t="s">
        <v>18</v>
      </c>
      <c r="F10" s="9" t="s">
        <v>26</v>
      </c>
      <c r="G10" s="9" t="s">
        <v>12</v>
      </c>
      <c r="H10" s="9" t="s">
        <v>12</v>
      </c>
      <c r="I10" s="7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9" customFormat="1" x14ac:dyDescent="0.2">
      <c r="A11" s="9" t="s">
        <v>29</v>
      </c>
      <c r="B11" s="9" t="s">
        <v>8</v>
      </c>
      <c r="C11" s="9" t="s">
        <v>9</v>
      </c>
      <c r="D11" s="9" t="s">
        <v>10</v>
      </c>
      <c r="E11" s="9" t="s">
        <v>11</v>
      </c>
      <c r="F11" s="9" t="s">
        <v>27</v>
      </c>
      <c r="G11" s="9" t="s">
        <v>13</v>
      </c>
      <c r="H11" s="9" t="s">
        <v>14</v>
      </c>
      <c r="I11" s="9" t="s">
        <v>13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2">
      <c r="A12" s="8">
        <v>1</v>
      </c>
      <c r="B12" s="1" t="s">
        <v>19</v>
      </c>
      <c r="C12" s="3">
        <f>503.43*12</f>
        <v>6041.16</v>
      </c>
      <c r="D12" s="3">
        <f>55.94*12</f>
        <v>671.28</v>
      </c>
      <c r="E12" s="3">
        <f>C12+D12</f>
        <v>6712.44</v>
      </c>
      <c r="F12" s="2">
        <v>0.1</v>
      </c>
      <c r="G12" s="17">
        <f>D12*I12</f>
        <v>11411.76</v>
      </c>
      <c r="H12" s="17">
        <f>C12*I12</f>
        <v>102699.72</v>
      </c>
      <c r="I12" s="1">
        <v>17</v>
      </c>
    </row>
    <row r="13" spans="1:20" x14ac:dyDescent="0.2">
      <c r="A13" s="8">
        <f>A12+1</f>
        <v>2</v>
      </c>
      <c r="B13" s="1" t="s">
        <v>20</v>
      </c>
      <c r="C13" s="3">
        <f>1205.07*12</f>
        <v>14460.84</v>
      </c>
      <c r="D13" s="3">
        <f>133.9*12</f>
        <v>1606.8000000000002</v>
      </c>
      <c r="E13" s="3">
        <f t="shared" ref="E13:E15" si="0">C13+D13</f>
        <v>16067.64</v>
      </c>
      <c r="F13" s="2">
        <v>0.1</v>
      </c>
      <c r="G13" s="17">
        <f t="shared" ref="G13:G15" si="1">D13*I13</f>
        <v>24102.000000000004</v>
      </c>
      <c r="H13" s="17">
        <f t="shared" ref="H13:H15" si="2">C13*I13</f>
        <v>216912.6</v>
      </c>
      <c r="I13" s="1">
        <v>15</v>
      </c>
    </row>
    <row r="14" spans="1:20" x14ac:dyDescent="0.2">
      <c r="A14" s="8">
        <f t="shared" ref="A14:A39" si="3">A13+1</f>
        <v>3</v>
      </c>
      <c r="B14" s="1" t="s">
        <v>21</v>
      </c>
      <c r="C14" s="3">
        <f>1050.22*12</f>
        <v>12602.64</v>
      </c>
      <c r="D14" s="3">
        <f>116.7*12</f>
        <v>1400.4</v>
      </c>
      <c r="E14" s="3">
        <f t="shared" si="0"/>
        <v>14003.039999999999</v>
      </c>
      <c r="F14" s="2">
        <v>0.1</v>
      </c>
      <c r="G14" s="17">
        <f t="shared" si="1"/>
        <v>11203.2</v>
      </c>
      <c r="H14" s="17">
        <f t="shared" si="2"/>
        <v>100821.12</v>
      </c>
      <c r="I14" s="1">
        <v>8</v>
      </c>
    </row>
    <row r="15" spans="1:20" x14ac:dyDescent="0.2">
      <c r="A15" s="8">
        <f t="shared" si="3"/>
        <v>4</v>
      </c>
      <c r="B15" s="1" t="s">
        <v>22</v>
      </c>
      <c r="C15" s="3">
        <f>1626.36*12</f>
        <v>19516.32</v>
      </c>
      <c r="D15" s="3">
        <f>180.72*12</f>
        <v>2168.64</v>
      </c>
      <c r="E15" s="3">
        <f t="shared" si="0"/>
        <v>21684.959999999999</v>
      </c>
      <c r="F15" s="2">
        <v>0.1</v>
      </c>
      <c r="G15" s="18">
        <f t="shared" si="1"/>
        <v>41204.159999999996</v>
      </c>
      <c r="H15" s="18">
        <f t="shared" si="2"/>
        <v>370810.08</v>
      </c>
      <c r="I15" s="5">
        <v>19</v>
      </c>
    </row>
    <row r="16" spans="1:20" x14ac:dyDescent="0.2">
      <c r="A16" s="8">
        <f t="shared" si="3"/>
        <v>5</v>
      </c>
      <c r="F16" s="2"/>
      <c r="G16" s="17">
        <f>SUM(G12:G15)</f>
        <v>87921.12</v>
      </c>
      <c r="H16" s="17">
        <f t="shared" ref="H16" si="4">SUM(H12:H15)</f>
        <v>791243.52</v>
      </c>
      <c r="I16" s="6"/>
    </row>
    <row r="17" spans="1:9" x14ac:dyDescent="0.2">
      <c r="A17" s="8">
        <f t="shared" si="3"/>
        <v>6</v>
      </c>
      <c r="F17" s="10"/>
      <c r="G17" s="10"/>
      <c r="H17" s="10"/>
      <c r="I17" s="10"/>
    </row>
    <row r="18" spans="1:9" x14ac:dyDescent="0.2">
      <c r="A18" s="8">
        <f>A17+1</f>
        <v>7</v>
      </c>
      <c r="G18" s="16"/>
      <c r="H18" s="16"/>
    </row>
    <row r="19" spans="1:9" x14ac:dyDescent="0.2">
      <c r="A19" s="8">
        <f t="shared" si="3"/>
        <v>8</v>
      </c>
      <c r="B19" s="9"/>
      <c r="C19" s="9"/>
      <c r="D19" s="9"/>
      <c r="E19" s="9" t="s">
        <v>18</v>
      </c>
      <c r="F19" s="9" t="s">
        <v>26</v>
      </c>
      <c r="G19" s="9" t="s">
        <v>12</v>
      </c>
      <c r="H19" s="9" t="s">
        <v>12</v>
      </c>
      <c r="I19" s="7"/>
    </row>
    <row r="20" spans="1:9" x14ac:dyDescent="0.2">
      <c r="A20" s="8">
        <f t="shared" si="3"/>
        <v>9</v>
      </c>
      <c r="B20" s="9" t="s">
        <v>23</v>
      </c>
      <c r="C20" s="9" t="s">
        <v>9</v>
      </c>
      <c r="D20" s="9" t="s">
        <v>10</v>
      </c>
      <c r="E20" s="9" t="s">
        <v>11</v>
      </c>
      <c r="F20" s="9" t="s">
        <v>27</v>
      </c>
      <c r="G20" s="9" t="s">
        <v>13</v>
      </c>
      <c r="H20" s="9" t="s">
        <v>14</v>
      </c>
      <c r="I20" s="9" t="s">
        <v>13</v>
      </c>
    </row>
    <row r="21" spans="1:9" x14ac:dyDescent="0.2">
      <c r="A21" s="8">
        <f t="shared" si="3"/>
        <v>10</v>
      </c>
      <c r="B21" s="1" t="s">
        <v>19</v>
      </c>
      <c r="C21" s="3">
        <f>9.03*12</f>
        <v>108.35999999999999</v>
      </c>
      <c r="D21" s="3">
        <f>16.8*12</f>
        <v>201.60000000000002</v>
      </c>
      <c r="E21" s="3">
        <f>C21+D21</f>
        <v>309.96000000000004</v>
      </c>
      <c r="F21" s="2">
        <v>0.65</v>
      </c>
      <c r="G21" s="17">
        <f>D21*I21</f>
        <v>4838.4000000000005</v>
      </c>
      <c r="H21" s="17">
        <f>C21*I21</f>
        <v>2600.6399999999994</v>
      </c>
      <c r="I21" s="1">
        <v>24</v>
      </c>
    </row>
    <row r="22" spans="1:9" x14ac:dyDescent="0.2">
      <c r="A22" s="8">
        <f t="shared" si="3"/>
        <v>11</v>
      </c>
      <c r="B22" s="1" t="s">
        <v>20</v>
      </c>
      <c r="C22" s="3">
        <f>20.03*12</f>
        <v>240.36</v>
      </c>
      <c r="D22" s="3">
        <f>37.2*12</f>
        <v>446.40000000000003</v>
      </c>
      <c r="E22" s="3">
        <f t="shared" ref="E22:E24" si="5">C22+D22</f>
        <v>686.76</v>
      </c>
      <c r="F22" s="2">
        <v>0.65</v>
      </c>
      <c r="G22" s="17">
        <f t="shared" ref="G22:G24" si="6">D22*I22</f>
        <v>4910.4000000000005</v>
      </c>
      <c r="H22" s="17">
        <f t="shared" ref="H22:H24" si="7">C22*I22</f>
        <v>2643.96</v>
      </c>
      <c r="I22" s="1">
        <v>11</v>
      </c>
    </row>
    <row r="23" spans="1:9" x14ac:dyDescent="0.2">
      <c r="A23" s="8">
        <f t="shared" si="3"/>
        <v>12</v>
      </c>
      <c r="B23" s="1" t="s">
        <v>21</v>
      </c>
      <c r="C23" s="3">
        <f>22.1*12</f>
        <v>265.20000000000005</v>
      </c>
      <c r="D23" s="3">
        <f>41.06*12</f>
        <v>492.72</v>
      </c>
      <c r="E23" s="3">
        <f t="shared" si="5"/>
        <v>757.92000000000007</v>
      </c>
      <c r="F23" s="2">
        <v>0.65</v>
      </c>
      <c r="G23" s="17">
        <f t="shared" si="6"/>
        <v>3449.04</v>
      </c>
      <c r="H23" s="17">
        <f t="shared" si="7"/>
        <v>1856.4000000000003</v>
      </c>
      <c r="I23" s="1">
        <v>7</v>
      </c>
    </row>
    <row r="24" spans="1:9" x14ac:dyDescent="0.2">
      <c r="A24" s="8">
        <f t="shared" si="3"/>
        <v>13</v>
      </c>
      <c r="B24" s="1" t="s">
        <v>22</v>
      </c>
      <c r="C24" s="3">
        <f>34.86*12</f>
        <v>418.32</v>
      </c>
      <c r="D24" s="3">
        <f>64.76*12</f>
        <v>777.12000000000012</v>
      </c>
      <c r="E24" s="3">
        <f t="shared" si="5"/>
        <v>1195.44</v>
      </c>
      <c r="F24" s="2">
        <v>0.65</v>
      </c>
      <c r="G24" s="18">
        <f t="shared" si="6"/>
        <v>12822.480000000001</v>
      </c>
      <c r="H24" s="18">
        <f t="shared" si="7"/>
        <v>6902.28</v>
      </c>
      <c r="I24" s="19">
        <v>16.5</v>
      </c>
    </row>
    <row r="25" spans="1:9" x14ac:dyDescent="0.2">
      <c r="A25" s="8">
        <f t="shared" si="3"/>
        <v>14</v>
      </c>
      <c r="C25" s="3"/>
      <c r="D25" s="3"/>
      <c r="E25" s="3"/>
      <c r="G25" s="17">
        <f>SUM(G21:G24)</f>
        <v>26020.32</v>
      </c>
      <c r="H25" s="17">
        <f t="shared" ref="H25" si="8">SUM(H21:H24)</f>
        <v>14003.279999999999</v>
      </c>
      <c r="I25" s="6"/>
    </row>
    <row r="26" spans="1:9" x14ac:dyDescent="0.2">
      <c r="A26" s="8">
        <f t="shared" si="3"/>
        <v>15</v>
      </c>
      <c r="F26" s="10"/>
      <c r="G26" s="20"/>
      <c r="H26" s="20"/>
      <c r="I26" s="10"/>
    </row>
    <row r="27" spans="1:9" x14ac:dyDescent="0.2">
      <c r="A27" s="8">
        <f>A26+1</f>
        <v>16</v>
      </c>
      <c r="G27" s="14"/>
      <c r="H27" s="14"/>
    </row>
    <row r="28" spans="1:9" x14ac:dyDescent="0.2">
      <c r="A28" s="8">
        <f t="shared" si="3"/>
        <v>17</v>
      </c>
      <c r="B28" s="9"/>
      <c r="C28" s="9"/>
      <c r="D28" s="9"/>
      <c r="E28" s="9" t="s">
        <v>18</v>
      </c>
      <c r="F28" s="9" t="s">
        <v>26</v>
      </c>
      <c r="G28" s="9" t="s">
        <v>12</v>
      </c>
      <c r="H28" s="9" t="s">
        <v>12</v>
      </c>
      <c r="I28" s="7"/>
    </row>
    <row r="29" spans="1:9" x14ac:dyDescent="0.2">
      <c r="A29" s="8">
        <f t="shared" si="3"/>
        <v>18</v>
      </c>
      <c r="B29" s="9" t="s">
        <v>24</v>
      </c>
      <c r="C29" s="9" t="s">
        <v>9</v>
      </c>
      <c r="D29" s="9" t="s">
        <v>10</v>
      </c>
      <c r="E29" s="9" t="s">
        <v>11</v>
      </c>
      <c r="F29" s="9" t="s">
        <v>27</v>
      </c>
      <c r="G29" s="9" t="s">
        <v>13</v>
      </c>
      <c r="H29" s="9" t="s">
        <v>14</v>
      </c>
      <c r="I29" s="9" t="s">
        <v>13</v>
      </c>
    </row>
    <row r="30" spans="1:9" x14ac:dyDescent="0.2">
      <c r="A30" s="8">
        <f t="shared" si="3"/>
        <v>19</v>
      </c>
      <c r="B30" s="1" t="s">
        <v>19</v>
      </c>
      <c r="C30" s="3">
        <v>0</v>
      </c>
      <c r="D30" s="3">
        <f>7.54*12</f>
        <v>90.48</v>
      </c>
      <c r="E30" s="3">
        <f>C30+D30</f>
        <v>90.48</v>
      </c>
      <c r="F30" s="2">
        <v>1</v>
      </c>
      <c r="G30" s="17">
        <f>E30*I30</f>
        <v>814.32</v>
      </c>
      <c r="H30" s="3">
        <v>0</v>
      </c>
      <c r="I30" s="6">
        <v>9</v>
      </c>
    </row>
    <row r="31" spans="1:9" x14ac:dyDescent="0.2">
      <c r="A31" s="8">
        <f t="shared" si="3"/>
        <v>20</v>
      </c>
      <c r="B31" s="1" t="s">
        <v>20</v>
      </c>
      <c r="C31" s="3">
        <v>0</v>
      </c>
      <c r="D31" s="3">
        <f>14.33*12</f>
        <v>171.96</v>
      </c>
      <c r="E31" s="3">
        <f t="shared" ref="E31:E33" si="9">C31+D31</f>
        <v>171.96</v>
      </c>
      <c r="F31" s="2">
        <v>1</v>
      </c>
      <c r="G31" s="17">
        <f t="shared" ref="G31:G33" si="10">E31*I31</f>
        <v>687.84</v>
      </c>
      <c r="H31" s="3">
        <v>0</v>
      </c>
      <c r="I31" s="6">
        <v>4</v>
      </c>
    </row>
    <row r="32" spans="1:9" x14ac:dyDescent="0.2">
      <c r="A32" s="8">
        <f t="shared" si="3"/>
        <v>21</v>
      </c>
      <c r="B32" s="1" t="s">
        <v>21</v>
      </c>
      <c r="C32" s="3">
        <v>0</v>
      </c>
      <c r="D32" s="3">
        <f>15.08*12</f>
        <v>180.96</v>
      </c>
      <c r="E32" s="3">
        <f t="shared" si="9"/>
        <v>180.96</v>
      </c>
      <c r="F32" s="2">
        <v>1</v>
      </c>
      <c r="G32" s="17">
        <f t="shared" si="10"/>
        <v>542.88</v>
      </c>
      <c r="H32" s="3">
        <v>0</v>
      </c>
      <c r="I32" s="6">
        <v>3</v>
      </c>
    </row>
    <row r="33" spans="1:9" x14ac:dyDescent="0.2">
      <c r="A33" s="8">
        <f t="shared" si="3"/>
        <v>22</v>
      </c>
      <c r="B33" s="1" t="s">
        <v>22</v>
      </c>
      <c r="C33" s="3">
        <v>0</v>
      </c>
      <c r="D33" s="3">
        <f>22.17*12</f>
        <v>266.04000000000002</v>
      </c>
      <c r="E33" s="3">
        <f t="shared" si="9"/>
        <v>266.04000000000002</v>
      </c>
      <c r="F33" s="2">
        <v>1</v>
      </c>
      <c r="G33" s="18">
        <f t="shared" si="10"/>
        <v>1742.5620000000001</v>
      </c>
      <c r="H33" s="4">
        <v>0</v>
      </c>
      <c r="I33" s="13">
        <v>6.55</v>
      </c>
    </row>
    <row r="34" spans="1:9" x14ac:dyDescent="0.2">
      <c r="A34" s="8">
        <f t="shared" si="3"/>
        <v>23</v>
      </c>
      <c r="G34" s="17">
        <f>SUM(G30:G33)</f>
        <v>3787.6019999999999</v>
      </c>
      <c r="H34" s="3">
        <f t="shared" ref="H34" si="11">SUM(H30:H33)</f>
        <v>0</v>
      </c>
      <c r="I34" s="6"/>
    </row>
    <row r="35" spans="1:9" x14ac:dyDescent="0.2">
      <c r="A35" s="8">
        <f t="shared" si="3"/>
        <v>24</v>
      </c>
      <c r="F35" s="10"/>
      <c r="G35" s="20"/>
    </row>
    <row r="36" spans="1:9" x14ac:dyDescent="0.2">
      <c r="A36" s="8">
        <f t="shared" si="3"/>
        <v>25</v>
      </c>
      <c r="G36" s="12"/>
    </row>
    <row r="37" spans="1:9" x14ac:dyDescent="0.2">
      <c r="A37" s="8">
        <f t="shared" si="3"/>
        <v>26</v>
      </c>
      <c r="B37" s="9"/>
      <c r="C37" s="9"/>
      <c r="D37" s="9"/>
      <c r="E37" s="9" t="s">
        <v>18</v>
      </c>
      <c r="F37" s="9" t="s">
        <v>26</v>
      </c>
      <c r="G37" s="9" t="s">
        <v>12</v>
      </c>
      <c r="H37" s="9" t="s">
        <v>12</v>
      </c>
      <c r="I37" s="7"/>
    </row>
    <row r="38" spans="1:9" x14ac:dyDescent="0.2">
      <c r="A38" s="8">
        <f t="shared" si="3"/>
        <v>27</v>
      </c>
      <c r="B38" s="9" t="s">
        <v>25</v>
      </c>
      <c r="C38" s="9" t="s">
        <v>9</v>
      </c>
      <c r="D38" s="9" t="s">
        <v>10</v>
      </c>
      <c r="E38" s="9" t="s">
        <v>11</v>
      </c>
      <c r="F38" s="9" t="s">
        <v>27</v>
      </c>
      <c r="G38" s="9" t="s">
        <v>13</v>
      </c>
      <c r="H38" s="9" t="s">
        <v>14</v>
      </c>
      <c r="I38" s="9" t="s">
        <v>13</v>
      </c>
    </row>
    <row r="39" spans="1:9" x14ac:dyDescent="0.2">
      <c r="A39" s="8">
        <f t="shared" si="3"/>
        <v>28</v>
      </c>
      <c r="C39" s="3" t="s">
        <v>28</v>
      </c>
      <c r="D39" s="3">
        <v>0</v>
      </c>
      <c r="E39" s="3"/>
      <c r="F39" s="2">
        <v>0</v>
      </c>
      <c r="G39" s="3"/>
      <c r="H39" s="17">
        <v>20254.3</v>
      </c>
      <c r="I39" s="1">
        <v>61</v>
      </c>
    </row>
    <row r="40" spans="1:9" x14ac:dyDescent="0.2">
      <c r="A40" s="8"/>
      <c r="C40" s="3"/>
      <c r="D40" s="3"/>
      <c r="E40" s="3"/>
      <c r="G40" s="3"/>
      <c r="H40" s="3"/>
    </row>
    <row r="41" spans="1:9" x14ac:dyDescent="0.2">
      <c r="A41" s="8"/>
      <c r="C41" s="3"/>
      <c r="D41" s="3"/>
      <c r="E41" s="3"/>
      <c r="G41" s="3"/>
      <c r="H41" s="3"/>
    </row>
    <row r="42" spans="1:9" x14ac:dyDescent="0.2">
      <c r="G42" s="3"/>
      <c r="H42" s="3"/>
    </row>
  </sheetData>
  <mergeCells count="6">
    <mergeCell ref="A6:I6"/>
    <mergeCell ref="A1:I1"/>
    <mergeCell ref="A3:I3"/>
    <mergeCell ref="A2:I2"/>
    <mergeCell ref="A4:I4"/>
    <mergeCell ref="A5:I5"/>
  </mergeCells>
  <pageMargins left="0.45" right="0.95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69D7-8289-46D2-BF60-BE880F89EA50}">
  <sheetPr>
    <pageSetUpPr fitToPage="1"/>
  </sheetPr>
  <dimension ref="A1:R43"/>
  <sheetViews>
    <sheetView tabSelected="1" workbookViewId="0">
      <selection activeCell="A3" sqref="A3:I3"/>
    </sheetView>
  </sheetViews>
  <sheetFormatPr defaultRowHeight="12.75" x14ac:dyDescent="0.2"/>
  <cols>
    <col min="1" max="1" width="9.140625" style="1"/>
    <col min="2" max="2" width="18.5703125" style="1" bestFit="1" customWidth="1"/>
    <col min="3" max="3" width="13.7109375" style="1" bestFit="1" customWidth="1"/>
    <col min="4" max="4" width="14.28515625" style="1" bestFit="1" customWidth="1"/>
    <col min="5" max="5" width="19.140625" style="1" bestFit="1" customWidth="1"/>
    <col min="6" max="6" width="13.5703125" style="1" bestFit="1" customWidth="1"/>
    <col min="7" max="7" width="18.28515625" style="1" bestFit="1" customWidth="1"/>
    <col min="8" max="8" width="16.5703125" style="1" bestFit="1" customWidth="1"/>
    <col min="9" max="9" width="10.7109375" style="1" bestFit="1" customWidth="1"/>
    <col min="10" max="10" width="9.140625" style="1"/>
    <col min="11" max="18" width="9.140625" style="10"/>
    <col min="19" max="16384" width="9.140625" style="1"/>
  </cols>
  <sheetData>
    <row r="1" spans="1:18" x14ac:dyDescent="0.2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18" x14ac:dyDescent="0.2">
      <c r="A2" s="21" t="s">
        <v>33</v>
      </c>
      <c r="B2" s="21"/>
      <c r="C2" s="21"/>
      <c r="D2" s="21"/>
      <c r="E2" s="21"/>
      <c r="F2" s="21"/>
      <c r="G2" s="21"/>
      <c r="H2" s="21"/>
      <c r="I2" s="21"/>
    </row>
    <row r="3" spans="1:18" x14ac:dyDescent="0.2">
      <c r="A3" s="21" t="s">
        <v>34</v>
      </c>
      <c r="B3" s="21"/>
      <c r="C3" s="21"/>
      <c r="D3" s="21"/>
      <c r="E3" s="21"/>
      <c r="F3" s="21"/>
      <c r="G3" s="21"/>
      <c r="H3" s="21"/>
      <c r="I3" s="21"/>
    </row>
    <row r="4" spans="1:18" x14ac:dyDescent="0.2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18" x14ac:dyDescent="0.2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18" x14ac:dyDescent="0.2">
      <c r="A6" s="21" t="s">
        <v>30</v>
      </c>
      <c r="B6" s="21"/>
      <c r="C6" s="21"/>
      <c r="D6" s="21"/>
      <c r="E6" s="21"/>
      <c r="F6" s="21"/>
      <c r="G6" s="21"/>
      <c r="H6" s="21"/>
      <c r="I6" s="21"/>
    </row>
    <row r="9" spans="1:18" s="9" customFormat="1" x14ac:dyDescent="0.2"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K9" s="11"/>
      <c r="L9" s="11"/>
      <c r="M9" s="11"/>
      <c r="N9" s="11"/>
      <c r="O9" s="11"/>
      <c r="P9" s="11"/>
      <c r="Q9" s="11"/>
      <c r="R9" s="11"/>
    </row>
    <row r="10" spans="1:18" s="9" customFormat="1" x14ac:dyDescent="0.2">
      <c r="E10" s="9" t="s">
        <v>18</v>
      </c>
      <c r="F10" s="9" t="s">
        <v>26</v>
      </c>
      <c r="G10" s="9" t="s">
        <v>12</v>
      </c>
      <c r="H10" s="9" t="s">
        <v>12</v>
      </c>
      <c r="I10" s="7"/>
      <c r="K10" s="11"/>
      <c r="L10" s="11"/>
      <c r="M10" s="11"/>
      <c r="N10" s="11"/>
      <c r="O10" s="11"/>
      <c r="P10" s="11"/>
      <c r="Q10" s="11"/>
      <c r="R10" s="11"/>
    </row>
    <row r="11" spans="1:18" s="9" customFormat="1" x14ac:dyDescent="0.2">
      <c r="A11" s="9" t="s">
        <v>29</v>
      </c>
      <c r="B11" s="9" t="s">
        <v>8</v>
      </c>
      <c r="C11" s="9" t="s">
        <v>9</v>
      </c>
      <c r="D11" s="9" t="s">
        <v>10</v>
      </c>
      <c r="E11" s="9" t="s">
        <v>11</v>
      </c>
      <c r="F11" s="9" t="s">
        <v>27</v>
      </c>
      <c r="G11" s="9" t="s">
        <v>13</v>
      </c>
      <c r="H11" s="9" t="s">
        <v>14</v>
      </c>
      <c r="I11" s="9" t="s">
        <v>13</v>
      </c>
      <c r="K11" s="11"/>
      <c r="L11" s="11"/>
      <c r="M11" s="11"/>
      <c r="N11" s="11"/>
      <c r="O11" s="11"/>
      <c r="P11" s="11"/>
      <c r="Q11" s="11"/>
      <c r="R11" s="11"/>
    </row>
    <row r="12" spans="1:18" x14ac:dyDescent="0.2">
      <c r="A12" s="8">
        <v>1</v>
      </c>
      <c r="B12" s="1" t="s">
        <v>19</v>
      </c>
      <c r="C12" s="3">
        <f>552.36*12</f>
        <v>6628.32</v>
      </c>
      <c r="D12" s="3">
        <f>61.38*12</f>
        <v>736.56000000000006</v>
      </c>
      <c r="E12" s="3">
        <f>C12+D12</f>
        <v>7364.88</v>
      </c>
      <c r="F12" s="2">
        <v>0.1</v>
      </c>
      <c r="G12" s="17">
        <f>D12*I12</f>
        <v>11048.400000000001</v>
      </c>
      <c r="H12" s="17">
        <f>C12*I12</f>
        <v>99424.799999999988</v>
      </c>
      <c r="I12" s="1">
        <v>15</v>
      </c>
    </row>
    <row r="13" spans="1:18" x14ac:dyDescent="0.2">
      <c r="A13" s="8">
        <f>A12+1</f>
        <v>2</v>
      </c>
      <c r="B13" s="1" t="s">
        <v>20</v>
      </c>
      <c r="C13" s="3">
        <f>1306.35*12</f>
        <v>15676.199999999999</v>
      </c>
      <c r="D13" s="3">
        <f>145.16*12</f>
        <v>1741.92</v>
      </c>
      <c r="E13" s="3">
        <f t="shared" ref="E13:E15" si="0">C13+D13</f>
        <v>17418.12</v>
      </c>
      <c r="F13" s="2">
        <v>0.1</v>
      </c>
      <c r="G13" s="17">
        <f t="shared" ref="G13:G15" si="1">D13*I13</f>
        <v>19161.120000000003</v>
      </c>
      <c r="H13" s="17">
        <f t="shared" ref="H13:H15" si="2">C13*I13</f>
        <v>172438.19999999998</v>
      </c>
      <c r="I13" s="1">
        <v>11</v>
      </c>
    </row>
    <row r="14" spans="1:18" x14ac:dyDescent="0.2">
      <c r="A14" s="8">
        <f t="shared" ref="A14:A40" si="3">A13+1</f>
        <v>3</v>
      </c>
      <c r="B14" s="1" t="s">
        <v>21</v>
      </c>
      <c r="C14" s="3">
        <f>1142.89*12</f>
        <v>13714.68</v>
      </c>
      <c r="D14" s="3">
        <f>127*12</f>
        <v>1524</v>
      </c>
      <c r="E14" s="3">
        <f t="shared" si="0"/>
        <v>15238.68</v>
      </c>
      <c r="F14" s="2">
        <v>0.1</v>
      </c>
      <c r="G14" s="17">
        <f t="shared" si="1"/>
        <v>13716</v>
      </c>
      <c r="H14" s="17">
        <f t="shared" si="2"/>
        <v>123432.12</v>
      </c>
      <c r="I14" s="1">
        <v>9</v>
      </c>
    </row>
    <row r="15" spans="1:18" x14ac:dyDescent="0.2">
      <c r="A15" s="8">
        <f t="shared" si="3"/>
        <v>4</v>
      </c>
      <c r="B15" s="1" t="s">
        <v>22</v>
      </c>
      <c r="C15" s="3">
        <f>1761.34*12</f>
        <v>21136.079999999998</v>
      </c>
      <c r="D15" s="3">
        <f>195.72*12</f>
        <v>2348.64</v>
      </c>
      <c r="E15" s="3">
        <f t="shared" si="0"/>
        <v>23484.719999999998</v>
      </c>
      <c r="F15" s="2">
        <v>0.1</v>
      </c>
      <c r="G15" s="18">
        <f t="shared" si="1"/>
        <v>49321.439999999995</v>
      </c>
      <c r="H15" s="18">
        <f t="shared" si="2"/>
        <v>443857.67999999993</v>
      </c>
      <c r="I15" s="5">
        <v>21</v>
      </c>
    </row>
    <row r="16" spans="1:18" x14ac:dyDescent="0.2">
      <c r="A16" s="8">
        <f t="shared" si="3"/>
        <v>5</v>
      </c>
      <c r="F16" s="2"/>
      <c r="G16" s="17">
        <f>SUM(G12:G15)</f>
        <v>93246.959999999992</v>
      </c>
      <c r="H16" s="17">
        <f t="shared" ref="H16:I16" si="4">SUM(H12:H15)</f>
        <v>839152.79999999993</v>
      </c>
      <c r="I16" s="6">
        <f t="shared" si="4"/>
        <v>56</v>
      </c>
    </row>
    <row r="17" spans="1:9" x14ac:dyDescent="0.2">
      <c r="A17" s="8">
        <f t="shared" si="3"/>
        <v>6</v>
      </c>
      <c r="F17" s="10"/>
      <c r="G17" s="20"/>
      <c r="H17" s="20"/>
      <c r="I17" s="10"/>
    </row>
    <row r="18" spans="1:9" x14ac:dyDescent="0.2">
      <c r="A18" s="8"/>
      <c r="F18" s="10"/>
      <c r="G18" s="15"/>
      <c r="H18" s="15"/>
      <c r="I18" s="10"/>
    </row>
    <row r="19" spans="1:9" x14ac:dyDescent="0.2">
      <c r="A19" s="8">
        <f>A17+1</f>
        <v>7</v>
      </c>
      <c r="G19" s="16"/>
      <c r="H19" s="16"/>
    </row>
    <row r="20" spans="1:9" x14ac:dyDescent="0.2">
      <c r="A20" s="8">
        <f t="shared" si="3"/>
        <v>8</v>
      </c>
      <c r="B20" s="9"/>
      <c r="C20" s="9"/>
      <c r="D20" s="9"/>
      <c r="E20" s="9" t="s">
        <v>18</v>
      </c>
      <c r="F20" s="9" t="s">
        <v>26</v>
      </c>
      <c r="G20" s="9" t="s">
        <v>12</v>
      </c>
      <c r="H20" s="9" t="s">
        <v>12</v>
      </c>
      <c r="I20" s="7"/>
    </row>
    <row r="21" spans="1:9" x14ac:dyDescent="0.2">
      <c r="A21" s="8">
        <f t="shared" si="3"/>
        <v>9</v>
      </c>
      <c r="B21" s="9" t="s">
        <v>23</v>
      </c>
      <c r="C21" s="9" t="s">
        <v>9</v>
      </c>
      <c r="D21" s="9" t="s">
        <v>10</v>
      </c>
      <c r="E21" s="9" t="s">
        <v>11</v>
      </c>
      <c r="F21" s="9" t="s">
        <v>27</v>
      </c>
      <c r="G21" s="9" t="s">
        <v>13</v>
      </c>
      <c r="H21" s="9" t="s">
        <v>14</v>
      </c>
      <c r="I21" s="9" t="s">
        <v>13</v>
      </c>
    </row>
    <row r="22" spans="1:9" x14ac:dyDescent="0.2">
      <c r="A22" s="8">
        <f t="shared" si="3"/>
        <v>10</v>
      </c>
      <c r="B22" s="1" t="s">
        <v>19</v>
      </c>
      <c r="C22" s="3">
        <f>9.03*12</f>
        <v>108.35999999999999</v>
      </c>
      <c r="D22" s="3">
        <f>16.8*12</f>
        <v>201.60000000000002</v>
      </c>
      <c r="E22" s="3">
        <f>C22+D22</f>
        <v>309.96000000000004</v>
      </c>
      <c r="F22" s="2">
        <v>0.65</v>
      </c>
      <c r="G22" s="17">
        <f>D22*I22</f>
        <v>4838.4000000000005</v>
      </c>
      <c r="H22" s="17">
        <f>C22*I22</f>
        <v>2600.6399999999994</v>
      </c>
      <c r="I22" s="1">
        <v>24</v>
      </c>
    </row>
    <row r="23" spans="1:9" x14ac:dyDescent="0.2">
      <c r="A23" s="8">
        <f t="shared" si="3"/>
        <v>11</v>
      </c>
      <c r="B23" s="1" t="s">
        <v>20</v>
      </c>
      <c r="C23" s="3">
        <f>20.03*12</f>
        <v>240.36</v>
      </c>
      <c r="D23" s="3">
        <f>37.2*12</f>
        <v>446.40000000000003</v>
      </c>
      <c r="E23" s="3">
        <f t="shared" ref="E23:E25" si="5">C23+D23</f>
        <v>686.76</v>
      </c>
      <c r="F23" s="2">
        <v>0.65</v>
      </c>
      <c r="G23" s="17">
        <f t="shared" ref="G23:G25" si="6">D23*I23</f>
        <v>4910.4000000000005</v>
      </c>
      <c r="H23" s="17">
        <f t="shared" ref="H23:H25" si="7">C23*I23</f>
        <v>2643.96</v>
      </c>
      <c r="I23" s="1">
        <v>11</v>
      </c>
    </row>
    <row r="24" spans="1:9" x14ac:dyDescent="0.2">
      <c r="A24" s="8">
        <f t="shared" si="3"/>
        <v>12</v>
      </c>
      <c r="B24" s="1" t="s">
        <v>21</v>
      </c>
      <c r="C24" s="3">
        <f>22.1*12</f>
        <v>265.20000000000005</v>
      </c>
      <c r="D24" s="3">
        <f>41.06*12</f>
        <v>492.72</v>
      </c>
      <c r="E24" s="3">
        <f t="shared" si="5"/>
        <v>757.92000000000007</v>
      </c>
      <c r="F24" s="2">
        <v>0.65</v>
      </c>
      <c r="G24" s="17">
        <f t="shared" si="6"/>
        <v>3449.04</v>
      </c>
      <c r="H24" s="17">
        <f t="shared" si="7"/>
        <v>1856.4000000000003</v>
      </c>
      <c r="I24" s="1">
        <v>7</v>
      </c>
    </row>
    <row r="25" spans="1:9" x14ac:dyDescent="0.2">
      <c r="A25" s="8">
        <f t="shared" si="3"/>
        <v>13</v>
      </c>
      <c r="B25" s="1" t="s">
        <v>22</v>
      </c>
      <c r="C25" s="3">
        <f>34.86*12</f>
        <v>418.32</v>
      </c>
      <c r="D25" s="3">
        <f>64.76*12</f>
        <v>777.12000000000012</v>
      </c>
      <c r="E25" s="3">
        <f t="shared" si="5"/>
        <v>1195.44</v>
      </c>
      <c r="F25" s="2">
        <v>0.65</v>
      </c>
      <c r="G25" s="18">
        <f t="shared" si="6"/>
        <v>11656.800000000001</v>
      </c>
      <c r="H25" s="18">
        <f t="shared" si="7"/>
        <v>6274.8</v>
      </c>
      <c r="I25" s="5">
        <v>15</v>
      </c>
    </row>
    <row r="26" spans="1:9" x14ac:dyDescent="0.2">
      <c r="A26" s="8">
        <f t="shared" si="3"/>
        <v>14</v>
      </c>
      <c r="C26" s="3"/>
      <c r="D26" s="3"/>
      <c r="E26" s="3"/>
      <c r="G26" s="17">
        <f>SUM(G22:G25)</f>
        <v>24854.639999999999</v>
      </c>
      <c r="H26" s="17">
        <f t="shared" ref="H26:I26" si="8">SUM(H22:H25)</f>
        <v>13375.8</v>
      </c>
      <c r="I26" s="6">
        <f t="shared" si="8"/>
        <v>57</v>
      </c>
    </row>
    <row r="27" spans="1:9" x14ac:dyDescent="0.2">
      <c r="A27" s="8">
        <f t="shared" si="3"/>
        <v>15</v>
      </c>
      <c r="F27" s="10"/>
      <c r="G27" s="10"/>
      <c r="H27" s="10"/>
      <c r="I27" s="10"/>
    </row>
    <row r="28" spans="1:9" x14ac:dyDescent="0.2">
      <c r="A28" s="8">
        <f>A27+1</f>
        <v>16</v>
      </c>
      <c r="G28" s="14"/>
      <c r="H28" s="14"/>
    </row>
    <row r="29" spans="1:9" x14ac:dyDescent="0.2">
      <c r="A29" s="8">
        <f t="shared" si="3"/>
        <v>17</v>
      </c>
      <c r="B29" s="9"/>
      <c r="C29" s="9"/>
      <c r="D29" s="9"/>
      <c r="E29" s="9" t="s">
        <v>18</v>
      </c>
      <c r="F29" s="9" t="s">
        <v>26</v>
      </c>
      <c r="G29" s="9" t="s">
        <v>12</v>
      </c>
      <c r="H29" s="9" t="s">
        <v>12</v>
      </c>
      <c r="I29" s="7"/>
    </row>
    <row r="30" spans="1:9" x14ac:dyDescent="0.2">
      <c r="A30" s="8">
        <f t="shared" si="3"/>
        <v>18</v>
      </c>
      <c r="B30" s="9" t="s">
        <v>24</v>
      </c>
      <c r="C30" s="9" t="s">
        <v>9</v>
      </c>
      <c r="D30" s="9" t="s">
        <v>10</v>
      </c>
      <c r="E30" s="9" t="s">
        <v>11</v>
      </c>
      <c r="F30" s="9" t="s">
        <v>27</v>
      </c>
      <c r="G30" s="9" t="s">
        <v>13</v>
      </c>
      <c r="H30" s="9" t="s">
        <v>14</v>
      </c>
      <c r="I30" s="9" t="s">
        <v>13</v>
      </c>
    </row>
    <row r="31" spans="1:9" x14ac:dyDescent="0.2">
      <c r="A31" s="8">
        <f t="shared" si="3"/>
        <v>19</v>
      </c>
      <c r="B31" s="1" t="s">
        <v>19</v>
      </c>
      <c r="C31" s="3">
        <v>0</v>
      </c>
      <c r="D31" s="3">
        <f>7.54*12</f>
        <v>90.48</v>
      </c>
      <c r="E31" s="3">
        <f>C31+D31</f>
        <v>90.48</v>
      </c>
      <c r="F31" s="2">
        <v>1</v>
      </c>
      <c r="G31" s="17">
        <f>E31*I31</f>
        <v>904.80000000000007</v>
      </c>
      <c r="H31" s="3"/>
      <c r="I31" s="6">
        <v>10</v>
      </c>
    </row>
    <row r="32" spans="1:9" x14ac:dyDescent="0.2">
      <c r="A32" s="8">
        <f t="shared" si="3"/>
        <v>20</v>
      </c>
      <c r="B32" s="1" t="s">
        <v>20</v>
      </c>
      <c r="C32" s="3">
        <v>0</v>
      </c>
      <c r="D32" s="3">
        <f>14.33*12</f>
        <v>171.96</v>
      </c>
      <c r="E32" s="3">
        <f t="shared" ref="E32:E34" si="9">C32+D32</f>
        <v>171.96</v>
      </c>
      <c r="F32" s="2">
        <v>1</v>
      </c>
      <c r="G32" s="17">
        <f t="shared" ref="G32:G34" si="10">E32*I32</f>
        <v>859.80000000000007</v>
      </c>
      <c r="H32" s="3"/>
      <c r="I32" s="6">
        <v>5</v>
      </c>
    </row>
    <row r="33" spans="1:9" x14ac:dyDescent="0.2">
      <c r="A33" s="8">
        <f t="shared" si="3"/>
        <v>21</v>
      </c>
      <c r="B33" s="1" t="s">
        <v>21</v>
      </c>
      <c r="C33" s="3">
        <v>0</v>
      </c>
      <c r="D33" s="3">
        <f>15.08*12</f>
        <v>180.96</v>
      </c>
      <c r="E33" s="3">
        <f t="shared" si="9"/>
        <v>180.96</v>
      </c>
      <c r="F33" s="2">
        <v>1</v>
      </c>
      <c r="G33" s="17">
        <f t="shared" si="10"/>
        <v>723.84</v>
      </c>
      <c r="H33" s="3"/>
      <c r="I33" s="6">
        <v>4</v>
      </c>
    </row>
    <row r="34" spans="1:9" x14ac:dyDescent="0.2">
      <c r="A34" s="8">
        <f t="shared" si="3"/>
        <v>22</v>
      </c>
      <c r="B34" s="1" t="s">
        <v>22</v>
      </c>
      <c r="C34" s="3">
        <v>0</v>
      </c>
      <c r="D34" s="3">
        <f>22.17*12</f>
        <v>266.04000000000002</v>
      </c>
      <c r="E34" s="3">
        <f t="shared" si="9"/>
        <v>266.04000000000002</v>
      </c>
      <c r="F34" s="2">
        <v>1</v>
      </c>
      <c r="G34" s="18">
        <f t="shared" si="10"/>
        <v>1596.2400000000002</v>
      </c>
      <c r="H34" s="4"/>
      <c r="I34" s="13">
        <v>6</v>
      </c>
    </row>
    <row r="35" spans="1:9" x14ac:dyDescent="0.2">
      <c r="A35" s="8">
        <f t="shared" si="3"/>
        <v>23</v>
      </c>
      <c r="G35" s="17">
        <f>SUM(G31:G34)</f>
        <v>4084.6800000000003</v>
      </c>
      <c r="H35" s="3">
        <f t="shared" ref="H35:I35" si="11">SUM(H31:H34)</f>
        <v>0</v>
      </c>
      <c r="I35" s="6">
        <f t="shared" si="11"/>
        <v>25</v>
      </c>
    </row>
    <row r="36" spans="1:9" x14ac:dyDescent="0.2">
      <c r="A36" s="8">
        <f t="shared" si="3"/>
        <v>24</v>
      </c>
      <c r="F36" s="10"/>
      <c r="G36" s="20"/>
    </row>
    <row r="37" spans="1:9" x14ac:dyDescent="0.2">
      <c r="A37" s="8">
        <f t="shared" si="3"/>
        <v>25</v>
      </c>
      <c r="G37" s="12"/>
    </row>
    <row r="38" spans="1:9" x14ac:dyDescent="0.2">
      <c r="A38" s="8">
        <f t="shared" si="3"/>
        <v>26</v>
      </c>
      <c r="B38" s="9"/>
      <c r="C38" s="9"/>
      <c r="D38" s="9"/>
      <c r="E38" s="9" t="s">
        <v>18</v>
      </c>
      <c r="F38" s="9" t="s">
        <v>26</v>
      </c>
      <c r="G38" s="9" t="s">
        <v>12</v>
      </c>
      <c r="H38" s="9" t="s">
        <v>12</v>
      </c>
      <c r="I38" s="7"/>
    </row>
    <row r="39" spans="1:9" x14ac:dyDescent="0.2">
      <c r="A39" s="8">
        <f t="shared" si="3"/>
        <v>27</v>
      </c>
      <c r="B39" s="9" t="s">
        <v>25</v>
      </c>
      <c r="C39" s="9" t="s">
        <v>9</v>
      </c>
      <c r="D39" s="9" t="s">
        <v>10</v>
      </c>
      <c r="E39" s="9" t="s">
        <v>11</v>
      </c>
      <c r="F39" s="9" t="s">
        <v>27</v>
      </c>
      <c r="G39" s="9" t="s">
        <v>13</v>
      </c>
      <c r="H39" s="9" t="s">
        <v>14</v>
      </c>
      <c r="I39" s="9" t="s">
        <v>13</v>
      </c>
    </row>
    <row r="40" spans="1:9" x14ac:dyDescent="0.2">
      <c r="A40" s="8">
        <f t="shared" si="3"/>
        <v>28</v>
      </c>
      <c r="C40" s="3" t="s">
        <v>31</v>
      </c>
      <c r="D40" s="3">
        <v>0</v>
      </c>
      <c r="E40" s="3"/>
      <c r="F40" s="2">
        <v>0</v>
      </c>
      <c r="G40" s="3"/>
      <c r="H40" s="17">
        <v>21715</v>
      </c>
      <c r="I40" s="1">
        <v>60</v>
      </c>
    </row>
    <row r="41" spans="1:9" x14ac:dyDescent="0.2">
      <c r="A41" s="8"/>
      <c r="C41" s="3"/>
      <c r="D41" s="3"/>
      <c r="E41" s="3"/>
      <c r="G41" s="3"/>
      <c r="H41" s="3"/>
    </row>
    <row r="42" spans="1:9" x14ac:dyDescent="0.2">
      <c r="A42" s="8"/>
      <c r="C42" s="3"/>
      <c r="D42" s="3"/>
      <c r="E42" s="3"/>
      <c r="G42" s="3"/>
      <c r="H42" s="3"/>
    </row>
    <row r="43" spans="1:9" x14ac:dyDescent="0.2">
      <c r="G43" s="3"/>
      <c r="H43" s="3"/>
    </row>
  </sheetData>
  <mergeCells count="6"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2022</vt:lpstr>
      <vt:lpstr>Year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Brittany Koenig</cp:lastModifiedBy>
  <cp:lastPrinted>2023-04-10T15:58:29Z</cp:lastPrinted>
  <dcterms:created xsi:type="dcterms:W3CDTF">2023-02-25T18:40:52Z</dcterms:created>
  <dcterms:modified xsi:type="dcterms:W3CDTF">2023-05-17T18:30:45Z</dcterms:modified>
</cp:coreProperties>
</file>