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836" activeTab="1"/>
  </bookViews>
  <sheets>
    <sheet name="Lead" sheetId="1" r:id="rId1"/>
    <sheet name="91-21" sheetId="2" r:id="rId2"/>
    <sheet name="91-23" sheetId="3" r:id="rId3"/>
    <sheet name="Note Disclosure" sheetId="4" r:id="rId4"/>
    <sheet name="Reserve Requirements" sheetId="5" r:id="rId5"/>
  </sheets>
  <definedNames>
    <definedName name="_Fill" hidden="1">'Note Disclosure'!$A$6:$A$28</definedName>
    <definedName name="_xlfn.SINGLE" hidden="1">#NAME?</definedName>
    <definedName name="NOTE">'91-23'!$AW$15:$BA$58</definedName>
    <definedName name="PHASE_I">'91-23'!$A$1:$F$60</definedName>
    <definedName name="PHASE_II">'91-23'!$G$16:$L$60</definedName>
    <definedName name="PHASE_III">'91-23'!$M$20:$R$60</definedName>
    <definedName name="PHASE_V">'91-23'!$S$57:$X$60</definedName>
    <definedName name="PHASE_VI">'91-23'!$Y$53:$AD$60</definedName>
    <definedName name="PHASE_VII">'91-23'!$AE$55:$AJ$60</definedName>
    <definedName name="PHASE_VIII">'91-23'!$AK$56:$AP$60</definedName>
    <definedName name="_xlnm.Print_Area" localSheetId="2">'91-23'!$A$1:$F$60</definedName>
    <definedName name="PRINT_AREA_MI">#REF!</definedName>
    <definedName name="SUMMARY">'Note Disclosure'!$A$1:$E$44</definedName>
  </definedNames>
  <calcPr fullCalcOnLoad="1"/>
</workbook>
</file>

<file path=xl/sharedStrings.xml><?xml version="1.0" encoding="utf-8"?>
<sst xmlns="http://schemas.openxmlformats.org/spreadsheetml/2006/main" count="156" uniqueCount="111">
  <si>
    <t>Payment</t>
  </si>
  <si>
    <t xml:space="preserve"> </t>
  </si>
  <si>
    <t>TOTAL LONG-TERM DEBT</t>
  </si>
  <si>
    <t>Balance</t>
  </si>
  <si>
    <t>Principle</t>
  </si>
  <si>
    <t>Interest</t>
  </si>
  <si>
    <t>Phase IX</t>
  </si>
  <si>
    <t>Current</t>
  </si>
  <si>
    <t>Maturities</t>
  </si>
  <si>
    <t>Debt</t>
  </si>
  <si>
    <t>FN</t>
  </si>
  <si>
    <t>a.  Consider the need to confirm any or all of the debts listed above.  Indicate any amounts confirmed.</t>
  </si>
  <si>
    <t>b.  Investigate any unusual relationships noted above.</t>
  </si>
  <si>
    <t>Conclusion:</t>
  </si>
  <si>
    <t>TB</t>
  </si>
  <si>
    <t>Total</t>
  </si>
  <si>
    <t>Year</t>
  </si>
  <si>
    <t>Additions</t>
  </si>
  <si>
    <t>Payments</t>
  </si>
  <si>
    <t>Two</t>
  </si>
  <si>
    <t>Three</t>
  </si>
  <si>
    <t>Four</t>
  </si>
  <si>
    <t>Five</t>
  </si>
  <si>
    <t>Thereafter</t>
  </si>
  <si>
    <t>1.</t>
  </si>
  <si>
    <t>2.</t>
  </si>
  <si>
    <t>Interest Expense / Average Debt</t>
  </si>
  <si>
    <t>Interest Expense</t>
  </si>
  <si>
    <t>Average Debt</t>
  </si>
  <si>
    <t>Interest Reasonableness Test:</t>
  </si>
  <si>
    <t>Client:</t>
  </si>
  <si>
    <t>Year End:</t>
  </si>
  <si>
    <t>Portion</t>
  </si>
  <si>
    <t>Long-Term</t>
  </si>
  <si>
    <t>PY End</t>
  </si>
  <si>
    <t>CY End</t>
  </si>
  <si>
    <t>PY1</t>
  </si>
  <si>
    <t>PY2</t>
  </si>
  <si>
    <t>CY</t>
  </si>
  <si>
    <t>LONG-TERM DEBT</t>
  </si>
  <si>
    <t xml:space="preserve">WP # </t>
  </si>
  <si>
    <t>Harrison County Water Association, Inc.</t>
  </si>
  <si>
    <t>Guide to Further Audit Procedures:</t>
  </si>
  <si>
    <t>Document the Substantive Analytical Procedures Expectations.</t>
  </si>
  <si>
    <t>For term notes: the balance, for each debt agreement, should agree to the amortization schedule for that agreement.  For lines of credit or variable rate notes: the balance, for each debt agreement should agree to the statement received from the creditor.  Interest expense as a percentage of debt should correspond to the prevailing rates charged on the debt agreements in effect.</t>
  </si>
  <si>
    <t>a.  If the expectation is other than noted above, document below the substantive analytical procedures expectation:</t>
  </si>
  <si>
    <t>Perform the following required basic procedures in response to low risk:</t>
  </si>
  <si>
    <t>Practical consideration: unusual relationsips consist of account balances that do not agree to amortization schedules, average interest rate calculations that do not correspond to the stated or market interest rates on the related debt, and new debt agreements.</t>
  </si>
  <si>
    <t>c.  Assess compliance with loan covenants.  Document below or reference to additional workpapers your assessment.</t>
  </si>
  <si>
    <t>N/A</t>
  </si>
  <si>
    <t>Year Ending</t>
  </si>
  <si>
    <t xml:space="preserve">December 31, </t>
  </si>
  <si>
    <t>RFH's normal expectation for debt is as follows:</t>
  </si>
  <si>
    <t>in house.  Any differences from actual future results will be immaterial.</t>
  </si>
  <si>
    <t>Phase X</t>
  </si>
  <si>
    <t>%</t>
  </si>
  <si>
    <t xml:space="preserve">We have performed procedures and obtained audit evidence sufficient to provide reasonable assurance about debt (to support our opinion on the financial statements taken as a whole), and the results of those procedures are adequately documented. </t>
  </si>
  <si>
    <t>Loan-$885,000</t>
  </si>
  <si>
    <t>Date 12/02/2010 in annual installments</t>
  </si>
  <si>
    <t>of $39,348 starting in 2013 through 2050</t>
  </si>
  <si>
    <t>Interest at 3%</t>
  </si>
  <si>
    <t>Less: current portion</t>
  </si>
  <si>
    <t>Long-term portion of bonds payable</t>
  </si>
  <si>
    <t>TOTAL</t>
  </si>
  <si>
    <t>Phase X #91-21</t>
  </si>
  <si>
    <t>Loan # 91-21</t>
  </si>
  <si>
    <t>check</t>
  </si>
  <si>
    <t>A</t>
  </si>
  <si>
    <t>Notes- U.S. Department of Agriculture</t>
  </si>
  <si>
    <r>
      <t>see interest analysis in wp</t>
    </r>
    <r>
      <rPr>
        <b/>
        <sz val="10"/>
        <color indexed="10"/>
        <rFont val="Arial"/>
        <family val="2"/>
      </rPr>
      <t xml:space="preserve"> 445-B</t>
    </r>
  </si>
  <si>
    <t>F/S</t>
  </si>
  <si>
    <t>AJE to adjust notes payable to actual</t>
  </si>
  <si>
    <t>Reserve Requirements</t>
  </si>
  <si>
    <t xml:space="preserve">aside $365 per month until a balance of $43,280 is reached and hold this amount as </t>
  </si>
  <si>
    <r>
      <t>a reserve account on the loan. See agreement in</t>
    </r>
    <r>
      <rPr>
        <b/>
        <sz val="12"/>
        <color indexed="10"/>
        <rFont val="Calibri"/>
        <family val="2"/>
      </rPr>
      <t xml:space="preserve"> Permanent Section</t>
    </r>
    <r>
      <rPr>
        <sz val="12"/>
        <rFont val="Calibri"/>
        <family val="2"/>
      </rPr>
      <t xml:space="preserve"> in binder</t>
    </r>
  </si>
  <si>
    <t>Initiation Date</t>
  </si>
  <si>
    <t>Audit Date</t>
  </si>
  <si>
    <t>Accrued Months</t>
  </si>
  <si>
    <t>Monthly Reserve</t>
  </si>
  <si>
    <t>Total Reserve</t>
  </si>
  <si>
    <t>Loan</t>
  </si>
  <si>
    <t>Kelat Tank</t>
  </si>
  <si>
    <t>According to the loan agreement, signed March 16, 2016, the Association is to set</t>
  </si>
  <si>
    <t>aside $158.06 per month until a balance of $18,967.20 is reached and hold this</t>
  </si>
  <si>
    <r>
      <t xml:space="preserve">amount as a reserve account on the loan. See agreement in </t>
    </r>
    <r>
      <rPr>
        <b/>
        <sz val="12"/>
        <color indexed="10"/>
        <rFont val="Calibri"/>
        <family val="2"/>
      </rPr>
      <t>Permanent Section</t>
    </r>
    <r>
      <rPr>
        <sz val="12"/>
        <rFont val="Calibri"/>
        <family val="2"/>
      </rPr>
      <t xml:space="preserve"> in binder</t>
    </r>
  </si>
  <si>
    <t>Kelat</t>
  </si>
  <si>
    <t>Max Reserve</t>
  </si>
  <si>
    <t>WP 703-A</t>
  </si>
  <si>
    <t>WP 704-A</t>
  </si>
  <si>
    <t>F/N</t>
  </si>
  <si>
    <t>Phase X #91-23</t>
  </si>
  <si>
    <t>Loan # 91-23</t>
  </si>
  <si>
    <t>Loan-$469,000</t>
  </si>
  <si>
    <t>Intererest at 2.5%</t>
  </si>
  <si>
    <t>of $18,685 through 2056</t>
  </si>
  <si>
    <t>Date 03/16/16 in annual installments</t>
  </si>
  <si>
    <t>2300-98  NP Current KELAT</t>
  </si>
  <si>
    <t>2300-97  NP PH X LT</t>
  </si>
  <si>
    <t>offices and they could not provide them either.  Therefore, we will continue calculating the payment schedules</t>
  </si>
  <si>
    <t>We Inquired with RD in PYs and they do not maintain an amortization schedule.  He inquired with other regional</t>
  </si>
  <si>
    <t>Balance at</t>
  </si>
  <si>
    <t>FS</t>
  </si>
  <si>
    <t>Variance</t>
  </si>
  <si>
    <t>FS, FN</t>
  </si>
  <si>
    <t>2240-96 - Notes Payable Current Contra</t>
  </si>
  <si>
    <t>HGT</t>
  </si>
  <si>
    <t>According to the loan agreement, signed December 2, 2010, the Association is to set</t>
  </si>
  <si>
    <t>Depreciation Reserve</t>
  </si>
  <si>
    <t>Prinicpal and interest</t>
  </si>
  <si>
    <t>445-A</t>
  </si>
  <si>
    <t>Harrison County Water Association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</si>
</sst>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hh:mm\ AM/PM_)"/>
    <numFmt numFmtId="166" formatCode="0_)"/>
    <numFmt numFmtId="167" formatCode="0.000%"/>
    <numFmt numFmtId="168" formatCode="#,##0.0_);\(#,##0.0\)"/>
    <numFmt numFmtId="169" formatCode="[$-409]dddd\,\ mmmm\ dd\,\ yyyy"/>
    <numFmt numFmtId="170" formatCode="mmmm\ d\,\ yyyy"/>
    <numFmt numFmtId="171" formatCode="_(* #,##0.0_);_(* \(#,##0.0\);_(* &quot;-&quot;_);_(@_)"/>
    <numFmt numFmtId="172" formatCode="_(* #,##0.00_);_(* \(#,##0.00\);_(* &quot;-&quot;_);_(@_)"/>
    <numFmt numFmtId="173" formatCode="[$-409]mmmm\ d\,\ yyyy;@"/>
    <numFmt numFmtId="174" formatCode="m/d/yyyy;@"/>
    <numFmt numFmtId="175" formatCode="_(* #,##0_);_(* \(#,##0\);_(* &quot;-&quot;??_);_(@_)"/>
    <numFmt numFmtId="176" formatCode="[$-409]h:mm:ss\ AM/PM"/>
    <numFmt numFmtId="177" formatCode="_(* #,##0.000_);_(* \(#,##0.000\);_(* &quot;-&quot;???_);_(@_)"/>
    <numFmt numFmtId="178" formatCode="_(* #,##0.0_);_(* \(#,##0.0\);_(* &quot;-&quot;??_);_(@_)"/>
    <numFmt numFmtId="179" formatCode="_(&quot;$&quot;* #,##0.0_);_(&quot;$&quot;* \(#,##0.0\);_(&quot;$&quot;* &quot;-&quot;??_);_(@_)"/>
    <numFmt numFmtId="180" formatCode="_(&quot;$&quot;* #,##0_);_(&quot;$&quot;* \(#,##0\);_(&quot;$&quot;* &quot;-&quot;??_);_(@_)"/>
    <numFmt numFmtId="181" formatCode="0.0%"/>
    <numFmt numFmtId="182" formatCode="0_);\(0\)"/>
    <numFmt numFmtId="183" formatCode="mmmm\ dd\,\ yyyy"/>
    <numFmt numFmtId="184" formatCode="#,##0.0_);[Red]\(#,##0.0\)"/>
    <numFmt numFmtId="185" formatCode="#,##0.000_);\(#,##0.000\)"/>
    <numFmt numFmtId="186" formatCode="#,##0.0000_);\(#,##0.0000\)"/>
  </numFmts>
  <fonts count="68">
    <font>
      <sz val="12"/>
      <name val="Helv"/>
      <family val="0"/>
    </font>
    <font>
      <sz val="10"/>
      <name val="Arial"/>
      <family val="0"/>
    </font>
    <font>
      <b/>
      <sz val="14"/>
      <name val="Helv"/>
      <family val="0"/>
    </font>
    <font>
      <sz val="24"/>
      <color indexed="13"/>
      <name val="Helv"/>
      <family val="0"/>
    </font>
    <font>
      <sz val="8"/>
      <name val="Helv"/>
      <family val="0"/>
    </font>
    <font>
      <sz val="12"/>
      <name val="Arial"/>
      <family val="2"/>
    </font>
    <font>
      <u val="single"/>
      <sz val="9"/>
      <color indexed="12"/>
      <name val="Helv"/>
      <family val="0"/>
    </font>
    <font>
      <u val="single"/>
      <sz val="9"/>
      <color indexed="36"/>
      <name val="Helv"/>
      <family val="0"/>
    </font>
    <font>
      <b/>
      <sz val="10"/>
      <name val="Arial"/>
      <family val="2"/>
    </font>
    <font>
      <b/>
      <u val="single"/>
      <sz val="10"/>
      <name val="Arial"/>
      <family val="2"/>
    </font>
    <font>
      <u val="single"/>
      <sz val="10"/>
      <name val="Arial"/>
      <family val="2"/>
    </font>
    <font>
      <b/>
      <sz val="10"/>
      <color indexed="10"/>
      <name val="Arial"/>
      <family val="2"/>
    </font>
    <font>
      <u val="singleAccounting"/>
      <sz val="10"/>
      <name val="Arial"/>
      <family val="2"/>
    </font>
    <font>
      <u val="doubleAccounting"/>
      <sz val="10"/>
      <name val="Arial"/>
      <family val="2"/>
    </font>
    <font>
      <b/>
      <i/>
      <sz val="10"/>
      <name val="Arial"/>
      <family val="2"/>
    </font>
    <font>
      <sz val="10"/>
      <color indexed="55"/>
      <name val="Arial"/>
      <family val="2"/>
    </font>
    <font>
      <sz val="10"/>
      <color indexed="10"/>
      <name val="Arial"/>
      <family val="2"/>
    </font>
    <font>
      <sz val="10"/>
      <color indexed="12"/>
      <name val="Arial"/>
      <family val="2"/>
    </font>
    <font>
      <sz val="12"/>
      <name val="Calibri"/>
      <family val="2"/>
    </font>
    <font>
      <b/>
      <sz val="12"/>
      <color indexed="10"/>
      <name val="Calibri"/>
      <family val="2"/>
    </font>
    <font>
      <b/>
      <u val="double"/>
      <sz val="10"/>
      <name val="Arial"/>
      <family val="2"/>
    </font>
    <font>
      <i/>
      <sz val="10"/>
      <name val="Arial"/>
      <family val="2"/>
    </font>
    <font>
      <u val="doub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Calibri"/>
      <family val="2"/>
    </font>
    <font>
      <b/>
      <sz val="12"/>
      <name val="Calibri"/>
      <family val="2"/>
    </font>
    <font>
      <i/>
      <sz val="10"/>
      <color indexed="10"/>
      <name val="Arial"/>
      <family val="2"/>
    </font>
    <font>
      <b/>
      <sz val="10"/>
      <color indexed="12"/>
      <name val="Arial"/>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2"/>
      <color rgb="FFFF0000"/>
      <name val="Calibri"/>
      <family val="2"/>
    </font>
    <font>
      <sz val="10"/>
      <color rgb="FFFF0000"/>
      <name val="Arial"/>
      <family val="2"/>
    </font>
    <font>
      <i/>
      <sz val="10"/>
      <color rgb="FFFF0000"/>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4">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lignment/>
      <protection/>
    </xf>
    <xf numFmtId="0" fontId="0" fillId="0" borderId="3">
      <alignment/>
      <protection/>
    </xf>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2" fillId="31" borderId="3">
      <alignment/>
      <protection/>
    </xf>
    <xf numFmtId="0" fontId="57" fillId="0" borderId="7" applyNumberFormat="0" applyFill="0" applyAlignment="0" applyProtection="0"/>
    <xf numFmtId="0" fontId="58" fillId="32" borderId="0" applyNumberFormat="0" applyBorder="0" applyAlignment="0" applyProtection="0"/>
    <xf numFmtId="0" fontId="5" fillId="0" borderId="0">
      <alignment/>
      <protection/>
    </xf>
    <xf numFmtId="39" fontId="0" fillId="0" borderId="0">
      <alignment/>
      <protection/>
    </xf>
    <xf numFmtId="0" fontId="5" fillId="0" borderId="0">
      <alignment/>
      <protection/>
    </xf>
    <xf numFmtId="0" fontId="0" fillId="33" borderId="8" applyNumberFormat="0" applyFont="0" applyAlignment="0" applyProtection="0"/>
    <xf numFmtId="0" fontId="59" fillId="27" borderId="9" applyNumberFormat="0" applyAlignment="0" applyProtection="0"/>
    <xf numFmtId="9" fontId="1" fillId="0" borderId="0" applyFont="0" applyFill="0" applyBorder="0" applyAlignment="0" applyProtection="0"/>
    <xf numFmtId="0" fontId="0" fillId="0" borderId="0">
      <alignment/>
      <protection/>
    </xf>
    <xf numFmtId="0" fontId="0" fillId="0" borderId="3">
      <alignment/>
      <protection/>
    </xf>
    <xf numFmtId="0" fontId="60" fillId="0" borderId="0" applyNumberFormat="0" applyFill="0" applyBorder="0" applyAlignment="0" applyProtection="0"/>
    <xf numFmtId="0" fontId="3" fillId="34" borderId="0">
      <alignment/>
      <protection/>
    </xf>
    <xf numFmtId="0" fontId="61" fillId="0" borderId="10" applyNumberFormat="0" applyFill="0" applyAlignment="0" applyProtection="0"/>
    <xf numFmtId="0" fontId="2" fillId="0" borderId="11">
      <alignment/>
      <protection/>
    </xf>
    <xf numFmtId="0" fontId="2" fillId="0" borderId="3">
      <alignment/>
      <protection/>
    </xf>
    <xf numFmtId="0" fontId="62" fillId="0" borderId="0" applyNumberFormat="0" applyFill="0" applyBorder="0" applyAlignment="0" applyProtection="0"/>
  </cellStyleXfs>
  <cellXfs count="207">
    <xf numFmtId="39" fontId="0" fillId="0" borderId="0" xfId="0" applyAlignment="1">
      <alignment/>
    </xf>
    <xf numFmtId="39" fontId="1" fillId="0" borderId="0" xfId="0" applyFont="1" applyAlignment="1">
      <alignment/>
    </xf>
    <xf numFmtId="37" fontId="1" fillId="0" borderId="0" xfId="0" applyNumberFormat="1" applyFont="1" applyAlignment="1">
      <alignment/>
    </xf>
    <xf numFmtId="39" fontId="1" fillId="0" borderId="0" xfId="0" applyFont="1" applyAlignment="1">
      <alignment horizontal="center"/>
    </xf>
    <xf numFmtId="39" fontId="10" fillId="0" borderId="0" xfId="0" applyFont="1" applyAlignment="1">
      <alignment horizontal="center"/>
    </xf>
    <xf numFmtId="37" fontId="8" fillId="0" borderId="0" xfId="0" applyNumberFormat="1" applyFont="1" applyAlignment="1">
      <alignment/>
    </xf>
    <xf numFmtId="37" fontId="9" fillId="0" borderId="0" xfId="0" applyNumberFormat="1" applyFont="1" applyAlignment="1">
      <alignment horizontal="center"/>
    </xf>
    <xf numFmtId="37" fontId="8" fillId="0" borderId="0" xfId="0" applyNumberFormat="1" applyFont="1" applyAlignment="1">
      <alignment horizontal="center"/>
    </xf>
    <xf numFmtId="37" fontId="10" fillId="0" borderId="0" xfId="0" applyNumberFormat="1" applyFont="1" applyAlignment="1">
      <alignment horizontal="center"/>
    </xf>
    <xf numFmtId="39" fontId="8" fillId="0" borderId="0" xfId="0" applyFont="1" applyAlignment="1">
      <alignment horizontal="center"/>
    </xf>
    <xf numFmtId="41" fontId="1" fillId="0" borderId="0" xfId="0" applyNumberFormat="1" applyFont="1" applyAlignment="1">
      <alignment/>
    </xf>
    <xf numFmtId="41" fontId="12" fillId="0" borderId="0" xfId="0" applyNumberFormat="1" applyFont="1" applyAlignment="1">
      <alignment/>
    </xf>
    <xf numFmtId="175" fontId="12" fillId="0" borderId="0" xfId="42" applyNumberFormat="1" applyFont="1" applyAlignment="1">
      <alignment/>
    </xf>
    <xf numFmtId="42" fontId="13" fillId="0" borderId="0" xfId="0" applyNumberFormat="1" applyFont="1" applyAlignment="1">
      <alignment/>
    </xf>
    <xf numFmtId="39" fontId="8" fillId="0" borderId="0" xfId="0" applyFont="1" applyAlignment="1">
      <alignment horizontal="left"/>
    </xf>
    <xf numFmtId="175" fontId="1" fillId="0" borderId="0" xfId="42" applyNumberFormat="1" applyFont="1" applyAlignment="1">
      <alignment/>
    </xf>
    <xf numFmtId="38" fontId="1" fillId="0" borderId="0" xfId="0" applyNumberFormat="1" applyFont="1" applyAlignment="1">
      <alignment/>
    </xf>
    <xf numFmtId="39" fontId="8" fillId="0" borderId="0" xfId="0" applyFont="1" applyAlignment="1">
      <alignment/>
    </xf>
    <xf numFmtId="0" fontId="14" fillId="0" borderId="0" xfId="62" applyFont="1">
      <alignment/>
      <protection/>
    </xf>
    <xf numFmtId="170" fontId="14" fillId="0" borderId="0" xfId="62" applyNumberFormat="1" applyFont="1" applyAlignment="1">
      <alignment horizontal="left"/>
      <protection/>
    </xf>
    <xf numFmtId="0" fontId="1" fillId="0" borderId="0" xfId="62" applyFont="1">
      <alignment/>
      <protection/>
    </xf>
    <xf numFmtId="0" fontId="15" fillId="0" borderId="0" xfId="62" applyFont="1">
      <alignment/>
      <protection/>
    </xf>
    <xf numFmtId="14" fontId="1" fillId="0" borderId="0" xfId="0" applyNumberFormat="1" applyFont="1" applyAlignment="1">
      <alignment horizontal="left"/>
    </xf>
    <xf numFmtId="0" fontId="8" fillId="0" borderId="0" xfId="62" applyFont="1" applyAlignment="1">
      <alignment horizontal="center"/>
      <protection/>
    </xf>
    <xf numFmtId="0" fontId="1" fillId="0" borderId="0" xfId="62" applyFont="1" applyAlignment="1">
      <alignment horizontal="left"/>
      <protection/>
    </xf>
    <xf numFmtId="0" fontId="10" fillId="0" borderId="0" xfId="62" applyFont="1" applyAlignment="1">
      <alignment horizontal="center"/>
      <protection/>
    </xf>
    <xf numFmtId="0" fontId="1" fillId="0" borderId="0" xfId="62" applyFont="1" applyAlignment="1">
      <alignment horizontal="center"/>
      <protection/>
    </xf>
    <xf numFmtId="0" fontId="8" fillId="0" borderId="0" xfId="62" applyFont="1">
      <alignment/>
      <protection/>
    </xf>
    <xf numFmtId="49" fontId="1" fillId="0" borderId="0" xfId="62" applyNumberFormat="1" applyFont="1">
      <alignment/>
      <protection/>
    </xf>
    <xf numFmtId="175" fontId="1" fillId="0" borderId="12" xfId="42" applyNumberFormat="1" applyFont="1" applyBorder="1" applyAlignment="1">
      <alignment/>
    </xf>
    <xf numFmtId="175" fontId="8" fillId="0" borderId="13" xfId="42" applyNumberFormat="1" applyFont="1" applyBorder="1" applyAlignment="1">
      <alignment/>
    </xf>
    <xf numFmtId="38" fontId="1" fillId="0" borderId="0" xfId="62" applyNumberFormat="1" applyFont="1">
      <alignment/>
      <protection/>
    </xf>
    <xf numFmtId="43" fontId="1" fillId="0" borderId="0" xfId="42" applyFont="1" applyAlignment="1">
      <alignment/>
    </xf>
    <xf numFmtId="0" fontId="1" fillId="0" borderId="14" xfId="62" applyFont="1" applyBorder="1">
      <alignment/>
      <protection/>
    </xf>
    <xf numFmtId="0" fontId="8" fillId="0" borderId="15" xfId="62" applyFont="1" applyBorder="1">
      <alignment/>
      <protection/>
    </xf>
    <xf numFmtId="0" fontId="1" fillId="0" borderId="15" xfId="62" applyFont="1" applyBorder="1">
      <alignment/>
      <protection/>
    </xf>
    <xf numFmtId="38" fontId="8" fillId="0" borderId="15" xfId="62" applyNumberFormat="1" applyFont="1" applyBorder="1" applyAlignment="1" quotePrefix="1">
      <alignment horizontal="center"/>
      <protection/>
    </xf>
    <xf numFmtId="38" fontId="8" fillId="0" borderId="15" xfId="62" applyNumberFormat="1" applyFont="1" applyBorder="1" applyAlignment="1">
      <alignment horizontal="center"/>
      <protection/>
    </xf>
    <xf numFmtId="38" fontId="8" fillId="0" borderId="16" xfId="62" applyNumberFormat="1" applyFont="1" applyBorder="1" applyAlignment="1" quotePrefix="1">
      <alignment horizontal="center"/>
      <protection/>
    </xf>
    <xf numFmtId="38" fontId="10" fillId="0" borderId="0" xfId="62" applyNumberFormat="1" applyFont="1" applyAlignment="1">
      <alignment horizontal="center"/>
      <protection/>
    </xf>
    <xf numFmtId="38" fontId="10" fillId="0" borderId="14" xfId="62" applyNumberFormat="1" applyFont="1" applyBorder="1" applyAlignment="1">
      <alignment horizontal="center"/>
      <protection/>
    </xf>
    <xf numFmtId="175" fontId="1" fillId="0" borderId="17" xfId="42" applyNumberFormat="1" applyFont="1" applyBorder="1" applyAlignment="1">
      <alignment/>
    </xf>
    <xf numFmtId="0" fontId="1" fillId="0" borderId="0" xfId="62" applyFont="1" applyAlignment="1">
      <alignment horizontal="right"/>
      <protection/>
    </xf>
    <xf numFmtId="175" fontId="1" fillId="0" borderId="0" xfId="42" applyNumberFormat="1" applyFont="1" applyAlignment="1">
      <alignment horizontal="center"/>
    </xf>
    <xf numFmtId="10" fontId="1" fillId="0" borderId="0" xfId="65" applyNumberFormat="1" applyFont="1" applyAlignment="1">
      <alignment/>
    </xf>
    <xf numFmtId="38" fontId="17" fillId="0" borderId="0" xfId="62" applyNumberFormat="1" applyFont="1">
      <alignment/>
      <protection/>
    </xf>
    <xf numFmtId="0" fontId="1" fillId="0" borderId="12" xfId="62" applyFont="1" applyBorder="1" applyAlignment="1">
      <alignment horizontal="right"/>
      <protection/>
    </xf>
    <xf numFmtId="0" fontId="1" fillId="0" borderId="12" xfId="62" applyFont="1" applyBorder="1">
      <alignment/>
      <protection/>
    </xf>
    <xf numFmtId="0" fontId="1" fillId="0" borderId="0" xfId="62" applyFont="1" applyAlignment="1">
      <alignment vertical="top"/>
      <protection/>
    </xf>
    <xf numFmtId="39" fontId="1" fillId="0" borderId="0" xfId="0" applyFont="1" applyAlignment="1" quotePrefix="1">
      <alignment horizontal="center"/>
    </xf>
    <xf numFmtId="39" fontId="9" fillId="0" borderId="0" xfId="0" applyFont="1" applyAlignment="1">
      <alignment horizontal="center"/>
    </xf>
    <xf numFmtId="175" fontId="1" fillId="0" borderId="0" xfId="62" applyNumberFormat="1" applyFont="1">
      <alignment/>
      <protection/>
    </xf>
    <xf numFmtId="0" fontId="63" fillId="0" borderId="0" xfId="62" applyFont="1" applyAlignment="1">
      <alignment horizontal="left"/>
      <protection/>
    </xf>
    <xf numFmtId="38" fontId="1" fillId="0" borderId="0" xfId="0" applyNumberFormat="1" applyFont="1" applyAlignment="1" quotePrefix="1">
      <alignment horizontal="center"/>
    </xf>
    <xf numFmtId="43" fontId="1" fillId="0" borderId="0" xfId="62" applyNumberFormat="1" applyFont="1" applyAlignment="1">
      <alignment horizontal="center"/>
      <protection/>
    </xf>
    <xf numFmtId="182" fontId="1" fillId="0" borderId="0" xfId="0" applyNumberFormat="1" applyFont="1" applyAlignment="1">
      <alignment horizontal="left"/>
    </xf>
    <xf numFmtId="0" fontId="63" fillId="0" borderId="0" xfId="62" applyFont="1" applyAlignment="1">
      <alignment horizontal="center"/>
      <protection/>
    </xf>
    <xf numFmtId="39" fontId="1" fillId="0" borderId="0" xfId="0" applyFont="1" applyAlignment="1">
      <alignment/>
    </xf>
    <xf numFmtId="39" fontId="18" fillId="0" borderId="0" xfId="0" applyFont="1" applyAlignment="1">
      <alignment/>
    </xf>
    <xf numFmtId="14" fontId="18" fillId="0" borderId="0" xfId="0" applyNumberFormat="1" applyFont="1" applyAlignment="1">
      <alignment/>
    </xf>
    <xf numFmtId="39" fontId="40" fillId="0" borderId="0" xfId="0" applyFont="1" applyAlignment="1">
      <alignment/>
    </xf>
    <xf numFmtId="39" fontId="40" fillId="0" borderId="0" xfId="0" applyFont="1" applyAlignment="1">
      <alignment horizontal="center"/>
    </xf>
    <xf numFmtId="39" fontId="18" fillId="0" borderId="0" xfId="0" applyFont="1" applyAlignment="1">
      <alignment/>
    </xf>
    <xf numFmtId="39" fontId="18" fillId="0" borderId="0" xfId="0" applyFont="1" applyAlignment="1">
      <alignment/>
    </xf>
    <xf numFmtId="39" fontId="64" fillId="0" borderId="0" xfId="0" applyFont="1" applyAlignment="1">
      <alignment horizontal="center"/>
    </xf>
    <xf numFmtId="0" fontId="1" fillId="0" borderId="0" xfId="62" applyFont="1">
      <alignment/>
      <protection/>
    </xf>
    <xf numFmtId="38" fontId="8" fillId="0" borderId="0" xfId="62" applyNumberFormat="1" applyFont="1">
      <alignment/>
      <protection/>
    </xf>
    <xf numFmtId="14" fontId="8" fillId="0" borderId="0" xfId="62" applyNumberFormat="1" applyFont="1" applyAlignment="1">
      <alignment horizontal="right"/>
      <protection/>
    </xf>
    <xf numFmtId="14" fontId="8" fillId="0" borderId="0" xfId="62" applyNumberFormat="1" applyFont="1">
      <alignment/>
      <protection/>
    </xf>
    <xf numFmtId="39" fontId="41" fillId="0" borderId="0" xfId="0" applyFont="1" applyAlignment="1">
      <alignment/>
    </xf>
    <xf numFmtId="175" fontId="1" fillId="0" borderId="0" xfId="42" applyNumberFormat="1" applyFont="1" applyFill="1" applyAlignment="1">
      <alignment/>
    </xf>
    <xf numFmtId="175" fontId="16" fillId="0" borderId="0" xfId="42" applyNumberFormat="1" applyFont="1" applyFill="1" applyAlignment="1">
      <alignment/>
    </xf>
    <xf numFmtId="39" fontId="1" fillId="0" borderId="0" xfId="0" applyFont="1" applyFill="1" applyAlignment="1">
      <alignment/>
    </xf>
    <xf numFmtId="39" fontId="1" fillId="0" borderId="0" xfId="0" applyFont="1" applyFill="1" applyAlignment="1">
      <alignment/>
    </xf>
    <xf numFmtId="0" fontId="1" fillId="0" borderId="0" xfId="62" applyFont="1" applyFill="1">
      <alignment/>
      <protection/>
    </xf>
    <xf numFmtId="39" fontId="18" fillId="0" borderId="0" xfId="0" applyFont="1" applyFill="1" applyAlignment="1">
      <alignment/>
    </xf>
    <xf numFmtId="14" fontId="18" fillId="0" borderId="0" xfId="0" applyNumberFormat="1" applyFont="1" applyFill="1" applyAlignment="1">
      <alignment/>
    </xf>
    <xf numFmtId="39" fontId="18" fillId="0" borderId="12" xfId="0" applyFont="1" applyFill="1" applyBorder="1" applyAlignment="1">
      <alignment/>
    </xf>
    <xf numFmtId="39" fontId="40" fillId="0" borderId="18" xfId="0" applyFont="1" applyFill="1" applyBorder="1" applyAlignment="1">
      <alignment/>
    </xf>
    <xf numFmtId="39" fontId="18" fillId="0" borderId="19" xfId="0" applyFont="1" applyFill="1" applyBorder="1" applyAlignment="1">
      <alignment/>
    </xf>
    <xf numFmtId="39" fontId="64" fillId="0" borderId="19" xfId="0" applyFont="1" applyFill="1" applyBorder="1" applyAlignment="1">
      <alignment/>
    </xf>
    <xf numFmtId="39" fontId="18" fillId="0" borderId="20" xfId="0" applyFont="1" applyFill="1" applyBorder="1" applyAlignment="1">
      <alignment/>
    </xf>
    <xf numFmtId="39" fontId="18" fillId="0" borderId="21" xfId="0" applyFont="1" applyFill="1" applyBorder="1" applyAlignment="1">
      <alignment/>
    </xf>
    <xf numFmtId="39" fontId="18" fillId="0" borderId="22" xfId="0" applyFont="1" applyFill="1" applyBorder="1" applyAlignment="1">
      <alignment/>
    </xf>
    <xf numFmtId="39" fontId="18" fillId="0" borderId="23" xfId="0" applyFont="1" applyFill="1" applyBorder="1" applyAlignment="1">
      <alignment/>
    </xf>
    <xf numFmtId="39" fontId="18" fillId="0" borderId="24" xfId="0" applyFont="1" applyFill="1" applyBorder="1" applyAlignment="1">
      <alignment/>
    </xf>
    <xf numFmtId="39" fontId="18" fillId="0" borderId="25" xfId="0" applyFont="1" applyFill="1" applyBorder="1" applyAlignment="1">
      <alignment/>
    </xf>
    <xf numFmtId="175" fontId="18" fillId="0" borderId="0" xfId="42" applyNumberFormat="1" applyFont="1" applyFill="1" applyAlignment="1">
      <alignment/>
    </xf>
    <xf numFmtId="175" fontId="18" fillId="0" borderId="12" xfId="42" applyNumberFormat="1" applyFont="1" applyFill="1" applyBorder="1" applyAlignment="1">
      <alignment/>
    </xf>
    <xf numFmtId="41" fontId="1" fillId="0" borderId="0" xfId="42" applyNumberFormat="1" applyFont="1" applyAlignment="1">
      <alignment/>
    </xf>
    <xf numFmtId="180" fontId="1" fillId="0" borderId="26" xfId="44" applyNumberFormat="1" applyFont="1" applyBorder="1" applyAlignment="1">
      <alignment/>
    </xf>
    <xf numFmtId="37" fontId="20" fillId="0" borderId="0" xfId="0" applyNumberFormat="1" applyFont="1" applyAlignment="1">
      <alignment/>
    </xf>
    <xf numFmtId="49" fontId="8" fillId="0" borderId="0" xfId="62" applyNumberFormat="1" applyFont="1" quotePrefix="1">
      <alignment/>
      <protection/>
    </xf>
    <xf numFmtId="180" fontId="1" fillId="0" borderId="0" xfId="44" applyNumberFormat="1" applyFont="1" applyBorder="1" applyAlignment="1">
      <alignment/>
    </xf>
    <xf numFmtId="37" fontId="1" fillId="0" borderId="0" xfId="0" applyNumberFormat="1" applyFont="1" applyAlignment="1">
      <alignment/>
    </xf>
    <xf numFmtId="39" fontId="14" fillId="0" borderId="0" xfId="0" applyFont="1" applyAlignment="1">
      <alignment/>
    </xf>
    <xf numFmtId="10" fontId="1" fillId="0" borderId="0" xfId="0" applyNumberFormat="1" applyFont="1" applyAlignment="1">
      <alignment/>
    </xf>
    <xf numFmtId="37" fontId="1" fillId="0" borderId="0" xfId="0" applyNumberFormat="1" applyFont="1" applyAlignment="1">
      <alignment horizontal="center"/>
    </xf>
    <xf numFmtId="166" fontId="1" fillId="0" borderId="0" xfId="0" applyNumberFormat="1" applyFont="1" applyAlignment="1">
      <alignment horizontal="center"/>
    </xf>
    <xf numFmtId="166" fontId="8" fillId="0" borderId="0" xfId="0" applyNumberFormat="1" applyFont="1" applyAlignment="1">
      <alignment horizontal="right"/>
    </xf>
    <xf numFmtId="10" fontId="8" fillId="0" borderId="0" xfId="0" applyNumberFormat="1" applyFont="1" applyAlignment="1">
      <alignment/>
    </xf>
    <xf numFmtId="37" fontId="65" fillId="0" borderId="0" xfId="0" applyNumberFormat="1" applyFont="1" applyAlignment="1">
      <alignment horizontal="center"/>
    </xf>
    <xf numFmtId="14" fontId="1" fillId="0" borderId="0" xfId="0" applyNumberFormat="1" applyFont="1" applyAlignment="1">
      <alignment/>
    </xf>
    <xf numFmtId="43" fontId="1" fillId="0" borderId="0" xfId="0" applyNumberFormat="1" applyFont="1" applyAlignment="1">
      <alignment/>
    </xf>
    <xf numFmtId="43" fontId="8" fillId="0" borderId="0" xfId="0" applyNumberFormat="1" applyFont="1" applyAlignment="1">
      <alignment/>
    </xf>
    <xf numFmtId="39" fontId="8" fillId="0" borderId="0" xfId="0" applyFont="1" applyAlignment="1" quotePrefix="1">
      <alignment/>
    </xf>
    <xf numFmtId="14" fontId="8" fillId="0" borderId="0" xfId="0" applyNumberFormat="1" applyFont="1" applyAlignment="1" quotePrefix="1">
      <alignment horizontal="center"/>
    </xf>
    <xf numFmtId="37" fontId="12" fillId="0" borderId="0" xfId="0" applyNumberFormat="1" applyFont="1" applyAlignment="1">
      <alignment/>
    </xf>
    <xf numFmtId="166" fontId="1" fillId="0" borderId="0" xfId="0" applyNumberFormat="1" applyFont="1" applyAlignment="1">
      <alignment/>
    </xf>
    <xf numFmtId="9" fontId="1" fillId="0" borderId="0" xfId="0" applyNumberFormat="1" applyFont="1" applyAlignment="1">
      <alignment/>
    </xf>
    <xf numFmtId="167" fontId="1" fillId="0" borderId="0" xfId="0" applyNumberFormat="1" applyFont="1" applyAlignment="1">
      <alignment/>
    </xf>
    <xf numFmtId="39" fontId="1" fillId="0" borderId="0" xfId="0" applyFont="1" applyAlignment="1">
      <alignment horizontal="center"/>
    </xf>
    <xf numFmtId="43" fontId="1" fillId="0" borderId="0" xfId="42" applyFont="1" applyAlignment="1">
      <alignment/>
    </xf>
    <xf numFmtId="39" fontId="10" fillId="0" borderId="0" xfId="0" applyFont="1" applyAlignment="1">
      <alignment/>
    </xf>
    <xf numFmtId="9" fontId="10" fillId="0" borderId="0" xfId="0" applyNumberFormat="1" applyFont="1" applyAlignment="1">
      <alignment/>
    </xf>
    <xf numFmtId="10" fontId="10" fillId="0" borderId="0" xfId="0" applyNumberFormat="1" applyFont="1" applyAlignment="1">
      <alignment/>
    </xf>
    <xf numFmtId="167" fontId="10" fillId="0" borderId="0" xfId="0" applyNumberFormat="1" applyFont="1" applyAlignment="1">
      <alignment/>
    </xf>
    <xf numFmtId="39" fontId="22" fillId="0" borderId="0" xfId="0" applyFont="1" applyAlignment="1">
      <alignment/>
    </xf>
    <xf numFmtId="10" fontId="8" fillId="0" borderId="0" xfId="0" applyNumberFormat="1" applyFont="1" applyAlignment="1">
      <alignment horizontal="center"/>
    </xf>
    <xf numFmtId="180" fontId="1" fillId="0" borderId="0" xfId="44" applyNumberFormat="1" applyFont="1" applyAlignment="1">
      <alignment/>
    </xf>
    <xf numFmtId="41" fontId="1" fillId="0" borderId="0" xfId="0" applyNumberFormat="1" applyFont="1" applyAlignment="1">
      <alignment/>
    </xf>
    <xf numFmtId="41" fontId="1" fillId="0" borderId="0" xfId="42" applyNumberFormat="1" applyFont="1" applyBorder="1" applyAlignment="1">
      <alignment/>
    </xf>
    <xf numFmtId="37" fontId="1" fillId="0" borderId="0" xfId="0" applyNumberFormat="1" applyFont="1" applyBorder="1" applyAlignment="1">
      <alignment/>
    </xf>
    <xf numFmtId="37" fontId="1" fillId="0" borderId="0" xfId="0" applyNumberFormat="1" applyFont="1" applyAlignment="1">
      <alignment horizontal="right"/>
    </xf>
    <xf numFmtId="37" fontId="66" fillId="0" borderId="0" xfId="0" applyNumberFormat="1" applyFont="1" applyAlignment="1">
      <alignment horizontal="center"/>
    </xf>
    <xf numFmtId="0" fontId="67" fillId="0" borderId="0" xfId="62" applyNumberFormat="1" applyFont="1" applyAlignment="1" quotePrefix="1">
      <alignment horizontal="center"/>
      <protection/>
    </xf>
    <xf numFmtId="41" fontId="1" fillId="35" borderId="0" xfId="0" applyNumberFormat="1" applyFont="1" applyFill="1" applyBorder="1" applyAlignment="1">
      <alignment/>
    </xf>
    <xf numFmtId="39" fontId="1" fillId="35" borderId="0" xfId="0" applyFont="1" applyFill="1" applyBorder="1" applyAlignment="1">
      <alignment/>
    </xf>
    <xf numFmtId="37" fontId="1" fillId="35" borderId="0" xfId="0" applyNumberFormat="1" applyFont="1" applyFill="1" applyBorder="1" applyAlignment="1">
      <alignment/>
    </xf>
    <xf numFmtId="37" fontId="10" fillId="0" borderId="0" xfId="0" applyNumberFormat="1" applyFont="1" applyAlignment="1">
      <alignment/>
    </xf>
    <xf numFmtId="37" fontId="11" fillId="0" borderId="0" xfId="0" applyNumberFormat="1" applyFont="1" applyFill="1" applyAlignment="1">
      <alignment horizontal="center"/>
    </xf>
    <xf numFmtId="37" fontId="1" fillId="0" borderId="0" xfId="0" applyNumberFormat="1" applyFont="1" applyFill="1" applyAlignment="1">
      <alignment/>
    </xf>
    <xf numFmtId="43" fontId="66" fillId="0" borderId="0" xfId="42" applyFont="1" applyFill="1" applyAlignment="1">
      <alignment horizontal="center"/>
    </xf>
    <xf numFmtId="0" fontId="11" fillId="0" borderId="0" xfId="61" applyNumberFormat="1" applyFont="1" applyFill="1" applyAlignment="1">
      <alignment horizontal="left"/>
      <protection/>
    </xf>
    <xf numFmtId="37" fontId="8" fillId="0" borderId="0" xfId="0" applyNumberFormat="1" applyFont="1" applyFill="1" applyAlignment="1">
      <alignment/>
    </xf>
    <xf numFmtId="175" fontId="12" fillId="0" borderId="0" xfId="42" applyNumberFormat="1" applyFont="1" applyFill="1" applyAlignment="1">
      <alignment/>
    </xf>
    <xf numFmtId="37" fontId="63" fillId="0" borderId="0" xfId="0" applyNumberFormat="1" applyFont="1" applyFill="1" applyAlignment="1">
      <alignment horizontal="center"/>
    </xf>
    <xf numFmtId="175" fontId="1" fillId="0" borderId="0" xfId="42" applyNumberFormat="1" applyFont="1" applyFill="1" applyAlignment="1">
      <alignment/>
    </xf>
    <xf numFmtId="37" fontId="8" fillId="0" borderId="0" xfId="0" applyNumberFormat="1" applyFont="1" applyFill="1" applyAlignment="1">
      <alignment horizontal="center"/>
    </xf>
    <xf numFmtId="175" fontId="1" fillId="0" borderId="12" xfId="42" applyNumberFormat="1" applyFont="1" applyFill="1" applyBorder="1" applyAlignment="1">
      <alignment/>
    </xf>
    <xf numFmtId="39" fontId="1" fillId="0" borderId="12" xfId="0" applyFont="1" applyFill="1" applyBorder="1" applyAlignment="1">
      <alignment/>
    </xf>
    <xf numFmtId="175" fontId="1" fillId="0" borderId="0" xfId="42" applyNumberFormat="1" applyFont="1" applyFill="1" applyAlignment="1">
      <alignment horizontal="left"/>
    </xf>
    <xf numFmtId="175" fontId="8" fillId="0" borderId="13" xfId="42" applyNumberFormat="1" applyFont="1" applyFill="1" applyBorder="1" applyAlignment="1">
      <alignment/>
    </xf>
    <xf numFmtId="38" fontId="1" fillId="0" borderId="0" xfId="62" applyNumberFormat="1" applyFont="1" applyFill="1">
      <alignment/>
      <protection/>
    </xf>
    <xf numFmtId="38" fontId="1" fillId="0" borderId="0" xfId="42" applyNumberFormat="1" applyFont="1" applyAlignment="1">
      <alignment/>
    </xf>
    <xf numFmtId="38" fontId="10" fillId="0" borderId="0" xfId="62" applyNumberFormat="1" applyFont="1" applyFill="1" applyAlignment="1">
      <alignment horizontal="center"/>
      <protection/>
    </xf>
    <xf numFmtId="10" fontId="1" fillId="0" borderId="0" xfId="65" applyNumberFormat="1" applyFont="1" applyFill="1" applyAlignment="1">
      <alignment horizontal="center"/>
    </xf>
    <xf numFmtId="175" fontId="1" fillId="0" borderId="0" xfId="42" applyNumberFormat="1" applyFont="1" applyFill="1" applyAlignment="1">
      <alignment horizontal="center"/>
    </xf>
    <xf numFmtId="10" fontId="1" fillId="0" borderId="0" xfId="65" applyNumberFormat="1" applyFont="1" applyFill="1" applyAlignment="1">
      <alignment/>
    </xf>
    <xf numFmtId="38" fontId="1" fillId="0" borderId="0" xfId="42" applyNumberFormat="1" applyFont="1" applyFill="1" applyAlignment="1">
      <alignment/>
    </xf>
    <xf numFmtId="0" fontId="11" fillId="0" borderId="0" xfId="42" applyNumberFormat="1" applyFont="1" applyFill="1" applyAlignment="1">
      <alignment horizontal="left"/>
    </xf>
    <xf numFmtId="0" fontId="1" fillId="0" borderId="12" xfId="62" applyFont="1" applyFill="1" applyBorder="1">
      <alignment/>
      <protection/>
    </xf>
    <xf numFmtId="38" fontId="11" fillId="0" borderId="0" xfId="62" applyNumberFormat="1" applyFont="1" applyFill="1" applyAlignment="1">
      <alignment horizontal="center"/>
      <protection/>
    </xf>
    <xf numFmtId="38" fontId="16" fillId="0" borderId="0" xfId="62" applyNumberFormat="1" applyFont="1" applyFill="1">
      <alignment/>
      <protection/>
    </xf>
    <xf numFmtId="0" fontId="16" fillId="0" borderId="0" xfId="62" applyFont="1" applyFill="1">
      <alignment/>
      <protection/>
    </xf>
    <xf numFmtId="38" fontId="67" fillId="0" borderId="0" xfId="42" applyNumberFormat="1" applyFont="1" applyFill="1" applyAlignment="1" quotePrefix="1">
      <alignment horizontal="center"/>
    </xf>
    <xf numFmtId="175" fontId="67" fillId="0" borderId="0" xfId="42" applyNumberFormat="1" applyFont="1" applyFill="1" applyAlignment="1" quotePrefix="1">
      <alignment horizontal="center"/>
    </xf>
    <xf numFmtId="37" fontId="66" fillId="0" borderId="0" xfId="0" applyNumberFormat="1" applyFont="1" applyFill="1" applyAlignment="1">
      <alignment horizontal="center"/>
    </xf>
    <xf numFmtId="37" fontId="20" fillId="0" borderId="0" xfId="0" applyNumberFormat="1" applyFont="1" applyFill="1" applyAlignment="1">
      <alignment/>
    </xf>
    <xf numFmtId="38" fontId="1" fillId="0" borderId="0" xfId="0" applyNumberFormat="1" applyFont="1" applyFill="1" applyAlignment="1">
      <alignment/>
    </xf>
    <xf numFmtId="41" fontId="12" fillId="0" borderId="0" xfId="0" applyNumberFormat="1" applyFont="1" applyFill="1" applyAlignment="1">
      <alignment/>
    </xf>
    <xf numFmtId="41" fontId="1" fillId="0" borderId="0" xfId="0" applyNumberFormat="1" applyFont="1" applyFill="1" applyAlignment="1">
      <alignment/>
    </xf>
    <xf numFmtId="42" fontId="13" fillId="0" borderId="0" xfId="0" applyNumberFormat="1" applyFont="1" applyFill="1" applyAlignment="1">
      <alignment/>
    </xf>
    <xf numFmtId="0" fontId="1" fillId="0" borderId="0" xfId="62" applyFont="1" applyFill="1" applyAlignment="1">
      <alignment vertical="top"/>
      <protection/>
    </xf>
    <xf numFmtId="39" fontId="8" fillId="0" borderId="0" xfId="0" applyFont="1" applyFill="1" applyAlignment="1">
      <alignment/>
    </xf>
    <xf numFmtId="38" fontId="17" fillId="0" borderId="0" xfId="0" applyNumberFormat="1" applyFont="1" applyFill="1" applyAlignment="1">
      <alignment/>
    </xf>
    <xf numFmtId="38" fontId="1" fillId="0" borderId="0" xfId="0" applyNumberFormat="1" applyFont="1" applyFill="1" applyAlignment="1">
      <alignment/>
    </xf>
    <xf numFmtId="0" fontId="1" fillId="0" borderId="0" xfId="60" applyFont="1" applyFill="1" applyAlignment="1">
      <alignment horizontal="center"/>
      <protection/>
    </xf>
    <xf numFmtId="39" fontId="1" fillId="0" borderId="24" xfId="0" applyFont="1" applyFill="1" applyBorder="1" applyAlignment="1">
      <alignment horizontal="center"/>
    </xf>
    <xf numFmtId="39" fontId="9" fillId="0" borderId="0" xfId="0" applyFont="1" applyFill="1" applyAlignment="1">
      <alignment horizontal="center"/>
    </xf>
    <xf numFmtId="0" fontId="1" fillId="0" borderId="0" xfId="62" applyFont="1" applyFill="1" applyAlignment="1">
      <alignment horizontal="center"/>
      <protection/>
    </xf>
    <xf numFmtId="39" fontId="1" fillId="0" borderId="24" xfId="0" applyFont="1" applyFill="1" applyBorder="1" applyAlignment="1">
      <alignment horizontal="center"/>
    </xf>
    <xf numFmtId="39" fontId="1" fillId="0" borderId="0" xfId="0" applyFont="1" applyFill="1" applyAlignment="1">
      <alignment horizontal="center"/>
    </xf>
    <xf numFmtId="39" fontId="1" fillId="35" borderId="18" xfId="0" applyFont="1" applyFill="1" applyBorder="1" applyAlignment="1">
      <alignment/>
    </xf>
    <xf numFmtId="41" fontId="1" fillId="35" borderId="19" xfId="0" applyNumberFormat="1" applyFont="1" applyFill="1" applyBorder="1" applyAlignment="1">
      <alignment/>
    </xf>
    <xf numFmtId="39" fontId="1" fillId="35" borderId="19" xfId="0" applyFont="1" applyFill="1" applyBorder="1" applyAlignment="1">
      <alignment/>
    </xf>
    <xf numFmtId="37" fontId="1" fillId="35" borderId="19" xfId="0" applyNumberFormat="1" applyFont="1" applyFill="1" applyBorder="1" applyAlignment="1">
      <alignment/>
    </xf>
    <xf numFmtId="37" fontId="1" fillId="35" borderId="20" xfId="0" applyNumberFormat="1" applyFont="1" applyFill="1" applyBorder="1" applyAlignment="1">
      <alignment/>
    </xf>
    <xf numFmtId="39" fontId="1" fillId="35" borderId="21" xfId="0" applyFont="1" applyFill="1" applyBorder="1" applyAlignment="1">
      <alignment/>
    </xf>
    <xf numFmtId="37" fontId="1" fillId="35" borderId="22" xfId="0" applyNumberFormat="1" applyFont="1" applyFill="1" applyBorder="1" applyAlignment="1">
      <alignment/>
    </xf>
    <xf numFmtId="39" fontId="1" fillId="35" borderId="23" xfId="0" applyFont="1" applyFill="1" applyBorder="1" applyAlignment="1">
      <alignment/>
    </xf>
    <xf numFmtId="39" fontId="1" fillId="35" borderId="24" xfId="0" applyFont="1" applyFill="1" applyBorder="1" applyAlignment="1">
      <alignment/>
    </xf>
    <xf numFmtId="41" fontId="1" fillId="35" borderId="24" xfId="0" applyNumberFormat="1" applyFont="1" applyFill="1" applyBorder="1" applyAlignment="1">
      <alignment/>
    </xf>
    <xf numFmtId="39" fontId="1" fillId="35" borderId="24" xfId="0" applyFont="1" applyFill="1" applyBorder="1" applyAlignment="1">
      <alignment/>
    </xf>
    <xf numFmtId="37" fontId="1" fillId="35" borderId="24" xfId="0" applyNumberFormat="1" applyFont="1" applyFill="1" applyBorder="1" applyAlignment="1">
      <alignment/>
    </xf>
    <xf numFmtId="37" fontId="1" fillId="35" borderId="25" xfId="0" applyNumberFormat="1" applyFont="1" applyFill="1" applyBorder="1" applyAlignment="1">
      <alignment/>
    </xf>
    <xf numFmtId="37" fontId="18" fillId="0" borderId="0" xfId="0" applyNumberFormat="1" applyFont="1" applyAlignment="1">
      <alignment/>
    </xf>
    <xf numFmtId="37" fontId="18" fillId="0" borderId="12" xfId="0" applyNumberFormat="1" applyFont="1" applyBorder="1" applyAlignment="1">
      <alignment/>
    </xf>
    <xf numFmtId="0" fontId="8" fillId="0" borderId="0" xfId="0" applyNumberFormat="1" applyFont="1" applyAlignment="1">
      <alignment horizontal="center"/>
    </xf>
    <xf numFmtId="0" fontId="14" fillId="0" borderId="12" xfId="62" applyFont="1" applyBorder="1">
      <alignment/>
      <protection/>
    </xf>
    <xf numFmtId="0" fontId="1" fillId="0" borderId="12" xfId="62" applyFont="1" applyBorder="1">
      <alignment/>
      <protection/>
    </xf>
    <xf numFmtId="183" fontId="14" fillId="0" borderId="12" xfId="62" applyNumberFormat="1" applyFont="1" applyBorder="1" applyAlignment="1">
      <alignment horizontal="left"/>
      <protection/>
    </xf>
    <xf numFmtId="183" fontId="1" fillId="0" borderId="12" xfId="62" applyNumberFormat="1" applyFont="1" applyBorder="1">
      <alignment/>
      <protection/>
    </xf>
    <xf numFmtId="0" fontId="1" fillId="0" borderId="0" xfId="62" applyFont="1" applyAlignment="1">
      <alignment horizontal="right"/>
      <protection/>
    </xf>
    <xf numFmtId="39" fontId="21" fillId="0" borderId="0" xfId="0" applyFont="1" applyFill="1" applyAlignment="1">
      <alignment horizontal="left" vertical="center" wrapText="1"/>
    </xf>
    <xf numFmtId="39" fontId="66" fillId="0" borderId="0" xfId="0" applyFont="1" applyAlignment="1">
      <alignment horizontal="right"/>
    </xf>
    <xf numFmtId="39" fontId="8" fillId="35" borderId="27" xfId="0" applyFont="1" applyFill="1" applyBorder="1" applyAlignment="1">
      <alignment horizontal="center"/>
    </xf>
    <xf numFmtId="39" fontId="8" fillId="35" borderId="28" xfId="0" applyFont="1" applyFill="1" applyBorder="1" applyAlignment="1">
      <alignment horizontal="center"/>
    </xf>
    <xf numFmtId="39" fontId="8" fillId="35" borderId="29" xfId="0" applyFont="1" applyFill="1" applyBorder="1" applyAlignment="1">
      <alignment horizontal="center"/>
    </xf>
    <xf numFmtId="39" fontId="8" fillId="0" borderId="0" xfId="0" applyFont="1" applyFill="1" applyAlignment="1">
      <alignment vertical="center" wrapText="1"/>
    </xf>
    <xf numFmtId="39" fontId="1" fillId="0" borderId="0" xfId="0" applyFont="1" applyFill="1" applyAlignment="1">
      <alignment wrapText="1"/>
    </xf>
    <xf numFmtId="39" fontId="1" fillId="0" borderId="0" xfId="0" applyFont="1" applyFill="1" applyAlignment="1">
      <alignment/>
    </xf>
    <xf numFmtId="39" fontId="1" fillId="0" borderId="0" xfId="0" applyFont="1" applyFill="1" applyAlignment="1">
      <alignment vertical="top" wrapText="1"/>
    </xf>
    <xf numFmtId="39" fontId="1" fillId="0" borderId="0" xfId="0" applyFont="1" applyFill="1" applyAlignment="1">
      <alignment vertical="top"/>
    </xf>
    <xf numFmtId="38" fontId="1" fillId="0" borderId="0" xfId="0" applyNumberFormat="1" applyFont="1" applyFill="1" applyAlignment="1">
      <alignment wrapText="1"/>
    </xf>
    <xf numFmtId="0" fontId="8" fillId="0" borderId="12" xfId="62" applyFont="1" applyBorder="1" applyAlignment="1">
      <alignment horizontal="center"/>
      <protection/>
    </xf>
    <xf numFmtId="170" fontId="8" fillId="0" borderId="0" xfId="0" applyNumberFormat="1" applyFont="1" applyAlignment="1" quotePrefix="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Data   - Style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abels - Style3" xfId="57"/>
    <cellStyle name="Linked Cell" xfId="58"/>
    <cellStyle name="Neutral" xfId="59"/>
    <cellStyle name="Normal_ll" xfId="60"/>
    <cellStyle name="Normal_Prop Debt" xfId="61"/>
    <cellStyle name="Normal_Sheet1" xfId="62"/>
    <cellStyle name="Note" xfId="63"/>
    <cellStyle name="Output" xfId="64"/>
    <cellStyle name="Percent" xfId="65"/>
    <cellStyle name="Reset  - Style7" xfId="66"/>
    <cellStyle name="Table  - Style6" xfId="67"/>
    <cellStyle name="Title" xfId="68"/>
    <cellStyle name="Title  - Style1" xfId="69"/>
    <cellStyle name="Total" xfId="70"/>
    <cellStyle name="TotCol - Style5" xfId="71"/>
    <cellStyle name="TotRow - Style4"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29</xdr:row>
      <xdr:rowOff>19050</xdr:rowOff>
    </xdr:from>
    <xdr:to>
      <xdr:col>17</xdr:col>
      <xdr:colOff>857250</xdr:colOff>
      <xdr:row>37</xdr:row>
      <xdr:rowOff>9525</xdr:rowOff>
    </xdr:to>
    <xdr:sp>
      <xdr:nvSpPr>
        <xdr:cNvPr id="1" name="Text Box 1"/>
        <xdr:cNvSpPr txBox="1">
          <a:spLocks noChangeArrowheads="1"/>
        </xdr:cNvSpPr>
      </xdr:nvSpPr>
      <xdr:spPr>
        <a:xfrm>
          <a:off x="7581900" y="4848225"/>
          <a:ext cx="5657850" cy="1333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000" b="1" i="0" u="none" baseline="0">
              <a:solidFill>
                <a:srgbClr val="000000"/>
              </a:solidFill>
              <a:latin typeface="Arial"/>
              <a:ea typeface="Arial"/>
              <a:cs typeface="Arial"/>
            </a:rPr>
            <a:t>Comments/Explanations: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A</a:t>
          </a:r>
          <a:r>
            <a:rPr lang="en-US" cap="none" sz="1000" b="0" i="0" u="none" baseline="0">
              <a:solidFill>
                <a:srgbClr val="000000"/>
              </a:solidFill>
              <a:latin typeface="Arial"/>
              <a:ea typeface="Arial"/>
              <a:cs typeface="Arial"/>
            </a:rPr>
            <a:t>- Total outstanding principal at year end, ties to 2021 form 1098 from the United States Dept. of Agriculture (reference workpaper </a:t>
          </a:r>
          <a:r>
            <a:rPr lang="en-US" cap="none" sz="1000" b="1" i="0" u="none" baseline="0">
              <a:solidFill>
                <a:srgbClr val="FF0000"/>
              </a:solidFill>
              <a:latin typeface="Arial"/>
              <a:ea typeface="Arial"/>
              <a:cs typeface="Arial"/>
            </a:rPr>
            <a:t>445-C</a:t>
          </a:r>
          <a:r>
            <a:rPr lang="en-US" cap="none" sz="1000" b="0" i="0" u="none" baseline="0">
              <a:solidFill>
                <a:srgbClr val="000000"/>
              </a:solidFill>
              <a:latin typeface="Arial"/>
              <a:ea typeface="Arial"/>
              <a:cs typeface="Arial"/>
            </a:rPr>
            <a:t>) and schedule PBC.                     </a:t>
          </a:r>
          <a:r>
            <a:rPr lang="en-US" cap="none" sz="1000" b="1"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-Viewed all debt payments clear the bank statement. Total payments viewed agreed to total  payments made during 2021 per the RD annual statement at </a:t>
          </a:r>
          <a:r>
            <a:rPr lang="en-US" cap="none" sz="1000" b="1" i="0" u="none" baseline="0">
              <a:solidFill>
                <a:srgbClr val="FF0000"/>
              </a:solidFill>
              <a:latin typeface="Arial"/>
              <a:ea typeface="Arial"/>
              <a:cs typeface="Arial"/>
            </a:rPr>
            <a:t>WP 445-C.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workpaper </a:t>
          </a:r>
          <a:r>
            <a:rPr lang="en-US" cap="none" sz="1000" b="1" i="0" u="none" baseline="0">
              <a:solidFill>
                <a:srgbClr val="FF0000"/>
              </a:solidFill>
              <a:latin typeface="Arial"/>
              <a:ea typeface="Arial"/>
              <a:cs typeface="Arial"/>
            </a:rPr>
            <a:t>445-B</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for interest details</a:t>
          </a:r>
        </a:p>
      </xdr:txBody>
    </xdr:sp>
    <xdr:clientData/>
  </xdr:twoCellAnchor>
  <xdr:twoCellAnchor>
    <xdr:from>
      <xdr:col>1</xdr:col>
      <xdr:colOff>161925</xdr:colOff>
      <xdr:row>51</xdr:row>
      <xdr:rowOff>9525</xdr:rowOff>
    </xdr:from>
    <xdr:to>
      <xdr:col>5</xdr:col>
      <xdr:colOff>895350</xdr:colOff>
      <xdr:row>53</xdr:row>
      <xdr:rowOff>161925</xdr:rowOff>
    </xdr:to>
    <xdr:sp fLocksText="0">
      <xdr:nvSpPr>
        <xdr:cNvPr id="2" name="Text Box 2"/>
        <xdr:cNvSpPr txBox="1">
          <a:spLocks noChangeArrowheads="1"/>
        </xdr:cNvSpPr>
      </xdr:nvSpPr>
      <xdr:spPr>
        <a:xfrm>
          <a:off x="676275" y="8648700"/>
          <a:ext cx="43243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66675</xdr:colOff>
      <xdr:row>34</xdr:row>
      <xdr:rowOff>28575</xdr:rowOff>
    </xdr:from>
    <xdr:to>
      <xdr:col>5</xdr:col>
      <xdr:colOff>895350</xdr:colOff>
      <xdr:row>38</xdr:row>
      <xdr:rowOff>28575</xdr:rowOff>
    </xdr:to>
    <xdr:sp fLocksText="0">
      <xdr:nvSpPr>
        <xdr:cNvPr id="3" name="Text Box 3"/>
        <xdr:cNvSpPr txBox="1">
          <a:spLocks noChangeArrowheads="1"/>
        </xdr:cNvSpPr>
      </xdr:nvSpPr>
      <xdr:spPr>
        <a:xfrm>
          <a:off x="581025" y="5715000"/>
          <a:ext cx="44196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41</xdr:row>
      <xdr:rowOff>9525</xdr:rowOff>
    </xdr:from>
    <xdr:to>
      <xdr:col>4</xdr:col>
      <xdr:colOff>161925</xdr:colOff>
      <xdr:row>42</xdr:row>
      <xdr:rowOff>0</xdr:rowOff>
    </xdr:to>
    <xdr:pic>
      <xdr:nvPicPr>
        <xdr:cNvPr id="1" name="Picture 2"/>
        <xdr:cNvPicPr preferRelativeResize="1">
          <a:picLocks noChangeAspect="0"/>
        </xdr:cNvPicPr>
      </xdr:nvPicPr>
      <xdr:blipFill>
        <a:blip r:embed="rId1">
          <a:clrChange>
            <a:clrFrom>
              <a:srgbClr val="C0C0C0"/>
            </a:clrFrom>
            <a:clrTo>
              <a:srgbClr val="C0C0C0">
                <a:alpha val="0"/>
              </a:srgbClr>
            </a:clrTo>
          </a:clrChange>
        </a:blip>
        <a:stretch>
          <a:fillRect/>
        </a:stretch>
      </xdr:blipFill>
      <xdr:spPr>
        <a:xfrm>
          <a:off x="4219575" y="67151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1</xdr:col>
      <xdr:colOff>161925</xdr:colOff>
      <xdr:row>31</xdr:row>
      <xdr:rowOff>0</xdr:rowOff>
    </xdr:to>
    <xdr:pic>
      <xdr:nvPicPr>
        <xdr:cNvPr id="1" name="Picture 2"/>
        <xdr:cNvPicPr preferRelativeResize="1">
          <a:picLocks noChangeAspect="0"/>
        </xdr:cNvPicPr>
      </xdr:nvPicPr>
      <xdr:blipFill>
        <a:blip r:embed="rId1">
          <a:clrChange>
            <a:clrFrom>
              <a:srgbClr val="C0C0C0"/>
            </a:clrFrom>
            <a:clrTo>
              <a:srgbClr val="C0C0C0">
                <a:alpha val="0"/>
              </a:srgbClr>
            </a:clrTo>
          </a:clrChange>
        </a:blip>
        <a:stretch>
          <a:fillRect/>
        </a:stretch>
      </xdr:blipFill>
      <xdr:spPr>
        <a:xfrm>
          <a:off x="1495425" y="4905375"/>
          <a:ext cx="152400" cy="152400"/>
        </a:xfrm>
        <a:prstGeom prst="rect">
          <a:avLst/>
        </a:prstGeom>
        <a:noFill/>
        <a:ln w="9525" cmpd="sng">
          <a:noFill/>
        </a:ln>
      </xdr:spPr>
    </xdr:pic>
    <xdr:clientData/>
  </xdr:twoCellAnchor>
  <xdr:twoCellAnchor>
    <xdr:from>
      <xdr:col>4</xdr:col>
      <xdr:colOff>9525</xdr:colOff>
      <xdr:row>48</xdr:row>
      <xdr:rowOff>9525</xdr:rowOff>
    </xdr:from>
    <xdr:to>
      <xdr:col>4</xdr:col>
      <xdr:colOff>161925</xdr:colOff>
      <xdr:row>49</xdr:row>
      <xdr:rowOff>0</xdr:rowOff>
    </xdr:to>
    <xdr:pic>
      <xdr:nvPicPr>
        <xdr:cNvPr id="2" name="Picture 4"/>
        <xdr:cNvPicPr preferRelativeResize="1">
          <a:picLocks noChangeAspect="0"/>
        </xdr:cNvPicPr>
      </xdr:nvPicPr>
      <xdr:blipFill>
        <a:blip r:embed="rId1">
          <a:clrChange>
            <a:clrFrom>
              <a:srgbClr val="C0C0C0"/>
            </a:clrFrom>
            <a:clrTo>
              <a:srgbClr val="C0C0C0">
                <a:alpha val="0"/>
              </a:srgbClr>
            </a:clrTo>
          </a:clrChange>
        </a:blip>
        <a:stretch>
          <a:fillRect/>
        </a:stretch>
      </xdr:blipFill>
      <xdr:spPr>
        <a:xfrm>
          <a:off x="3971925" y="7848600"/>
          <a:ext cx="152400"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46</xdr:row>
      <xdr:rowOff>0</xdr:rowOff>
    </xdr:from>
    <xdr:to>
      <xdr:col>3</xdr:col>
      <xdr:colOff>171450</xdr:colOff>
      <xdr:row>46</xdr:row>
      <xdr:rowOff>152400</xdr:rowOff>
    </xdr:to>
    <xdr:pic>
      <xdr:nvPicPr>
        <xdr:cNvPr id="1" name="Picture 2"/>
        <xdr:cNvPicPr preferRelativeResize="1">
          <a:picLocks noChangeAspect="0"/>
        </xdr:cNvPicPr>
      </xdr:nvPicPr>
      <xdr:blipFill>
        <a:blip r:embed="rId1">
          <a:clrChange>
            <a:clrFrom>
              <a:srgbClr val="C0C0C0"/>
            </a:clrFrom>
            <a:clrTo>
              <a:srgbClr val="C0C0C0">
                <a:alpha val="0"/>
              </a:srgbClr>
            </a:clrTo>
          </a:clrChange>
        </a:blip>
        <a:stretch>
          <a:fillRect/>
        </a:stretch>
      </xdr:blipFill>
      <xdr:spPr>
        <a:xfrm>
          <a:off x="2771775" y="75819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64"/>
  <sheetViews>
    <sheetView zoomScalePageLayoutView="0" workbookViewId="0" topLeftCell="A1">
      <selection activeCell="B9" sqref="B9"/>
    </sheetView>
  </sheetViews>
  <sheetFormatPr defaultColWidth="8.88671875" defaultRowHeight="15.75"/>
  <cols>
    <col min="1" max="1" width="5.99609375" style="1" bestFit="1" customWidth="1"/>
    <col min="2" max="2" width="25.77734375" style="1" customWidth="1"/>
    <col min="3" max="3" width="1.88671875" style="1" customWidth="1"/>
    <col min="4" max="4" width="11.3359375" style="1" bestFit="1" customWidth="1"/>
    <col min="5" max="5" width="2.88671875" style="1" bestFit="1" customWidth="1"/>
    <col min="6" max="6" width="10.4453125" style="1" bestFit="1" customWidth="1"/>
    <col min="7" max="7" width="2.88671875" style="1" customWidth="1"/>
    <col min="8" max="8" width="11.10546875" style="1" bestFit="1" customWidth="1"/>
    <col min="9" max="9" width="2.99609375" style="1" customWidth="1"/>
    <col min="10" max="10" width="9.99609375" style="1" bestFit="1" customWidth="1"/>
    <col min="11" max="11" width="2.77734375" style="1" bestFit="1" customWidth="1"/>
    <col min="12" max="12" width="8.88671875" style="1" customWidth="1"/>
    <col min="13" max="13" width="10.5546875" style="1" customWidth="1"/>
    <col min="14" max="14" width="8.21484375" style="1" customWidth="1"/>
    <col min="15" max="15" width="8.5546875" style="1" bestFit="1" customWidth="1"/>
    <col min="16" max="16" width="10.99609375" style="1" bestFit="1" customWidth="1"/>
    <col min="17" max="17" width="9.10546875" style="1" bestFit="1" customWidth="1"/>
    <col min="18" max="18" width="9.99609375" style="1" bestFit="1" customWidth="1"/>
    <col min="19" max="19" width="9.88671875" style="15" bestFit="1" customWidth="1"/>
    <col min="20" max="16384" width="8.88671875" style="1" customWidth="1"/>
  </cols>
  <sheetData>
    <row r="1" spans="1:22" ht="12.75">
      <c r="A1" s="18" t="s">
        <v>40</v>
      </c>
      <c r="B1" s="19" t="s">
        <v>39</v>
      </c>
      <c r="C1" s="20"/>
      <c r="D1" s="20" t="s">
        <v>30</v>
      </c>
      <c r="E1" s="189" t="s">
        <v>41</v>
      </c>
      <c r="F1" s="190"/>
      <c r="G1" s="190"/>
      <c r="H1" s="190"/>
      <c r="I1" s="190"/>
      <c r="J1" s="190"/>
      <c r="K1" s="20"/>
      <c r="L1" s="193" t="s">
        <v>31</v>
      </c>
      <c r="M1" s="193"/>
      <c r="N1" s="191">
        <v>44561</v>
      </c>
      <c r="O1" s="192"/>
      <c r="P1" s="192"/>
      <c r="Q1" s="20"/>
      <c r="R1" s="20"/>
      <c r="T1" s="20"/>
      <c r="U1" s="20"/>
      <c r="V1" s="20"/>
    </row>
    <row r="2" spans="1:22" ht="12.75">
      <c r="A2" s="65" t="s">
        <v>109</v>
      </c>
      <c r="C2" s="20"/>
      <c r="D2" s="20"/>
      <c r="E2" s="20"/>
      <c r="F2" s="20"/>
      <c r="G2" s="20"/>
      <c r="H2" s="20"/>
      <c r="I2" s="20"/>
      <c r="J2" s="20"/>
      <c r="K2" s="20"/>
      <c r="L2" s="20"/>
      <c r="M2" s="20"/>
      <c r="N2" s="20"/>
      <c r="O2" s="20"/>
      <c r="P2" s="20"/>
      <c r="Q2" s="21"/>
      <c r="R2" s="20"/>
      <c r="T2" s="20"/>
      <c r="U2" s="20"/>
      <c r="V2" s="20"/>
    </row>
    <row r="3" spans="1:22" ht="12.75">
      <c r="A3" s="20"/>
      <c r="B3" s="22"/>
      <c r="C3" s="20"/>
      <c r="D3" s="20"/>
      <c r="E3" s="20"/>
      <c r="F3" s="20"/>
      <c r="G3" s="20"/>
      <c r="H3" s="20"/>
      <c r="I3" s="20"/>
      <c r="J3" s="20"/>
      <c r="K3" s="20"/>
      <c r="T3" s="20"/>
      <c r="U3" s="20"/>
      <c r="V3" s="20"/>
    </row>
    <row r="4" spans="1:22" ht="12.75">
      <c r="A4" s="20"/>
      <c r="B4" s="20"/>
      <c r="C4" s="20"/>
      <c r="D4" s="205" t="s">
        <v>9</v>
      </c>
      <c r="E4" s="205"/>
      <c r="F4" s="205"/>
      <c r="G4" s="205"/>
      <c r="H4" s="205"/>
      <c r="I4" s="205"/>
      <c r="J4" s="205"/>
      <c r="K4" s="23"/>
      <c r="L4" s="205" t="s">
        <v>8</v>
      </c>
      <c r="M4" s="205"/>
      <c r="N4" s="205"/>
      <c r="O4" s="205"/>
      <c r="P4" s="205"/>
      <c r="Q4" s="205"/>
      <c r="R4" s="205"/>
      <c r="T4" s="20"/>
      <c r="U4" s="20"/>
      <c r="V4" s="20"/>
    </row>
    <row r="5" spans="1:22" ht="12.75">
      <c r="A5" s="20"/>
      <c r="B5" s="24"/>
      <c r="C5" s="24"/>
      <c r="D5" s="25" t="s">
        <v>3</v>
      </c>
      <c r="E5" s="25"/>
      <c r="F5" s="25" t="s">
        <v>4</v>
      </c>
      <c r="G5" s="26"/>
      <c r="H5" s="25" t="s">
        <v>4</v>
      </c>
      <c r="I5" s="20"/>
      <c r="J5" s="25" t="s">
        <v>3</v>
      </c>
      <c r="K5" s="25"/>
      <c r="L5" s="25" t="s">
        <v>7</v>
      </c>
      <c r="M5" s="25" t="s">
        <v>33</v>
      </c>
      <c r="N5" s="25" t="s">
        <v>16</v>
      </c>
      <c r="O5" s="25" t="s">
        <v>16</v>
      </c>
      <c r="P5" s="25" t="s">
        <v>16</v>
      </c>
      <c r="Q5" s="25" t="s">
        <v>16</v>
      </c>
      <c r="R5" s="20"/>
      <c r="T5" s="20"/>
      <c r="U5" s="20"/>
      <c r="V5" s="20" t="s">
        <v>1</v>
      </c>
    </row>
    <row r="6" spans="1:22" ht="12.75">
      <c r="A6" s="20"/>
      <c r="B6" s="27"/>
      <c r="C6" s="20"/>
      <c r="D6" s="25" t="s">
        <v>34</v>
      </c>
      <c r="E6" s="25"/>
      <c r="F6" s="25" t="s">
        <v>17</v>
      </c>
      <c r="G6" s="25"/>
      <c r="H6" s="25" t="s">
        <v>18</v>
      </c>
      <c r="I6" s="25"/>
      <c r="J6" s="25" t="s">
        <v>35</v>
      </c>
      <c r="K6" s="25"/>
      <c r="L6" s="25" t="s">
        <v>32</v>
      </c>
      <c r="M6" s="25" t="s">
        <v>32</v>
      </c>
      <c r="N6" s="25" t="s">
        <v>19</v>
      </c>
      <c r="O6" s="25" t="s">
        <v>20</v>
      </c>
      <c r="P6" s="25" t="s">
        <v>21</v>
      </c>
      <c r="Q6" s="25" t="s">
        <v>22</v>
      </c>
      <c r="R6" s="25" t="s">
        <v>23</v>
      </c>
      <c r="T6" s="20"/>
      <c r="U6" s="20"/>
      <c r="V6" s="20"/>
    </row>
    <row r="7" spans="2:22" ht="12.75">
      <c r="B7" s="20"/>
      <c r="C7" s="20"/>
      <c r="D7" s="70"/>
      <c r="E7" s="70"/>
      <c r="F7" s="70"/>
      <c r="G7" s="70"/>
      <c r="H7" s="70"/>
      <c r="I7" s="70"/>
      <c r="J7" s="70"/>
      <c r="K7" s="133"/>
      <c r="L7" s="15"/>
      <c r="M7" s="15"/>
      <c r="N7" s="15"/>
      <c r="O7" s="15"/>
      <c r="P7" s="15"/>
      <c r="Q7" s="15"/>
      <c r="R7" s="15"/>
      <c r="T7" s="20"/>
      <c r="U7" s="20"/>
      <c r="V7" s="20"/>
    </row>
    <row r="8" spans="1:22" ht="12.75">
      <c r="A8" s="92"/>
      <c r="B8" s="20" t="s">
        <v>64</v>
      </c>
      <c r="C8" s="20"/>
      <c r="D8" s="70">
        <v>771086</v>
      </c>
      <c r="E8" s="70"/>
      <c r="F8" s="70">
        <v>0</v>
      </c>
      <c r="G8" s="71"/>
      <c r="H8" s="70">
        <v>-16215.41</v>
      </c>
      <c r="I8" s="70"/>
      <c r="J8" s="70">
        <f>SUM(D8:I8)</f>
        <v>754870.59</v>
      </c>
      <c r="K8" s="133" t="s">
        <v>67</v>
      </c>
      <c r="L8" s="15">
        <f>'91-21'!D10</f>
        <v>16692</v>
      </c>
      <c r="M8" s="15">
        <f>+J8-L8</f>
        <v>738178.59</v>
      </c>
      <c r="N8" s="15">
        <f>+'91-21'!D11</f>
        <v>17193</v>
      </c>
      <c r="O8" s="15">
        <f>+'91-21'!D12</f>
        <v>17710</v>
      </c>
      <c r="P8" s="15">
        <f>+'91-21'!D13</f>
        <v>18151</v>
      </c>
      <c r="Q8" s="15">
        <f>+'91-21'!D14</f>
        <v>18789</v>
      </c>
      <c r="R8" s="15">
        <f>M8-N8-O8-P8-Q8</f>
        <v>666335.59</v>
      </c>
      <c r="T8" s="20"/>
      <c r="U8" s="20"/>
      <c r="V8" s="20"/>
    </row>
    <row r="9" spans="1:22" ht="12.75">
      <c r="A9" s="92"/>
      <c r="B9" s="65" t="s">
        <v>90</v>
      </c>
      <c r="C9" s="20"/>
      <c r="D9" s="70">
        <v>439748</v>
      </c>
      <c r="E9" s="70"/>
      <c r="F9" s="70">
        <v>0</v>
      </c>
      <c r="G9" s="71"/>
      <c r="H9" s="70">
        <v>-7691.3</v>
      </c>
      <c r="I9" s="70"/>
      <c r="J9" s="70">
        <f>SUM(D9:I9)</f>
        <v>432056.7</v>
      </c>
      <c r="K9" s="133" t="s">
        <v>67</v>
      </c>
      <c r="L9" s="15">
        <f>+'91-23'!D11</f>
        <v>7784</v>
      </c>
      <c r="M9" s="15">
        <f>+J9-L9</f>
        <v>424272.7</v>
      </c>
      <c r="N9" s="15">
        <f>+'91-23'!D12</f>
        <v>7981</v>
      </c>
      <c r="O9" s="15">
        <f>+'91-23'!D13</f>
        <v>8183</v>
      </c>
      <c r="P9" s="15">
        <f>+'91-23'!D14</f>
        <v>8390</v>
      </c>
      <c r="Q9" s="15">
        <f>+'91-23'!D15</f>
        <v>8602</v>
      </c>
      <c r="R9" s="15">
        <f>M9-N9-O9-P9-Q9</f>
        <v>391116.7</v>
      </c>
      <c r="T9" s="20"/>
      <c r="U9" s="20"/>
      <c r="V9" s="20"/>
    </row>
    <row r="10" spans="1:22" ht="12.75">
      <c r="A10" s="20"/>
      <c r="B10" s="28"/>
      <c r="C10" s="20"/>
      <c r="D10" s="29"/>
      <c r="E10" s="29"/>
      <c r="F10" s="139"/>
      <c r="G10" s="139"/>
      <c r="H10" s="140"/>
      <c r="I10" s="139"/>
      <c r="J10" s="139"/>
      <c r="K10" s="141"/>
      <c r="L10" s="29"/>
      <c r="M10" s="29"/>
      <c r="N10" s="29"/>
      <c r="O10" s="29"/>
      <c r="P10" s="29"/>
      <c r="Q10" s="29"/>
      <c r="R10" s="29"/>
      <c r="T10" s="20"/>
      <c r="U10" s="20"/>
      <c r="V10" s="20"/>
    </row>
    <row r="11" spans="1:22" ht="12.75">
      <c r="A11" s="20"/>
      <c r="B11" s="20"/>
      <c r="C11" s="20"/>
      <c r="D11" s="15"/>
      <c r="E11" s="15"/>
      <c r="F11" s="70"/>
      <c r="G11" s="70"/>
      <c r="H11" s="70"/>
      <c r="I11" s="70"/>
      <c r="J11" s="70"/>
      <c r="K11" s="70"/>
      <c r="L11" s="70"/>
      <c r="M11" s="70" t="s">
        <v>1</v>
      </c>
      <c r="N11" s="70"/>
      <c r="O11" s="70"/>
      <c r="P11" s="70"/>
      <c r="Q11" s="70"/>
      <c r="R11" s="70"/>
      <c r="S11" s="70"/>
      <c r="T11" s="20"/>
      <c r="U11" s="20"/>
      <c r="V11" s="20"/>
    </row>
    <row r="12" spans="1:21" ht="13.5" thickBot="1">
      <c r="A12" s="20"/>
      <c r="B12" s="27"/>
      <c r="C12" s="20"/>
      <c r="D12" s="30">
        <f>SUM(D7:D11)</f>
        <v>1210834</v>
      </c>
      <c r="E12" s="30"/>
      <c r="F12" s="142">
        <f>SUM(F7:F11)</f>
        <v>0</v>
      </c>
      <c r="G12" s="142"/>
      <c r="H12" s="142">
        <f>SUM(H7:H11)</f>
        <v>-23906.71</v>
      </c>
      <c r="I12" s="142"/>
      <c r="J12" s="142">
        <f>SUM(D12:H12)</f>
        <v>1186927.29</v>
      </c>
      <c r="K12" s="133" t="s">
        <v>67</v>
      </c>
      <c r="L12" s="142">
        <f aca="true" t="shared" si="0" ref="L12:R12">SUM(L7:L11)</f>
        <v>24476</v>
      </c>
      <c r="M12" s="142">
        <f t="shared" si="0"/>
        <v>1162451.29</v>
      </c>
      <c r="N12" s="142">
        <f t="shared" si="0"/>
        <v>25174</v>
      </c>
      <c r="O12" s="142">
        <f t="shared" si="0"/>
        <v>25893</v>
      </c>
      <c r="P12" s="142">
        <f t="shared" si="0"/>
        <v>26541</v>
      </c>
      <c r="Q12" s="142">
        <f t="shared" si="0"/>
        <v>27391</v>
      </c>
      <c r="R12" s="142">
        <f t="shared" si="0"/>
        <v>1057452.29</v>
      </c>
      <c r="S12" s="70"/>
      <c r="T12" s="20"/>
      <c r="U12" s="20"/>
    </row>
    <row r="13" spans="1:22" ht="13.5" thickTop="1">
      <c r="A13" s="20"/>
      <c r="B13" s="20"/>
      <c r="C13" s="20"/>
      <c r="D13" s="31"/>
      <c r="E13" s="31"/>
      <c r="F13" s="143"/>
      <c r="G13" s="143"/>
      <c r="H13" s="143"/>
      <c r="I13" s="143"/>
      <c r="J13" s="143"/>
      <c r="K13" s="143"/>
      <c r="L13" s="152" t="s">
        <v>103</v>
      </c>
      <c r="M13" s="152" t="s">
        <v>103</v>
      </c>
      <c r="N13" s="153"/>
      <c r="O13" s="153"/>
      <c r="P13" s="153"/>
      <c r="Q13" s="154"/>
      <c r="R13" s="154"/>
      <c r="S13" s="70"/>
      <c r="T13" s="20"/>
      <c r="U13" s="20"/>
      <c r="V13" s="20"/>
    </row>
    <row r="14" spans="1:22" ht="12.75">
      <c r="A14" s="20"/>
      <c r="B14" s="20"/>
      <c r="C14" s="20"/>
      <c r="D14" s="31"/>
      <c r="E14" s="31"/>
      <c r="F14" s="143"/>
      <c r="G14" s="143"/>
      <c r="H14" s="143"/>
      <c r="I14" s="143"/>
      <c r="J14" s="143"/>
      <c r="K14" s="73"/>
      <c r="L14" s="73"/>
      <c r="M14" s="73"/>
      <c r="N14" s="153"/>
      <c r="O14" s="153"/>
      <c r="P14" s="153"/>
      <c r="Q14" s="154"/>
      <c r="R14" s="154"/>
      <c r="S14" s="70"/>
      <c r="T14" s="20"/>
      <c r="U14" s="20"/>
      <c r="V14" s="20"/>
    </row>
    <row r="15" spans="1:22" ht="12.75">
      <c r="A15" s="20"/>
      <c r="B15" s="20"/>
      <c r="C15" s="20"/>
      <c r="D15" s="56"/>
      <c r="E15" s="20"/>
      <c r="F15" s="20"/>
      <c r="G15" s="20"/>
      <c r="H15" s="20"/>
      <c r="I15" s="31"/>
      <c r="K15" s="125" t="s">
        <v>14</v>
      </c>
      <c r="L15" s="155">
        <v>24476</v>
      </c>
      <c r="M15" s="156">
        <v>1162452</v>
      </c>
      <c r="Q15" s="20"/>
      <c r="R15" s="32"/>
      <c r="T15" s="20"/>
      <c r="U15" s="20"/>
      <c r="V15" s="20"/>
    </row>
    <row r="16" spans="1:22" ht="12.75">
      <c r="A16" s="33"/>
      <c r="B16" s="34" t="s">
        <v>29</v>
      </c>
      <c r="C16" s="35"/>
      <c r="D16" s="36">
        <v>2021</v>
      </c>
      <c r="E16" s="37"/>
      <c r="F16" s="36">
        <v>2020</v>
      </c>
      <c r="G16" s="37"/>
      <c r="H16" s="38">
        <v>2019</v>
      </c>
      <c r="I16" s="20"/>
      <c r="J16" s="195" t="s">
        <v>102</v>
      </c>
      <c r="K16" s="195"/>
      <c r="L16" s="157">
        <f>+L15-L12</f>
        <v>0</v>
      </c>
      <c r="M16" s="157">
        <f>+M15-M12</f>
        <v>0.7099999999627471</v>
      </c>
      <c r="T16" s="20"/>
      <c r="U16" s="20"/>
      <c r="V16" s="20"/>
    </row>
    <row r="17" spans="1:22" ht="12.75">
      <c r="A17" s="33"/>
      <c r="B17" s="20"/>
      <c r="C17" s="20"/>
      <c r="D17" s="145" t="s">
        <v>38</v>
      </c>
      <c r="E17" s="145"/>
      <c r="F17" s="145" t="s">
        <v>36</v>
      </c>
      <c r="G17" s="39"/>
      <c r="H17" s="40" t="s">
        <v>37</v>
      </c>
      <c r="I17" s="41"/>
      <c r="T17" s="20"/>
      <c r="U17" s="20"/>
      <c r="V17" s="20"/>
    </row>
    <row r="18" spans="1:22" ht="12.75">
      <c r="A18" s="33"/>
      <c r="B18" s="42" t="s">
        <v>26</v>
      </c>
      <c r="C18" s="20"/>
      <c r="D18" s="146">
        <v>0.0284</v>
      </c>
      <c r="E18" s="147"/>
      <c r="F18" s="148">
        <v>0.0284</v>
      </c>
      <c r="G18" s="15"/>
      <c r="H18" s="44">
        <v>0.0277</v>
      </c>
      <c r="I18" s="41"/>
      <c r="T18" s="20"/>
      <c r="U18" s="20"/>
      <c r="V18" s="20"/>
    </row>
    <row r="19" spans="1:22" ht="12.75">
      <c r="A19" s="33"/>
      <c r="B19" s="42"/>
      <c r="C19" s="20"/>
      <c r="D19" s="70"/>
      <c r="E19" s="70"/>
      <c r="F19" s="70"/>
      <c r="G19" s="15"/>
      <c r="H19" s="15"/>
      <c r="I19" s="41"/>
      <c r="T19" s="20"/>
      <c r="U19" s="20"/>
      <c r="V19" s="20"/>
    </row>
    <row r="20" spans="1:22" ht="12.75">
      <c r="A20" s="33"/>
      <c r="B20" s="42" t="s">
        <v>27</v>
      </c>
      <c r="C20" s="20"/>
      <c r="D20" s="149">
        <v>34040</v>
      </c>
      <c r="E20" s="150" t="s">
        <v>14</v>
      </c>
      <c r="F20" s="149">
        <v>34702</v>
      </c>
      <c r="G20" s="15"/>
      <c r="H20" s="144">
        <v>35346</v>
      </c>
      <c r="I20" s="41"/>
      <c r="L20" s="72" t="s">
        <v>99</v>
      </c>
      <c r="M20" s="73"/>
      <c r="N20" s="73"/>
      <c r="O20" s="73"/>
      <c r="P20" s="73"/>
      <c r="Q20" s="74"/>
      <c r="R20" s="74"/>
      <c r="T20" s="20"/>
      <c r="U20" s="20"/>
      <c r="V20" s="20"/>
    </row>
    <row r="21" spans="1:22" ht="12.75">
      <c r="A21" s="33"/>
      <c r="B21" s="46" t="s">
        <v>28</v>
      </c>
      <c r="C21" s="47"/>
      <c r="D21" s="139">
        <f>+(D12+J12)/2</f>
        <v>1198880.645</v>
      </c>
      <c r="E21" s="151"/>
      <c r="F21" s="139">
        <v>1222458</v>
      </c>
      <c r="G21" s="29"/>
      <c r="H21" s="29">
        <v>1275851</v>
      </c>
      <c r="I21" s="15"/>
      <c r="L21" s="72" t="s">
        <v>98</v>
      </c>
      <c r="M21" s="73"/>
      <c r="N21" s="73"/>
      <c r="O21" s="73"/>
      <c r="P21" s="73"/>
      <c r="Q21" s="74"/>
      <c r="R21" s="74"/>
      <c r="T21" s="20"/>
      <c r="U21" s="20"/>
      <c r="V21" s="20"/>
    </row>
    <row r="22" spans="1:22" ht="12.75">
      <c r="A22" s="20"/>
      <c r="B22" s="20" t="s">
        <v>69</v>
      </c>
      <c r="C22" s="20"/>
      <c r="D22" s="74"/>
      <c r="E22" s="74"/>
      <c r="F22" s="74"/>
      <c r="G22" s="20"/>
      <c r="H22" s="20"/>
      <c r="I22" s="39"/>
      <c r="L22" s="73" t="s">
        <v>53</v>
      </c>
      <c r="M22" s="73"/>
      <c r="N22" s="73"/>
      <c r="O22" s="73"/>
      <c r="P22" s="73"/>
      <c r="Q22" s="74"/>
      <c r="R22" s="74"/>
      <c r="T22" s="20"/>
      <c r="U22" s="20"/>
      <c r="V22" s="20"/>
    </row>
    <row r="23" spans="1:22" ht="13.5" thickBot="1">
      <c r="A23" s="20"/>
      <c r="B23" s="48"/>
      <c r="C23" s="48"/>
      <c r="D23" s="48"/>
      <c r="E23" s="48"/>
      <c r="F23" s="48"/>
      <c r="G23" s="48"/>
      <c r="H23" s="48"/>
      <c r="I23" s="20"/>
      <c r="Q23" s="45"/>
      <c r="R23" s="31"/>
      <c r="T23" s="20"/>
      <c r="U23" s="20"/>
      <c r="V23" s="20"/>
    </row>
    <row r="24" spans="1:22" ht="13.5" thickBot="1">
      <c r="A24" s="20"/>
      <c r="B24" s="163"/>
      <c r="C24" s="163"/>
      <c r="D24" s="163"/>
      <c r="E24" s="163"/>
      <c r="F24" s="163"/>
      <c r="G24" s="163"/>
      <c r="H24" s="163"/>
      <c r="I24" s="74"/>
      <c r="L24" s="196" t="s">
        <v>71</v>
      </c>
      <c r="M24" s="197"/>
      <c r="N24" s="197"/>
      <c r="O24" s="197"/>
      <c r="P24" s="197"/>
      <c r="Q24" s="198"/>
      <c r="R24" s="31"/>
      <c r="T24" s="20"/>
      <c r="U24" s="20"/>
      <c r="V24" s="20"/>
    </row>
    <row r="25" spans="1:22" ht="12.75">
      <c r="A25" s="16"/>
      <c r="B25" s="164" t="s">
        <v>42</v>
      </c>
      <c r="C25" s="165"/>
      <c r="D25" s="166"/>
      <c r="E25" s="166"/>
      <c r="F25" s="166"/>
      <c r="G25" s="73"/>
      <c r="H25" s="167"/>
      <c r="I25" s="74"/>
      <c r="L25" s="173" t="s">
        <v>97</v>
      </c>
      <c r="M25" s="174"/>
      <c r="N25" s="174"/>
      <c r="O25" s="175"/>
      <c r="P25" s="176"/>
      <c r="Q25" s="177">
        <v>16692</v>
      </c>
      <c r="R25" s="20"/>
      <c r="T25" s="20"/>
      <c r="U25" s="20"/>
      <c r="V25" s="20"/>
    </row>
    <row r="26" spans="1:22" ht="16.5" customHeight="1" thickBot="1">
      <c r="A26" s="49" t="s">
        <v>24</v>
      </c>
      <c r="B26" s="73" t="s">
        <v>43</v>
      </c>
      <c r="C26" s="73"/>
      <c r="D26" s="73"/>
      <c r="E26" s="73"/>
      <c r="F26" s="73"/>
      <c r="G26" s="73"/>
      <c r="H26" s="168" t="s">
        <v>105</v>
      </c>
      <c r="I26" s="74"/>
      <c r="L26" s="178" t="s">
        <v>96</v>
      </c>
      <c r="M26" s="126"/>
      <c r="N26" s="126"/>
      <c r="O26" s="127"/>
      <c r="P26" s="128"/>
      <c r="Q26" s="179">
        <v>7784</v>
      </c>
      <c r="T26" s="65"/>
      <c r="U26" s="20"/>
      <c r="V26" s="20"/>
    </row>
    <row r="27" spans="1:22" ht="13.5" thickBot="1">
      <c r="A27" s="3"/>
      <c r="B27" s="164" t="s">
        <v>52</v>
      </c>
      <c r="C27" s="73"/>
      <c r="D27" s="73"/>
      <c r="E27" s="73"/>
      <c r="F27" s="73"/>
      <c r="G27" s="73"/>
      <c r="H27" s="169"/>
      <c r="I27" s="74"/>
      <c r="L27" s="180"/>
      <c r="M27" s="181" t="s">
        <v>104</v>
      </c>
      <c r="N27" s="182"/>
      <c r="O27" s="183"/>
      <c r="P27" s="184">
        <f>+Q25+Q26</f>
        <v>24476</v>
      </c>
      <c r="Q27" s="185"/>
      <c r="T27" s="20"/>
      <c r="U27" s="51"/>
      <c r="V27" s="20"/>
    </row>
    <row r="28" spans="1:19" ht="15.75" customHeight="1">
      <c r="A28" s="3"/>
      <c r="B28" s="194" t="s">
        <v>44</v>
      </c>
      <c r="C28" s="194"/>
      <c r="D28" s="194"/>
      <c r="E28" s="194"/>
      <c r="F28" s="194"/>
      <c r="G28" s="194"/>
      <c r="H28" s="194"/>
      <c r="I28" s="74"/>
      <c r="M28" s="15"/>
      <c r="N28" s="20"/>
      <c r="O28" s="51"/>
      <c r="P28" s="20"/>
      <c r="S28" s="1"/>
    </row>
    <row r="29" spans="1:22" ht="12.75">
      <c r="A29" s="3"/>
      <c r="B29" s="194"/>
      <c r="C29" s="194"/>
      <c r="D29" s="194"/>
      <c r="E29" s="194"/>
      <c r="F29" s="194"/>
      <c r="G29" s="194"/>
      <c r="H29" s="194"/>
      <c r="I29" s="74"/>
      <c r="J29" s="20"/>
      <c r="M29" s="2"/>
      <c r="N29" s="10"/>
      <c r="O29" s="31"/>
      <c r="P29" s="31"/>
      <c r="Q29" s="20"/>
      <c r="T29" s="20"/>
      <c r="U29" s="20"/>
      <c r="V29" s="20"/>
    </row>
    <row r="30" spans="1:22" ht="12.75">
      <c r="A30" s="3"/>
      <c r="B30" s="194"/>
      <c r="C30" s="194"/>
      <c r="D30" s="194"/>
      <c r="E30" s="194"/>
      <c r="F30" s="194"/>
      <c r="G30" s="194"/>
      <c r="H30" s="194"/>
      <c r="I30" s="143"/>
      <c r="J30" s="20"/>
      <c r="O30" s="26"/>
      <c r="P30" s="54"/>
      <c r="Q30" s="20"/>
      <c r="R30" s="57"/>
      <c r="T30" s="20"/>
      <c r="U30" s="20"/>
      <c r="V30" s="20"/>
    </row>
    <row r="31" spans="1:22" ht="15.75" customHeight="1">
      <c r="A31" s="3"/>
      <c r="B31" s="194"/>
      <c r="C31" s="194"/>
      <c r="D31" s="194"/>
      <c r="E31" s="194"/>
      <c r="F31" s="194"/>
      <c r="G31" s="194"/>
      <c r="H31" s="194"/>
      <c r="I31" s="143"/>
      <c r="J31" s="26"/>
      <c r="O31" s="26"/>
      <c r="P31" s="26"/>
      <c r="Q31" s="20"/>
      <c r="R31" s="20"/>
      <c r="T31" s="20"/>
      <c r="U31" s="20"/>
      <c r="V31" s="20"/>
    </row>
    <row r="32" spans="1:22" ht="12.75">
      <c r="A32" s="3"/>
      <c r="B32" s="73"/>
      <c r="C32" s="73"/>
      <c r="D32" s="73"/>
      <c r="E32" s="73"/>
      <c r="F32" s="73"/>
      <c r="G32" s="73"/>
      <c r="H32" s="169"/>
      <c r="I32" s="74"/>
      <c r="J32" s="20"/>
      <c r="O32" s="26"/>
      <c r="P32" s="26"/>
      <c r="Q32" s="20"/>
      <c r="R32" s="20"/>
      <c r="T32" s="20"/>
      <c r="U32" s="20"/>
      <c r="V32" s="20"/>
    </row>
    <row r="33" spans="1:22" ht="12.75">
      <c r="A33" s="3"/>
      <c r="B33" s="200" t="s">
        <v>45</v>
      </c>
      <c r="C33" s="200"/>
      <c r="D33" s="200"/>
      <c r="E33" s="200"/>
      <c r="F33" s="200"/>
      <c r="G33" s="73"/>
      <c r="H33" s="169"/>
      <c r="I33" s="170"/>
      <c r="J33" s="26"/>
      <c r="O33" s="26"/>
      <c r="P33" s="26"/>
      <c r="Q33" s="20"/>
      <c r="R33" s="20"/>
      <c r="T33" s="20"/>
      <c r="U33" s="20"/>
      <c r="V33" s="20"/>
    </row>
    <row r="34" spans="1:22" ht="13.5" thickBot="1">
      <c r="A34" s="3"/>
      <c r="B34" s="201"/>
      <c r="C34" s="201"/>
      <c r="D34" s="201"/>
      <c r="E34" s="201"/>
      <c r="F34" s="201"/>
      <c r="G34" s="73"/>
      <c r="H34" s="171" t="s">
        <v>49</v>
      </c>
      <c r="I34" s="170"/>
      <c r="J34" s="26"/>
      <c r="O34" s="26"/>
      <c r="P34" s="26"/>
      <c r="Q34" s="20"/>
      <c r="R34" s="20"/>
      <c r="T34" s="20"/>
      <c r="U34" s="20"/>
      <c r="V34" s="20"/>
    </row>
    <row r="35" spans="1:22" ht="12.75">
      <c r="A35" s="3"/>
      <c r="B35" s="164"/>
      <c r="C35" s="73"/>
      <c r="D35" s="73"/>
      <c r="E35" s="73"/>
      <c r="F35" s="73"/>
      <c r="G35" s="73"/>
      <c r="H35" s="169"/>
      <c r="I35" s="170"/>
      <c r="J35" s="26"/>
      <c r="O35" s="26"/>
      <c r="P35" s="26"/>
      <c r="Q35" s="26"/>
      <c r="R35" s="20"/>
      <c r="S35" s="32"/>
      <c r="T35" s="26"/>
      <c r="U35" s="20"/>
      <c r="V35" s="20"/>
    </row>
    <row r="36" spans="1:22" ht="12.75">
      <c r="A36" s="3"/>
      <c r="B36" s="164"/>
      <c r="C36" s="73"/>
      <c r="D36" s="73"/>
      <c r="E36" s="73"/>
      <c r="F36" s="73"/>
      <c r="G36" s="73"/>
      <c r="H36" s="169"/>
      <c r="I36" s="170"/>
      <c r="J36" s="26"/>
      <c r="L36" s="20"/>
      <c r="M36" s="20"/>
      <c r="N36" s="20"/>
      <c r="O36" s="20"/>
      <c r="P36" s="20"/>
      <c r="Q36" s="26"/>
      <c r="R36" s="20"/>
      <c r="S36" s="43"/>
      <c r="T36" s="26"/>
      <c r="U36" s="20"/>
      <c r="V36" s="20"/>
    </row>
    <row r="37" spans="1:22" ht="12.75">
      <c r="A37" s="3"/>
      <c r="B37" s="164"/>
      <c r="C37" s="73"/>
      <c r="D37" s="73"/>
      <c r="E37" s="73"/>
      <c r="F37" s="73"/>
      <c r="G37" s="73"/>
      <c r="H37" s="169"/>
      <c r="I37" s="170"/>
      <c r="J37" s="26"/>
      <c r="L37" s="17"/>
      <c r="M37" s="17"/>
      <c r="N37" s="17"/>
      <c r="O37" s="20"/>
      <c r="P37" s="20"/>
      <c r="Q37" s="31"/>
      <c r="R37" s="26"/>
      <c r="S37" s="43"/>
      <c r="T37" s="20"/>
      <c r="U37" s="20"/>
      <c r="V37" s="20"/>
    </row>
    <row r="38" spans="1:22" ht="12.75">
      <c r="A38" s="3"/>
      <c r="B38" s="164"/>
      <c r="C38" s="73"/>
      <c r="D38" s="73"/>
      <c r="E38" s="73"/>
      <c r="F38" s="73"/>
      <c r="G38" s="73"/>
      <c r="H38" s="169"/>
      <c r="I38" s="170"/>
      <c r="J38" s="20"/>
      <c r="L38" s="50"/>
      <c r="M38" s="50"/>
      <c r="N38" s="31"/>
      <c r="O38" s="20"/>
      <c r="P38" s="20"/>
      <c r="Q38" s="26"/>
      <c r="R38" s="26"/>
      <c r="T38" s="26"/>
      <c r="U38" s="20"/>
      <c r="V38" s="20"/>
    </row>
    <row r="39" spans="1:22" ht="12.75">
      <c r="A39" s="3"/>
      <c r="B39" s="164"/>
      <c r="C39" s="73"/>
      <c r="D39" s="73"/>
      <c r="E39" s="73"/>
      <c r="F39" s="73"/>
      <c r="G39" s="73"/>
      <c r="H39" s="169"/>
      <c r="I39" s="170"/>
      <c r="J39" s="20"/>
      <c r="K39" s="20"/>
      <c r="L39" s="66"/>
      <c r="M39" s="67"/>
      <c r="N39" s="52"/>
      <c r="O39" s="20"/>
      <c r="P39" s="20"/>
      <c r="Q39" s="26"/>
      <c r="R39" s="31"/>
      <c r="S39" s="43"/>
      <c r="T39" s="26"/>
      <c r="U39" s="26"/>
      <c r="V39" s="20"/>
    </row>
    <row r="40" spans="1:22" ht="12.75">
      <c r="A40" s="16"/>
      <c r="B40" s="164"/>
      <c r="C40" s="165"/>
      <c r="D40" s="166"/>
      <c r="E40" s="166"/>
      <c r="F40" s="166"/>
      <c r="G40" s="73"/>
      <c r="H40" s="73"/>
      <c r="I40" s="170"/>
      <c r="J40" s="20"/>
      <c r="L40" s="66"/>
      <c r="M40" s="68"/>
      <c r="N40" s="52"/>
      <c r="O40" s="20"/>
      <c r="P40" s="20"/>
      <c r="Q40" s="26"/>
      <c r="R40" s="26"/>
      <c r="S40" s="43"/>
      <c r="T40" s="26"/>
      <c r="U40" s="26"/>
      <c r="V40" s="20"/>
    </row>
    <row r="41" spans="1:22" ht="12.75">
      <c r="A41" s="53" t="s">
        <v>25</v>
      </c>
      <c r="B41" s="73" t="s">
        <v>46</v>
      </c>
      <c r="C41" s="165"/>
      <c r="D41" s="166"/>
      <c r="E41" s="166"/>
      <c r="F41" s="166"/>
      <c r="G41" s="73"/>
      <c r="H41" s="73"/>
      <c r="I41" s="74"/>
      <c r="J41" s="20"/>
      <c r="K41" s="50"/>
      <c r="L41" s="66"/>
      <c r="M41" s="68"/>
      <c r="N41" s="52"/>
      <c r="O41" s="20"/>
      <c r="P41" s="20"/>
      <c r="Q41" s="26"/>
      <c r="R41" s="26"/>
      <c r="S41" s="43"/>
      <c r="T41" s="26"/>
      <c r="U41" s="26"/>
      <c r="V41" s="20"/>
    </row>
    <row r="42" spans="1:22" ht="12.75">
      <c r="A42" s="16"/>
      <c r="B42" s="202" t="s">
        <v>11</v>
      </c>
      <c r="C42" s="203"/>
      <c r="D42" s="203"/>
      <c r="E42" s="203"/>
      <c r="F42" s="73"/>
      <c r="G42" s="73"/>
      <c r="H42" s="73"/>
      <c r="I42" s="74"/>
      <c r="J42" s="20"/>
      <c r="K42" s="27"/>
      <c r="O42" s="20"/>
      <c r="P42" s="20"/>
      <c r="Q42" s="26"/>
      <c r="R42" s="26"/>
      <c r="S42" s="43"/>
      <c r="T42" s="26"/>
      <c r="U42" s="26"/>
      <c r="V42" s="20"/>
    </row>
    <row r="43" spans="1:22" ht="13.5" thickBot="1">
      <c r="A43" s="16"/>
      <c r="B43" s="203"/>
      <c r="C43" s="203"/>
      <c r="D43" s="203"/>
      <c r="E43" s="203"/>
      <c r="F43" s="73"/>
      <c r="G43" s="73"/>
      <c r="H43" s="168" t="s">
        <v>105</v>
      </c>
      <c r="I43" s="74"/>
      <c r="J43" s="20"/>
      <c r="K43" s="27"/>
      <c r="L43" s="20"/>
      <c r="M43" s="20"/>
      <c r="N43" s="20"/>
      <c r="O43" s="20"/>
      <c r="P43" s="20"/>
      <c r="Q43" s="26"/>
      <c r="R43" s="26"/>
      <c r="S43" s="43"/>
      <c r="T43" s="26"/>
      <c r="U43" s="26"/>
      <c r="V43" s="20"/>
    </row>
    <row r="44" spans="1:22" ht="12.75">
      <c r="A44" s="16"/>
      <c r="B44" s="73"/>
      <c r="C44" s="73"/>
      <c r="D44" s="73"/>
      <c r="E44" s="73"/>
      <c r="F44" s="73"/>
      <c r="G44" s="73"/>
      <c r="H44" s="73"/>
      <c r="I44" s="74"/>
      <c r="J44" s="20"/>
      <c r="K44" s="27"/>
      <c r="L44" s="20"/>
      <c r="M44" s="20"/>
      <c r="N44" s="20"/>
      <c r="O44" s="20"/>
      <c r="P44" s="20"/>
      <c r="Q44" s="20"/>
      <c r="R44" s="26"/>
      <c r="S44" s="43"/>
      <c r="T44" s="20"/>
      <c r="U44" s="26"/>
      <c r="V44" s="20"/>
    </row>
    <row r="45" spans="1:22" ht="13.5" thickBot="1">
      <c r="A45" s="16"/>
      <c r="B45" s="73" t="s">
        <v>12</v>
      </c>
      <c r="C45" s="172"/>
      <c r="D45" s="73"/>
      <c r="E45" s="73"/>
      <c r="F45" s="73"/>
      <c r="G45" s="73"/>
      <c r="H45" s="168" t="s">
        <v>105</v>
      </c>
      <c r="I45" s="74"/>
      <c r="J45" s="20"/>
      <c r="L45" s="20"/>
      <c r="M45" s="20"/>
      <c r="N45" s="20"/>
      <c r="O45" s="20"/>
      <c r="P45" s="20"/>
      <c r="Q45" s="20"/>
      <c r="R45" s="26"/>
      <c r="T45" s="20"/>
      <c r="U45" s="20"/>
      <c r="V45" s="20"/>
    </row>
    <row r="46" spans="1:22" ht="12.75">
      <c r="A46" s="16"/>
      <c r="B46" s="200" t="s">
        <v>47</v>
      </c>
      <c r="C46" s="200"/>
      <c r="D46" s="200"/>
      <c r="E46" s="200"/>
      <c r="F46" s="200"/>
      <c r="G46" s="73"/>
      <c r="H46" s="172"/>
      <c r="I46" s="74"/>
      <c r="J46" s="20"/>
      <c r="K46" s="20"/>
      <c r="L46" s="20"/>
      <c r="M46" s="20"/>
      <c r="N46" s="20"/>
      <c r="O46" s="20"/>
      <c r="P46" s="20"/>
      <c r="Q46" s="20"/>
      <c r="R46" s="20"/>
      <c r="T46" s="20"/>
      <c r="U46" s="20"/>
      <c r="V46" s="20"/>
    </row>
    <row r="47" spans="1:22" ht="12.75">
      <c r="A47" s="16"/>
      <c r="B47" s="200"/>
      <c r="C47" s="200"/>
      <c r="D47" s="200"/>
      <c r="E47" s="200"/>
      <c r="F47" s="200"/>
      <c r="G47" s="73"/>
      <c r="H47" s="172"/>
      <c r="I47" s="74"/>
      <c r="J47" s="20"/>
      <c r="K47" s="20"/>
      <c r="L47" s="20"/>
      <c r="M47" s="20"/>
      <c r="N47" s="20"/>
      <c r="O47" s="20"/>
      <c r="P47" s="20"/>
      <c r="Q47" s="20"/>
      <c r="R47" s="20"/>
      <c r="T47" s="20"/>
      <c r="U47" s="20"/>
      <c r="V47" s="20"/>
    </row>
    <row r="48" spans="1:22" ht="26.25" customHeight="1">
      <c r="A48" s="16"/>
      <c r="B48" s="200"/>
      <c r="C48" s="200"/>
      <c r="D48" s="200"/>
      <c r="E48" s="200"/>
      <c r="F48" s="200"/>
      <c r="G48" s="73"/>
      <c r="H48" s="172"/>
      <c r="I48" s="74"/>
      <c r="J48" s="20"/>
      <c r="K48" s="20"/>
      <c r="L48" s="20"/>
      <c r="M48" s="20"/>
      <c r="N48" s="20"/>
      <c r="O48" s="20"/>
      <c r="P48" s="20"/>
      <c r="Q48" s="20"/>
      <c r="R48" s="20"/>
      <c r="T48" s="20"/>
      <c r="U48" s="20"/>
      <c r="V48" s="20"/>
    </row>
    <row r="49" spans="1:22" ht="12.75">
      <c r="A49" s="16"/>
      <c r="B49" s="166"/>
      <c r="C49" s="73"/>
      <c r="D49" s="166"/>
      <c r="E49" s="166"/>
      <c r="F49" s="166"/>
      <c r="G49" s="73"/>
      <c r="H49" s="73"/>
      <c r="I49" s="74"/>
      <c r="J49" s="20"/>
      <c r="K49" s="20"/>
      <c r="L49" s="20"/>
      <c r="M49" s="20"/>
      <c r="N49" s="20"/>
      <c r="O49" s="20"/>
      <c r="P49" s="20"/>
      <c r="Q49" s="20"/>
      <c r="R49" s="20"/>
      <c r="T49" s="20"/>
      <c r="U49" s="20"/>
      <c r="V49" s="20"/>
    </row>
    <row r="50" spans="1:22" ht="12.75">
      <c r="A50" s="16"/>
      <c r="B50" s="204" t="s">
        <v>48</v>
      </c>
      <c r="C50" s="200"/>
      <c r="D50" s="200"/>
      <c r="E50" s="200"/>
      <c r="F50" s="200"/>
      <c r="G50" s="73"/>
      <c r="H50" s="73"/>
      <c r="I50" s="74"/>
      <c r="J50" s="20"/>
      <c r="K50" s="20"/>
      <c r="L50" s="20"/>
      <c r="M50" s="20"/>
      <c r="N50" s="20"/>
      <c r="O50" s="20"/>
      <c r="P50" s="20"/>
      <c r="Q50" s="20"/>
      <c r="R50" s="20"/>
      <c r="T50" s="20"/>
      <c r="U50" s="20"/>
      <c r="V50" s="20"/>
    </row>
    <row r="51" spans="1:22" ht="13.5" thickBot="1">
      <c r="A51" s="16"/>
      <c r="B51" s="200"/>
      <c r="C51" s="200"/>
      <c r="D51" s="200"/>
      <c r="E51" s="200"/>
      <c r="F51" s="200"/>
      <c r="G51" s="73"/>
      <c r="H51" s="168" t="s">
        <v>105</v>
      </c>
      <c r="I51" s="74"/>
      <c r="J51" s="20"/>
      <c r="K51" s="20"/>
      <c r="L51" s="20"/>
      <c r="M51" s="20"/>
      <c r="N51" s="20"/>
      <c r="O51" s="20"/>
      <c r="P51" s="20"/>
      <c r="Q51" s="20"/>
      <c r="R51" s="20"/>
      <c r="T51" s="20"/>
      <c r="U51" s="20"/>
      <c r="V51" s="20"/>
    </row>
    <row r="52" spans="1:22" ht="12.75">
      <c r="A52" s="16"/>
      <c r="B52" s="164"/>
      <c r="C52" s="165"/>
      <c r="D52" s="166"/>
      <c r="E52" s="166"/>
      <c r="F52" s="166"/>
      <c r="G52" s="73"/>
      <c r="H52" s="74"/>
      <c r="I52" s="74"/>
      <c r="J52" s="20"/>
      <c r="K52" s="20"/>
      <c r="L52" s="20"/>
      <c r="M52" s="20"/>
      <c r="N52" s="20"/>
      <c r="O52" s="20"/>
      <c r="P52" s="20"/>
      <c r="Q52" s="20"/>
      <c r="R52" s="20"/>
      <c r="T52" s="20"/>
      <c r="U52" s="20"/>
      <c r="V52" s="20"/>
    </row>
    <row r="53" spans="1:22" ht="12.75">
      <c r="A53" s="16"/>
      <c r="B53" s="164"/>
      <c r="C53" s="165"/>
      <c r="D53" s="166"/>
      <c r="E53" s="166"/>
      <c r="F53" s="166"/>
      <c r="G53" s="73"/>
      <c r="H53" s="74"/>
      <c r="I53" s="74"/>
      <c r="J53" s="20"/>
      <c r="K53" s="20"/>
      <c r="L53" s="20"/>
      <c r="M53" s="20"/>
      <c r="N53" s="20"/>
      <c r="O53" s="20"/>
      <c r="P53" s="20"/>
      <c r="Q53" s="20"/>
      <c r="R53" s="20"/>
      <c r="T53" s="20"/>
      <c r="U53" s="20"/>
      <c r="V53" s="20"/>
    </row>
    <row r="54" spans="1:22" ht="12.75">
      <c r="A54" s="16"/>
      <c r="B54" s="164"/>
      <c r="C54" s="165"/>
      <c r="D54" s="166"/>
      <c r="E54" s="166"/>
      <c r="F54" s="166"/>
      <c r="G54" s="73"/>
      <c r="H54" s="74"/>
      <c r="I54" s="74"/>
      <c r="J54" s="20"/>
      <c r="K54" s="20"/>
      <c r="L54" s="20"/>
      <c r="M54" s="20"/>
      <c r="N54" s="20"/>
      <c r="O54" s="20"/>
      <c r="P54" s="20"/>
      <c r="Q54" s="20"/>
      <c r="R54" s="20"/>
      <c r="T54" s="20"/>
      <c r="U54" s="20"/>
      <c r="V54" s="20"/>
    </row>
    <row r="55" spans="1:22" ht="12.75">
      <c r="A55" s="14" t="s">
        <v>13</v>
      </c>
      <c r="B55" s="166"/>
      <c r="C55" s="73"/>
      <c r="D55" s="166"/>
      <c r="E55" s="166"/>
      <c r="F55" s="166"/>
      <c r="G55" s="73"/>
      <c r="H55" s="73"/>
      <c r="I55" s="74"/>
      <c r="J55" s="20"/>
      <c r="K55" s="20"/>
      <c r="L55" s="20"/>
      <c r="M55" s="20"/>
      <c r="N55" s="20"/>
      <c r="O55" s="20"/>
      <c r="P55" s="20"/>
      <c r="Q55" s="20"/>
      <c r="R55" s="20"/>
      <c r="T55" s="20"/>
      <c r="U55" s="20"/>
      <c r="V55" s="20"/>
    </row>
    <row r="56" spans="2:22" ht="15.75" customHeight="1">
      <c r="B56" s="199" t="s">
        <v>56</v>
      </c>
      <c r="C56" s="199"/>
      <c r="D56" s="199"/>
      <c r="E56" s="199"/>
      <c r="F56" s="199"/>
      <c r="G56" s="199"/>
      <c r="H56" s="199"/>
      <c r="I56" s="73"/>
      <c r="J56" s="20"/>
      <c r="K56" s="20"/>
      <c r="L56" s="20"/>
      <c r="M56" s="20"/>
      <c r="N56" s="20"/>
      <c r="O56" s="20"/>
      <c r="P56" s="20"/>
      <c r="Q56" s="20"/>
      <c r="R56" s="20"/>
      <c r="T56" s="20"/>
      <c r="U56" s="20"/>
      <c r="V56" s="20"/>
    </row>
    <row r="57" spans="2:22" ht="12.75">
      <c r="B57" s="199"/>
      <c r="C57" s="199"/>
      <c r="D57" s="199"/>
      <c r="E57" s="199"/>
      <c r="F57" s="199"/>
      <c r="G57" s="199"/>
      <c r="H57" s="199"/>
      <c r="I57" s="73"/>
      <c r="J57" s="20"/>
      <c r="K57" s="20"/>
      <c r="R57" s="20"/>
      <c r="T57" s="20"/>
      <c r="U57" s="20"/>
      <c r="V57" s="20"/>
    </row>
    <row r="58" spans="2:22" ht="12.75">
      <c r="B58" s="199"/>
      <c r="C58" s="199"/>
      <c r="D58" s="199"/>
      <c r="E58" s="199"/>
      <c r="F58" s="199"/>
      <c r="G58" s="199"/>
      <c r="H58" s="199"/>
      <c r="I58" s="73"/>
      <c r="J58" s="20"/>
      <c r="K58" s="20"/>
      <c r="R58" s="20"/>
      <c r="U58" s="20"/>
      <c r="V58" s="20"/>
    </row>
    <row r="59" spans="2:9" ht="12.75">
      <c r="B59" s="73"/>
      <c r="C59" s="73"/>
      <c r="D59" s="73"/>
      <c r="E59" s="73"/>
      <c r="F59" s="73"/>
      <c r="G59" s="73"/>
      <c r="H59" s="73"/>
      <c r="I59" s="73"/>
    </row>
    <row r="60" spans="2:9" ht="12.75">
      <c r="B60" s="73"/>
      <c r="C60" s="73"/>
      <c r="D60" s="73"/>
      <c r="E60" s="73"/>
      <c r="F60" s="73"/>
      <c r="G60" s="73"/>
      <c r="H60" s="73"/>
      <c r="I60" s="73"/>
    </row>
    <row r="61" spans="2:9" ht="12.75">
      <c r="B61" s="73"/>
      <c r="C61" s="73"/>
      <c r="D61" s="73"/>
      <c r="E61" s="73"/>
      <c r="F61" s="73"/>
      <c r="G61" s="73"/>
      <c r="H61" s="73"/>
      <c r="I61" s="73"/>
    </row>
    <row r="62" spans="2:9" ht="12.75">
      <c r="B62" s="73"/>
      <c r="C62" s="73"/>
      <c r="D62" s="73"/>
      <c r="E62" s="73"/>
      <c r="F62" s="73"/>
      <c r="G62" s="73"/>
      <c r="H62" s="73"/>
      <c r="I62" s="73"/>
    </row>
    <row r="63" spans="2:9" ht="12.75">
      <c r="B63" s="73"/>
      <c r="C63" s="73"/>
      <c r="D63" s="73"/>
      <c r="E63" s="73"/>
      <c r="F63" s="73"/>
      <c r="G63" s="73"/>
      <c r="H63" s="73"/>
      <c r="I63" s="73"/>
    </row>
    <row r="64" spans="2:9" ht="12.75">
      <c r="B64" s="73"/>
      <c r="C64" s="73"/>
      <c r="D64" s="73"/>
      <c r="E64" s="73"/>
      <c r="F64" s="73"/>
      <c r="G64" s="73"/>
      <c r="H64" s="73"/>
      <c r="I64" s="73"/>
    </row>
  </sheetData>
  <sheetProtection/>
  <mergeCells count="13">
    <mergeCell ref="B56:H58"/>
    <mergeCell ref="B33:F34"/>
    <mergeCell ref="B42:E43"/>
    <mergeCell ref="B46:F48"/>
    <mergeCell ref="B50:F51"/>
    <mergeCell ref="L4:R4"/>
    <mergeCell ref="D4:J4"/>
    <mergeCell ref="E1:J1"/>
    <mergeCell ref="N1:P1"/>
    <mergeCell ref="L1:M1"/>
    <mergeCell ref="B28:H31"/>
    <mergeCell ref="J16:K16"/>
    <mergeCell ref="L24:Q24"/>
  </mergeCells>
  <printOptions/>
  <pageMargins left="0.75" right="0.75" top="1" bottom="1" header="0.5" footer="0.5"/>
  <pageSetup horizontalDpi="300" verticalDpi="300" orientation="portrait" scale="63"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H43"/>
  <sheetViews>
    <sheetView tabSelected="1" zoomScalePageLayoutView="0" workbookViewId="0" topLeftCell="A2">
      <selection activeCell="A39" sqref="A39"/>
    </sheetView>
  </sheetViews>
  <sheetFormatPr defaultColWidth="8.77734375" defaultRowHeight="15.75"/>
  <cols>
    <col min="1" max="1" width="17.4453125" style="57" bestFit="1" customWidth="1"/>
    <col min="2" max="2" width="8.99609375" style="57" bestFit="1" customWidth="1"/>
    <col min="3" max="5" width="11.3359375" style="94" bestFit="1" customWidth="1"/>
    <col min="6" max="6" width="12.99609375" style="94" bestFit="1" customWidth="1"/>
    <col min="7" max="7" width="8.77734375" style="57" customWidth="1"/>
    <col min="8" max="8" width="9.4453125" style="57" bestFit="1" customWidth="1"/>
    <col min="9" max="16384" width="8.77734375" style="57" customWidth="1"/>
  </cols>
  <sheetData>
    <row r="1" ht="12.75">
      <c r="A1" s="17" t="s">
        <v>110</v>
      </c>
    </row>
    <row r="2" ht="12.75">
      <c r="A2" s="17" t="s">
        <v>54</v>
      </c>
    </row>
    <row r="3" spans="1:8" ht="12.75">
      <c r="A3" s="206">
        <v>44561</v>
      </c>
      <c r="B3" s="206"/>
      <c r="C3" s="206"/>
      <c r="H3" s="102"/>
    </row>
    <row r="5" spans="1:2" ht="12.75">
      <c r="A5" s="95" t="s">
        <v>65</v>
      </c>
      <c r="B5" s="96"/>
    </row>
    <row r="6" spans="2:7" s="17" customFormat="1" ht="12.75">
      <c r="B6" s="100"/>
      <c r="C6" s="7" t="s">
        <v>3</v>
      </c>
      <c r="D6" s="7" t="s">
        <v>4</v>
      </c>
      <c r="E6" s="7" t="s">
        <v>5</v>
      </c>
      <c r="F6" s="7" t="s">
        <v>0</v>
      </c>
      <c r="G6" s="104"/>
    </row>
    <row r="7" spans="1:7" s="17" customFormat="1" ht="12.75">
      <c r="A7" s="105"/>
      <c r="C7" s="5"/>
      <c r="D7" s="5"/>
      <c r="E7" s="5"/>
      <c r="F7" s="5"/>
      <c r="G7" s="104"/>
    </row>
    <row r="8" spans="1:7" s="17" customFormat="1" ht="12.75">
      <c r="A8" s="9" t="s">
        <v>100</v>
      </c>
      <c r="B8" s="100" t="s">
        <v>55</v>
      </c>
      <c r="C8" s="5"/>
      <c r="D8" s="5"/>
      <c r="E8" s="5"/>
      <c r="F8" s="5"/>
      <c r="G8" s="104"/>
    </row>
    <row r="9" spans="1:7" s="17" customFormat="1" ht="12.75">
      <c r="A9" s="106">
        <v>44561</v>
      </c>
      <c r="B9" s="100"/>
      <c r="C9" s="134">
        <v>754871.19</v>
      </c>
      <c r="D9" s="134"/>
      <c r="E9" s="5"/>
      <c r="F9" s="5"/>
      <c r="G9" s="104"/>
    </row>
    <row r="10" spans="1:7" ht="12.75">
      <c r="A10" s="98">
        <f>+YEAR(A9)+1</f>
        <v>2022</v>
      </c>
      <c r="B10" s="96">
        <v>0.03</v>
      </c>
      <c r="C10" s="131">
        <f>SUM(C9,-D10)</f>
        <v>738179.19</v>
      </c>
      <c r="D10" s="131">
        <f>SUM(F10-E10)</f>
        <v>16692</v>
      </c>
      <c r="E10" s="94">
        <v>22656</v>
      </c>
      <c r="F10" s="94">
        <v>39348</v>
      </c>
      <c r="G10" s="103"/>
    </row>
    <row r="11" spans="1:7" ht="12.75">
      <c r="A11" s="98">
        <f>+A10+1</f>
        <v>2023</v>
      </c>
      <c r="B11" s="96">
        <v>0.03</v>
      </c>
      <c r="C11" s="131">
        <f aca="true" t="shared" si="0" ref="C11:C37">SUM(C10,-D11)</f>
        <v>720986.19</v>
      </c>
      <c r="D11" s="131">
        <f aca="true" t="shared" si="1" ref="D11:D38">SUM(F11-E11)</f>
        <v>17193</v>
      </c>
      <c r="E11" s="94">
        <v>22155</v>
      </c>
      <c r="F11" s="94">
        <v>39348</v>
      </c>
      <c r="G11" s="103"/>
    </row>
    <row r="12" spans="1:7" ht="12.75">
      <c r="A12" s="98">
        <f aca="true" t="shared" si="2" ref="A12:A38">+A11+1</f>
        <v>2024</v>
      </c>
      <c r="B12" s="96">
        <v>0.03</v>
      </c>
      <c r="C12" s="131">
        <f t="shared" si="0"/>
        <v>703276.19</v>
      </c>
      <c r="D12" s="131">
        <f t="shared" si="1"/>
        <v>17710</v>
      </c>
      <c r="E12" s="94">
        <v>21638</v>
      </c>
      <c r="F12" s="94">
        <v>39348</v>
      </c>
      <c r="G12" s="103"/>
    </row>
    <row r="13" spans="1:7" ht="12.75">
      <c r="A13" s="98">
        <f t="shared" si="2"/>
        <v>2025</v>
      </c>
      <c r="B13" s="96">
        <v>0.03</v>
      </c>
      <c r="C13" s="131">
        <f t="shared" si="0"/>
        <v>685125.19</v>
      </c>
      <c r="D13" s="131">
        <f t="shared" si="1"/>
        <v>18151</v>
      </c>
      <c r="E13" s="94">
        <v>21197</v>
      </c>
      <c r="F13" s="94">
        <v>39348</v>
      </c>
      <c r="G13" s="103"/>
    </row>
    <row r="14" spans="1:7" ht="12.75">
      <c r="A14" s="98">
        <f t="shared" si="2"/>
        <v>2026</v>
      </c>
      <c r="B14" s="96">
        <v>0.03</v>
      </c>
      <c r="C14" s="131">
        <f t="shared" si="0"/>
        <v>666336.19</v>
      </c>
      <c r="D14" s="131">
        <f t="shared" si="1"/>
        <v>18789</v>
      </c>
      <c r="E14" s="94">
        <v>20559</v>
      </c>
      <c r="F14" s="94">
        <v>39348</v>
      </c>
      <c r="G14" s="103"/>
    </row>
    <row r="15" spans="1:7" ht="12.75">
      <c r="A15" s="98">
        <f t="shared" si="2"/>
        <v>2027</v>
      </c>
      <c r="B15" s="96">
        <v>0.03</v>
      </c>
      <c r="C15" s="131">
        <f t="shared" si="0"/>
        <v>646984.19</v>
      </c>
      <c r="D15" s="131">
        <f t="shared" si="1"/>
        <v>19352</v>
      </c>
      <c r="E15" s="94">
        <v>19996</v>
      </c>
      <c r="F15" s="94">
        <v>39348</v>
      </c>
      <c r="G15" s="103"/>
    </row>
    <row r="16" spans="1:7" ht="12.75">
      <c r="A16" s="98">
        <f t="shared" si="2"/>
        <v>2028</v>
      </c>
      <c r="B16" s="96">
        <v>0.03</v>
      </c>
      <c r="C16" s="131">
        <f t="shared" si="0"/>
        <v>627051.19</v>
      </c>
      <c r="D16" s="131">
        <f t="shared" si="1"/>
        <v>19933</v>
      </c>
      <c r="E16" s="94">
        <v>19415</v>
      </c>
      <c r="F16" s="94">
        <v>39348</v>
      </c>
      <c r="G16" s="103"/>
    </row>
    <row r="17" spans="1:6" ht="12.75">
      <c r="A17" s="98">
        <f t="shared" si="2"/>
        <v>2029</v>
      </c>
      <c r="B17" s="96">
        <v>0.03</v>
      </c>
      <c r="C17" s="131">
        <f t="shared" si="0"/>
        <v>606519.19</v>
      </c>
      <c r="D17" s="131">
        <f t="shared" si="1"/>
        <v>20532</v>
      </c>
      <c r="E17" s="94">
        <v>18816</v>
      </c>
      <c r="F17" s="94">
        <v>39348</v>
      </c>
    </row>
    <row r="18" spans="1:6" ht="12.75">
      <c r="A18" s="98">
        <f t="shared" si="2"/>
        <v>2030</v>
      </c>
      <c r="B18" s="96">
        <v>0.03</v>
      </c>
      <c r="C18" s="131">
        <f t="shared" si="0"/>
        <v>585372.19</v>
      </c>
      <c r="D18" s="131">
        <f t="shared" si="1"/>
        <v>21147</v>
      </c>
      <c r="E18" s="94">
        <v>18201</v>
      </c>
      <c r="F18" s="94">
        <v>39348</v>
      </c>
    </row>
    <row r="19" spans="1:6" ht="12.75">
      <c r="A19" s="98">
        <f t="shared" si="2"/>
        <v>2031</v>
      </c>
      <c r="B19" s="96">
        <v>0.03</v>
      </c>
      <c r="C19" s="131">
        <f t="shared" si="0"/>
        <v>563674.19</v>
      </c>
      <c r="D19" s="131">
        <f t="shared" si="1"/>
        <v>21698</v>
      </c>
      <c r="E19" s="94">
        <v>17650</v>
      </c>
      <c r="F19" s="94">
        <v>39348</v>
      </c>
    </row>
    <row r="20" spans="1:6" ht="12.75">
      <c r="A20" s="98">
        <f t="shared" si="2"/>
        <v>2032</v>
      </c>
      <c r="B20" s="96">
        <v>0.03</v>
      </c>
      <c r="C20" s="131">
        <f t="shared" si="0"/>
        <v>541238.19</v>
      </c>
      <c r="D20" s="131">
        <f t="shared" si="1"/>
        <v>22436</v>
      </c>
      <c r="E20" s="94">
        <v>16912</v>
      </c>
      <c r="F20" s="94">
        <v>39348</v>
      </c>
    </row>
    <row r="21" spans="1:6" ht="12.75">
      <c r="A21" s="98">
        <f t="shared" si="2"/>
        <v>2033</v>
      </c>
      <c r="B21" s="96">
        <v>0.03</v>
      </c>
      <c r="C21" s="131">
        <f t="shared" si="0"/>
        <v>518128.18999999994</v>
      </c>
      <c r="D21" s="131">
        <f t="shared" si="1"/>
        <v>23110</v>
      </c>
      <c r="E21" s="94">
        <v>16238</v>
      </c>
      <c r="F21" s="94">
        <v>39348</v>
      </c>
    </row>
    <row r="22" spans="1:6" ht="12.75">
      <c r="A22" s="98">
        <f t="shared" si="2"/>
        <v>2034</v>
      </c>
      <c r="B22" s="96">
        <v>0.03</v>
      </c>
      <c r="C22" s="131">
        <f t="shared" si="0"/>
        <v>494325.18999999994</v>
      </c>
      <c r="D22" s="131">
        <f t="shared" si="1"/>
        <v>23803</v>
      </c>
      <c r="E22" s="94">
        <v>15545</v>
      </c>
      <c r="F22" s="94">
        <v>39348</v>
      </c>
    </row>
    <row r="23" spans="1:6" ht="12.75">
      <c r="A23" s="98">
        <f t="shared" si="2"/>
        <v>2035</v>
      </c>
      <c r="B23" s="96">
        <v>0.03</v>
      </c>
      <c r="C23" s="131">
        <f t="shared" si="0"/>
        <v>469808.18999999994</v>
      </c>
      <c r="D23" s="131">
        <f t="shared" si="1"/>
        <v>24517</v>
      </c>
      <c r="E23" s="94">
        <v>14831</v>
      </c>
      <c r="F23" s="94">
        <v>39348</v>
      </c>
    </row>
    <row r="24" spans="1:6" ht="12.75">
      <c r="A24" s="98">
        <f t="shared" si="2"/>
        <v>2036</v>
      </c>
      <c r="B24" s="96">
        <v>0.03</v>
      </c>
      <c r="C24" s="131">
        <f t="shared" si="0"/>
        <v>444555.18999999994</v>
      </c>
      <c r="D24" s="131">
        <f t="shared" si="1"/>
        <v>25253</v>
      </c>
      <c r="E24" s="94">
        <v>14095</v>
      </c>
      <c r="F24" s="94">
        <v>39348</v>
      </c>
    </row>
    <row r="25" spans="1:6" ht="12.75">
      <c r="A25" s="98">
        <f t="shared" si="2"/>
        <v>2037</v>
      </c>
      <c r="B25" s="96">
        <v>0.03</v>
      </c>
      <c r="C25" s="131">
        <f t="shared" si="0"/>
        <v>418544.18999999994</v>
      </c>
      <c r="D25" s="131">
        <f t="shared" si="1"/>
        <v>26011</v>
      </c>
      <c r="E25" s="94">
        <v>13337</v>
      </c>
      <c r="F25" s="94">
        <v>39348</v>
      </c>
    </row>
    <row r="26" spans="1:6" ht="12.75">
      <c r="A26" s="98">
        <f t="shared" si="2"/>
        <v>2038</v>
      </c>
      <c r="B26" s="96">
        <v>0.03</v>
      </c>
      <c r="C26" s="131">
        <f t="shared" si="0"/>
        <v>391752.18999999994</v>
      </c>
      <c r="D26" s="131">
        <f t="shared" si="1"/>
        <v>26792</v>
      </c>
      <c r="E26" s="94">
        <v>12556</v>
      </c>
      <c r="F26" s="94">
        <v>39348</v>
      </c>
    </row>
    <row r="27" spans="1:6" ht="12.75">
      <c r="A27" s="98">
        <f t="shared" si="2"/>
        <v>2039</v>
      </c>
      <c r="B27" s="96">
        <v>0.03</v>
      </c>
      <c r="C27" s="131">
        <f t="shared" si="0"/>
        <v>364156.18999999994</v>
      </c>
      <c r="D27" s="131">
        <f t="shared" si="1"/>
        <v>27596</v>
      </c>
      <c r="E27" s="94">
        <v>11752</v>
      </c>
      <c r="F27" s="94">
        <v>39348</v>
      </c>
    </row>
    <row r="28" spans="1:6" ht="12.75">
      <c r="A28" s="98">
        <f t="shared" si="2"/>
        <v>2040</v>
      </c>
      <c r="B28" s="96">
        <v>0.03</v>
      </c>
      <c r="C28" s="131">
        <f t="shared" si="0"/>
        <v>335731.18999999994</v>
      </c>
      <c r="D28" s="131">
        <f t="shared" si="1"/>
        <v>28425</v>
      </c>
      <c r="E28" s="94">
        <v>10923</v>
      </c>
      <c r="F28" s="94">
        <v>39348</v>
      </c>
    </row>
    <row r="29" spans="1:6" ht="12.75">
      <c r="A29" s="98">
        <f t="shared" si="2"/>
        <v>2041</v>
      </c>
      <c r="B29" s="96">
        <v>0.03</v>
      </c>
      <c r="C29" s="131">
        <f t="shared" si="0"/>
        <v>306444.18999999994</v>
      </c>
      <c r="D29" s="131">
        <f t="shared" si="1"/>
        <v>29287</v>
      </c>
      <c r="E29" s="94">
        <v>10061</v>
      </c>
      <c r="F29" s="94">
        <v>39348</v>
      </c>
    </row>
    <row r="30" spans="1:6" ht="12.75">
      <c r="A30" s="98">
        <f t="shared" si="2"/>
        <v>2042</v>
      </c>
      <c r="B30" s="96">
        <v>0.03</v>
      </c>
      <c r="C30" s="131">
        <f t="shared" si="0"/>
        <v>276279.18999999994</v>
      </c>
      <c r="D30" s="131">
        <f t="shared" si="1"/>
        <v>30165</v>
      </c>
      <c r="E30" s="94">
        <v>9183</v>
      </c>
      <c r="F30" s="94">
        <v>39348</v>
      </c>
    </row>
    <row r="31" spans="1:6" ht="12.75">
      <c r="A31" s="98">
        <f t="shared" si="2"/>
        <v>2043</v>
      </c>
      <c r="B31" s="96">
        <v>0.03</v>
      </c>
      <c r="C31" s="131">
        <f t="shared" si="0"/>
        <v>245208.18999999994</v>
      </c>
      <c r="D31" s="131">
        <f t="shared" si="1"/>
        <v>31071</v>
      </c>
      <c r="E31" s="94">
        <v>8277</v>
      </c>
      <c r="F31" s="94">
        <v>39348</v>
      </c>
    </row>
    <row r="32" spans="1:6" ht="12.75">
      <c r="A32" s="98">
        <f t="shared" si="2"/>
        <v>2044</v>
      </c>
      <c r="B32" s="96">
        <v>0.03</v>
      </c>
      <c r="C32" s="131">
        <f t="shared" si="0"/>
        <v>213205.18999999994</v>
      </c>
      <c r="D32" s="131">
        <f t="shared" si="1"/>
        <v>32003</v>
      </c>
      <c r="E32" s="94">
        <v>7345</v>
      </c>
      <c r="F32" s="94">
        <v>39348</v>
      </c>
    </row>
    <row r="33" spans="1:6" ht="12.75">
      <c r="A33" s="98">
        <f t="shared" si="2"/>
        <v>2045</v>
      </c>
      <c r="B33" s="96">
        <v>0.03</v>
      </c>
      <c r="C33" s="131">
        <f t="shared" si="0"/>
        <v>180242.18999999994</v>
      </c>
      <c r="D33" s="131">
        <f t="shared" si="1"/>
        <v>32963</v>
      </c>
      <c r="E33" s="94">
        <v>6385</v>
      </c>
      <c r="F33" s="94">
        <v>39348</v>
      </c>
    </row>
    <row r="34" spans="1:6" ht="12.75">
      <c r="A34" s="98">
        <f t="shared" si="2"/>
        <v>2046</v>
      </c>
      <c r="B34" s="96">
        <v>0.03</v>
      </c>
      <c r="C34" s="131">
        <f t="shared" si="0"/>
        <v>146290.18999999994</v>
      </c>
      <c r="D34" s="131">
        <f t="shared" si="1"/>
        <v>33952</v>
      </c>
      <c r="E34" s="94">
        <v>5396</v>
      </c>
      <c r="F34" s="94">
        <v>39348</v>
      </c>
    </row>
    <row r="35" spans="1:6" ht="12.75">
      <c r="A35" s="98">
        <f t="shared" si="2"/>
        <v>2047</v>
      </c>
      <c r="B35" s="96">
        <v>0.03</v>
      </c>
      <c r="C35" s="131">
        <f t="shared" si="0"/>
        <v>111321.18999999994</v>
      </c>
      <c r="D35" s="131">
        <f t="shared" si="1"/>
        <v>34969</v>
      </c>
      <c r="E35" s="94">
        <v>4379</v>
      </c>
      <c r="F35" s="94">
        <v>39348</v>
      </c>
    </row>
    <row r="36" spans="1:6" ht="12.75">
      <c r="A36" s="98">
        <f t="shared" si="2"/>
        <v>2048</v>
      </c>
      <c r="B36" s="96">
        <v>0.03</v>
      </c>
      <c r="C36" s="131">
        <f t="shared" si="0"/>
        <v>75302.18999999994</v>
      </c>
      <c r="D36" s="131">
        <f t="shared" si="1"/>
        <v>36019</v>
      </c>
      <c r="E36" s="94">
        <v>3329</v>
      </c>
      <c r="F36" s="94">
        <v>39348</v>
      </c>
    </row>
    <row r="37" spans="1:6" ht="12.75">
      <c r="A37" s="98">
        <f t="shared" si="2"/>
        <v>2049</v>
      </c>
      <c r="B37" s="96">
        <v>0.03</v>
      </c>
      <c r="C37" s="131">
        <f t="shared" si="0"/>
        <v>38202.189999999944</v>
      </c>
      <c r="D37" s="131">
        <f t="shared" si="1"/>
        <v>37100</v>
      </c>
      <c r="E37" s="94">
        <v>2248</v>
      </c>
      <c r="F37" s="94">
        <v>39348</v>
      </c>
    </row>
    <row r="38" spans="1:6" ht="15">
      <c r="A38" s="98">
        <f t="shared" si="2"/>
        <v>2050</v>
      </c>
      <c r="B38" s="96">
        <v>0.03</v>
      </c>
      <c r="C38" s="135">
        <v>0</v>
      </c>
      <c r="D38" s="135">
        <f t="shared" si="1"/>
        <v>38211</v>
      </c>
      <c r="E38" s="12">
        <v>1137</v>
      </c>
      <c r="F38" s="12">
        <v>39348</v>
      </c>
    </row>
    <row r="39" spans="1:4" ht="12.75">
      <c r="A39" s="98"/>
      <c r="B39" s="96"/>
      <c r="C39" s="131"/>
      <c r="D39" s="131"/>
    </row>
    <row r="40" spans="1:6" ht="12.75">
      <c r="A40" s="98"/>
      <c r="B40" s="100"/>
      <c r="C40" s="134"/>
      <c r="D40" s="134">
        <f>SUM(D9:D38)</f>
        <v>754880</v>
      </c>
      <c r="E40" s="5">
        <f>SUM(E9:E38)</f>
        <v>386212</v>
      </c>
      <c r="F40" s="5">
        <f>SUM(F9:F38)</f>
        <v>1141092</v>
      </c>
    </row>
    <row r="41" spans="1:4" ht="12.75">
      <c r="A41" s="99" t="s">
        <v>15</v>
      </c>
      <c r="C41" s="131"/>
      <c r="D41" s="136" t="s">
        <v>101</v>
      </c>
    </row>
    <row r="42" spans="3:4" ht="12.75">
      <c r="C42" s="131"/>
      <c r="D42" s="137">
        <f>C9-D40</f>
        <v>-8.81000000005588</v>
      </c>
    </row>
    <row r="43" spans="3:4" ht="12.75">
      <c r="C43" s="131"/>
      <c r="D43" s="131"/>
    </row>
  </sheetData>
  <sheetProtection/>
  <mergeCells count="1">
    <mergeCell ref="A3:C3"/>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BA99"/>
  <sheetViews>
    <sheetView zoomScalePageLayoutView="0" workbookViewId="0" topLeftCell="A1">
      <selection activeCell="A10" sqref="A10"/>
    </sheetView>
  </sheetViews>
  <sheetFormatPr defaultColWidth="9.77734375" defaultRowHeight="15.75"/>
  <cols>
    <col min="1" max="1" width="17.3359375" style="57" customWidth="1"/>
    <col min="2" max="2" width="6.21484375" style="57" bestFit="1" customWidth="1"/>
    <col min="3" max="4" width="11.3359375" style="94" bestFit="1" customWidth="1"/>
    <col min="5" max="5" width="13.5546875" style="94" customWidth="1"/>
    <col min="6" max="6" width="12.99609375" style="94" bestFit="1" customWidth="1"/>
    <col min="7" max="7" width="15.88671875" style="57" customWidth="1"/>
    <col min="8" max="8" width="8.10546875" style="57" bestFit="1" customWidth="1"/>
    <col min="9" max="10" width="10.4453125" style="57" bestFit="1" customWidth="1"/>
    <col min="11" max="11" width="9.4453125" style="57" bestFit="1" customWidth="1"/>
    <col min="12" max="12" width="10.4453125" style="57" bestFit="1" customWidth="1"/>
    <col min="13" max="13" width="14.88671875" style="57" customWidth="1"/>
    <col min="14" max="14" width="5.99609375" style="57" bestFit="1" customWidth="1"/>
    <col min="15" max="17" width="10.4453125" style="57" bestFit="1" customWidth="1"/>
    <col min="18" max="18" width="11.88671875" style="57" bestFit="1" customWidth="1"/>
    <col min="19" max="19" width="15.3359375" style="57" customWidth="1"/>
    <col min="20" max="20" width="5.99609375" style="57" bestFit="1" customWidth="1"/>
    <col min="21" max="21" width="7.3359375" style="57" bestFit="1" customWidth="1"/>
    <col min="22" max="22" width="7.77734375" style="57" bestFit="1" customWidth="1"/>
    <col min="23" max="23" width="6.5546875" style="57" bestFit="1" customWidth="1"/>
    <col min="24" max="24" width="7.77734375" style="57" bestFit="1" customWidth="1"/>
    <col min="25" max="25" width="14.4453125" style="57" customWidth="1"/>
    <col min="26" max="26" width="5.99609375" style="57" bestFit="1" customWidth="1"/>
    <col min="27" max="27" width="11.10546875" style="57" customWidth="1"/>
    <col min="28" max="29" width="10.4453125" style="57" bestFit="1" customWidth="1"/>
    <col min="30" max="30" width="11.88671875" style="57" bestFit="1" customWidth="1"/>
    <col min="31" max="31" width="14.4453125" style="57" customWidth="1"/>
    <col min="32" max="32" width="5.99609375" style="57" bestFit="1" customWidth="1"/>
    <col min="33" max="35" width="10.4453125" style="57" bestFit="1" customWidth="1"/>
    <col min="36" max="36" width="11.88671875" style="57" bestFit="1" customWidth="1"/>
    <col min="37" max="37" width="14.4453125" style="57" customWidth="1"/>
    <col min="38" max="38" width="6.99609375" style="57" bestFit="1" customWidth="1"/>
    <col min="39" max="42" width="11.88671875" style="57" bestFit="1" customWidth="1"/>
    <col min="43" max="43" width="14.6640625" style="57" customWidth="1"/>
    <col min="44" max="44" width="3.21484375" style="57" customWidth="1"/>
    <col min="45" max="45" width="5.4453125" style="57" customWidth="1"/>
    <col min="46" max="46" width="12.6640625" style="57" customWidth="1"/>
    <col min="47" max="47" width="13.3359375" style="57" customWidth="1"/>
    <col min="48" max="48" width="12.77734375" style="57" customWidth="1"/>
    <col min="49" max="49" width="15.3359375" style="57" customWidth="1"/>
    <col min="50" max="50" width="4.5546875" style="57" customWidth="1"/>
    <col min="51" max="53" width="11.88671875" style="57" bestFit="1" customWidth="1"/>
    <col min="54" max="16384" width="9.77734375" style="57" customWidth="1"/>
  </cols>
  <sheetData>
    <row r="1" ht="12.75">
      <c r="A1" s="17" t="s">
        <v>110</v>
      </c>
    </row>
    <row r="2" spans="1:8" ht="12.75">
      <c r="A2" s="17" t="s">
        <v>6</v>
      </c>
      <c r="H2" s="102"/>
    </row>
    <row r="3" spans="1:3" ht="12.75">
      <c r="A3" s="206">
        <v>44561</v>
      </c>
      <c r="B3" s="206"/>
      <c r="C3" s="206"/>
    </row>
    <row r="5" spans="1:2" ht="12.75">
      <c r="A5" s="95"/>
      <c r="B5" s="96"/>
    </row>
    <row r="6" spans="1:6" ht="12.75">
      <c r="A6" s="17"/>
      <c r="B6" s="100"/>
      <c r="C6" s="138"/>
      <c r="D6" s="138"/>
      <c r="E6" s="7"/>
      <c r="F6" s="7"/>
    </row>
    <row r="7" spans="1:6" ht="12.75">
      <c r="A7" s="105" t="s">
        <v>91</v>
      </c>
      <c r="B7" s="17"/>
      <c r="C7" s="138" t="s">
        <v>3</v>
      </c>
      <c r="D7" s="138" t="s">
        <v>4</v>
      </c>
      <c r="E7" s="7" t="s">
        <v>5</v>
      </c>
      <c r="F7" s="7" t="s">
        <v>0</v>
      </c>
    </row>
    <row r="8" spans="1:6" ht="12.75">
      <c r="A8" s="9"/>
      <c r="B8" s="100"/>
      <c r="C8" s="134"/>
      <c r="D8" s="134"/>
      <c r="E8" s="5"/>
      <c r="F8" s="5"/>
    </row>
    <row r="9" spans="1:6" ht="12.75">
      <c r="A9" s="9" t="s">
        <v>100</v>
      </c>
      <c r="B9" s="118" t="s">
        <v>55</v>
      </c>
      <c r="C9" s="134"/>
      <c r="D9" s="134"/>
      <c r="E9" s="5"/>
      <c r="F9" s="5"/>
    </row>
    <row r="10" spans="1:6" ht="12.75">
      <c r="A10" s="106">
        <v>44561</v>
      </c>
      <c r="B10" s="118"/>
      <c r="C10" s="134">
        <v>432056.82</v>
      </c>
      <c r="D10" s="134"/>
      <c r="E10" s="5"/>
      <c r="F10" s="5"/>
    </row>
    <row r="11" spans="1:6" ht="12.75">
      <c r="A11" s="98">
        <f>+YEAR(A10)+1</f>
        <v>2022</v>
      </c>
      <c r="B11" s="96">
        <v>0.025</v>
      </c>
      <c r="C11" s="131">
        <f>C10-D11</f>
        <v>424272.82</v>
      </c>
      <c r="D11" s="131">
        <f aca="true" t="shared" si="0" ref="D11:D23">SUM(F11-E11)</f>
        <v>7784</v>
      </c>
      <c r="E11" s="94">
        <v>10901</v>
      </c>
      <c r="F11" s="94">
        <v>18685</v>
      </c>
    </row>
    <row r="12" spans="1:6" ht="12.75">
      <c r="A12" s="98">
        <f>+A11+1</f>
        <v>2023</v>
      </c>
      <c r="B12" s="96">
        <v>0.025</v>
      </c>
      <c r="C12" s="131">
        <f aca="true" t="shared" si="1" ref="C12:C23">C11-D12</f>
        <v>416291.82</v>
      </c>
      <c r="D12" s="131">
        <f t="shared" si="0"/>
        <v>7981</v>
      </c>
      <c r="E12" s="94">
        <v>10704</v>
      </c>
      <c r="F12" s="94">
        <v>18685</v>
      </c>
    </row>
    <row r="13" spans="1:6" ht="12.75">
      <c r="A13" s="98">
        <f aca="true" t="shared" si="2" ref="A13:A45">+A12+1</f>
        <v>2024</v>
      </c>
      <c r="B13" s="96">
        <v>0.025</v>
      </c>
      <c r="C13" s="131">
        <f t="shared" si="1"/>
        <v>408108.82</v>
      </c>
      <c r="D13" s="131">
        <f t="shared" si="0"/>
        <v>8183</v>
      </c>
      <c r="E13" s="94">
        <v>10502</v>
      </c>
      <c r="F13" s="94">
        <v>18685</v>
      </c>
    </row>
    <row r="14" spans="1:6" ht="12.75">
      <c r="A14" s="98">
        <f t="shared" si="2"/>
        <v>2025</v>
      </c>
      <c r="B14" s="96">
        <v>0.025</v>
      </c>
      <c r="C14" s="131">
        <f t="shared" si="1"/>
        <v>399718.82</v>
      </c>
      <c r="D14" s="131">
        <f t="shared" si="0"/>
        <v>8390</v>
      </c>
      <c r="E14" s="94">
        <v>10295</v>
      </c>
      <c r="F14" s="94">
        <v>18685</v>
      </c>
    </row>
    <row r="15" spans="1:49" ht="12.75">
      <c r="A15" s="98">
        <f t="shared" si="2"/>
        <v>2026</v>
      </c>
      <c r="B15" s="96">
        <v>0.025</v>
      </c>
      <c r="C15" s="131">
        <f t="shared" si="1"/>
        <v>391116.82</v>
      </c>
      <c r="D15" s="131">
        <f t="shared" si="0"/>
        <v>8602</v>
      </c>
      <c r="E15" s="94">
        <v>10083</v>
      </c>
      <c r="F15" s="94">
        <v>18685</v>
      </c>
      <c r="AW15" s="108"/>
    </row>
    <row r="16" spans="1:49" ht="12.75">
      <c r="A16" s="98">
        <f t="shared" si="2"/>
        <v>2027</v>
      </c>
      <c r="B16" s="96">
        <v>0.025</v>
      </c>
      <c r="C16" s="131">
        <f t="shared" si="1"/>
        <v>382296.82</v>
      </c>
      <c r="D16" s="131">
        <f t="shared" si="0"/>
        <v>8820</v>
      </c>
      <c r="E16" s="94">
        <v>9865</v>
      </c>
      <c r="F16" s="94">
        <v>18685</v>
      </c>
      <c r="G16" s="108"/>
      <c r="H16" s="96"/>
      <c r="AW16" s="108"/>
    </row>
    <row r="17" spans="1:49" ht="12.75">
      <c r="A17" s="98">
        <f t="shared" si="2"/>
        <v>2028</v>
      </c>
      <c r="B17" s="96">
        <v>0.025</v>
      </c>
      <c r="C17" s="131">
        <f t="shared" si="1"/>
        <v>373253.82</v>
      </c>
      <c r="D17" s="131">
        <f t="shared" si="0"/>
        <v>9043</v>
      </c>
      <c r="E17" s="94">
        <v>9642</v>
      </c>
      <c r="F17" s="94">
        <v>18685</v>
      </c>
      <c r="G17" s="108"/>
      <c r="H17" s="96"/>
      <c r="AW17" s="108"/>
    </row>
    <row r="18" spans="1:49" ht="12.75">
      <c r="A18" s="98">
        <f t="shared" si="2"/>
        <v>2029</v>
      </c>
      <c r="B18" s="96">
        <v>0.025</v>
      </c>
      <c r="C18" s="131">
        <f t="shared" si="1"/>
        <v>363981.82</v>
      </c>
      <c r="D18" s="131">
        <f t="shared" si="0"/>
        <v>9272</v>
      </c>
      <c r="E18" s="94">
        <v>9413</v>
      </c>
      <c r="F18" s="94">
        <v>18685</v>
      </c>
      <c r="G18" s="108"/>
      <c r="H18" s="96"/>
      <c r="AW18" s="108"/>
    </row>
    <row r="19" spans="1:49" ht="12.75">
      <c r="A19" s="98">
        <f t="shared" si="2"/>
        <v>2030</v>
      </c>
      <c r="B19" s="96">
        <v>0.025</v>
      </c>
      <c r="C19" s="131">
        <f t="shared" si="1"/>
        <v>354454.82</v>
      </c>
      <c r="D19" s="131">
        <f t="shared" si="0"/>
        <v>9527</v>
      </c>
      <c r="E19" s="94">
        <v>9158</v>
      </c>
      <c r="F19" s="94">
        <v>18685</v>
      </c>
      <c r="G19" s="108"/>
      <c r="H19" s="109"/>
      <c r="AW19" s="108"/>
    </row>
    <row r="20" spans="1:49" ht="12.75">
      <c r="A20" s="98">
        <f t="shared" si="2"/>
        <v>2031</v>
      </c>
      <c r="B20" s="96">
        <v>0.025</v>
      </c>
      <c r="C20" s="131">
        <f t="shared" si="1"/>
        <v>344608.82</v>
      </c>
      <c r="D20" s="131">
        <f t="shared" si="0"/>
        <v>9846</v>
      </c>
      <c r="E20" s="94">
        <v>8839</v>
      </c>
      <c r="F20" s="94">
        <v>18685</v>
      </c>
      <c r="G20" s="108"/>
      <c r="H20" s="109"/>
      <c r="M20" s="108"/>
      <c r="N20" s="96"/>
      <c r="AW20" s="108"/>
    </row>
    <row r="21" spans="1:49" ht="12.75">
      <c r="A21" s="98">
        <f t="shared" si="2"/>
        <v>2032</v>
      </c>
      <c r="B21" s="96">
        <v>0.025</v>
      </c>
      <c r="C21" s="131">
        <f t="shared" si="1"/>
        <v>334516.82</v>
      </c>
      <c r="D21" s="131">
        <f t="shared" si="0"/>
        <v>10092</v>
      </c>
      <c r="E21" s="94">
        <v>8593</v>
      </c>
      <c r="F21" s="94">
        <v>18685</v>
      </c>
      <c r="G21" s="108"/>
      <c r="H21" s="109"/>
      <c r="M21" s="108"/>
      <c r="N21" s="96"/>
      <c r="AW21" s="108"/>
    </row>
    <row r="22" spans="1:49" ht="12.75">
      <c r="A22" s="98">
        <f t="shared" si="2"/>
        <v>2033</v>
      </c>
      <c r="B22" s="96">
        <v>0.025</v>
      </c>
      <c r="C22" s="131">
        <f t="shared" si="1"/>
        <v>324172.82</v>
      </c>
      <c r="D22" s="131">
        <f t="shared" si="0"/>
        <v>10344</v>
      </c>
      <c r="E22" s="94">
        <v>8341</v>
      </c>
      <c r="F22" s="94">
        <v>18685</v>
      </c>
      <c r="G22" s="108"/>
      <c r="H22" s="109"/>
      <c r="M22" s="108"/>
      <c r="N22" s="96"/>
      <c r="AW22" s="108"/>
    </row>
    <row r="23" spans="1:49" ht="12.75">
      <c r="A23" s="98">
        <f t="shared" si="2"/>
        <v>2034</v>
      </c>
      <c r="B23" s="96">
        <v>0.025</v>
      </c>
      <c r="C23" s="131">
        <f t="shared" si="1"/>
        <v>313569.82</v>
      </c>
      <c r="D23" s="131">
        <f t="shared" si="0"/>
        <v>10603</v>
      </c>
      <c r="E23" s="94">
        <v>8082</v>
      </c>
      <c r="F23" s="94">
        <v>18685</v>
      </c>
      <c r="G23" s="108"/>
      <c r="H23" s="109"/>
      <c r="M23" s="108"/>
      <c r="N23" s="96"/>
      <c r="AW23" s="108"/>
    </row>
    <row r="24" spans="1:49" ht="12.75">
      <c r="A24" s="98">
        <f t="shared" si="2"/>
        <v>2035</v>
      </c>
      <c r="B24" s="96">
        <v>0.025</v>
      </c>
      <c r="C24" s="131">
        <f aca="true" t="shared" si="3" ref="C24:C35">C23-D24</f>
        <v>302702.82</v>
      </c>
      <c r="D24" s="131">
        <f aca="true" t="shared" si="4" ref="D24:D35">SUM(F24-E24)</f>
        <v>10867</v>
      </c>
      <c r="E24" s="94">
        <v>7818</v>
      </c>
      <c r="F24" s="94">
        <v>18685</v>
      </c>
      <c r="G24" s="108"/>
      <c r="H24" s="109"/>
      <c r="M24" s="108"/>
      <c r="N24" s="96"/>
      <c r="AW24" s="108"/>
    </row>
    <row r="25" spans="1:49" ht="12.75">
      <c r="A25" s="98">
        <f t="shared" si="2"/>
        <v>2036</v>
      </c>
      <c r="B25" s="96">
        <v>0.025</v>
      </c>
      <c r="C25" s="131">
        <f t="shared" si="3"/>
        <v>291563.82</v>
      </c>
      <c r="D25" s="131">
        <f t="shared" si="4"/>
        <v>11139</v>
      </c>
      <c r="E25" s="94">
        <v>7546</v>
      </c>
      <c r="F25" s="94">
        <v>18685</v>
      </c>
      <c r="G25" s="108"/>
      <c r="H25" s="109"/>
      <c r="M25" s="108"/>
      <c r="N25" s="96"/>
      <c r="AW25" s="108"/>
    </row>
    <row r="26" spans="1:49" ht="12.75">
      <c r="A26" s="98">
        <f t="shared" si="2"/>
        <v>2037</v>
      </c>
      <c r="B26" s="96">
        <v>0.025</v>
      </c>
      <c r="C26" s="131">
        <f t="shared" si="3"/>
        <v>280146.82</v>
      </c>
      <c r="D26" s="131">
        <f t="shared" si="4"/>
        <v>11417</v>
      </c>
      <c r="E26" s="94">
        <v>7268</v>
      </c>
      <c r="F26" s="94">
        <v>18685</v>
      </c>
      <c r="G26" s="108"/>
      <c r="H26" s="109"/>
      <c r="M26" s="108"/>
      <c r="N26" s="96"/>
      <c r="AW26" s="108"/>
    </row>
    <row r="27" spans="1:49" ht="12.75">
      <c r="A27" s="98">
        <f t="shared" si="2"/>
        <v>2038</v>
      </c>
      <c r="B27" s="96">
        <v>0.025</v>
      </c>
      <c r="C27" s="131">
        <f t="shared" si="3"/>
        <v>268443.82</v>
      </c>
      <c r="D27" s="131">
        <f t="shared" si="4"/>
        <v>11703</v>
      </c>
      <c r="E27" s="94">
        <v>6982</v>
      </c>
      <c r="F27" s="94">
        <v>18685</v>
      </c>
      <c r="G27" s="108"/>
      <c r="H27" s="109"/>
      <c r="M27" s="108"/>
      <c r="N27" s="96"/>
      <c r="AW27" s="108"/>
    </row>
    <row r="28" spans="1:49" ht="12.75">
      <c r="A28" s="98">
        <f t="shared" si="2"/>
        <v>2039</v>
      </c>
      <c r="B28" s="96">
        <v>0.025</v>
      </c>
      <c r="C28" s="131">
        <f t="shared" si="3"/>
        <v>256448.82</v>
      </c>
      <c r="D28" s="131">
        <f t="shared" si="4"/>
        <v>11995</v>
      </c>
      <c r="E28" s="94">
        <v>6690</v>
      </c>
      <c r="F28" s="94">
        <v>18685</v>
      </c>
      <c r="G28" s="108"/>
      <c r="H28" s="109"/>
      <c r="M28" s="108"/>
      <c r="N28" s="96"/>
      <c r="AW28" s="108"/>
    </row>
    <row r="29" spans="1:49" ht="12.75">
      <c r="A29" s="98">
        <f t="shared" si="2"/>
        <v>2040</v>
      </c>
      <c r="B29" s="96">
        <v>0.025</v>
      </c>
      <c r="C29" s="131">
        <f t="shared" si="3"/>
        <v>244152.82</v>
      </c>
      <c r="D29" s="131">
        <f t="shared" si="4"/>
        <v>12296</v>
      </c>
      <c r="E29" s="94">
        <v>6389</v>
      </c>
      <c r="F29" s="94">
        <v>18685</v>
      </c>
      <c r="G29" s="108"/>
      <c r="H29" s="109"/>
      <c r="M29" s="108"/>
      <c r="N29" s="96"/>
      <c r="AW29" s="108"/>
    </row>
    <row r="30" spans="1:49" ht="12.75">
      <c r="A30" s="98">
        <f t="shared" si="2"/>
        <v>2041</v>
      </c>
      <c r="B30" s="96">
        <v>0.025</v>
      </c>
      <c r="C30" s="131">
        <f t="shared" si="3"/>
        <v>231548.82</v>
      </c>
      <c r="D30" s="131">
        <f t="shared" si="4"/>
        <v>12604</v>
      </c>
      <c r="E30" s="94">
        <v>6081</v>
      </c>
      <c r="F30" s="94">
        <v>18685</v>
      </c>
      <c r="G30" s="108"/>
      <c r="H30" s="109"/>
      <c r="M30" s="108"/>
      <c r="N30" s="96"/>
      <c r="AW30" s="108"/>
    </row>
    <row r="31" spans="1:49" ht="12.75">
      <c r="A31" s="98">
        <f t="shared" si="2"/>
        <v>2042</v>
      </c>
      <c r="B31" s="96">
        <v>0.025</v>
      </c>
      <c r="C31" s="131">
        <f t="shared" si="3"/>
        <v>218630.82</v>
      </c>
      <c r="D31" s="131">
        <f t="shared" si="4"/>
        <v>12918</v>
      </c>
      <c r="E31" s="94">
        <v>5767</v>
      </c>
      <c r="F31" s="94">
        <v>18685</v>
      </c>
      <c r="G31" s="108"/>
      <c r="H31" s="109"/>
      <c r="M31" s="108"/>
      <c r="N31" s="96"/>
      <c r="AW31" s="108"/>
    </row>
    <row r="32" spans="1:49" ht="12.75">
      <c r="A32" s="98">
        <f t="shared" si="2"/>
        <v>2043</v>
      </c>
      <c r="B32" s="96">
        <v>0.025</v>
      </c>
      <c r="C32" s="131">
        <f t="shared" si="3"/>
        <v>205389.82</v>
      </c>
      <c r="D32" s="131">
        <f t="shared" si="4"/>
        <v>13241</v>
      </c>
      <c r="E32" s="94">
        <v>5444</v>
      </c>
      <c r="F32" s="94">
        <v>18685</v>
      </c>
      <c r="G32" s="108"/>
      <c r="H32" s="109"/>
      <c r="M32" s="108"/>
      <c r="N32" s="96"/>
      <c r="AW32" s="108"/>
    </row>
    <row r="33" spans="1:49" ht="12.75">
      <c r="A33" s="98">
        <f t="shared" si="2"/>
        <v>2044</v>
      </c>
      <c r="B33" s="96">
        <v>0.025</v>
      </c>
      <c r="C33" s="131">
        <f t="shared" si="3"/>
        <v>191816.82</v>
      </c>
      <c r="D33" s="131">
        <f t="shared" si="4"/>
        <v>13573</v>
      </c>
      <c r="E33" s="94">
        <v>5112</v>
      </c>
      <c r="F33" s="94">
        <v>18685</v>
      </c>
      <c r="G33" s="108"/>
      <c r="H33" s="109"/>
      <c r="M33" s="108"/>
      <c r="N33" s="96"/>
      <c r="AW33" s="108"/>
    </row>
    <row r="34" spans="1:49" ht="12.75">
      <c r="A34" s="98">
        <f t="shared" si="2"/>
        <v>2045</v>
      </c>
      <c r="B34" s="96">
        <v>0.025</v>
      </c>
      <c r="C34" s="131">
        <f t="shared" si="3"/>
        <v>177904.82</v>
      </c>
      <c r="D34" s="131">
        <f t="shared" si="4"/>
        <v>13912</v>
      </c>
      <c r="E34" s="94">
        <v>4773</v>
      </c>
      <c r="F34" s="94">
        <v>18685</v>
      </c>
      <c r="G34" s="108"/>
      <c r="H34" s="109"/>
      <c r="M34" s="108"/>
      <c r="N34" s="96"/>
      <c r="AW34" s="108"/>
    </row>
    <row r="35" spans="1:49" ht="12.75">
      <c r="A35" s="98">
        <f t="shared" si="2"/>
        <v>2046</v>
      </c>
      <c r="B35" s="96">
        <v>0.025</v>
      </c>
      <c r="C35" s="131">
        <f t="shared" si="3"/>
        <v>163644.82</v>
      </c>
      <c r="D35" s="131">
        <f t="shared" si="4"/>
        <v>14260</v>
      </c>
      <c r="E35" s="94">
        <v>4425</v>
      </c>
      <c r="F35" s="94">
        <v>18685</v>
      </c>
      <c r="G35" s="108"/>
      <c r="H35" s="109"/>
      <c r="M35" s="108"/>
      <c r="N35" s="96"/>
      <c r="AW35" s="108"/>
    </row>
    <row r="36" spans="1:49" ht="12.75">
      <c r="A36" s="98">
        <f t="shared" si="2"/>
        <v>2047</v>
      </c>
      <c r="B36" s="96">
        <v>0.025</v>
      </c>
      <c r="C36" s="131">
        <f aca="true" t="shared" si="5" ref="C36:C44">C35-D36</f>
        <v>149028.82</v>
      </c>
      <c r="D36" s="131">
        <f aca="true" t="shared" si="6" ref="D36:D45">SUM(F36-E36)</f>
        <v>14616</v>
      </c>
      <c r="E36" s="94">
        <v>4069</v>
      </c>
      <c r="F36" s="94">
        <v>18685</v>
      </c>
      <c r="G36" s="108"/>
      <c r="H36" s="109"/>
      <c r="M36" s="108"/>
      <c r="N36" s="96"/>
      <c r="AW36" s="108"/>
    </row>
    <row r="37" spans="1:49" ht="12.75">
      <c r="A37" s="98">
        <f t="shared" si="2"/>
        <v>2048</v>
      </c>
      <c r="B37" s="96">
        <v>0.025</v>
      </c>
      <c r="C37" s="131">
        <f t="shared" si="5"/>
        <v>134047.82</v>
      </c>
      <c r="D37" s="131">
        <f t="shared" si="6"/>
        <v>14981</v>
      </c>
      <c r="E37" s="94">
        <v>3704</v>
      </c>
      <c r="F37" s="94">
        <v>18685</v>
      </c>
      <c r="G37" s="108"/>
      <c r="H37" s="109"/>
      <c r="M37" s="108"/>
      <c r="N37" s="96"/>
      <c r="AW37" s="108"/>
    </row>
    <row r="38" spans="1:49" ht="12.75">
      <c r="A38" s="98">
        <f t="shared" si="2"/>
        <v>2049</v>
      </c>
      <c r="B38" s="96">
        <v>0.025</v>
      </c>
      <c r="C38" s="131">
        <f t="shared" si="5"/>
        <v>118691.82</v>
      </c>
      <c r="D38" s="131">
        <f t="shared" si="6"/>
        <v>15356</v>
      </c>
      <c r="E38" s="94">
        <v>3329</v>
      </c>
      <c r="F38" s="94">
        <v>18685</v>
      </c>
      <c r="G38" s="108"/>
      <c r="H38" s="109"/>
      <c r="M38" s="108"/>
      <c r="N38" s="96"/>
      <c r="AW38" s="108"/>
    </row>
    <row r="39" spans="1:49" ht="12.75">
      <c r="A39" s="98">
        <f t="shared" si="2"/>
        <v>2050</v>
      </c>
      <c r="B39" s="96">
        <v>0.025</v>
      </c>
      <c r="C39" s="131">
        <f t="shared" si="5"/>
        <v>102952.82</v>
      </c>
      <c r="D39" s="131">
        <f t="shared" si="6"/>
        <v>15739</v>
      </c>
      <c r="E39" s="94">
        <v>2946</v>
      </c>
      <c r="F39" s="94">
        <v>18685</v>
      </c>
      <c r="G39" s="108"/>
      <c r="H39" s="109"/>
      <c r="M39" s="108"/>
      <c r="N39" s="96"/>
      <c r="AW39" s="108"/>
    </row>
    <row r="40" spans="1:49" ht="12.75">
      <c r="A40" s="98">
        <f t="shared" si="2"/>
        <v>2051</v>
      </c>
      <c r="B40" s="96">
        <v>0.025</v>
      </c>
      <c r="C40" s="131">
        <f t="shared" si="5"/>
        <v>86819.82</v>
      </c>
      <c r="D40" s="131">
        <f t="shared" si="6"/>
        <v>16133</v>
      </c>
      <c r="E40" s="94">
        <v>2552</v>
      </c>
      <c r="F40" s="94">
        <v>18685</v>
      </c>
      <c r="G40" s="108"/>
      <c r="H40" s="109"/>
      <c r="M40" s="108"/>
      <c r="N40" s="96"/>
      <c r="AW40" s="108"/>
    </row>
    <row r="41" spans="1:49" ht="12.75">
      <c r="A41" s="98">
        <f t="shared" si="2"/>
        <v>2052</v>
      </c>
      <c r="B41" s="96">
        <v>0.025</v>
      </c>
      <c r="C41" s="131">
        <f t="shared" si="5"/>
        <v>70283.82</v>
      </c>
      <c r="D41" s="131">
        <f t="shared" si="6"/>
        <v>16536</v>
      </c>
      <c r="E41" s="94">
        <v>2149</v>
      </c>
      <c r="F41" s="94">
        <v>18685</v>
      </c>
      <c r="G41" s="108"/>
      <c r="H41" s="109"/>
      <c r="M41" s="108"/>
      <c r="N41" s="96"/>
      <c r="AW41" s="108"/>
    </row>
    <row r="42" spans="1:49" ht="12.75">
      <c r="A42" s="98">
        <f t="shared" si="2"/>
        <v>2053</v>
      </c>
      <c r="B42" s="96">
        <v>0.025</v>
      </c>
      <c r="C42" s="131">
        <f t="shared" si="5"/>
        <v>53334.82000000001</v>
      </c>
      <c r="D42" s="131">
        <f t="shared" si="6"/>
        <v>16949</v>
      </c>
      <c r="E42" s="94">
        <v>1736</v>
      </c>
      <c r="F42" s="94">
        <v>18685</v>
      </c>
      <c r="G42" s="108"/>
      <c r="H42" s="109"/>
      <c r="M42" s="108"/>
      <c r="N42" s="96"/>
      <c r="AW42" s="108"/>
    </row>
    <row r="43" spans="1:49" ht="12.75">
      <c r="A43" s="98">
        <f t="shared" si="2"/>
        <v>2054</v>
      </c>
      <c r="B43" s="96">
        <v>0.025</v>
      </c>
      <c r="C43" s="131">
        <f t="shared" si="5"/>
        <v>35961.82000000001</v>
      </c>
      <c r="D43" s="131">
        <f t="shared" si="6"/>
        <v>17373</v>
      </c>
      <c r="E43" s="94">
        <v>1312</v>
      </c>
      <c r="F43" s="94">
        <v>18685</v>
      </c>
      <c r="G43" s="108"/>
      <c r="H43" s="109"/>
      <c r="M43" s="108"/>
      <c r="N43" s="96"/>
      <c r="AW43" s="108"/>
    </row>
    <row r="44" spans="1:49" ht="12.75">
      <c r="A44" s="98">
        <f t="shared" si="2"/>
        <v>2055</v>
      </c>
      <c r="B44" s="96">
        <v>0.025</v>
      </c>
      <c r="C44" s="131">
        <f t="shared" si="5"/>
        <v>18153.820000000007</v>
      </c>
      <c r="D44" s="131">
        <f t="shared" si="6"/>
        <v>17808</v>
      </c>
      <c r="E44" s="94">
        <v>877</v>
      </c>
      <c r="F44" s="94">
        <v>18685</v>
      </c>
      <c r="G44" s="108"/>
      <c r="H44" s="109"/>
      <c r="M44" s="108"/>
      <c r="N44" s="96"/>
      <c r="AW44" s="108"/>
    </row>
    <row r="45" spans="1:49" ht="15">
      <c r="A45" s="98">
        <f t="shared" si="2"/>
        <v>2056</v>
      </c>
      <c r="B45" s="96">
        <v>0.025</v>
      </c>
      <c r="C45" s="135">
        <v>0</v>
      </c>
      <c r="D45" s="135">
        <f t="shared" si="6"/>
        <v>18253</v>
      </c>
      <c r="E45" s="12">
        <v>432</v>
      </c>
      <c r="F45" s="12">
        <v>18685</v>
      </c>
      <c r="G45" s="108"/>
      <c r="H45" s="109"/>
      <c r="M45" s="108"/>
      <c r="N45" s="96"/>
      <c r="AW45" s="108"/>
    </row>
    <row r="46" spans="1:49" ht="12.75">
      <c r="A46" s="98"/>
      <c r="B46" s="96"/>
      <c r="C46" s="131"/>
      <c r="D46" s="131"/>
      <c r="G46" s="108"/>
      <c r="H46" s="109"/>
      <c r="M46" s="108"/>
      <c r="N46" s="96"/>
      <c r="AW46" s="108"/>
    </row>
    <row r="47" spans="1:49" ht="12.75">
      <c r="A47" s="98"/>
      <c r="B47" s="96"/>
      <c r="C47" s="134"/>
      <c r="D47" s="134">
        <f>SUM(D10:D45)</f>
        <v>432156</v>
      </c>
      <c r="E47" s="5">
        <f>SUM(E10:E45)</f>
        <v>221819</v>
      </c>
      <c r="F47" s="5">
        <f>SUM(F10:F45)</f>
        <v>653975</v>
      </c>
      <c r="G47" s="108"/>
      <c r="H47" s="109"/>
      <c r="M47" s="108"/>
      <c r="N47" s="96"/>
      <c r="AW47" s="108"/>
    </row>
    <row r="48" spans="1:49" ht="12.75">
      <c r="A48" s="99" t="s">
        <v>15</v>
      </c>
      <c r="B48" s="96"/>
      <c r="C48" s="131"/>
      <c r="D48" s="136" t="s">
        <v>70</v>
      </c>
      <c r="G48" s="108"/>
      <c r="H48" s="109"/>
      <c r="M48" s="108"/>
      <c r="N48" s="96"/>
      <c r="AW48" s="108"/>
    </row>
    <row r="49" spans="1:49" ht="12.75">
      <c r="A49" s="98"/>
      <c r="B49" s="96"/>
      <c r="C49" s="131"/>
      <c r="D49" s="137">
        <f>C10-D47</f>
        <v>-99.17999999999302</v>
      </c>
      <c r="G49" s="108"/>
      <c r="H49" s="109"/>
      <c r="M49" s="108"/>
      <c r="N49" s="96"/>
      <c r="AW49" s="108"/>
    </row>
    <row r="50" spans="1:49" ht="12.75">
      <c r="A50" s="98"/>
      <c r="B50" s="96"/>
      <c r="C50" s="131"/>
      <c r="D50" s="131"/>
      <c r="G50" s="108"/>
      <c r="M50" s="108"/>
      <c r="N50" s="96"/>
      <c r="AW50" s="108"/>
    </row>
    <row r="51" spans="1:49" ht="12.75">
      <c r="A51" s="98"/>
      <c r="B51" s="96"/>
      <c r="C51" s="131"/>
      <c r="D51" s="131"/>
      <c r="G51" s="108"/>
      <c r="M51" s="108"/>
      <c r="N51" s="96"/>
      <c r="AW51" s="108"/>
    </row>
    <row r="52" spans="1:49" ht="12.75">
      <c r="A52" s="98"/>
      <c r="B52" s="96"/>
      <c r="C52" s="131"/>
      <c r="D52" s="131"/>
      <c r="G52" s="108"/>
      <c r="M52" s="108"/>
      <c r="N52" s="96"/>
      <c r="AW52" s="108"/>
    </row>
    <row r="53" spans="1:49" ht="22.5" customHeight="1">
      <c r="A53" s="98"/>
      <c r="B53" s="96"/>
      <c r="G53" s="108"/>
      <c r="M53" s="108"/>
      <c r="N53" s="96"/>
      <c r="Y53" s="108"/>
      <c r="Z53" s="96"/>
      <c r="AW53" s="108"/>
    </row>
    <row r="54" spans="2:49" ht="12.75">
      <c r="B54" s="96"/>
      <c r="G54" s="108"/>
      <c r="M54" s="108"/>
      <c r="N54" s="96"/>
      <c r="Y54" s="108"/>
      <c r="Z54" s="96"/>
      <c r="AW54" s="108"/>
    </row>
    <row r="55" spans="1:49" ht="12.75">
      <c r="A55" s="98"/>
      <c r="B55" s="96"/>
      <c r="G55" s="108"/>
      <c r="M55" s="108"/>
      <c r="N55" s="96"/>
      <c r="Y55" s="108"/>
      <c r="Z55" s="96"/>
      <c r="AE55" s="108"/>
      <c r="AF55" s="96"/>
      <c r="AW55" s="108"/>
    </row>
    <row r="56" spans="2:49" ht="15">
      <c r="B56" s="96"/>
      <c r="E56" s="107"/>
      <c r="G56" s="108"/>
      <c r="M56" s="108"/>
      <c r="N56" s="96"/>
      <c r="Y56" s="108"/>
      <c r="Z56" s="96"/>
      <c r="AW56" s="108"/>
    </row>
    <row r="57" spans="1:49" ht="12.75">
      <c r="A57" s="98"/>
      <c r="G57" s="108"/>
      <c r="M57" s="108"/>
      <c r="N57" s="96"/>
      <c r="S57" s="108"/>
      <c r="T57" s="96"/>
      <c r="Y57" s="108"/>
      <c r="Z57" s="96"/>
      <c r="AE57" s="108"/>
      <c r="AF57" s="96"/>
      <c r="AL57" s="110"/>
      <c r="AW57" s="108"/>
    </row>
    <row r="58" spans="1:53" ht="12.75">
      <c r="A58" s="111"/>
      <c r="G58" s="112"/>
      <c r="H58" s="113"/>
      <c r="I58" s="113"/>
      <c r="J58" s="113"/>
      <c r="K58" s="113"/>
      <c r="L58" s="113"/>
      <c r="M58" s="108"/>
      <c r="N58" s="114"/>
      <c r="O58" s="113"/>
      <c r="P58" s="113"/>
      <c r="Q58" s="113"/>
      <c r="R58" s="113"/>
      <c r="S58" s="108"/>
      <c r="T58" s="115"/>
      <c r="U58" s="113"/>
      <c r="V58" s="113"/>
      <c r="W58" s="113"/>
      <c r="X58" s="113"/>
      <c r="Y58" s="108"/>
      <c r="Z58" s="115"/>
      <c r="AA58" s="113"/>
      <c r="AB58" s="113"/>
      <c r="AC58" s="113"/>
      <c r="AD58" s="113"/>
      <c r="AF58" s="116"/>
      <c r="AG58" s="113"/>
      <c r="AH58" s="113"/>
      <c r="AI58" s="113"/>
      <c r="AJ58" s="113"/>
      <c r="AL58" s="110"/>
      <c r="AY58" s="117"/>
      <c r="AZ58" s="117"/>
      <c r="BA58" s="117"/>
    </row>
    <row r="59" spans="1:38" ht="12.75">
      <c r="A59" s="98"/>
      <c r="B59" s="109"/>
      <c r="G59" s="108"/>
      <c r="H59" s="96"/>
      <c r="M59" s="108"/>
      <c r="N59" s="96"/>
      <c r="S59" s="108"/>
      <c r="T59" s="96"/>
      <c r="Y59" s="108"/>
      <c r="Z59" s="96"/>
      <c r="AF59" s="96"/>
      <c r="AL59" s="96"/>
    </row>
    <row r="60" spans="1:25" ht="12.75">
      <c r="A60" s="111"/>
      <c r="G60" s="108"/>
      <c r="M60" s="108"/>
      <c r="S60" s="108"/>
      <c r="T60" s="96"/>
      <c r="Y60" s="108"/>
    </row>
    <row r="61" spans="1:25" ht="12.75">
      <c r="A61" s="98"/>
      <c r="B61" s="109"/>
      <c r="G61" s="108"/>
      <c r="M61" s="108"/>
      <c r="S61" s="108"/>
      <c r="T61" s="96"/>
      <c r="Y61" s="108"/>
    </row>
    <row r="62" spans="1:25" ht="12.75">
      <c r="A62" s="111"/>
      <c r="G62" s="108"/>
      <c r="M62" s="108"/>
      <c r="S62" s="108"/>
      <c r="T62" s="96"/>
      <c r="Y62" s="108"/>
    </row>
    <row r="63" spans="1:25" ht="12.75">
      <c r="A63" s="98"/>
      <c r="B63" s="109"/>
      <c r="G63" s="108"/>
      <c r="M63" s="108"/>
      <c r="S63" s="108"/>
      <c r="T63" s="96"/>
      <c r="Y63" s="108"/>
    </row>
    <row r="64" spans="1:25" ht="12.75">
      <c r="A64" s="108"/>
      <c r="B64" s="109"/>
      <c r="G64" s="108"/>
      <c r="M64" s="108"/>
      <c r="S64" s="108"/>
      <c r="T64" s="96"/>
      <c r="Y64" s="108"/>
    </row>
    <row r="65" spans="1:25" ht="12.75">
      <c r="A65" s="108"/>
      <c r="B65" s="109"/>
      <c r="G65" s="108"/>
      <c r="M65" s="108"/>
      <c r="S65" s="108"/>
      <c r="T65" s="96"/>
      <c r="Y65" s="108"/>
    </row>
    <row r="66" spans="1:25" ht="12.75">
      <c r="A66" s="108"/>
      <c r="B66" s="109"/>
      <c r="G66" s="108"/>
      <c r="M66" s="108"/>
      <c r="S66" s="108"/>
      <c r="T66" s="96"/>
      <c r="Y66" s="108"/>
    </row>
    <row r="67" spans="1:25" ht="12.75">
      <c r="A67" s="108"/>
      <c r="B67" s="109"/>
      <c r="G67" s="108"/>
      <c r="M67" s="108"/>
      <c r="S67" s="108"/>
      <c r="T67" s="96"/>
      <c r="Y67" s="108"/>
    </row>
    <row r="68" spans="1:25" ht="12.75">
      <c r="A68" s="108"/>
      <c r="B68" s="109"/>
      <c r="G68" s="108"/>
      <c r="M68" s="108"/>
      <c r="S68" s="108"/>
      <c r="T68" s="96"/>
      <c r="Y68" s="108"/>
    </row>
    <row r="69" spans="1:25" ht="12.75">
      <c r="A69" s="108"/>
      <c r="B69" s="109"/>
      <c r="G69" s="108"/>
      <c r="M69" s="108"/>
      <c r="S69" s="108"/>
      <c r="T69" s="96"/>
      <c r="Y69" s="108"/>
    </row>
    <row r="70" spans="1:25" ht="12.75">
      <c r="A70" s="108"/>
      <c r="B70" s="109"/>
      <c r="G70" s="108"/>
      <c r="M70" s="108"/>
      <c r="S70" s="108"/>
      <c r="T70" s="96"/>
      <c r="Y70" s="108"/>
    </row>
    <row r="71" spans="1:25" ht="12.75">
      <c r="A71" s="108"/>
      <c r="B71" s="109"/>
      <c r="G71" s="108"/>
      <c r="M71" s="108"/>
      <c r="S71" s="108"/>
      <c r="T71" s="96"/>
      <c r="Y71" s="108"/>
    </row>
    <row r="72" spans="1:25" ht="12.75">
      <c r="A72" s="108"/>
      <c r="B72" s="109"/>
      <c r="G72" s="108"/>
      <c r="M72" s="108"/>
      <c r="S72" s="108"/>
      <c r="T72" s="96"/>
      <c r="Y72" s="108"/>
    </row>
    <row r="73" spans="1:25" ht="12.75">
      <c r="A73" s="108"/>
      <c r="B73" s="109"/>
      <c r="G73" s="108"/>
      <c r="M73" s="108"/>
      <c r="S73" s="108"/>
      <c r="T73" s="96"/>
      <c r="Y73" s="108"/>
    </row>
    <row r="74" spans="1:25" ht="12.75">
      <c r="A74" s="108"/>
      <c r="B74" s="109"/>
      <c r="G74" s="108"/>
      <c r="M74" s="108"/>
      <c r="S74" s="108"/>
      <c r="T74" s="96"/>
      <c r="Y74" s="108"/>
    </row>
    <row r="75" spans="1:25" ht="12.75">
      <c r="A75" s="108"/>
      <c r="B75" s="109"/>
      <c r="G75" s="108"/>
      <c r="M75" s="108"/>
      <c r="S75" s="108"/>
      <c r="T75" s="96"/>
      <c r="Y75" s="108"/>
    </row>
    <row r="76" spans="1:25" ht="12.75">
      <c r="A76" s="108"/>
      <c r="B76" s="109"/>
      <c r="G76" s="108"/>
      <c r="M76" s="108"/>
      <c r="S76" s="108"/>
      <c r="T76" s="96"/>
      <c r="Y76" s="108"/>
    </row>
    <row r="77" spans="1:25" ht="12.75">
      <c r="A77" s="108"/>
      <c r="B77" s="109"/>
      <c r="G77" s="108"/>
      <c r="M77" s="108"/>
      <c r="S77" s="108"/>
      <c r="T77" s="96"/>
      <c r="Y77" s="108"/>
    </row>
    <row r="78" spans="1:25" ht="12.75">
      <c r="A78" s="108"/>
      <c r="B78" s="109"/>
      <c r="G78" s="108"/>
      <c r="M78" s="108"/>
      <c r="S78" s="108"/>
      <c r="T78" s="96"/>
      <c r="Y78" s="108"/>
    </row>
    <row r="79" spans="1:25" ht="12.75">
      <c r="A79" s="108"/>
      <c r="G79" s="108"/>
      <c r="M79" s="108"/>
      <c r="S79" s="108"/>
      <c r="T79" s="96"/>
      <c r="Y79" s="108"/>
    </row>
    <row r="80" spans="1:25" ht="12.75">
      <c r="A80" s="108"/>
      <c r="G80" s="108"/>
      <c r="S80" s="108"/>
      <c r="T80" s="96"/>
      <c r="Y80" s="108"/>
    </row>
    <row r="81" spans="1:7" ht="12.75">
      <c r="A81" s="108"/>
      <c r="G81" s="108"/>
    </row>
    <row r="82" spans="1:7" ht="12.75">
      <c r="A82" s="108"/>
      <c r="G82" s="108"/>
    </row>
    <row r="83" spans="1:7" ht="12.75">
      <c r="A83" s="108"/>
      <c r="G83" s="108"/>
    </row>
    <row r="84" spans="1:7" ht="12.75">
      <c r="A84" s="108"/>
      <c r="G84" s="108"/>
    </row>
    <row r="85" spans="1:7" ht="12.75">
      <c r="A85" s="108"/>
      <c r="G85" s="108"/>
    </row>
    <row r="86" spans="1:7" ht="12.75">
      <c r="A86" s="108"/>
      <c r="G86" s="108"/>
    </row>
    <row r="87" spans="1:7" ht="12.75">
      <c r="A87" s="108"/>
      <c r="G87" s="108"/>
    </row>
    <row r="88" spans="1:7" ht="12.75">
      <c r="A88" s="108"/>
      <c r="G88" s="108"/>
    </row>
    <row r="89" spans="1:7" ht="12.75">
      <c r="A89" s="108"/>
      <c r="G89" s="108"/>
    </row>
    <row r="90" spans="1:7" ht="12.75">
      <c r="A90" s="108"/>
      <c r="G90" s="108"/>
    </row>
    <row r="91" spans="1:7" ht="12.75">
      <c r="A91" s="108"/>
      <c r="G91" s="108"/>
    </row>
    <row r="92" spans="1:7" ht="12.75">
      <c r="A92" s="108"/>
      <c r="G92" s="108"/>
    </row>
    <row r="93" spans="1:7" ht="12.75">
      <c r="A93" s="108"/>
      <c r="G93" s="108"/>
    </row>
    <row r="94" spans="1:7" ht="12.75">
      <c r="A94" s="108"/>
      <c r="G94" s="108"/>
    </row>
    <row r="95" spans="1:7" ht="12.75">
      <c r="A95" s="108"/>
      <c r="G95" s="108"/>
    </row>
    <row r="96" spans="1:7" ht="12.75">
      <c r="A96" s="108"/>
      <c r="G96" s="108"/>
    </row>
    <row r="97" spans="1:7" ht="12.75">
      <c r="A97" s="108"/>
      <c r="G97" s="108"/>
    </row>
    <row r="98" spans="1:7" ht="12.75">
      <c r="A98" s="108"/>
      <c r="G98" s="108"/>
    </row>
    <row r="99" ht="12.75">
      <c r="G99" s="108"/>
    </row>
  </sheetData>
  <sheetProtection/>
  <mergeCells count="1">
    <mergeCell ref="A3:C3"/>
  </mergeCells>
  <printOptions/>
  <pageMargins left="0.5" right="0.5" top="0.5" bottom="0.55" header="0.5" footer="0.5"/>
  <pageSetup fitToHeight="1" fitToWidth="1" horizontalDpi="360" verticalDpi="360" orientation="portrait" r:id="rId2"/>
  <headerFooter alignWithMargins="0">
    <oddHeader>&amp;R&amp;D</oddHeader>
    <oddFooter>&amp;RCC-2</oddFooter>
  </headerFooter>
  <drawing r:id="rId1"/>
</worksheet>
</file>

<file path=xl/worksheets/sheet4.xml><?xml version="1.0" encoding="utf-8"?>
<worksheet xmlns="http://schemas.openxmlformats.org/spreadsheetml/2006/main" xmlns:r="http://schemas.openxmlformats.org/officeDocument/2006/relationships">
  <dimension ref="A1:V62"/>
  <sheetViews>
    <sheetView zoomScalePageLayoutView="0" workbookViewId="0" topLeftCell="A1">
      <selection activeCell="C5" sqref="C5"/>
    </sheetView>
  </sheetViews>
  <sheetFormatPr defaultColWidth="8.88671875" defaultRowHeight="15.75"/>
  <cols>
    <col min="1" max="1" width="13.88671875" style="57" customWidth="1"/>
    <col min="2" max="2" width="8.88671875" style="57" customWidth="1"/>
    <col min="3" max="3" width="9.3359375" style="94" customWidth="1"/>
    <col min="4" max="4" width="8.4453125" style="94" customWidth="1"/>
    <col min="5" max="5" width="8.21484375" style="94" customWidth="1"/>
    <col min="6" max="6" width="3.3359375" style="94" customWidth="1"/>
    <col min="7" max="7" width="12.5546875" style="94" customWidth="1"/>
    <col min="8" max="8" width="1.77734375" style="94" customWidth="1"/>
    <col min="9" max="9" width="10.21484375" style="94" customWidth="1"/>
    <col min="10" max="10" width="1.33203125" style="94" customWidth="1"/>
    <col min="11" max="11" width="9.6640625" style="94" bestFit="1" customWidth="1"/>
    <col min="12" max="12" width="1.33203125" style="94" customWidth="1"/>
    <col min="13" max="13" width="10.10546875" style="94" customWidth="1"/>
    <col min="14" max="14" width="3.5546875" style="57" customWidth="1"/>
    <col min="15" max="15" width="3.77734375" style="57" customWidth="1"/>
    <col min="16" max="18" width="8.88671875" style="57" customWidth="1"/>
    <col min="19" max="19" width="1.66796875" style="57" customWidth="1"/>
    <col min="20" max="20" width="9.77734375" style="57" customWidth="1"/>
    <col min="21" max="21" width="2.77734375" style="57" customWidth="1"/>
    <col min="22" max="22" width="9.3359375" style="57" bestFit="1" customWidth="1"/>
    <col min="23" max="16384" width="8.88671875" style="57" customWidth="1"/>
  </cols>
  <sheetData>
    <row r="1" spans="1:3" ht="12.75">
      <c r="A1" s="17" t="s">
        <v>110</v>
      </c>
      <c r="B1" s="17"/>
      <c r="C1" s="5"/>
    </row>
    <row r="2" spans="1:3" ht="12.75">
      <c r="A2" s="14" t="s">
        <v>2</v>
      </c>
      <c r="B2" s="17"/>
      <c r="C2" s="5"/>
    </row>
    <row r="3" spans="1:14" ht="12.75">
      <c r="A3" s="206">
        <v>44561</v>
      </c>
      <c r="B3" s="206"/>
      <c r="C3" s="206"/>
      <c r="N3" s="102"/>
    </row>
    <row r="4" spans="7:13" ht="12.75">
      <c r="G4" s="5" t="s">
        <v>50</v>
      </c>
      <c r="H4" s="6"/>
      <c r="I4" s="5"/>
      <c r="J4" s="5"/>
      <c r="K4" s="5"/>
      <c r="L4" s="5"/>
      <c r="M4" s="5"/>
    </row>
    <row r="5" spans="1:22" ht="12.75">
      <c r="A5" s="9"/>
      <c r="B5" s="4"/>
      <c r="C5" s="8" t="s">
        <v>4</v>
      </c>
      <c r="D5" s="8" t="s">
        <v>5</v>
      </c>
      <c r="E5" s="8" t="s">
        <v>0</v>
      </c>
      <c r="G5" s="5" t="s">
        <v>51</v>
      </c>
      <c r="H5" s="5"/>
      <c r="I5" s="7" t="s">
        <v>4</v>
      </c>
      <c r="J5" s="7"/>
      <c r="K5" s="7" t="s">
        <v>5</v>
      </c>
      <c r="L5" s="7"/>
      <c r="M5" s="7" t="s">
        <v>15</v>
      </c>
      <c r="O5" s="14" t="s">
        <v>68</v>
      </c>
      <c r="P5" s="9"/>
      <c r="Q5" s="9"/>
      <c r="R5" s="9"/>
      <c r="S5" s="9"/>
      <c r="T5" s="188">
        <v>2021</v>
      </c>
      <c r="U5" s="188"/>
      <c r="V5" s="188">
        <v>2020</v>
      </c>
    </row>
    <row r="6" spans="1:20" ht="12.75">
      <c r="A6" s="106"/>
      <c r="K6" s="94" t="s">
        <v>1</v>
      </c>
      <c r="T6" s="72"/>
    </row>
    <row r="7" spans="1:20" ht="12.75">
      <c r="A7" s="98">
        <f>+YEAR(A3)+1</f>
        <v>2022</v>
      </c>
      <c r="C7" s="94">
        <f>'91-21'!D10+'91-23'!D11</f>
        <v>24476</v>
      </c>
      <c r="D7" s="94">
        <f>'91-21'!E10+'91-23'!E11</f>
        <v>33557</v>
      </c>
      <c r="E7" s="94">
        <f aca="true" t="shared" si="0" ref="E7:E37">SUM(C7:D7)</f>
        <v>58033</v>
      </c>
      <c r="G7" s="55">
        <f>+A7</f>
        <v>2022</v>
      </c>
      <c r="I7" s="119">
        <f>+C7</f>
        <v>24476</v>
      </c>
      <c r="J7" s="119"/>
      <c r="K7" s="119">
        <f>+D7</f>
        <v>33557</v>
      </c>
      <c r="L7" s="119"/>
      <c r="M7" s="119">
        <f aca="true" t="shared" si="1" ref="M7:M16">+I7+K7</f>
        <v>58033</v>
      </c>
      <c r="O7" s="57" t="s">
        <v>92</v>
      </c>
      <c r="T7" s="72"/>
    </row>
    <row r="8" spans="1:20" ht="12.75">
      <c r="A8" s="98">
        <f>+A7+1</f>
        <v>2023</v>
      </c>
      <c r="C8" s="94">
        <f>'91-21'!D11+'91-23'!D12</f>
        <v>25174</v>
      </c>
      <c r="D8" s="94">
        <f>'91-21'!E11+'91-23'!E12</f>
        <v>32859</v>
      </c>
      <c r="E8" s="94">
        <f t="shared" si="0"/>
        <v>58033</v>
      </c>
      <c r="G8" s="55">
        <f>+A8</f>
        <v>2023</v>
      </c>
      <c r="I8" s="89">
        <f>+C8</f>
        <v>25174</v>
      </c>
      <c r="J8" s="89"/>
      <c r="K8" s="89">
        <f>+D8</f>
        <v>32859</v>
      </c>
      <c r="L8" s="89"/>
      <c r="M8" s="89">
        <f t="shared" si="1"/>
        <v>58033</v>
      </c>
      <c r="P8" s="57" t="s">
        <v>95</v>
      </c>
      <c r="T8" s="72"/>
    </row>
    <row r="9" spans="1:20" ht="12.75">
      <c r="A9" s="98">
        <f aca="true" t="shared" si="2" ref="A9:A41">+A8+1</f>
        <v>2024</v>
      </c>
      <c r="C9" s="94">
        <f>'91-21'!D12+'91-23'!D13</f>
        <v>25893</v>
      </c>
      <c r="D9" s="94">
        <f>'91-21'!E12+'91-23'!E13</f>
        <v>32140</v>
      </c>
      <c r="E9" s="94">
        <f t="shared" si="0"/>
        <v>58033</v>
      </c>
      <c r="G9" s="55">
        <f>+A9</f>
        <v>2024</v>
      </c>
      <c r="I9" s="89">
        <f>+C9</f>
        <v>25893</v>
      </c>
      <c r="J9" s="89"/>
      <c r="K9" s="89">
        <f>+D9</f>
        <v>32140</v>
      </c>
      <c r="L9" s="89"/>
      <c r="M9" s="89">
        <f t="shared" si="1"/>
        <v>58033</v>
      </c>
      <c r="P9" s="57" t="s">
        <v>94</v>
      </c>
      <c r="T9" s="72"/>
    </row>
    <row r="10" spans="1:22" ht="12.75">
      <c r="A10" s="98">
        <f t="shared" si="2"/>
        <v>2025</v>
      </c>
      <c r="C10" s="94">
        <f>'91-21'!D13+'91-23'!D14</f>
        <v>26541</v>
      </c>
      <c r="D10" s="94">
        <f>'91-21'!E13+'91-23'!E14</f>
        <v>31492</v>
      </c>
      <c r="E10" s="94">
        <f t="shared" si="0"/>
        <v>58033</v>
      </c>
      <c r="G10" s="55">
        <f>+A10</f>
        <v>2025</v>
      </c>
      <c r="I10" s="89">
        <f>+C10</f>
        <v>26541</v>
      </c>
      <c r="J10" s="89"/>
      <c r="K10" s="89">
        <f>+D10</f>
        <v>31492</v>
      </c>
      <c r="L10" s="89"/>
      <c r="M10" s="89">
        <f t="shared" si="1"/>
        <v>58033</v>
      </c>
      <c r="P10" s="57" t="s">
        <v>93</v>
      </c>
      <c r="T10" s="161">
        <f>+Lead!J9</f>
        <v>432056.7</v>
      </c>
      <c r="U10" s="120"/>
      <c r="V10" s="120">
        <f>Lead!D9</f>
        <v>439748</v>
      </c>
    </row>
    <row r="11" spans="1:22" ht="12.75">
      <c r="A11" s="98">
        <f t="shared" si="2"/>
        <v>2026</v>
      </c>
      <c r="C11" s="94">
        <f>'91-21'!D14+'91-23'!D15</f>
        <v>27391</v>
      </c>
      <c r="D11" s="94">
        <f>'91-21'!E14+'91-23'!E15</f>
        <v>30642</v>
      </c>
      <c r="E11" s="94">
        <f t="shared" si="0"/>
        <v>58033</v>
      </c>
      <c r="G11" s="55">
        <f>+A11</f>
        <v>2026</v>
      </c>
      <c r="I11" s="89">
        <f>+C11</f>
        <v>27391</v>
      </c>
      <c r="J11" s="89"/>
      <c r="K11" s="89">
        <f>+D11</f>
        <v>30642</v>
      </c>
      <c r="L11" s="89"/>
      <c r="M11" s="89">
        <f t="shared" si="1"/>
        <v>58033</v>
      </c>
      <c r="T11" s="161"/>
      <c r="U11" s="120"/>
      <c r="V11" s="120"/>
    </row>
    <row r="12" spans="1:22" ht="12.75">
      <c r="A12" s="98">
        <f t="shared" si="2"/>
        <v>2027</v>
      </c>
      <c r="C12" s="94">
        <f>'91-21'!D15+'91-23'!D16</f>
        <v>28172</v>
      </c>
      <c r="D12" s="94">
        <f>'91-21'!E15+'91-23'!E16</f>
        <v>29861</v>
      </c>
      <c r="E12" s="94">
        <f t="shared" si="0"/>
        <v>58033</v>
      </c>
      <c r="G12" s="55" t="str">
        <f>+A12&amp;" - "&amp;A16</f>
        <v>2027 - 2031</v>
      </c>
      <c r="I12" s="89">
        <f>SUM(C12:C16)</f>
        <v>149170</v>
      </c>
      <c r="J12" s="89"/>
      <c r="K12" s="89">
        <f>SUM(D12:D16)</f>
        <v>140995</v>
      </c>
      <c r="L12" s="89"/>
      <c r="M12" s="89">
        <f t="shared" si="1"/>
        <v>290165</v>
      </c>
      <c r="O12" s="57" t="s">
        <v>57</v>
      </c>
      <c r="T12" s="161"/>
      <c r="U12" s="120"/>
      <c r="V12" s="120"/>
    </row>
    <row r="13" spans="1:22" ht="12.75">
      <c r="A13" s="98">
        <f t="shared" si="2"/>
        <v>2028</v>
      </c>
      <c r="C13" s="94">
        <f>'91-21'!D16+'91-23'!D17</f>
        <v>28976</v>
      </c>
      <c r="D13" s="94">
        <f>'91-21'!E16+'91-23'!E17</f>
        <v>29057</v>
      </c>
      <c r="E13" s="94">
        <f t="shared" si="0"/>
        <v>58033</v>
      </c>
      <c r="G13" s="55" t="str">
        <f>+A17&amp;" - "&amp;A21</f>
        <v>2032 - 2036</v>
      </c>
      <c r="I13" s="89">
        <f>SUM(C17:C21)</f>
        <v>172164</v>
      </c>
      <c r="J13" s="89"/>
      <c r="K13" s="89">
        <f>SUM(D17:D21)</f>
        <v>118001</v>
      </c>
      <c r="L13" s="89"/>
      <c r="M13" s="89">
        <f t="shared" si="1"/>
        <v>290165</v>
      </c>
      <c r="P13" s="57" t="s">
        <v>58</v>
      </c>
      <c r="T13" s="161"/>
      <c r="U13" s="120"/>
      <c r="V13" s="120"/>
    </row>
    <row r="14" spans="1:22" ht="12.75">
      <c r="A14" s="98">
        <f t="shared" si="2"/>
        <v>2029</v>
      </c>
      <c r="C14" s="94">
        <f>'91-21'!D17+'91-23'!D18</f>
        <v>29804</v>
      </c>
      <c r="D14" s="94">
        <f>'91-21'!E17+'91-23'!E18</f>
        <v>28229</v>
      </c>
      <c r="E14" s="94">
        <f t="shared" si="0"/>
        <v>58033</v>
      </c>
      <c r="G14" s="55" t="str">
        <f>+A21&amp;" - "&amp;A26</f>
        <v>2036 - 2041</v>
      </c>
      <c r="I14" s="89">
        <f>SUM(C22:C26)</f>
        <v>198126</v>
      </c>
      <c r="J14" s="89"/>
      <c r="K14" s="89">
        <f>SUM(D22:D26)</f>
        <v>92039</v>
      </c>
      <c r="L14" s="89"/>
      <c r="M14" s="89">
        <f t="shared" si="1"/>
        <v>290165</v>
      </c>
      <c r="P14" s="57" t="s">
        <v>59</v>
      </c>
      <c r="T14" s="161"/>
      <c r="U14" s="120"/>
      <c r="V14" s="120"/>
    </row>
    <row r="15" spans="1:22" ht="15">
      <c r="A15" s="98">
        <f t="shared" si="2"/>
        <v>2030</v>
      </c>
      <c r="C15" s="94">
        <f>'91-21'!D18+'91-23'!D19</f>
        <v>30674</v>
      </c>
      <c r="D15" s="94">
        <f>'91-21'!E18+'91-23'!E19</f>
        <v>27359</v>
      </c>
      <c r="E15" s="94">
        <f t="shared" si="0"/>
        <v>58033</v>
      </c>
      <c r="G15" s="55" t="str">
        <f>+A26&amp;" - "&amp;A31</f>
        <v>2041 - 2046</v>
      </c>
      <c r="I15" s="89">
        <f>SUM(C27:C31)</f>
        <v>228058</v>
      </c>
      <c r="J15" s="89"/>
      <c r="K15" s="89">
        <f>SUM(D27:D31)</f>
        <v>62107</v>
      </c>
      <c r="L15" s="89"/>
      <c r="M15" s="89">
        <f t="shared" si="1"/>
        <v>290165</v>
      </c>
      <c r="P15" s="57" t="s">
        <v>60</v>
      </c>
      <c r="T15" s="160">
        <f>Lead!J8</f>
        <v>754870.59</v>
      </c>
      <c r="U15" s="11"/>
      <c r="V15" s="11">
        <f>Lead!D8</f>
        <v>771086</v>
      </c>
    </row>
    <row r="16" spans="1:22" ht="12.75">
      <c r="A16" s="98">
        <f t="shared" si="2"/>
        <v>2031</v>
      </c>
      <c r="C16" s="94">
        <f>'91-21'!D19+'91-23'!D20</f>
        <v>31544</v>
      </c>
      <c r="D16" s="94">
        <f>'91-21'!E19+'91-23'!E20</f>
        <v>26489</v>
      </c>
      <c r="E16" s="94">
        <f t="shared" si="0"/>
        <v>58033</v>
      </c>
      <c r="G16" s="55" t="str">
        <f>+A32&amp;" - "&amp;A36</f>
        <v>2047 - 2051</v>
      </c>
      <c r="I16" s="89">
        <f>SUM(C32:C36)</f>
        <v>223124</v>
      </c>
      <c r="J16" s="89"/>
      <c r="K16" s="89">
        <f>SUM(D32:D36)</f>
        <v>27693</v>
      </c>
      <c r="L16" s="89"/>
      <c r="M16" s="89">
        <f t="shared" si="1"/>
        <v>250817</v>
      </c>
      <c r="T16" s="161"/>
      <c r="U16" s="120"/>
      <c r="V16" s="120"/>
    </row>
    <row r="17" spans="1:22" ht="15">
      <c r="A17" s="98">
        <f t="shared" si="2"/>
        <v>2032</v>
      </c>
      <c r="C17" s="94">
        <f>'91-21'!D20+'91-23'!D21</f>
        <v>32528</v>
      </c>
      <c r="D17" s="94">
        <f>'91-21'!E20+'91-23'!E21</f>
        <v>25505</v>
      </c>
      <c r="E17" s="94">
        <f t="shared" si="0"/>
        <v>58033</v>
      </c>
      <c r="G17" s="55" t="str">
        <f>+A37&amp;" - "&amp;A41</f>
        <v>2052 - 2056</v>
      </c>
      <c r="I17" s="89">
        <f>SUM(C37:C41)</f>
        <v>86919</v>
      </c>
      <c r="J17" s="89"/>
      <c r="K17" s="89">
        <f>SUM(D37:D41)</f>
        <v>6506</v>
      </c>
      <c r="L17" s="89"/>
      <c r="M17" s="89">
        <f>+I17+K17</f>
        <v>93425</v>
      </c>
      <c r="T17" s="160">
        <f>SUM(T7:T16)</f>
        <v>1186927.29</v>
      </c>
      <c r="U17" s="11"/>
      <c r="V17" s="11">
        <f>SUM(V7:V16)</f>
        <v>1210834</v>
      </c>
    </row>
    <row r="18" spans="1:22" ht="12.75">
      <c r="A18" s="98">
        <f t="shared" si="2"/>
        <v>2033</v>
      </c>
      <c r="C18" s="94">
        <f>'91-21'!D21+'91-23'!D22</f>
        <v>33454</v>
      </c>
      <c r="D18" s="94">
        <f>'91-21'!E21+'91-23'!E22</f>
        <v>24579</v>
      </c>
      <c r="E18" s="94">
        <f t="shared" si="0"/>
        <v>58033</v>
      </c>
      <c r="G18" s="55"/>
      <c r="I18" s="89"/>
      <c r="J18" s="121"/>
      <c r="K18" s="89"/>
      <c r="L18" s="121"/>
      <c r="M18" s="89"/>
      <c r="T18" s="161"/>
      <c r="U18" s="120"/>
      <c r="V18" s="120"/>
    </row>
    <row r="19" spans="1:20" ht="13.5" thickBot="1">
      <c r="A19" s="98">
        <f t="shared" si="2"/>
        <v>2034</v>
      </c>
      <c r="C19" s="94">
        <f>'91-21'!D22+'91-23'!D23</f>
        <v>34406</v>
      </c>
      <c r="D19" s="94">
        <f>'91-21'!E22+'91-23'!E23</f>
        <v>23627</v>
      </c>
      <c r="E19" s="94">
        <f t="shared" si="0"/>
        <v>58033</v>
      </c>
      <c r="G19" s="97"/>
      <c r="I19" s="90">
        <f>SUM(I7:I18)</f>
        <v>1187036</v>
      </c>
      <c r="J19" s="93"/>
      <c r="K19" s="90">
        <f>SUM(K7:K18)</f>
        <v>608031</v>
      </c>
      <c r="L19" s="93"/>
      <c r="M19" s="90">
        <f>SUM(M7:M18)</f>
        <v>1795067</v>
      </c>
      <c r="T19" s="72"/>
    </row>
    <row r="20" spans="1:22" ht="15.75" thickTop="1">
      <c r="A20" s="98">
        <f t="shared" si="2"/>
        <v>2035</v>
      </c>
      <c r="C20" s="94">
        <f>'91-21'!D23+'91-23'!D24</f>
        <v>35384</v>
      </c>
      <c r="D20" s="94">
        <f>'91-21'!E23+'91-23'!E24</f>
        <v>22649</v>
      </c>
      <c r="E20" s="94">
        <f t="shared" si="0"/>
        <v>58033</v>
      </c>
      <c r="G20" s="97"/>
      <c r="J20" s="122"/>
      <c r="L20" s="122"/>
      <c r="O20" s="57" t="s">
        <v>61</v>
      </c>
      <c r="T20" s="135">
        <f>-Lead!L12</f>
        <v>-24476</v>
      </c>
      <c r="U20" s="12"/>
      <c r="V20" s="12">
        <v>-23906</v>
      </c>
    </row>
    <row r="21" spans="1:20" ht="12.75">
      <c r="A21" s="98">
        <f t="shared" si="2"/>
        <v>2036</v>
      </c>
      <c r="C21" s="94">
        <f>'91-21'!D24+'91-23'!D25</f>
        <v>36392</v>
      </c>
      <c r="D21" s="94">
        <f>'91-21'!E24+'91-23'!E25</f>
        <v>21641</v>
      </c>
      <c r="E21" s="94">
        <f t="shared" si="0"/>
        <v>58033</v>
      </c>
      <c r="I21" s="130" t="s">
        <v>10</v>
      </c>
      <c r="J21" s="130"/>
      <c r="K21" s="130" t="s">
        <v>10</v>
      </c>
      <c r="L21" s="130"/>
      <c r="M21" s="130" t="s">
        <v>10</v>
      </c>
      <c r="T21" s="72"/>
    </row>
    <row r="22" spans="1:22" ht="15">
      <c r="A22" s="98">
        <f t="shared" si="2"/>
        <v>2037</v>
      </c>
      <c r="C22" s="94">
        <f>'91-21'!D25+'91-23'!D26</f>
        <v>37428</v>
      </c>
      <c r="D22" s="94">
        <f>'91-21'!E25+'91-23'!E26</f>
        <v>20605</v>
      </c>
      <c r="E22" s="94">
        <f t="shared" si="0"/>
        <v>58033</v>
      </c>
      <c r="I22" s="131"/>
      <c r="J22" s="131"/>
      <c r="K22" s="131"/>
      <c r="L22" s="131"/>
      <c r="M22" s="131"/>
      <c r="O22" s="57" t="s">
        <v>62</v>
      </c>
      <c r="T22" s="162">
        <f>T17+T20</f>
        <v>1162451.29</v>
      </c>
      <c r="U22" s="13"/>
      <c r="V22" s="13">
        <f>V17+V20</f>
        <v>1186928</v>
      </c>
    </row>
    <row r="23" spans="1:22" ht="12.75">
      <c r="A23" s="98">
        <f t="shared" si="2"/>
        <v>2038</v>
      </c>
      <c r="C23" s="94">
        <f>'91-21'!D26+'91-23'!D27</f>
        <v>38495</v>
      </c>
      <c r="D23" s="94">
        <f>'91-21'!E26+'91-23'!E27</f>
        <v>19538</v>
      </c>
      <c r="E23" s="94">
        <f t="shared" si="0"/>
        <v>58033</v>
      </c>
      <c r="G23" s="123" t="s">
        <v>66</v>
      </c>
      <c r="I23" s="131">
        <f>'91-21'!D40+'91-23'!D47</f>
        <v>1187036</v>
      </c>
      <c r="J23" s="131"/>
      <c r="K23" s="131">
        <f>'91-21'!E40+'91-23'!E47</f>
        <v>608031</v>
      </c>
      <c r="L23" s="131"/>
      <c r="M23" s="131">
        <f>I23+K23</f>
        <v>1795067</v>
      </c>
      <c r="T23" s="130" t="s">
        <v>10</v>
      </c>
      <c r="V23" s="130" t="s">
        <v>10</v>
      </c>
    </row>
    <row r="24" spans="1:20" ht="12.75">
      <c r="A24" s="98">
        <f t="shared" si="2"/>
        <v>2039</v>
      </c>
      <c r="C24" s="94">
        <f>'91-21'!D27+'91-23'!D28</f>
        <v>39591</v>
      </c>
      <c r="D24" s="94">
        <f>'91-21'!E27+'91-23'!E28</f>
        <v>18442</v>
      </c>
      <c r="E24" s="94">
        <f t="shared" si="0"/>
        <v>58033</v>
      </c>
      <c r="G24" s="124" t="s">
        <v>102</v>
      </c>
      <c r="H24" s="101"/>
      <c r="I24" s="132">
        <f>I23-I19</f>
        <v>0</v>
      </c>
      <c r="J24" s="132"/>
      <c r="K24" s="132">
        <f>K23-K19</f>
        <v>0</v>
      </c>
      <c r="L24" s="132"/>
      <c r="M24" s="132">
        <f>M19-M23</f>
        <v>0</v>
      </c>
      <c r="T24" s="72"/>
    </row>
    <row r="25" spans="1:20" ht="12.75">
      <c r="A25" s="98">
        <f t="shared" si="2"/>
        <v>2040</v>
      </c>
      <c r="C25" s="94">
        <f>'91-21'!D28+'91-23'!D29</f>
        <v>40721</v>
      </c>
      <c r="D25" s="94">
        <f>'91-21'!E28+'91-23'!E29</f>
        <v>17312</v>
      </c>
      <c r="E25" s="94">
        <f t="shared" si="0"/>
        <v>58033</v>
      </c>
      <c r="T25" s="72"/>
    </row>
    <row r="26" spans="1:20" ht="12.75">
      <c r="A26" s="98">
        <f t="shared" si="2"/>
        <v>2041</v>
      </c>
      <c r="C26" s="94">
        <f>'91-21'!D29+'91-23'!D30</f>
        <v>41891</v>
      </c>
      <c r="D26" s="94">
        <f>'91-21'!E29+'91-23'!E30</f>
        <v>16142</v>
      </c>
      <c r="E26" s="94">
        <f t="shared" si="0"/>
        <v>58033</v>
      </c>
      <c r="T26" s="72"/>
    </row>
    <row r="27" spans="1:5" ht="12.75">
      <c r="A27" s="98">
        <f t="shared" si="2"/>
        <v>2042</v>
      </c>
      <c r="C27" s="94">
        <f>'91-21'!D30+'91-23'!D31</f>
        <v>43083</v>
      </c>
      <c r="D27" s="94">
        <f>'91-21'!E30+'91-23'!E31</f>
        <v>14950</v>
      </c>
      <c r="E27" s="94">
        <f t="shared" si="0"/>
        <v>58033</v>
      </c>
    </row>
    <row r="28" spans="1:5" ht="12.75">
      <c r="A28" s="98">
        <f t="shared" si="2"/>
        <v>2043</v>
      </c>
      <c r="C28" s="94">
        <f>'91-21'!D31+'91-23'!D32</f>
        <v>44312</v>
      </c>
      <c r="D28" s="94">
        <f>'91-21'!E31+'91-23'!E32</f>
        <v>13721</v>
      </c>
      <c r="E28" s="94">
        <f t="shared" si="0"/>
        <v>58033</v>
      </c>
    </row>
    <row r="29" spans="1:5" ht="12.75">
      <c r="A29" s="98">
        <f t="shared" si="2"/>
        <v>2044</v>
      </c>
      <c r="C29" s="94">
        <f>'91-21'!D32+'91-23'!D33</f>
        <v>45576</v>
      </c>
      <c r="D29" s="94">
        <f>'91-21'!E32+'91-23'!E33</f>
        <v>12457</v>
      </c>
      <c r="E29" s="94">
        <f t="shared" si="0"/>
        <v>58033</v>
      </c>
    </row>
    <row r="30" spans="1:5" ht="12.75">
      <c r="A30" s="98">
        <f t="shared" si="2"/>
        <v>2045</v>
      </c>
      <c r="C30" s="94">
        <f>'91-21'!D33+'91-23'!D34</f>
        <v>46875</v>
      </c>
      <c r="D30" s="94">
        <f>'91-21'!E33+'91-23'!E34</f>
        <v>11158</v>
      </c>
      <c r="E30" s="94">
        <f t="shared" si="0"/>
        <v>58033</v>
      </c>
    </row>
    <row r="31" spans="1:5" ht="12.75">
      <c r="A31" s="98">
        <f t="shared" si="2"/>
        <v>2046</v>
      </c>
      <c r="C31" s="94">
        <f>'91-21'!D34+'91-23'!D35</f>
        <v>48212</v>
      </c>
      <c r="D31" s="94">
        <f>'91-21'!E34+'91-23'!E35</f>
        <v>9821</v>
      </c>
      <c r="E31" s="94">
        <f t="shared" si="0"/>
        <v>58033</v>
      </c>
    </row>
    <row r="32" spans="1:5" ht="12.75">
      <c r="A32" s="98">
        <f t="shared" si="2"/>
        <v>2047</v>
      </c>
      <c r="C32" s="94">
        <f>'91-21'!D35+'91-23'!D36</f>
        <v>49585</v>
      </c>
      <c r="D32" s="94">
        <f>'91-21'!E35+'91-23'!E36</f>
        <v>8448</v>
      </c>
      <c r="E32" s="94">
        <f t="shared" si="0"/>
        <v>58033</v>
      </c>
    </row>
    <row r="33" spans="1:5" ht="12.75">
      <c r="A33" s="98">
        <f t="shared" si="2"/>
        <v>2048</v>
      </c>
      <c r="C33" s="94">
        <f>'91-21'!D36+'91-23'!D37</f>
        <v>51000</v>
      </c>
      <c r="D33" s="94">
        <f>'91-21'!E36+'91-23'!E37</f>
        <v>7033</v>
      </c>
      <c r="E33" s="94">
        <f t="shared" si="0"/>
        <v>58033</v>
      </c>
    </row>
    <row r="34" spans="1:5" ht="12.75">
      <c r="A34" s="98">
        <f t="shared" si="2"/>
        <v>2049</v>
      </c>
      <c r="C34" s="94">
        <f>'91-21'!D37+'91-23'!D38</f>
        <v>52456</v>
      </c>
      <c r="D34" s="94">
        <f>'91-21'!E37+'91-23'!E38</f>
        <v>5577</v>
      </c>
      <c r="E34" s="94">
        <f t="shared" si="0"/>
        <v>58033</v>
      </c>
    </row>
    <row r="35" spans="1:5" ht="12.75">
      <c r="A35" s="98">
        <f t="shared" si="2"/>
        <v>2050</v>
      </c>
      <c r="C35" s="94">
        <f>'91-21'!D38+'91-23'!D39</f>
        <v>53950</v>
      </c>
      <c r="D35" s="94">
        <f>'91-21'!E38+'91-23'!E39</f>
        <v>4083</v>
      </c>
      <c r="E35" s="94">
        <f t="shared" si="0"/>
        <v>58033</v>
      </c>
    </row>
    <row r="36" spans="1:5" ht="12.75">
      <c r="A36" s="98">
        <f t="shared" si="2"/>
        <v>2051</v>
      </c>
      <c r="C36" s="94">
        <f>'91-23'!D40</f>
        <v>16133</v>
      </c>
      <c r="D36" s="94">
        <f>'91-21'!E39+'91-23'!E40</f>
        <v>2552</v>
      </c>
      <c r="E36" s="94">
        <f t="shared" si="0"/>
        <v>18685</v>
      </c>
    </row>
    <row r="37" spans="1:5" ht="12.75">
      <c r="A37" s="98">
        <f t="shared" si="2"/>
        <v>2052</v>
      </c>
      <c r="C37" s="94">
        <f>+'91-23'!D41</f>
        <v>16536</v>
      </c>
      <c r="D37" s="94">
        <f>'91-23'!E41</f>
        <v>2149</v>
      </c>
      <c r="E37" s="94">
        <f t="shared" si="0"/>
        <v>18685</v>
      </c>
    </row>
    <row r="38" spans="1:5" ht="12.75">
      <c r="A38" s="98">
        <f t="shared" si="2"/>
        <v>2053</v>
      </c>
      <c r="C38" s="94">
        <f>+'91-23'!D42</f>
        <v>16949</v>
      </c>
      <c r="D38" s="94">
        <f>'91-23'!E42</f>
        <v>1736</v>
      </c>
      <c r="E38" s="94">
        <f>SUM(C38:D38)</f>
        <v>18685</v>
      </c>
    </row>
    <row r="39" spans="1:5" ht="12.75">
      <c r="A39" s="98">
        <f t="shared" si="2"/>
        <v>2054</v>
      </c>
      <c r="C39" s="94">
        <f>+'91-23'!D43</f>
        <v>17373</v>
      </c>
      <c r="D39" s="94">
        <f>'91-23'!E43</f>
        <v>1312</v>
      </c>
      <c r="E39" s="94">
        <f>SUM(C39:D39)</f>
        <v>18685</v>
      </c>
    </row>
    <row r="40" spans="1:5" ht="12.75">
      <c r="A40" s="98">
        <f t="shared" si="2"/>
        <v>2055</v>
      </c>
      <c r="C40" s="94">
        <f>+'91-23'!D44</f>
        <v>17808</v>
      </c>
      <c r="D40" s="94">
        <f>'91-23'!E44</f>
        <v>877</v>
      </c>
      <c r="E40" s="94">
        <f>SUM(C40:D40)</f>
        <v>18685</v>
      </c>
    </row>
    <row r="41" spans="1:5" ht="12.75">
      <c r="A41" s="98">
        <f t="shared" si="2"/>
        <v>2056</v>
      </c>
      <c r="C41" s="129">
        <f>+'91-23'!D45</f>
        <v>18253</v>
      </c>
      <c r="D41" s="94">
        <f>'91-23'!E45</f>
        <v>432</v>
      </c>
      <c r="E41" s="129">
        <f>SUM(C41:D41)</f>
        <v>18685</v>
      </c>
    </row>
    <row r="42" spans="1:3" ht="12.75">
      <c r="A42" s="98"/>
      <c r="C42" s="131"/>
    </row>
    <row r="43" spans="1:5" ht="12.75">
      <c r="A43" s="9" t="s">
        <v>63</v>
      </c>
      <c r="B43" s="17"/>
      <c r="C43" s="158">
        <f>SUM(C7:C42)</f>
        <v>1187036</v>
      </c>
      <c r="D43" s="91">
        <f>SUM(D7:D42)</f>
        <v>608031</v>
      </c>
      <c r="E43" s="91">
        <f>SUM(E7:E42)</f>
        <v>1795067</v>
      </c>
    </row>
    <row r="44" spans="1:3" ht="12.75">
      <c r="A44" s="111"/>
      <c r="C44" s="131"/>
    </row>
    <row r="45" spans="1:3" ht="12.75">
      <c r="A45" s="111"/>
      <c r="C45" s="137">
        <v>-1186928</v>
      </c>
    </row>
    <row r="46" spans="1:3" ht="12.75">
      <c r="A46" s="111"/>
      <c r="C46" s="131"/>
    </row>
    <row r="47" spans="1:3" ht="12.75">
      <c r="A47" s="111"/>
      <c r="C47" s="131">
        <f>+C43+C45</f>
        <v>108</v>
      </c>
    </row>
    <row r="48" spans="1:3" ht="12.75">
      <c r="A48" s="111"/>
      <c r="C48" s="131"/>
    </row>
    <row r="49" spans="1:3" ht="12.75">
      <c r="A49" s="111"/>
      <c r="C49" s="131"/>
    </row>
    <row r="50" spans="1:3" ht="12.75">
      <c r="A50" s="111"/>
      <c r="C50" s="159"/>
    </row>
    <row r="51" spans="1:3" ht="12.75">
      <c r="A51" s="111"/>
      <c r="C51" s="131"/>
    </row>
    <row r="52" spans="1:3" ht="12.75">
      <c r="A52" s="111"/>
      <c r="C52" s="131"/>
    </row>
    <row r="53" spans="1:3" ht="12.75">
      <c r="A53" s="111"/>
      <c r="C53" s="131"/>
    </row>
    <row r="54" spans="1:3" ht="12.75">
      <c r="A54" s="111"/>
      <c r="C54" s="131"/>
    </row>
    <row r="55" spans="1:3" ht="12.75">
      <c r="A55" s="111"/>
      <c r="C55" s="131"/>
    </row>
    <row r="56" spans="1:3" ht="12.75">
      <c r="A56" s="111"/>
      <c r="C56" s="131"/>
    </row>
    <row r="57" ht="12.75">
      <c r="A57" s="111"/>
    </row>
    <row r="58" ht="12.75">
      <c r="A58" s="111"/>
    </row>
    <row r="59" ht="12.75">
      <c r="A59" s="111"/>
    </row>
    <row r="60" ht="12.75">
      <c r="A60" s="111"/>
    </row>
    <row r="61" ht="12.75">
      <c r="A61" s="111"/>
    </row>
    <row r="62" ht="12.75">
      <c r="A62" s="111"/>
    </row>
  </sheetData>
  <sheetProtection/>
  <mergeCells count="1">
    <mergeCell ref="A3:C3"/>
  </mergeCells>
  <printOptions/>
  <pageMargins left="0.75" right="0.75" top="1" bottom="1" header="0.5" footer="0.5"/>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1:U22"/>
  <sheetViews>
    <sheetView zoomScale="90" zoomScaleNormal="90" zoomScalePageLayoutView="0" workbookViewId="0" topLeftCell="A1">
      <selection activeCell="J11" sqref="J11"/>
    </sheetView>
  </sheetViews>
  <sheetFormatPr defaultColWidth="8.88671875" defaultRowHeight="15.75"/>
  <cols>
    <col min="1" max="1" width="9.88671875" style="58" bestFit="1" customWidth="1"/>
    <col min="2" max="10" width="8.88671875" style="58" customWidth="1"/>
    <col min="11" max="11" width="11.10546875" style="58" bestFit="1" customWidth="1"/>
    <col min="12" max="12" width="3.3359375" style="58" customWidth="1"/>
    <col min="13" max="13" width="9.5546875" style="58" bestFit="1" customWidth="1"/>
    <col min="14" max="14" width="3.3359375" style="58" customWidth="1"/>
    <col min="15" max="15" width="12.4453125" style="58" bestFit="1" customWidth="1"/>
    <col min="16" max="16" width="3.3359375" style="58" customWidth="1"/>
    <col min="17" max="17" width="12.99609375" style="58" bestFit="1" customWidth="1"/>
    <col min="18" max="18" width="3.3359375" style="58" customWidth="1"/>
    <col min="19" max="19" width="10.6640625" style="58" bestFit="1" customWidth="1"/>
    <col min="20" max="20" width="3.3359375" style="58" customWidth="1"/>
    <col min="21" max="21" width="12.10546875" style="58" bestFit="1" customWidth="1"/>
    <col min="22" max="16384" width="8.88671875" style="58" customWidth="1"/>
  </cols>
  <sheetData>
    <row r="1" ht="15.75">
      <c r="A1" s="17" t="s">
        <v>110</v>
      </c>
    </row>
    <row r="2" ht="15.75">
      <c r="A2" s="69" t="s">
        <v>72</v>
      </c>
    </row>
    <row r="3" spans="1:3" ht="15.75">
      <c r="A3" s="206">
        <v>44561</v>
      </c>
      <c r="B3" s="206"/>
      <c r="C3" s="206"/>
    </row>
    <row r="4" spans="1:8" ht="15.75">
      <c r="A4" s="63"/>
      <c r="B4" s="63"/>
      <c r="C4" s="63"/>
      <c r="D4" s="63"/>
      <c r="E4" s="63"/>
      <c r="F4" s="63"/>
      <c r="G4" s="63"/>
      <c r="H4" s="63"/>
    </row>
    <row r="5" spans="1:9" ht="16.5" thickBot="1">
      <c r="A5" s="63"/>
      <c r="B5" s="63"/>
      <c r="C5" s="63"/>
      <c r="D5" s="63"/>
      <c r="E5" s="63"/>
      <c r="F5" s="63"/>
      <c r="G5" s="63"/>
      <c r="H5" s="63"/>
      <c r="I5" s="62"/>
    </row>
    <row r="6" spans="1:9" ht="15.75">
      <c r="A6" s="78" t="s">
        <v>54</v>
      </c>
      <c r="B6" s="79"/>
      <c r="C6" s="80" t="s">
        <v>88</v>
      </c>
      <c r="D6" s="79"/>
      <c r="E6" s="79"/>
      <c r="F6" s="79"/>
      <c r="G6" s="79"/>
      <c r="H6" s="81"/>
      <c r="I6" s="62"/>
    </row>
    <row r="7" spans="1:9" ht="15.75">
      <c r="A7" s="82" t="s">
        <v>106</v>
      </c>
      <c r="B7" s="75"/>
      <c r="C7" s="75"/>
      <c r="D7" s="75"/>
      <c r="E7" s="75"/>
      <c r="F7" s="75"/>
      <c r="G7" s="75"/>
      <c r="H7" s="83"/>
      <c r="I7" s="62"/>
    </row>
    <row r="8" spans="1:9" ht="15.75">
      <c r="A8" s="82" t="s">
        <v>73</v>
      </c>
      <c r="B8" s="75"/>
      <c r="C8" s="75"/>
      <c r="D8" s="75"/>
      <c r="E8" s="75"/>
      <c r="F8" s="75"/>
      <c r="G8" s="75"/>
      <c r="H8" s="83"/>
      <c r="I8" s="62"/>
    </row>
    <row r="9" spans="1:9" ht="15.75">
      <c r="A9" s="82" t="s">
        <v>74</v>
      </c>
      <c r="B9" s="75"/>
      <c r="C9" s="75"/>
      <c r="D9" s="75"/>
      <c r="E9" s="75"/>
      <c r="F9" s="75"/>
      <c r="G9" s="75"/>
      <c r="H9" s="83"/>
      <c r="I9" s="62"/>
    </row>
    <row r="10" spans="1:21" ht="15.75">
      <c r="A10" s="82"/>
      <c r="B10" s="75"/>
      <c r="C10" s="75"/>
      <c r="D10" s="75"/>
      <c r="E10" s="75"/>
      <c r="F10" s="75"/>
      <c r="G10" s="75"/>
      <c r="H10" s="83"/>
      <c r="I10" s="62"/>
      <c r="J10" s="61" t="s">
        <v>80</v>
      </c>
      <c r="K10" s="60" t="s">
        <v>75</v>
      </c>
      <c r="L10" s="60"/>
      <c r="M10" s="60" t="s">
        <v>76</v>
      </c>
      <c r="N10" s="60"/>
      <c r="O10" s="60" t="s">
        <v>77</v>
      </c>
      <c r="P10" s="60"/>
      <c r="Q10" s="60" t="s">
        <v>78</v>
      </c>
      <c r="R10" s="60"/>
      <c r="S10" s="60" t="s">
        <v>79</v>
      </c>
      <c r="T10" s="60"/>
      <c r="U10" s="61" t="s">
        <v>86</v>
      </c>
    </row>
    <row r="11" spans="1:21" ht="16.5" thickBot="1">
      <c r="A11" s="84"/>
      <c r="B11" s="85"/>
      <c r="C11" s="85"/>
      <c r="D11" s="85"/>
      <c r="E11" s="85"/>
      <c r="F11" s="85"/>
      <c r="G11" s="85"/>
      <c r="H11" s="86"/>
      <c r="I11" s="62"/>
      <c r="J11" s="75" t="s">
        <v>54</v>
      </c>
      <c r="K11" s="76">
        <v>40514</v>
      </c>
      <c r="L11" s="75"/>
      <c r="M11" s="76">
        <f>+A3</f>
        <v>44561</v>
      </c>
      <c r="N11" s="75"/>
      <c r="O11" s="75">
        <f>((M11-K11)/365)*12</f>
        <v>133.05205479452053</v>
      </c>
      <c r="P11" s="75"/>
      <c r="Q11" s="75">
        <v>365</v>
      </c>
      <c r="R11" s="75"/>
      <c r="S11" s="75">
        <v>43280</v>
      </c>
      <c r="T11" s="75"/>
      <c r="U11" s="87">
        <v>43280</v>
      </c>
    </row>
    <row r="12" spans="1:21" ht="15.75">
      <c r="A12" s="78" t="s">
        <v>81</v>
      </c>
      <c r="B12" s="79"/>
      <c r="C12" s="80" t="s">
        <v>87</v>
      </c>
      <c r="D12" s="79"/>
      <c r="E12" s="79"/>
      <c r="F12" s="79"/>
      <c r="G12" s="79"/>
      <c r="H12" s="81"/>
      <c r="I12" s="62"/>
      <c r="J12" s="75" t="s">
        <v>85</v>
      </c>
      <c r="K12" s="76">
        <v>42445</v>
      </c>
      <c r="L12" s="75"/>
      <c r="M12" s="76">
        <f>+A3</f>
        <v>44561</v>
      </c>
      <c r="N12" s="75"/>
      <c r="O12" s="75">
        <f>((M12-K12)/365)*12</f>
        <v>69.56712328767122</v>
      </c>
      <c r="P12" s="75"/>
      <c r="Q12" s="75">
        <v>158.06</v>
      </c>
      <c r="R12" s="75"/>
      <c r="S12" s="75">
        <f>O12*Q12</f>
        <v>10995.779506849314</v>
      </c>
      <c r="T12" s="75"/>
      <c r="U12" s="87">
        <v>18967</v>
      </c>
    </row>
    <row r="13" spans="1:21" ht="15.75">
      <c r="A13" s="82" t="s">
        <v>82</v>
      </c>
      <c r="B13" s="75"/>
      <c r="C13" s="75"/>
      <c r="D13" s="75"/>
      <c r="E13" s="75"/>
      <c r="F13" s="75"/>
      <c r="G13" s="75"/>
      <c r="H13" s="83"/>
      <c r="I13" s="62"/>
      <c r="J13" s="75"/>
      <c r="K13" s="76"/>
      <c r="L13" s="75"/>
      <c r="M13" s="76"/>
      <c r="N13" s="75"/>
      <c r="O13" s="75"/>
      <c r="P13" s="75"/>
      <c r="Q13" s="75"/>
      <c r="R13" s="75"/>
      <c r="S13" s="77"/>
      <c r="T13" s="75"/>
      <c r="U13" s="88"/>
    </row>
    <row r="14" spans="1:21" ht="15.75">
      <c r="A14" s="82" t="s">
        <v>83</v>
      </c>
      <c r="B14" s="75"/>
      <c r="C14" s="75"/>
      <c r="D14" s="75"/>
      <c r="E14" s="75"/>
      <c r="F14" s="75"/>
      <c r="G14" s="75"/>
      <c r="H14" s="83"/>
      <c r="I14" s="62"/>
      <c r="J14" s="75"/>
      <c r="K14" s="76"/>
      <c r="L14" s="75"/>
      <c r="M14" s="76"/>
      <c r="N14" s="75"/>
      <c r="O14" s="75"/>
      <c r="P14" s="75"/>
      <c r="Q14" s="75"/>
      <c r="R14" s="75"/>
      <c r="S14" s="75">
        <f>SUM(S11:S12)</f>
        <v>54275.779506849314</v>
      </c>
      <c r="T14" s="75"/>
      <c r="U14" s="87">
        <f>SUM(U11:U12)</f>
        <v>62247</v>
      </c>
    </row>
    <row r="15" spans="1:20" ht="15.75">
      <c r="A15" s="82" t="s">
        <v>84</v>
      </c>
      <c r="B15" s="75"/>
      <c r="C15" s="75"/>
      <c r="D15" s="75"/>
      <c r="E15" s="75"/>
      <c r="F15" s="75"/>
      <c r="G15" s="75"/>
      <c r="H15" s="83"/>
      <c r="I15" s="62"/>
      <c r="K15" s="59"/>
      <c r="M15" s="59"/>
      <c r="S15" s="64" t="s">
        <v>89</v>
      </c>
      <c r="T15" s="58" t="s">
        <v>107</v>
      </c>
    </row>
    <row r="16" spans="1:13" ht="15.75">
      <c r="A16" s="82"/>
      <c r="B16" s="75"/>
      <c r="C16" s="75"/>
      <c r="D16" s="75"/>
      <c r="E16" s="75"/>
      <c r="F16" s="75"/>
      <c r="G16" s="75"/>
      <c r="H16" s="83"/>
      <c r="I16" s="62"/>
      <c r="K16" s="59"/>
      <c r="M16" s="59"/>
    </row>
    <row r="17" spans="1:13" ht="16.5" thickBot="1">
      <c r="A17" s="84"/>
      <c r="B17" s="85"/>
      <c r="C17" s="85"/>
      <c r="D17" s="85"/>
      <c r="E17" s="85"/>
      <c r="F17" s="85"/>
      <c r="G17" s="85"/>
      <c r="H17" s="86"/>
      <c r="I17" s="62"/>
      <c r="J17" s="61" t="s">
        <v>80</v>
      </c>
      <c r="K17" s="61" t="s">
        <v>0</v>
      </c>
      <c r="M17" s="59"/>
    </row>
    <row r="18" spans="9:11" ht="15.75">
      <c r="I18" s="62"/>
      <c r="J18" s="75" t="s">
        <v>54</v>
      </c>
      <c r="K18" s="186">
        <f>+'91-21'!F10</f>
        <v>39348</v>
      </c>
    </row>
    <row r="19" spans="9:11" ht="15.75">
      <c r="I19" s="62"/>
      <c r="J19" s="75" t="s">
        <v>85</v>
      </c>
      <c r="K19" s="187">
        <f>+'91-23'!F11</f>
        <v>18685</v>
      </c>
    </row>
    <row r="20" spans="9:11" ht="15.75">
      <c r="I20" s="62"/>
      <c r="K20" s="186">
        <f>+K18+K19</f>
        <v>58033</v>
      </c>
    </row>
    <row r="21" spans="9:12" ht="15.75">
      <c r="I21" s="62"/>
      <c r="K21" s="64" t="s">
        <v>89</v>
      </c>
      <c r="L21" s="58" t="s">
        <v>108</v>
      </c>
    </row>
    <row r="22" ht="15.75">
      <c r="I22" s="63"/>
    </row>
  </sheetData>
  <sheetProtection/>
  <mergeCells count="1">
    <mergeCell ref="A3:C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England &amp; Hensley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E. Whelan</dc:creator>
  <cp:keywords/>
  <dc:description/>
  <cp:lastModifiedBy>Jesse Melcher</cp:lastModifiedBy>
  <cp:lastPrinted>2011-02-23T14:07:08Z</cp:lastPrinted>
  <dcterms:created xsi:type="dcterms:W3CDTF">2001-03-16T19:43:38Z</dcterms:created>
  <dcterms:modified xsi:type="dcterms:W3CDTF">2023-07-05T17:52:19Z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ies>
</file>