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SERVER\bookkeeping\RATE CASE 2023-00147\FIRST DATA REQUEST - AG\REQUEST 114- Pole Attachment Fees &amp; Rev- READY\"/>
    </mc:Choice>
  </mc:AlternateContent>
  <xr:revisionPtr revIDLastSave="0" documentId="8_{B011109E-5125-4450-A0E4-DBD020D72970}" xr6:coauthVersionLast="47" xr6:coauthVersionMax="47" xr10:uidLastSave="{00000000-0000-0000-0000-000000000000}"/>
  <bookViews>
    <workbookView xWindow="-120" yWindow="-120" windowWidth="29040" windowHeight="15840" xr2:uid="{FE015B61-DCE8-46C8-9235-3B1E61257C21}"/>
  </bookViews>
  <sheets>
    <sheet name="TOTAL 2018-2022" sheetId="6" r:id="rId1"/>
    <sheet name="2018" sheetId="1" r:id="rId2"/>
    <sheet name="2019" sheetId="2" r:id="rId3"/>
    <sheet name="2020" sheetId="3" r:id="rId4"/>
    <sheet name="2021" sheetId="4" r:id="rId5"/>
    <sheet name="2022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6" l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9" i="6"/>
  <c r="O17" i="5" l="1"/>
  <c r="G21" i="6"/>
  <c r="F21" i="6"/>
  <c r="E21" i="6"/>
  <c r="D21" i="6"/>
  <c r="C21" i="6"/>
  <c r="M22" i="4"/>
  <c r="L22" i="4"/>
  <c r="J22" i="4"/>
  <c r="I22" i="4"/>
  <c r="H22" i="4"/>
  <c r="G22" i="4"/>
  <c r="F22" i="4"/>
  <c r="N22" i="4"/>
  <c r="O14" i="4"/>
  <c r="O13" i="4"/>
  <c r="O12" i="4"/>
  <c r="O11" i="4"/>
  <c r="O10" i="4"/>
  <c r="D9" i="4"/>
  <c r="O8" i="4"/>
  <c r="K8" i="4"/>
  <c r="K22" i="4" s="1"/>
  <c r="E8" i="4"/>
  <c r="E22" i="4" s="1"/>
  <c r="C8" i="4"/>
  <c r="O7" i="4"/>
  <c r="O6" i="4"/>
  <c r="O5" i="4"/>
  <c r="O4" i="4"/>
  <c r="N25" i="3"/>
  <c r="M25" i="3"/>
  <c r="L25" i="3"/>
  <c r="J25" i="3"/>
  <c r="H25" i="3"/>
  <c r="G25" i="3"/>
  <c r="F25" i="3"/>
  <c r="E25" i="3"/>
  <c r="D25" i="3"/>
  <c r="O16" i="3"/>
  <c r="O15" i="3"/>
  <c r="O14" i="3"/>
  <c r="O13" i="3"/>
  <c r="O12" i="3"/>
  <c r="O11" i="3"/>
  <c r="C10" i="3"/>
  <c r="O10" i="3" s="1"/>
  <c r="K9" i="3"/>
  <c r="K25" i="3" s="1"/>
  <c r="I9" i="3"/>
  <c r="I25" i="3" s="1"/>
  <c r="E9" i="3"/>
  <c r="C9" i="3"/>
  <c r="C25" i="3" s="1"/>
  <c r="O8" i="3"/>
  <c r="O7" i="3"/>
  <c r="O6" i="3"/>
  <c r="O5" i="3"/>
  <c r="N25" i="2"/>
  <c r="L25" i="2"/>
  <c r="K25" i="2"/>
  <c r="J25" i="2"/>
  <c r="I25" i="2"/>
  <c r="H25" i="2"/>
  <c r="G25" i="2"/>
  <c r="F25" i="2"/>
  <c r="E25" i="2"/>
  <c r="D25" i="2"/>
  <c r="O16" i="2"/>
  <c r="O15" i="2"/>
  <c r="O14" i="2"/>
  <c r="O13" i="2"/>
  <c r="O12" i="2"/>
  <c r="O11" i="2"/>
  <c r="I10" i="2"/>
  <c r="C10" i="2"/>
  <c r="O10" i="2" s="1"/>
  <c r="N9" i="2"/>
  <c r="M9" i="2"/>
  <c r="M25" i="2" s="1"/>
  <c r="C9" i="2"/>
  <c r="O8" i="2"/>
  <c r="O7" i="2"/>
  <c r="O6" i="2"/>
  <c r="O5" i="2"/>
  <c r="M25" i="1"/>
  <c r="K25" i="1"/>
  <c r="I25" i="1"/>
  <c r="H25" i="1"/>
  <c r="F25" i="1"/>
  <c r="E25" i="1"/>
  <c r="D25" i="1"/>
  <c r="O16" i="1"/>
  <c r="O15" i="1"/>
  <c r="O14" i="1"/>
  <c r="O13" i="1"/>
  <c r="O12" i="1"/>
  <c r="O10" i="1"/>
  <c r="J10" i="1"/>
  <c r="J25" i="1" s="1"/>
  <c r="C10" i="1"/>
  <c r="C25" i="1" s="1"/>
  <c r="N9" i="1"/>
  <c r="N25" i="1" s="1"/>
  <c r="L9" i="1"/>
  <c r="L25" i="1" s="1"/>
  <c r="G9" i="1"/>
  <c r="O9" i="1" s="1"/>
  <c r="O23" i="1" s="1"/>
  <c r="O8" i="1"/>
  <c r="O9" i="4" l="1"/>
  <c r="C22" i="4"/>
  <c r="D22" i="4"/>
  <c r="O25" i="3"/>
  <c r="O9" i="3"/>
  <c r="O23" i="3" s="1"/>
  <c r="O25" i="2"/>
  <c r="O9" i="2"/>
  <c r="C25" i="2"/>
  <c r="G25" i="1"/>
  <c r="O25" i="1" s="1"/>
  <c r="O22" i="4" l="1"/>
</calcChain>
</file>

<file path=xl/sharedStrings.xml><?xml version="1.0" encoding="utf-8"?>
<sst xmlns="http://schemas.openxmlformats.org/spreadsheetml/2006/main" count="203" uniqueCount="45">
  <si>
    <t>450.00 - 456.00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</si>
  <si>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</si>
  <si>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</si>
  <si>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</si>
  <si>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</si>
  <si>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</si>
  <si>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</si>
  <si>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</si>
  <si>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</si>
  <si>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</si>
  <si>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</si>
  <si>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</si>
  <si>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</si>
  <si>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RENT  02</t>
  </si>
  <si>
    <t>DOU CO TEL-ANNUAL POLE RENT</t>
  </si>
  <si>
    <t>RENT  03</t>
  </si>
  <si>
    <t>SOUTH CENTRAL ANNUAL POLE RENTAL</t>
  </si>
  <si>
    <t>RENT  16</t>
  </si>
  <si>
    <t>KIH JOINT USE</t>
  </si>
  <si>
    <t>RENT  12</t>
  </si>
  <si>
    <t>TARTER GATE ANNUAL POLE RENT</t>
  </si>
  <si>
    <t>REVE  05</t>
  </si>
  <si>
    <t>POLE ATTACHMENT PENALTY</t>
  </si>
  <si>
    <t>RENT  01</t>
  </si>
  <si>
    <t>WINDSTREAM JOINT USE USE</t>
  </si>
  <si>
    <t>RENT  15</t>
  </si>
  <si>
    <t>BLUEGRASS NETWORK ANNUAL POLE RENT</t>
  </si>
  <si>
    <t>RENT  07</t>
  </si>
  <si>
    <t>POLE RENT - CUMBERLAND CELL</t>
  </si>
  <si>
    <t>RENT  06</t>
  </si>
  <si>
    <t>POLE RENT - NEW WAVE</t>
  </si>
  <si>
    <t>RENT  04</t>
  </si>
  <si>
    <t>POLE RENT - COMCAST</t>
  </si>
  <si>
    <t>RENT  05</t>
  </si>
  <si>
    <t>POLE RENT - ACCESS</t>
  </si>
  <si>
    <t>RENT  09</t>
  </si>
  <si>
    <t>POLE RENT- MEDICACOM</t>
  </si>
  <si>
    <t>TAYLOR COUNTY RURAL ELECTRIC COOPERATIVE CORPORATION</t>
  </si>
  <si>
    <t>CASE NO. 2023-00147</t>
  </si>
  <si>
    <t>YEARS 2018 - 2022</t>
  </si>
  <si>
    <t>TOTAL POLE ATTACHMENT FEES</t>
  </si>
  <si>
    <t>DESCRIPTION</t>
  </si>
  <si>
    <t>2021*</t>
  </si>
  <si>
    <t>*NO ADJUSTMENTS WERE MADE TO TEST YEAR 2021.</t>
  </si>
  <si>
    <t>AG REQUEST 114 - POLE ATTACHMENT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</si>
</sst>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/>
    <xf numFmtId="4" fontId="0" fillId="3" borderId="0" xfId="0" applyNumberFormat="1" applyFill="1"/>
    <xf numFmtId="2" fontId="0" fillId="0" borderId="0" xfId="0" applyNumberFormat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4" fontId="1" fillId="0" borderId="0" xfId="0" applyNumberFormat="1" applyFont="1"/>
    <xf numFmtId="0" fontId="1" fillId="0" borderId="1" xfId="0" applyFont="1" applyBorder="1" applyAlignment="1">
      <alignment horizontal="center"/>
    </xf>
    <xf numFmtId="4" fontId="0" fillId="0" borderId="1" xfId="0" applyNumberFormat="1" applyBorder="1"/>
    <xf numFmtId="0" fontId="0" fillId="0" borderId="1" xfId="0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CBDA6-538A-4D09-88F9-A9D32B765A63}">
  <sheetPr>
    <tabColor rgb="FFFF0000"/>
  </sheetPr>
  <dimension ref="A1:I24"/>
  <sheetViews>
    <sheetView tabSelected="1" workbookViewId="0">
      <selection activeCell="A4" sqref="A4"/>
    </sheetView>
  </sheetViews>
  <sheetFormatPr defaultRowHeight="15" x14ac:dyDescent="0.25"/>
  <cols>
    <col min="1" max="1" width="6.140625" customWidth="1"/>
    <col min="2" max="2" width="34.7109375" bestFit="1" customWidth="1"/>
    <col min="3" max="3" width="13.140625" style="5" customWidth="1"/>
    <col min="4" max="4" width="12.42578125" style="5" customWidth="1"/>
    <col min="5" max="5" width="11.85546875" style="5" customWidth="1"/>
    <col min="6" max="6" width="12.42578125" style="5" customWidth="1"/>
    <col min="7" max="7" width="11.85546875" style="5" customWidth="1"/>
    <col min="9" max="9" width="11.42578125" bestFit="1" customWidth="1"/>
  </cols>
  <sheetData>
    <row r="1" spans="1:9" x14ac:dyDescent="0.25">
      <c r="A1" s="8" t="s">
        <v>37</v>
      </c>
      <c r="C1"/>
      <c r="D1" s="2"/>
      <c r="E1" s="2"/>
      <c r="F1" s="2"/>
      <c r="G1" s="9"/>
      <c r="H1" s="2"/>
      <c r="I1" s="2"/>
    </row>
    <row r="2" spans="1:9" x14ac:dyDescent="0.25">
      <c r="A2" s="8" t="s">
        <v>38</v>
      </c>
      <c r="C2"/>
      <c r="D2" s="2"/>
      <c r="E2" s="2"/>
      <c r="F2" s="2"/>
      <c r="G2" s="10"/>
      <c r="H2" s="2"/>
      <c r="I2" s="2"/>
    </row>
    <row r="3" spans="1:9" x14ac:dyDescent="0.25">
      <c r="A3" s="8" t="s">
        <v>44</v>
      </c>
      <c r="C3"/>
      <c r="D3" s="2"/>
      <c r="E3" s="2"/>
      <c r="F3" s="2"/>
      <c r="G3" s="10"/>
      <c r="H3" s="2"/>
      <c r="I3" s="2"/>
    </row>
    <row r="4" spans="1:9" s="8" customFormat="1" x14ac:dyDescent="0.25">
      <c r="A4" s="8" t="s">
        <v>39</v>
      </c>
      <c r="F4" s="11"/>
    </row>
    <row r="5" spans="1:9" x14ac:dyDescent="0.25">
      <c r="C5"/>
      <c r="D5"/>
      <c r="E5"/>
      <c r="G5"/>
    </row>
    <row r="7" spans="1:9" x14ac:dyDescent="0.25">
      <c r="A7" s="14"/>
      <c r="B7" s="15" t="s">
        <v>41</v>
      </c>
      <c r="C7" s="12">
        <v>2018</v>
      </c>
      <c r="D7" s="12">
        <v>2019</v>
      </c>
      <c r="E7" s="12">
        <v>2020</v>
      </c>
      <c r="F7" s="12" t="s">
        <v>42</v>
      </c>
      <c r="G7" s="12">
        <v>2022</v>
      </c>
    </row>
    <row r="8" spans="1:9" x14ac:dyDescent="0.25">
      <c r="A8">
        <v>1</v>
      </c>
      <c r="B8" t="s">
        <v>14</v>
      </c>
      <c r="C8" s="5">
        <v>0</v>
      </c>
      <c r="D8" s="5">
        <v>0</v>
      </c>
      <c r="E8">
        <v>22344.25</v>
      </c>
      <c r="F8" s="5">
        <v>23319.5</v>
      </c>
      <c r="G8">
        <v>24296.75</v>
      </c>
    </row>
    <row r="9" spans="1:9" x14ac:dyDescent="0.25">
      <c r="A9">
        <f>A8+1</f>
        <v>2</v>
      </c>
      <c r="B9" t="s">
        <v>16</v>
      </c>
      <c r="C9" s="5">
        <v>0</v>
      </c>
      <c r="D9" s="5">
        <v>0</v>
      </c>
      <c r="E9">
        <v>7938.98</v>
      </c>
      <c r="F9" s="5">
        <v>7938.98</v>
      </c>
      <c r="G9">
        <v>7938.98</v>
      </c>
    </row>
    <row r="10" spans="1:9" x14ac:dyDescent="0.25">
      <c r="A10">
        <f t="shared" ref="A10:A21" si="0">A9+1</f>
        <v>3</v>
      </c>
      <c r="B10" t="s">
        <v>18</v>
      </c>
      <c r="C10" s="5">
        <v>0</v>
      </c>
      <c r="D10" s="5">
        <v>0</v>
      </c>
      <c r="E10">
        <v>9783.84</v>
      </c>
      <c r="F10" s="5">
        <v>6567.4400000000005</v>
      </c>
      <c r="G10">
        <v>3306.16</v>
      </c>
    </row>
    <row r="11" spans="1:9" x14ac:dyDescent="0.25">
      <c r="A11">
        <f t="shared" si="0"/>
        <v>4</v>
      </c>
      <c r="B11" t="s">
        <v>20</v>
      </c>
      <c r="C11" s="5">
        <v>606.81999999999994</v>
      </c>
      <c r="D11" s="5">
        <v>352.5</v>
      </c>
      <c r="E11">
        <v>352.5</v>
      </c>
      <c r="F11" s="5">
        <v>-271.46000000000004</v>
      </c>
      <c r="G11">
        <v>352.5</v>
      </c>
    </row>
    <row r="12" spans="1:9" x14ac:dyDescent="0.25">
      <c r="A12">
        <f t="shared" si="0"/>
        <v>5</v>
      </c>
      <c r="B12" t="s">
        <v>22</v>
      </c>
      <c r="C12" s="5">
        <v>259.14</v>
      </c>
      <c r="D12" s="5">
        <v>248.09</v>
      </c>
      <c r="E12" s="5">
        <v>250.97999999999996</v>
      </c>
      <c r="F12" s="5">
        <v>288.09999999999997</v>
      </c>
      <c r="G12">
        <v>422.51000000000005</v>
      </c>
    </row>
    <row r="13" spans="1:9" x14ac:dyDescent="0.25">
      <c r="A13">
        <f t="shared" si="0"/>
        <v>6</v>
      </c>
      <c r="B13" t="s">
        <v>24</v>
      </c>
      <c r="C13" s="5">
        <v>267065.75</v>
      </c>
      <c r="D13" s="5">
        <v>265363.99</v>
      </c>
      <c r="E13" s="5">
        <v>239643.24</v>
      </c>
      <c r="F13" s="5">
        <v>239878.24</v>
      </c>
      <c r="G13">
        <v>242674.74</v>
      </c>
    </row>
    <row r="14" spans="1:9" x14ac:dyDescent="0.25">
      <c r="A14">
        <f t="shared" si="0"/>
        <v>7</v>
      </c>
      <c r="B14" t="s">
        <v>26</v>
      </c>
      <c r="C14" s="5">
        <v>0</v>
      </c>
      <c r="D14" s="5">
        <v>254.32</v>
      </c>
      <c r="E14" s="5">
        <v>254.32</v>
      </c>
      <c r="F14" s="5">
        <v>583.44000000000005</v>
      </c>
      <c r="G14">
        <v>583.44000000000005</v>
      </c>
    </row>
    <row r="15" spans="1:9" x14ac:dyDescent="0.25">
      <c r="A15">
        <f t="shared" si="0"/>
        <v>8</v>
      </c>
      <c r="B15" t="s">
        <v>28</v>
      </c>
      <c r="C15" s="5">
        <v>8046.6000000000013</v>
      </c>
      <c r="D15" s="5">
        <v>8046.6000000000013</v>
      </c>
      <c r="E15" s="5">
        <v>8046.6000000000013</v>
      </c>
      <c r="F15" s="5">
        <v>8046.6000000000013</v>
      </c>
      <c r="G15">
        <v>8046.6000000000013</v>
      </c>
    </row>
    <row r="16" spans="1:9" x14ac:dyDescent="0.25">
      <c r="A16">
        <f t="shared" si="0"/>
        <v>9</v>
      </c>
      <c r="B16" t="s">
        <v>30</v>
      </c>
      <c r="C16" s="5">
        <v>4457.8799999999992</v>
      </c>
      <c r="D16" s="5">
        <v>4457.8799999999992</v>
      </c>
      <c r="E16" s="5">
        <v>4457.8799999999992</v>
      </c>
      <c r="F16" s="5">
        <v>4457.8799999999992</v>
      </c>
      <c r="G16">
        <v>4457.8799999999992</v>
      </c>
    </row>
    <row r="17" spans="1:9" x14ac:dyDescent="0.25">
      <c r="A17">
        <f t="shared" si="0"/>
        <v>10</v>
      </c>
      <c r="B17" t="s">
        <v>32</v>
      </c>
      <c r="C17" s="5">
        <v>10577.579999999998</v>
      </c>
      <c r="D17" s="5">
        <v>10627.68</v>
      </c>
      <c r="E17" s="5">
        <v>10627.68</v>
      </c>
      <c r="F17" s="5">
        <v>10852.229999999998</v>
      </c>
      <c r="G17">
        <v>10928.970000000001</v>
      </c>
    </row>
    <row r="18" spans="1:9" x14ac:dyDescent="0.25">
      <c r="A18">
        <f t="shared" si="0"/>
        <v>11</v>
      </c>
      <c r="B18" t="s">
        <v>34</v>
      </c>
      <c r="C18" s="5">
        <v>2795.28</v>
      </c>
      <c r="D18" s="5">
        <v>2795.28</v>
      </c>
      <c r="E18" s="5">
        <v>2795.28</v>
      </c>
      <c r="F18" s="5">
        <v>2795.28</v>
      </c>
      <c r="G18">
        <v>2795.28</v>
      </c>
    </row>
    <row r="19" spans="1:9" x14ac:dyDescent="0.25">
      <c r="A19">
        <f t="shared" si="0"/>
        <v>12</v>
      </c>
      <c r="B19" t="s">
        <v>36</v>
      </c>
      <c r="C19" s="5">
        <v>1173</v>
      </c>
      <c r="D19" s="5">
        <v>1173</v>
      </c>
      <c r="E19" s="5">
        <v>684.25</v>
      </c>
      <c r="G19"/>
    </row>
    <row r="20" spans="1:9" x14ac:dyDescent="0.25">
      <c r="A20">
        <f t="shared" si="0"/>
        <v>13</v>
      </c>
      <c r="C20" s="13"/>
      <c r="D20" s="13"/>
      <c r="E20" s="13"/>
      <c r="F20" s="13"/>
      <c r="G20" s="13"/>
    </row>
    <row r="21" spans="1:9" x14ac:dyDescent="0.25">
      <c r="A21">
        <f t="shared" si="0"/>
        <v>14</v>
      </c>
      <c r="B21" t="s">
        <v>40</v>
      </c>
      <c r="C21" s="5">
        <f>SUM(C8:C20)</f>
        <v>294982.05000000005</v>
      </c>
      <c r="D21" s="5">
        <f>SUM(D8:D20)</f>
        <v>293319.34000000003</v>
      </c>
      <c r="E21" s="5">
        <f>SUM(E8:E20)</f>
        <v>307179.8</v>
      </c>
      <c r="F21" s="5">
        <f>SUM(F8:F20)</f>
        <v>304456.23</v>
      </c>
      <c r="G21" s="5">
        <f>SUM(G8:G20)</f>
        <v>305803.81000000006</v>
      </c>
      <c r="I21" s="5"/>
    </row>
    <row r="24" spans="1:9" x14ac:dyDescent="0.25">
      <c r="A24" t="s">
        <v>43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D2EF5-718F-4FD9-AA8C-30637B974FCC}">
  <dimension ref="A1:O29"/>
  <sheetViews>
    <sheetView workbookViewId="0">
      <pane xSplit="2" topLeftCell="O1" activePane="topRight" state="frozen"/>
      <selection pane="topRight" activeCell="S20" sqref="S20"/>
    </sheetView>
  </sheetViews>
  <sheetFormatPr defaultRowHeight="15" x14ac:dyDescent="0.25"/>
  <cols>
    <col min="1" max="1" width="9.85546875" customWidth="1"/>
    <col min="2" max="2" width="34.7109375" bestFit="1" customWidth="1"/>
    <col min="3" max="14" width="9.7109375" customWidth="1"/>
    <col min="15" max="15" width="14.85546875" customWidth="1"/>
  </cols>
  <sheetData>
    <row r="1" spans="1:15" x14ac:dyDescent="0.25">
      <c r="A1" s="1">
        <v>2018</v>
      </c>
    </row>
    <row r="2" spans="1:15" x14ac:dyDescent="0.25">
      <c r="A2" t="s">
        <v>0</v>
      </c>
    </row>
    <row r="3" spans="1:15" x14ac:dyDescent="0.25"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</row>
    <row r="4" spans="1:15" x14ac:dyDescent="0.25">
      <c r="C4" s="2"/>
      <c r="D4" s="3"/>
      <c r="E4" s="3"/>
      <c r="G4" s="3"/>
      <c r="H4" s="3"/>
      <c r="I4" s="3"/>
      <c r="J4" s="3"/>
      <c r="K4" s="3"/>
      <c r="L4" s="3"/>
      <c r="M4" s="3"/>
      <c r="N4" s="3"/>
    </row>
    <row r="5" spans="1:15" x14ac:dyDescent="0.25">
      <c r="A5" t="s">
        <v>13</v>
      </c>
      <c r="B5" t="s">
        <v>14</v>
      </c>
      <c r="C5" s="2"/>
      <c r="D5" s="2"/>
      <c r="E5" s="2"/>
      <c r="G5" s="2"/>
      <c r="H5" s="2"/>
      <c r="I5" s="2"/>
      <c r="J5" s="2"/>
      <c r="K5" s="4"/>
      <c r="L5" s="4"/>
      <c r="M5" s="4"/>
      <c r="N5" s="4"/>
      <c r="O5">
        <v>0</v>
      </c>
    </row>
    <row r="6" spans="1:15" x14ac:dyDescent="0.25">
      <c r="A6" t="s">
        <v>15</v>
      </c>
      <c r="B6" t="s">
        <v>16</v>
      </c>
      <c r="C6" s="2"/>
      <c r="D6" s="2"/>
      <c r="E6" s="2"/>
      <c r="G6" s="2"/>
      <c r="H6" s="2"/>
      <c r="I6" s="2"/>
      <c r="J6" s="2"/>
      <c r="K6" s="4"/>
      <c r="L6" s="4"/>
      <c r="M6" s="4"/>
      <c r="N6" s="4"/>
      <c r="O6">
        <v>0</v>
      </c>
    </row>
    <row r="7" spans="1:15" x14ac:dyDescent="0.25">
      <c r="A7" t="s">
        <v>17</v>
      </c>
      <c r="B7" t="s">
        <v>18</v>
      </c>
      <c r="C7" s="2"/>
      <c r="D7" s="2"/>
      <c r="E7" s="2"/>
      <c r="G7" s="2"/>
      <c r="H7" s="2"/>
      <c r="I7" s="2"/>
      <c r="J7" s="2"/>
      <c r="K7" s="4"/>
      <c r="L7" s="4"/>
      <c r="M7" s="4"/>
      <c r="N7" s="4"/>
      <c r="O7">
        <v>0</v>
      </c>
    </row>
    <row r="8" spans="1:15" x14ac:dyDescent="0.25">
      <c r="A8" t="s">
        <v>19</v>
      </c>
      <c r="B8" t="s">
        <v>20</v>
      </c>
      <c r="C8" s="2"/>
      <c r="D8" s="2"/>
      <c r="E8" s="2"/>
      <c r="G8" s="2"/>
      <c r="H8" s="2"/>
      <c r="I8" s="2"/>
      <c r="J8" s="2"/>
      <c r="K8" s="4"/>
      <c r="L8" s="4">
        <v>254.32</v>
      </c>
      <c r="M8" s="4">
        <v>352.5</v>
      </c>
      <c r="N8" s="4"/>
      <c r="O8">
        <f>SUM(C8:N8)</f>
        <v>606.81999999999994</v>
      </c>
    </row>
    <row r="9" spans="1:15" x14ac:dyDescent="0.25">
      <c r="A9" t="s">
        <v>21</v>
      </c>
      <c r="B9" t="s">
        <v>22</v>
      </c>
      <c r="C9" s="5"/>
      <c r="D9" s="5"/>
      <c r="E9" s="5">
        <v>44.03</v>
      </c>
      <c r="G9" s="5">
        <f>17.69+44.03+11.65</f>
        <v>73.37</v>
      </c>
      <c r="H9" s="5"/>
      <c r="I9" s="5"/>
      <c r="J9" s="5"/>
      <c r="K9" s="5"/>
      <c r="L9" s="5">
        <f>44.03+18.57+11.65</f>
        <v>74.25</v>
      </c>
      <c r="M9" s="5">
        <v>18.57</v>
      </c>
      <c r="N9" s="5">
        <f>4.89+44.03</f>
        <v>48.92</v>
      </c>
      <c r="O9" s="5">
        <f>SUM(C9:N9)</f>
        <v>259.14</v>
      </c>
    </row>
    <row r="10" spans="1:15" x14ac:dyDescent="0.25">
      <c r="A10" t="s">
        <v>23</v>
      </c>
      <c r="B10" t="s">
        <v>24</v>
      </c>
      <c r="C10" s="5">
        <f>62954.64+495.36+176171.6+1582.4</f>
        <v>241204</v>
      </c>
      <c r="D10" s="5"/>
      <c r="E10" s="5"/>
      <c r="G10" s="5"/>
      <c r="H10" s="5"/>
      <c r="I10" s="5"/>
      <c r="J10" s="5">
        <f>17895.25+7966.5</f>
        <v>25861.75</v>
      </c>
      <c r="K10" s="5"/>
      <c r="L10" s="5"/>
      <c r="M10" s="5"/>
      <c r="N10" s="5"/>
      <c r="O10" s="5">
        <f>SUM(C10:N10)</f>
        <v>267065.75</v>
      </c>
    </row>
    <row r="11" spans="1:15" x14ac:dyDescent="0.25">
      <c r="A11" t="s">
        <v>25</v>
      </c>
      <c r="B11" t="s">
        <v>26</v>
      </c>
      <c r="C11" s="5"/>
      <c r="D11" s="5"/>
      <c r="E11" s="5"/>
      <c r="G11" s="5"/>
      <c r="H11" s="5"/>
      <c r="I11" s="5"/>
      <c r="J11" s="5"/>
      <c r="K11" s="5"/>
      <c r="L11" s="5"/>
      <c r="M11" s="5"/>
      <c r="N11" s="5"/>
      <c r="O11" s="5">
        <v>0</v>
      </c>
    </row>
    <row r="12" spans="1:15" x14ac:dyDescent="0.25">
      <c r="A12" t="s">
        <v>27</v>
      </c>
      <c r="B12" t="s">
        <v>28</v>
      </c>
      <c r="C12" s="5">
        <v>670.55</v>
      </c>
      <c r="D12" s="5">
        <v>670.55</v>
      </c>
      <c r="E12" s="5">
        <v>670.55</v>
      </c>
      <c r="F12" s="5">
        <v>670.55</v>
      </c>
      <c r="G12" s="5">
        <v>670.55</v>
      </c>
      <c r="H12" s="5">
        <v>670.55</v>
      </c>
      <c r="I12" s="5">
        <v>670.55</v>
      </c>
      <c r="J12" s="5">
        <v>670.55</v>
      </c>
      <c r="K12" s="5">
        <v>670.55</v>
      </c>
      <c r="L12" s="5">
        <v>670.55</v>
      </c>
      <c r="M12" s="5">
        <v>670.55</v>
      </c>
      <c r="N12" s="5">
        <v>670.55</v>
      </c>
      <c r="O12" s="5">
        <f t="shared" ref="O12:O16" si="0">SUM(C12:N12)</f>
        <v>8046.6000000000013</v>
      </c>
    </row>
    <row r="13" spans="1:15" x14ac:dyDescent="0.25">
      <c r="A13" t="s">
        <v>29</v>
      </c>
      <c r="B13" t="s">
        <v>30</v>
      </c>
      <c r="C13" s="5">
        <v>371.49</v>
      </c>
      <c r="D13" s="5">
        <v>371.49</v>
      </c>
      <c r="E13" s="5">
        <v>371.49</v>
      </c>
      <c r="F13" s="5">
        <v>371.49</v>
      </c>
      <c r="G13" s="5">
        <v>371.49</v>
      </c>
      <c r="H13" s="5">
        <v>371.49</v>
      </c>
      <c r="I13" s="5">
        <v>371.49</v>
      </c>
      <c r="J13" s="5">
        <v>371.49</v>
      </c>
      <c r="K13" s="5">
        <v>371.49</v>
      </c>
      <c r="L13" s="5">
        <v>371.49</v>
      </c>
      <c r="M13" s="5">
        <v>371.49</v>
      </c>
      <c r="N13" s="5">
        <v>371.49</v>
      </c>
      <c r="O13" s="5">
        <f t="shared" si="0"/>
        <v>4457.8799999999992</v>
      </c>
    </row>
    <row r="14" spans="1:15" x14ac:dyDescent="0.25">
      <c r="A14" t="s">
        <v>31</v>
      </c>
      <c r="B14" t="s">
        <v>32</v>
      </c>
      <c r="C14" s="5">
        <v>880.63</v>
      </c>
      <c r="D14" s="5">
        <v>880.63</v>
      </c>
      <c r="E14" s="5">
        <v>880.63</v>
      </c>
      <c r="F14" s="5">
        <v>880.63</v>
      </c>
      <c r="G14" s="5">
        <v>880.63</v>
      </c>
      <c r="H14" s="5">
        <v>880.63</v>
      </c>
      <c r="I14" s="5">
        <v>880.63</v>
      </c>
      <c r="J14" s="5">
        <v>880.63</v>
      </c>
      <c r="K14" s="5">
        <v>880.63</v>
      </c>
      <c r="L14" s="5">
        <v>880.63</v>
      </c>
      <c r="M14" s="5">
        <v>885.64</v>
      </c>
      <c r="N14" s="5">
        <v>885.64</v>
      </c>
      <c r="O14" s="5">
        <f t="shared" si="0"/>
        <v>10577.579999999998</v>
      </c>
    </row>
    <row r="15" spans="1:15" x14ac:dyDescent="0.25">
      <c r="A15" t="s">
        <v>33</v>
      </c>
      <c r="B15" t="s">
        <v>34</v>
      </c>
      <c r="C15" s="5">
        <v>232.94</v>
      </c>
      <c r="D15" s="5">
        <v>232.94</v>
      </c>
      <c r="E15" s="5">
        <v>232.94</v>
      </c>
      <c r="F15" s="5">
        <v>232.94</v>
      </c>
      <c r="G15" s="5">
        <v>232.94</v>
      </c>
      <c r="H15" s="5">
        <v>232.94</v>
      </c>
      <c r="I15" s="5">
        <v>232.94</v>
      </c>
      <c r="J15" s="5">
        <v>232.94</v>
      </c>
      <c r="K15" s="5">
        <v>232.94</v>
      </c>
      <c r="L15" s="5">
        <v>232.94</v>
      </c>
      <c r="M15" s="5">
        <v>232.94</v>
      </c>
      <c r="N15" s="5">
        <v>232.94</v>
      </c>
      <c r="O15" s="5">
        <f t="shared" si="0"/>
        <v>2795.28</v>
      </c>
    </row>
    <row r="16" spans="1:15" x14ac:dyDescent="0.25">
      <c r="A16" t="s">
        <v>35</v>
      </c>
      <c r="B16" t="s">
        <v>36</v>
      </c>
      <c r="C16" s="5">
        <v>97.75</v>
      </c>
      <c r="D16" s="5">
        <v>97.75</v>
      </c>
      <c r="E16" s="5">
        <v>97.75</v>
      </c>
      <c r="F16" s="5">
        <v>97.75</v>
      </c>
      <c r="G16" s="5">
        <v>97.75</v>
      </c>
      <c r="H16" s="5">
        <v>97.75</v>
      </c>
      <c r="I16" s="5">
        <v>97.75</v>
      </c>
      <c r="J16" s="5">
        <v>97.75</v>
      </c>
      <c r="K16" s="5">
        <v>97.75</v>
      </c>
      <c r="L16" s="5">
        <v>97.75</v>
      </c>
      <c r="M16" s="5">
        <v>97.75</v>
      </c>
      <c r="N16" s="5">
        <v>97.75</v>
      </c>
      <c r="O16" s="5">
        <f t="shared" si="0"/>
        <v>1173</v>
      </c>
    </row>
    <row r="17" spans="3:15" x14ac:dyDescent="0.25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3:15" x14ac:dyDescent="0.25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3:15" x14ac:dyDescent="0.25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3:15" x14ac:dyDescent="0.2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3:15" x14ac:dyDescent="0.25"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3:15" x14ac:dyDescent="0.25">
      <c r="C22" s="5"/>
      <c r="D22" s="5"/>
      <c r="E22" s="5"/>
      <c r="G22" s="5"/>
      <c r="H22" s="5"/>
      <c r="I22" s="5"/>
      <c r="J22" s="5"/>
      <c r="K22" s="5"/>
      <c r="L22" s="5"/>
      <c r="M22" s="5"/>
      <c r="N22" s="5"/>
      <c r="O22" s="5"/>
    </row>
    <row r="23" spans="3:15" x14ac:dyDescent="0.25">
      <c r="C23" s="5"/>
      <c r="D23" s="5"/>
      <c r="E23" s="5"/>
      <c r="G23" s="5"/>
      <c r="H23" s="5"/>
      <c r="I23" s="5"/>
      <c r="J23" s="5"/>
      <c r="K23" s="5"/>
      <c r="L23" s="5"/>
      <c r="M23" s="5"/>
      <c r="N23" s="5"/>
      <c r="O23" s="5">
        <f>SUM(O8:O22)</f>
        <v>294982.05000000005</v>
      </c>
    </row>
    <row r="24" spans="3:15" x14ac:dyDescent="0.25">
      <c r="C24" s="5"/>
      <c r="D24" s="5"/>
      <c r="E24" s="5"/>
      <c r="G24" s="5"/>
      <c r="H24" s="5"/>
      <c r="I24" s="5"/>
      <c r="J24" s="5"/>
      <c r="K24" s="5"/>
      <c r="L24" s="5"/>
      <c r="M24" s="5"/>
      <c r="N24" s="5"/>
      <c r="O24" s="5"/>
    </row>
    <row r="25" spans="3:15" x14ac:dyDescent="0.25">
      <c r="C25" s="5">
        <f>SUM(C6:C24)</f>
        <v>243457.36</v>
      </c>
      <c r="D25" s="5">
        <f>SUM(D5:D24)</f>
        <v>2253.36</v>
      </c>
      <c r="E25" s="5">
        <f>SUM(E5:E24)</f>
        <v>2297.39</v>
      </c>
      <c r="F25">
        <f>SUM(F4:F24)</f>
        <v>2253.36</v>
      </c>
      <c r="G25" s="5">
        <f>SUM(G5:G24)</f>
        <v>2326.73</v>
      </c>
      <c r="H25" s="5">
        <f>SUM(H4:H24)</f>
        <v>2253.36</v>
      </c>
      <c r="I25" s="5">
        <f>SUM(I4:I24)</f>
        <v>2253.36</v>
      </c>
      <c r="J25" s="5">
        <f>SUM(J10:J24)</f>
        <v>28115.11</v>
      </c>
      <c r="K25" s="5">
        <f>SUM(K4:K24)</f>
        <v>2253.36</v>
      </c>
      <c r="L25" s="5">
        <f>SUM(L4:L24)</f>
        <v>2581.9299999999998</v>
      </c>
      <c r="M25" s="5">
        <f>SUM(M4:M24)</f>
        <v>2629.44</v>
      </c>
      <c r="N25" s="5">
        <f>SUM(N4:N24)</f>
        <v>2307.29</v>
      </c>
      <c r="O25" s="5">
        <f>SUM(C25:N25)</f>
        <v>294982.04999999993</v>
      </c>
    </row>
    <row r="26" spans="3:15" x14ac:dyDescent="0.25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3:15" x14ac:dyDescent="0.2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3:15" x14ac:dyDescent="0.25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3:15" x14ac:dyDescent="0.2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1C1DE-B970-4603-BFB7-102758C51623}">
  <dimension ref="A1:Q29"/>
  <sheetViews>
    <sheetView workbookViewId="0">
      <pane xSplit="2" topLeftCell="O1" activePane="topRight" state="frozen"/>
      <selection pane="topRight" activeCell="R21" sqref="R21"/>
    </sheetView>
  </sheetViews>
  <sheetFormatPr defaultRowHeight="15" x14ac:dyDescent="0.25"/>
  <cols>
    <col min="1" max="1" width="9.85546875" customWidth="1"/>
    <col min="2" max="2" width="34.7109375" bestFit="1" customWidth="1"/>
    <col min="3" max="3" width="12" customWidth="1"/>
    <col min="4" max="14" width="9.7109375" customWidth="1"/>
    <col min="15" max="15" width="14.85546875" customWidth="1"/>
    <col min="17" max="17" width="9.85546875" bestFit="1" customWidth="1"/>
  </cols>
  <sheetData>
    <row r="1" spans="1:15" x14ac:dyDescent="0.25">
      <c r="A1" s="1">
        <v>2019</v>
      </c>
    </row>
    <row r="2" spans="1:15" x14ac:dyDescent="0.25">
      <c r="A2" t="s">
        <v>0</v>
      </c>
    </row>
    <row r="3" spans="1:15" x14ac:dyDescent="0.25"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</row>
    <row r="4" spans="1:15" x14ac:dyDescent="0.25">
      <c r="C4" s="2"/>
      <c r="D4" s="3"/>
      <c r="E4" s="3"/>
      <c r="G4" s="3"/>
      <c r="H4" s="3"/>
      <c r="I4" s="3"/>
      <c r="J4" s="3"/>
      <c r="K4" s="3"/>
      <c r="L4" s="3"/>
      <c r="M4" s="3"/>
      <c r="N4" s="3"/>
    </row>
    <row r="5" spans="1:15" x14ac:dyDescent="0.25">
      <c r="A5" t="s">
        <v>13</v>
      </c>
      <c r="B5" t="s">
        <v>14</v>
      </c>
      <c r="C5" s="2"/>
      <c r="D5" s="2"/>
      <c r="E5" s="2"/>
      <c r="G5" s="2"/>
      <c r="H5" s="2"/>
      <c r="I5" s="2"/>
      <c r="J5" s="2"/>
      <c r="K5" s="4"/>
      <c r="L5" s="4"/>
      <c r="M5" s="4"/>
      <c r="N5" s="4"/>
      <c r="O5" s="7">
        <f>SUM(C5:N5)</f>
        <v>0</v>
      </c>
    </row>
    <row r="6" spans="1:15" x14ac:dyDescent="0.25">
      <c r="A6" t="s">
        <v>15</v>
      </c>
      <c r="B6" t="s">
        <v>16</v>
      </c>
      <c r="C6" s="2"/>
      <c r="D6" s="2"/>
      <c r="E6" s="2"/>
      <c r="G6" s="2"/>
      <c r="H6" s="2"/>
      <c r="I6" s="2"/>
      <c r="J6" s="2"/>
      <c r="K6" s="4"/>
      <c r="L6" s="4"/>
      <c r="M6" s="4"/>
      <c r="N6" s="4"/>
      <c r="O6" s="7">
        <f t="shared" ref="O6:O16" si="0">SUM(C6:N6)</f>
        <v>0</v>
      </c>
    </row>
    <row r="7" spans="1:15" x14ac:dyDescent="0.25">
      <c r="A7" t="s">
        <v>17</v>
      </c>
      <c r="B7" t="s">
        <v>18</v>
      </c>
      <c r="C7" s="2"/>
      <c r="D7" s="2"/>
      <c r="E7" s="2"/>
      <c r="G7" s="2"/>
      <c r="H7" s="2"/>
      <c r="I7" s="2"/>
      <c r="J7" s="2"/>
      <c r="K7" s="4"/>
      <c r="L7" s="4"/>
      <c r="M7" s="4"/>
      <c r="N7" s="4"/>
      <c r="O7" s="7">
        <f t="shared" si="0"/>
        <v>0</v>
      </c>
    </row>
    <row r="8" spans="1:15" x14ac:dyDescent="0.25">
      <c r="A8" t="s">
        <v>19</v>
      </c>
      <c r="B8" t="s">
        <v>20</v>
      </c>
      <c r="C8" s="2"/>
      <c r="D8" s="2"/>
      <c r="E8" s="2"/>
      <c r="G8" s="2"/>
      <c r="H8" s="2"/>
      <c r="I8" s="2"/>
      <c r="J8" s="2"/>
      <c r="K8" s="4"/>
      <c r="L8" s="4">
        <v>352.5</v>
      </c>
      <c r="M8" s="4"/>
      <c r="N8" s="4"/>
      <c r="O8" s="7">
        <f t="shared" si="0"/>
        <v>352.5</v>
      </c>
    </row>
    <row r="9" spans="1:15" x14ac:dyDescent="0.25">
      <c r="A9" t="s">
        <v>21</v>
      </c>
      <c r="B9" t="s">
        <v>22</v>
      </c>
      <c r="C9" s="5">
        <f>44.28+0.25</f>
        <v>44.53</v>
      </c>
      <c r="D9" s="5"/>
      <c r="E9" s="5"/>
      <c r="F9">
        <v>17.649999999999999</v>
      </c>
      <c r="G9" s="5">
        <v>18.57</v>
      </c>
      <c r="H9" s="5"/>
      <c r="I9" s="5"/>
      <c r="J9" s="5">
        <v>44.28</v>
      </c>
      <c r="K9" s="5"/>
      <c r="L9" s="5">
        <v>15.03</v>
      </c>
      <c r="M9" s="5">
        <f>44.28+11.65</f>
        <v>55.93</v>
      </c>
      <c r="N9" s="5">
        <f>33.53+18.57</f>
        <v>52.1</v>
      </c>
      <c r="O9" s="7">
        <f t="shared" si="0"/>
        <v>248.09</v>
      </c>
    </row>
    <row r="10" spans="1:15" x14ac:dyDescent="0.25">
      <c r="A10" t="s">
        <v>23</v>
      </c>
      <c r="B10" t="s">
        <v>24</v>
      </c>
      <c r="C10" s="5">
        <f>176383.1+63107.39</f>
        <v>239490.49</v>
      </c>
      <c r="D10" s="5"/>
      <c r="E10" s="5"/>
      <c r="G10" s="5"/>
      <c r="H10" s="5"/>
      <c r="I10" s="5">
        <f>23006.5+7966.5</f>
        <v>30973</v>
      </c>
      <c r="J10" s="5"/>
      <c r="K10" s="5">
        <v>-5099.5</v>
      </c>
      <c r="L10" s="5"/>
      <c r="M10" s="5"/>
      <c r="N10" s="5"/>
      <c r="O10" s="7">
        <f t="shared" si="0"/>
        <v>265363.99</v>
      </c>
    </row>
    <row r="11" spans="1:15" x14ac:dyDescent="0.25">
      <c r="A11" t="s">
        <v>25</v>
      </c>
      <c r="B11" t="s">
        <v>26</v>
      </c>
      <c r="C11" s="5"/>
      <c r="D11" s="5"/>
      <c r="E11" s="5"/>
      <c r="G11" s="5"/>
      <c r="H11" s="5"/>
      <c r="I11" s="5"/>
      <c r="J11" s="5"/>
      <c r="K11" s="5"/>
      <c r="L11" s="5">
        <v>254.32</v>
      </c>
      <c r="M11" s="5"/>
      <c r="N11" s="5"/>
      <c r="O11" s="7">
        <f t="shared" si="0"/>
        <v>254.32</v>
      </c>
    </row>
    <row r="12" spans="1:15" x14ac:dyDescent="0.25">
      <c r="A12" t="s">
        <v>27</v>
      </c>
      <c r="B12" t="s">
        <v>28</v>
      </c>
      <c r="C12" s="6">
        <v>670.55</v>
      </c>
      <c r="D12" s="6">
        <v>670.55</v>
      </c>
      <c r="E12" s="6">
        <v>670.55</v>
      </c>
      <c r="F12" s="6">
        <v>670.55</v>
      </c>
      <c r="G12" s="6">
        <v>670.55</v>
      </c>
      <c r="H12" s="6">
        <v>670.55</v>
      </c>
      <c r="I12" s="6">
        <v>670.55</v>
      </c>
      <c r="J12" s="6">
        <v>670.55</v>
      </c>
      <c r="K12" s="6">
        <v>670.55</v>
      </c>
      <c r="L12" s="6">
        <v>670.55</v>
      </c>
      <c r="M12" s="6">
        <v>670.55</v>
      </c>
      <c r="N12" s="6">
        <v>670.55</v>
      </c>
      <c r="O12" s="7">
        <f t="shared" si="0"/>
        <v>8046.6000000000013</v>
      </c>
    </row>
    <row r="13" spans="1:15" x14ac:dyDescent="0.25">
      <c r="A13" t="s">
        <v>29</v>
      </c>
      <c r="B13" t="s">
        <v>30</v>
      </c>
      <c r="C13" s="6">
        <v>371.49</v>
      </c>
      <c r="D13" s="6">
        <v>371.49</v>
      </c>
      <c r="E13" s="6">
        <v>371.49</v>
      </c>
      <c r="F13" s="6">
        <v>371.49</v>
      </c>
      <c r="G13" s="6">
        <v>371.49</v>
      </c>
      <c r="H13" s="6">
        <v>371.49</v>
      </c>
      <c r="I13" s="6">
        <v>371.49</v>
      </c>
      <c r="J13" s="6">
        <v>371.49</v>
      </c>
      <c r="K13" s="6">
        <v>371.49</v>
      </c>
      <c r="L13" s="6">
        <v>371.49</v>
      </c>
      <c r="M13" s="6">
        <v>371.49</v>
      </c>
      <c r="N13" s="6">
        <v>371.49</v>
      </c>
      <c r="O13" s="7">
        <f t="shared" si="0"/>
        <v>4457.8799999999992</v>
      </c>
    </row>
    <row r="14" spans="1:15" x14ac:dyDescent="0.25">
      <c r="A14" t="s">
        <v>31</v>
      </c>
      <c r="B14" t="s">
        <v>32</v>
      </c>
      <c r="C14" s="6">
        <v>885.64</v>
      </c>
      <c r="D14" s="6">
        <v>885.64</v>
      </c>
      <c r="E14" s="6">
        <v>885.64</v>
      </c>
      <c r="F14" s="6">
        <v>885.64</v>
      </c>
      <c r="G14" s="6">
        <v>885.64</v>
      </c>
      <c r="H14" s="6">
        <v>885.64</v>
      </c>
      <c r="I14" s="6">
        <v>885.64</v>
      </c>
      <c r="J14" s="6">
        <v>885.64</v>
      </c>
      <c r="K14" s="6">
        <v>885.64</v>
      </c>
      <c r="L14" s="6">
        <v>885.64</v>
      </c>
      <c r="M14" s="6">
        <v>885.64</v>
      </c>
      <c r="N14" s="6">
        <v>885.64</v>
      </c>
      <c r="O14" s="7">
        <f t="shared" si="0"/>
        <v>10627.68</v>
      </c>
    </row>
    <row r="15" spans="1:15" x14ac:dyDescent="0.25">
      <c r="A15" t="s">
        <v>33</v>
      </c>
      <c r="B15" t="s">
        <v>34</v>
      </c>
      <c r="C15" s="6">
        <v>232.94</v>
      </c>
      <c r="D15" s="6">
        <v>232.94</v>
      </c>
      <c r="E15" s="6">
        <v>232.94</v>
      </c>
      <c r="F15" s="6">
        <v>232.94</v>
      </c>
      <c r="G15" s="6">
        <v>232.94</v>
      </c>
      <c r="H15" s="6">
        <v>232.94</v>
      </c>
      <c r="I15" s="6">
        <v>232.94</v>
      </c>
      <c r="J15" s="6">
        <v>232.94</v>
      </c>
      <c r="K15" s="6">
        <v>232.94</v>
      </c>
      <c r="L15" s="6">
        <v>232.94</v>
      </c>
      <c r="M15" s="6">
        <v>232.94</v>
      </c>
      <c r="N15" s="6">
        <v>232.94</v>
      </c>
      <c r="O15" s="7">
        <f t="shared" si="0"/>
        <v>2795.28</v>
      </c>
    </row>
    <row r="16" spans="1:15" x14ac:dyDescent="0.25">
      <c r="A16" t="s">
        <v>35</v>
      </c>
      <c r="B16" t="s">
        <v>36</v>
      </c>
      <c r="C16" s="6">
        <v>97.75</v>
      </c>
      <c r="D16" s="6">
        <v>97.75</v>
      </c>
      <c r="E16" s="6">
        <v>97.75</v>
      </c>
      <c r="F16" s="6">
        <v>97.75</v>
      </c>
      <c r="G16" s="6">
        <v>97.75</v>
      </c>
      <c r="H16" s="6">
        <v>97.75</v>
      </c>
      <c r="I16" s="6">
        <v>97.75</v>
      </c>
      <c r="J16" s="6">
        <v>97.75</v>
      </c>
      <c r="K16" s="6">
        <v>97.75</v>
      </c>
      <c r="L16" s="6">
        <v>97.75</v>
      </c>
      <c r="M16" s="6">
        <v>97.75</v>
      </c>
      <c r="N16" s="6">
        <v>97.75</v>
      </c>
      <c r="O16" s="7">
        <f t="shared" si="0"/>
        <v>1173</v>
      </c>
    </row>
    <row r="17" spans="3:17" x14ac:dyDescent="0.25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7"/>
    </row>
    <row r="18" spans="3:17" x14ac:dyDescent="0.25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3:17" x14ac:dyDescent="0.25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3:17" x14ac:dyDescent="0.2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3:17" x14ac:dyDescent="0.25"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3:17" x14ac:dyDescent="0.25">
      <c r="C22" s="5"/>
      <c r="D22" s="5"/>
      <c r="E22" s="5"/>
      <c r="G22" s="5"/>
      <c r="H22" s="5"/>
      <c r="I22" s="5"/>
      <c r="J22" s="5"/>
      <c r="K22" s="5"/>
      <c r="L22" s="5"/>
      <c r="M22" s="5"/>
      <c r="N22" s="5"/>
    </row>
    <row r="23" spans="3:17" x14ac:dyDescent="0.25">
      <c r="C23" s="5"/>
      <c r="D23" s="5"/>
      <c r="E23" s="5"/>
      <c r="G23" s="5"/>
      <c r="H23" s="5"/>
      <c r="I23" s="5"/>
      <c r="J23" s="5"/>
      <c r="K23" s="5"/>
      <c r="L23" s="5"/>
      <c r="M23" s="5"/>
      <c r="N23" s="5"/>
      <c r="O23" s="5"/>
    </row>
    <row r="24" spans="3:17" x14ac:dyDescent="0.25">
      <c r="C24" s="5"/>
      <c r="D24" s="5"/>
      <c r="E24" s="5"/>
      <c r="G24" s="5"/>
      <c r="H24" s="5"/>
      <c r="I24" s="5"/>
      <c r="J24" s="5"/>
      <c r="K24" s="5"/>
      <c r="L24" s="5"/>
      <c r="M24" s="5"/>
      <c r="N24" s="5"/>
      <c r="O24" s="5"/>
    </row>
    <row r="25" spans="3:17" x14ac:dyDescent="0.25">
      <c r="C25" s="5">
        <f>SUM(C6:C24)</f>
        <v>241793.38999999998</v>
      </c>
      <c r="D25" s="5">
        <f>SUM(D5:D24)</f>
        <v>2258.37</v>
      </c>
      <c r="E25" s="5">
        <f>SUM(E5:E24)</f>
        <v>2258.37</v>
      </c>
      <c r="F25">
        <f>SUM(F4:F24)</f>
        <v>2276.02</v>
      </c>
      <c r="G25" s="5">
        <f>SUM(G5:G24)</f>
        <v>2276.94</v>
      </c>
      <c r="H25" s="5">
        <f>SUM(H4:H24)</f>
        <v>2258.37</v>
      </c>
      <c r="I25" s="5">
        <f>SUM(I4:I24)</f>
        <v>33231.370000000003</v>
      </c>
      <c r="J25" s="5">
        <f>SUM(J5:J24)</f>
        <v>2302.65</v>
      </c>
      <c r="K25" s="5">
        <f>SUM(K4:K24)</f>
        <v>-2841.13</v>
      </c>
      <c r="L25" s="5">
        <f>SUM(L4:L24)</f>
        <v>2880.22</v>
      </c>
      <c r="M25" s="5">
        <f>SUM(M4:M24)</f>
        <v>2314.2999999999997</v>
      </c>
      <c r="N25" s="5">
        <f>SUM(N4:N24)</f>
        <v>2310.4699999999998</v>
      </c>
      <c r="O25" s="5">
        <f>SUM(O5:O23)</f>
        <v>293319.34000000003</v>
      </c>
      <c r="Q25" s="5"/>
    </row>
    <row r="26" spans="3:17" x14ac:dyDescent="0.25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3:17" x14ac:dyDescent="0.2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3:17" x14ac:dyDescent="0.25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3:17" x14ac:dyDescent="0.2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54853-1C73-4D06-B519-E1276F80D320}">
  <dimension ref="A1:O29"/>
  <sheetViews>
    <sheetView workbookViewId="0">
      <pane xSplit="2" topLeftCell="O1" activePane="topRight" state="frozen"/>
      <selection pane="topRight" activeCell="O5" sqref="O5:O17"/>
    </sheetView>
  </sheetViews>
  <sheetFormatPr defaultRowHeight="14.1" customHeight="1" x14ac:dyDescent="0.25"/>
  <cols>
    <col min="1" max="1" width="9.85546875" customWidth="1"/>
    <col min="2" max="2" width="34.7109375" bestFit="1" customWidth="1"/>
    <col min="3" max="3" width="12" customWidth="1"/>
    <col min="4" max="14" width="9.7109375" customWidth="1"/>
    <col min="15" max="15" width="14.85546875" customWidth="1"/>
  </cols>
  <sheetData>
    <row r="1" spans="1:15" ht="14.1" customHeight="1" x14ac:dyDescent="0.25">
      <c r="A1" s="1">
        <v>2020</v>
      </c>
    </row>
    <row r="2" spans="1:15" ht="14.1" customHeight="1" x14ac:dyDescent="0.25">
      <c r="A2" t="s">
        <v>0</v>
      </c>
    </row>
    <row r="3" spans="1:15" ht="14.1" customHeight="1" x14ac:dyDescent="0.25"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</row>
    <row r="4" spans="1:15" ht="14.1" customHeight="1" x14ac:dyDescent="0.25">
      <c r="C4" s="2"/>
      <c r="D4" s="3"/>
      <c r="E4" s="3"/>
      <c r="G4" s="3"/>
      <c r="H4" s="3"/>
      <c r="I4" s="3"/>
      <c r="J4" s="3"/>
      <c r="K4" s="3"/>
      <c r="L4" s="3"/>
      <c r="M4" s="3"/>
      <c r="N4" s="3"/>
    </row>
    <row r="5" spans="1:15" ht="14.1" customHeight="1" x14ac:dyDescent="0.25">
      <c r="A5" t="s">
        <v>13</v>
      </c>
      <c r="B5" t="s">
        <v>14</v>
      </c>
      <c r="C5" s="2"/>
      <c r="D5" s="2"/>
      <c r="E5" s="2"/>
      <c r="G5" s="2"/>
      <c r="H5" s="2"/>
      <c r="I5" s="2"/>
      <c r="J5" s="2">
        <v>22344.25</v>
      </c>
      <c r="K5" s="4"/>
      <c r="L5" s="4"/>
      <c r="M5" s="4"/>
      <c r="N5" s="4"/>
      <c r="O5">
        <f t="shared" ref="O5:O16" si="0">SUM(C5:N5)</f>
        <v>22344.25</v>
      </c>
    </row>
    <row r="6" spans="1:15" ht="14.1" customHeight="1" x14ac:dyDescent="0.25">
      <c r="A6" t="s">
        <v>15</v>
      </c>
      <c r="B6" t="s">
        <v>16</v>
      </c>
      <c r="C6" s="2"/>
      <c r="D6" s="2"/>
      <c r="E6" s="2"/>
      <c r="G6" s="2"/>
      <c r="H6" s="2"/>
      <c r="I6" s="2"/>
      <c r="J6" s="2">
        <v>7938.98</v>
      </c>
      <c r="K6" s="4"/>
      <c r="L6" s="4"/>
      <c r="M6" s="4"/>
      <c r="N6" s="4"/>
      <c r="O6">
        <f t="shared" si="0"/>
        <v>7938.98</v>
      </c>
    </row>
    <row r="7" spans="1:15" ht="14.1" customHeight="1" x14ac:dyDescent="0.25">
      <c r="A7" t="s">
        <v>17</v>
      </c>
      <c r="B7" t="s">
        <v>18</v>
      </c>
      <c r="C7" s="2"/>
      <c r="D7" s="2"/>
      <c r="E7" s="2"/>
      <c r="G7" s="2"/>
      <c r="H7" s="2"/>
      <c r="I7" s="2"/>
      <c r="J7" s="2">
        <v>9783.84</v>
      </c>
      <c r="K7" s="4"/>
      <c r="L7" s="4"/>
      <c r="M7" s="4"/>
      <c r="N7" s="4"/>
      <c r="O7">
        <f t="shared" si="0"/>
        <v>9783.84</v>
      </c>
    </row>
    <row r="8" spans="1:15" ht="14.1" customHeight="1" x14ac:dyDescent="0.25">
      <c r="A8" t="s">
        <v>19</v>
      </c>
      <c r="B8" t="s">
        <v>20</v>
      </c>
      <c r="C8" s="2"/>
      <c r="D8" s="2"/>
      <c r="E8" s="2"/>
      <c r="G8" s="2"/>
      <c r="H8" s="2"/>
      <c r="I8" s="2"/>
      <c r="J8" s="2"/>
      <c r="K8" s="4"/>
      <c r="L8" s="4">
        <v>352.5</v>
      </c>
      <c r="M8" s="4"/>
      <c r="N8" s="4"/>
      <c r="O8">
        <f t="shared" si="0"/>
        <v>352.5</v>
      </c>
    </row>
    <row r="9" spans="1:15" ht="14.1" customHeight="1" x14ac:dyDescent="0.25">
      <c r="A9" t="s">
        <v>21</v>
      </c>
      <c r="B9" t="s">
        <v>22</v>
      </c>
      <c r="C9" s="5">
        <f>11.65+44.28+18.57</f>
        <v>74.5</v>
      </c>
      <c r="D9" s="5">
        <v>18.57</v>
      </c>
      <c r="E9" s="5">
        <f>11.65+4.89</f>
        <v>16.54</v>
      </c>
      <c r="F9">
        <v>4.8899999999999997</v>
      </c>
      <c r="G9" s="5">
        <v>4.8899999999999997</v>
      </c>
      <c r="H9" s="5">
        <v>4.8899999999999997</v>
      </c>
      <c r="I9" s="5">
        <f>44.28+4.89</f>
        <v>49.17</v>
      </c>
      <c r="J9" s="5"/>
      <c r="K9" s="5">
        <f>14.86+44.28</f>
        <v>59.14</v>
      </c>
      <c r="L9" s="5"/>
      <c r="M9" s="5"/>
      <c r="N9" s="5">
        <v>18.39</v>
      </c>
      <c r="O9" s="5">
        <f t="shared" si="0"/>
        <v>250.97999999999996</v>
      </c>
    </row>
    <row r="10" spans="1:15" ht="14.1" customHeight="1" x14ac:dyDescent="0.25">
      <c r="A10" t="s">
        <v>23</v>
      </c>
      <c r="B10" t="s">
        <v>24</v>
      </c>
      <c r="C10" s="5">
        <f>176524.1+63119.14</f>
        <v>239643.24</v>
      </c>
      <c r="D10" s="5"/>
      <c r="E10" s="5"/>
      <c r="G10" s="5"/>
      <c r="H10" s="5"/>
      <c r="I10" s="5"/>
      <c r="J10" s="5"/>
      <c r="K10" s="5"/>
      <c r="L10" s="5"/>
      <c r="M10" s="5"/>
      <c r="N10" s="5"/>
      <c r="O10" s="5">
        <f t="shared" si="0"/>
        <v>239643.24</v>
      </c>
    </row>
    <row r="11" spans="1:15" ht="14.1" customHeight="1" x14ac:dyDescent="0.25">
      <c r="A11" t="s">
        <v>25</v>
      </c>
      <c r="B11" t="s">
        <v>26</v>
      </c>
      <c r="C11" s="5"/>
      <c r="D11" s="5"/>
      <c r="E11" s="5"/>
      <c r="G11" s="5"/>
      <c r="H11" s="5"/>
      <c r="I11" s="5"/>
      <c r="J11" s="5"/>
      <c r="K11" s="5"/>
      <c r="L11" s="5">
        <v>254.32</v>
      </c>
      <c r="M11" s="5"/>
      <c r="N11" s="5"/>
      <c r="O11" s="5">
        <f t="shared" si="0"/>
        <v>254.32</v>
      </c>
    </row>
    <row r="12" spans="1:15" ht="14.1" customHeight="1" x14ac:dyDescent="0.25">
      <c r="A12" t="s">
        <v>27</v>
      </c>
      <c r="B12" t="s">
        <v>28</v>
      </c>
      <c r="C12" s="6">
        <v>670.55</v>
      </c>
      <c r="D12" s="6">
        <v>670.55</v>
      </c>
      <c r="E12" s="6">
        <v>670.55</v>
      </c>
      <c r="F12" s="6">
        <v>670.55</v>
      </c>
      <c r="G12" s="6">
        <v>670.55</v>
      </c>
      <c r="H12" s="6">
        <v>670.55</v>
      </c>
      <c r="I12" s="6">
        <v>670.55</v>
      </c>
      <c r="J12" s="6">
        <v>670.55</v>
      </c>
      <c r="K12" s="6">
        <v>670.55</v>
      </c>
      <c r="L12" s="6">
        <v>670.55</v>
      </c>
      <c r="M12" s="6">
        <v>670.55</v>
      </c>
      <c r="N12" s="6">
        <v>670.55</v>
      </c>
      <c r="O12" s="5">
        <f t="shared" si="0"/>
        <v>8046.6000000000013</v>
      </c>
    </row>
    <row r="13" spans="1:15" ht="14.1" customHeight="1" x14ac:dyDescent="0.25">
      <c r="A13" t="s">
        <v>29</v>
      </c>
      <c r="B13" t="s">
        <v>30</v>
      </c>
      <c r="C13" s="6">
        <v>371.49</v>
      </c>
      <c r="D13" s="6">
        <v>371.49</v>
      </c>
      <c r="E13" s="6">
        <v>371.49</v>
      </c>
      <c r="F13" s="6">
        <v>371.49</v>
      </c>
      <c r="G13" s="6">
        <v>371.49</v>
      </c>
      <c r="H13" s="6">
        <v>371.49</v>
      </c>
      <c r="I13" s="6">
        <v>371.49</v>
      </c>
      <c r="J13" s="6">
        <v>371.49</v>
      </c>
      <c r="K13" s="6">
        <v>371.49</v>
      </c>
      <c r="L13" s="6">
        <v>371.49</v>
      </c>
      <c r="M13" s="6">
        <v>371.49</v>
      </c>
      <c r="N13" s="6">
        <v>371.49</v>
      </c>
      <c r="O13" s="5">
        <f t="shared" si="0"/>
        <v>4457.8799999999992</v>
      </c>
    </row>
    <row r="14" spans="1:15" ht="14.1" customHeight="1" x14ac:dyDescent="0.25">
      <c r="A14" t="s">
        <v>31</v>
      </c>
      <c r="B14" t="s">
        <v>32</v>
      </c>
      <c r="C14" s="6">
        <v>885.64</v>
      </c>
      <c r="D14" s="6">
        <v>885.64</v>
      </c>
      <c r="E14" s="6">
        <v>885.64</v>
      </c>
      <c r="F14" s="6">
        <v>885.64</v>
      </c>
      <c r="G14" s="6">
        <v>885.64</v>
      </c>
      <c r="H14" s="6">
        <v>885.64</v>
      </c>
      <c r="I14" s="6">
        <v>885.64</v>
      </c>
      <c r="J14" s="6">
        <v>885.64</v>
      </c>
      <c r="K14" s="6">
        <v>885.64</v>
      </c>
      <c r="L14" s="6">
        <v>885.64</v>
      </c>
      <c r="M14" s="6">
        <v>885.64</v>
      </c>
      <c r="N14" s="6">
        <v>885.64</v>
      </c>
      <c r="O14" s="5">
        <f t="shared" si="0"/>
        <v>10627.68</v>
      </c>
    </row>
    <row r="15" spans="1:15" ht="14.1" customHeight="1" x14ac:dyDescent="0.25">
      <c r="A15" t="s">
        <v>33</v>
      </c>
      <c r="B15" t="s">
        <v>34</v>
      </c>
      <c r="C15" s="6">
        <v>232.94</v>
      </c>
      <c r="D15" s="6">
        <v>232.94</v>
      </c>
      <c r="E15" s="6">
        <v>232.94</v>
      </c>
      <c r="F15" s="6">
        <v>232.94</v>
      </c>
      <c r="G15" s="6">
        <v>232.94</v>
      </c>
      <c r="H15" s="6">
        <v>232.94</v>
      </c>
      <c r="I15" s="6">
        <v>232.94</v>
      </c>
      <c r="J15" s="6">
        <v>232.94</v>
      </c>
      <c r="K15" s="6">
        <v>232.94</v>
      </c>
      <c r="L15" s="6">
        <v>232.94</v>
      </c>
      <c r="M15" s="6">
        <v>232.94</v>
      </c>
      <c r="N15" s="6">
        <v>232.94</v>
      </c>
      <c r="O15" s="5">
        <f t="shared" si="0"/>
        <v>2795.28</v>
      </c>
    </row>
    <row r="16" spans="1:15" ht="14.1" customHeight="1" x14ac:dyDescent="0.25">
      <c r="A16" t="s">
        <v>35</v>
      </c>
      <c r="B16" t="s">
        <v>36</v>
      </c>
      <c r="C16" s="6">
        <v>97.75</v>
      </c>
      <c r="D16" s="6">
        <v>97.75</v>
      </c>
      <c r="E16" s="6">
        <v>97.75</v>
      </c>
      <c r="F16" s="6">
        <v>97.75</v>
      </c>
      <c r="G16" s="6">
        <v>97.75</v>
      </c>
      <c r="H16" s="6">
        <v>97.75</v>
      </c>
      <c r="I16" s="6">
        <v>97.75</v>
      </c>
      <c r="J16" s="6"/>
      <c r="K16" s="6"/>
      <c r="L16" s="6"/>
      <c r="M16" s="6"/>
      <c r="N16" s="6"/>
      <c r="O16" s="5">
        <f t="shared" si="0"/>
        <v>684.25</v>
      </c>
    </row>
    <row r="17" spans="3:15" ht="14.1" customHeight="1" x14ac:dyDescent="0.25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3:15" ht="14.1" customHeight="1" x14ac:dyDescent="0.25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3:15" ht="14.1" customHeight="1" x14ac:dyDescent="0.25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3:15" ht="14.1" customHeight="1" x14ac:dyDescent="0.2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3:15" ht="14.1" customHeight="1" x14ac:dyDescent="0.25"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3:15" ht="14.1" customHeight="1" x14ac:dyDescent="0.25">
      <c r="C22" s="5"/>
      <c r="D22" s="5"/>
      <c r="E22" s="5"/>
      <c r="G22" s="5"/>
      <c r="H22" s="5"/>
      <c r="I22" s="5"/>
      <c r="J22" s="5"/>
      <c r="K22" s="5"/>
      <c r="L22" s="5"/>
      <c r="M22" s="5"/>
      <c r="N22" s="5"/>
      <c r="O22" s="5"/>
    </row>
    <row r="23" spans="3:15" ht="14.1" customHeight="1" x14ac:dyDescent="0.25">
      <c r="C23" s="5"/>
      <c r="D23" s="5"/>
      <c r="E23" s="5"/>
      <c r="G23" s="5"/>
      <c r="H23" s="5"/>
      <c r="I23" s="5"/>
      <c r="J23" s="5"/>
      <c r="K23" s="5"/>
      <c r="L23" s="5"/>
      <c r="M23" s="5"/>
      <c r="N23" s="5"/>
      <c r="O23" s="5">
        <f>SUM(O5:O22)</f>
        <v>307179.8</v>
      </c>
    </row>
    <row r="24" spans="3:15" ht="14.1" customHeight="1" x14ac:dyDescent="0.25">
      <c r="C24" s="5"/>
      <c r="D24" s="5"/>
      <c r="E24" s="5"/>
      <c r="G24" s="5"/>
      <c r="H24" s="5"/>
      <c r="I24" s="5"/>
      <c r="J24" s="5"/>
      <c r="K24" s="5"/>
      <c r="L24" s="5"/>
      <c r="M24" s="5"/>
      <c r="N24" s="5"/>
      <c r="O24" s="5"/>
    </row>
    <row r="25" spans="3:15" ht="14.1" customHeight="1" x14ac:dyDescent="0.25">
      <c r="C25" s="5">
        <f>SUM(C6:C24)</f>
        <v>241976.11</v>
      </c>
      <c r="D25" s="5">
        <f>SUM(D5:D24)</f>
        <v>2276.94</v>
      </c>
      <c r="E25" s="5">
        <f>SUM(E5:E24)</f>
        <v>2274.91</v>
      </c>
      <c r="F25">
        <f>SUM(F4:F24)</f>
        <v>2263.2599999999998</v>
      </c>
      <c r="G25" s="5">
        <f>SUM(G5:G24)</f>
        <v>2263.2599999999998</v>
      </c>
      <c r="H25" s="5">
        <f>SUM(H4:H24)</f>
        <v>2263.2599999999998</v>
      </c>
      <c r="I25" s="5">
        <f>SUM(I4:I24)</f>
        <v>2307.54</v>
      </c>
      <c r="J25" s="5">
        <f>SUM(J5:J24)</f>
        <v>42227.69</v>
      </c>
      <c r="K25" s="5">
        <f>SUM(K4:K24)</f>
        <v>2219.7599999999998</v>
      </c>
      <c r="L25" s="5">
        <f>SUM(L4:L24)</f>
        <v>2767.44</v>
      </c>
      <c r="M25" s="5">
        <f>SUM(M4:M24)</f>
        <v>2160.62</v>
      </c>
      <c r="N25" s="5">
        <f>SUM(N4:N24)</f>
        <v>2179.0099999999998</v>
      </c>
      <c r="O25" s="5">
        <f>SUM(C25:N25)</f>
        <v>307179.80000000005</v>
      </c>
    </row>
    <row r="26" spans="3:15" ht="14.1" customHeight="1" x14ac:dyDescent="0.25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3:15" ht="14.1" customHeight="1" x14ac:dyDescent="0.2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3:15" ht="14.1" customHeight="1" x14ac:dyDescent="0.25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3:15" ht="14.1" customHeight="1" x14ac:dyDescent="0.2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3A120-8B4E-4A17-A9F7-693D0716544E}">
  <dimension ref="A1:R31"/>
  <sheetViews>
    <sheetView workbookViewId="0">
      <pane xSplit="2" topLeftCell="O1" activePane="topRight" state="frozen"/>
      <selection pane="topRight" activeCell="O4" sqref="O4:O14"/>
    </sheetView>
  </sheetViews>
  <sheetFormatPr defaultRowHeight="15" x14ac:dyDescent="0.25"/>
  <cols>
    <col min="2" max="2" width="34.7109375" bestFit="1" customWidth="1"/>
    <col min="3" max="3" width="10.7109375" customWidth="1"/>
    <col min="4" max="4" width="13.85546875" customWidth="1"/>
    <col min="5" max="14" width="10.7109375" customWidth="1"/>
    <col min="15" max="15" width="13.85546875" customWidth="1"/>
  </cols>
  <sheetData>
    <row r="1" spans="1:18" ht="12.95" customHeight="1" x14ac:dyDescent="0.25">
      <c r="A1" s="1">
        <v>2021</v>
      </c>
    </row>
    <row r="2" spans="1:18" ht="12.95" customHeight="1" x14ac:dyDescent="0.25">
      <c r="A2" t="s">
        <v>0</v>
      </c>
    </row>
    <row r="3" spans="1:18" ht="12.95" customHeight="1" x14ac:dyDescent="0.25"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</row>
    <row r="4" spans="1:18" ht="12.95" customHeight="1" x14ac:dyDescent="0.25">
      <c r="A4" t="s">
        <v>13</v>
      </c>
      <c r="B4" t="s">
        <v>14</v>
      </c>
      <c r="C4" s="2"/>
      <c r="D4" s="2"/>
      <c r="E4" s="2"/>
      <c r="F4" s="2"/>
      <c r="G4" s="2"/>
      <c r="H4" s="2"/>
      <c r="I4" s="2"/>
      <c r="J4" s="2"/>
      <c r="K4" s="4">
        <v>23319.5</v>
      </c>
      <c r="L4" s="4"/>
      <c r="M4" s="4"/>
      <c r="N4" s="4"/>
      <c r="O4">
        <f t="shared" ref="O4:O14" si="0">SUM(C4:N4)</f>
        <v>23319.5</v>
      </c>
    </row>
    <row r="5" spans="1:18" ht="12.95" customHeight="1" x14ac:dyDescent="0.25">
      <c r="A5" t="s">
        <v>15</v>
      </c>
      <c r="B5" t="s">
        <v>16</v>
      </c>
      <c r="C5" s="2"/>
      <c r="D5" s="2"/>
      <c r="E5" s="2"/>
      <c r="F5" s="2"/>
      <c r="G5" s="2"/>
      <c r="H5" s="2"/>
      <c r="I5" s="2"/>
      <c r="J5" s="2"/>
      <c r="K5" s="4">
        <v>7938.98</v>
      </c>
      <c r="L5" s="4"/>
      <c r="M5" s="4"/>
      <c r="N5" s="4"/>
      <c r="O5">
        <f t="shared" si="0"/>
        <v>7938.98</v>
      </c>
    </row>
    <row r="6" spans="1:18" ht="12.95" customHeight="1" x14ac:dyDescent="0.25">
      <c r="A6" t="s">
        <v>17</v>
      </c>
      <c r="B6" t="s">
        <v>18</v>
      </c>
      <c r="C6" s="2"/>
      <c r="D6" s="2"/>
      <c r="E6" s="2"/>
      <c r="F6" s="2"/>
      <c r="G6" s="2"/>
      <c r="H6" s="2"/>
      <c r="I6" s="2">
        <v>3261.28</v>
      </c>
      <c r="J6" s="2"/>
      <c r="K6" s="4"/>
      <c r="L6" s="4"/>
      <c r="M6" s="4">
        <v>3306.16</v>
      </c>
      <c r="N6" s="4"/>
      <c r="O6">
        <f t="shared" si="0"/>
        <v>6567.4400000000005</v>
      </c>
    </row>
    <row r="7" spans="1:18" ht="12.95" customHeight="1" x14ac:dyDescent="0.25">
      <c r="A7" t="s">
        <v>19</v>
      </c>
      <c r="B7" t="s">
        <v>20</v>
      </c>
      <c r="C7" s="2"/>
      <c r="D7" s="2"/>
      <c r="E7" s="2"/>
      <c r="F7" s="2"/>
      <c r="G7" s="2"/>
      <c r="H7" s="2"/>
      <c r="I7" s="2">
        <v>-623.96</v>
      </c>
      <c r="J7" s="2"/>
      <c r="K7" s="4"/>
      <c r="L7" s="4">
        <v>352.5</v>
      </c>
      <c r="M7" s="4"/>
      <c r="N7" s="4"/>
      <c r="O7">
        <f t="shared" si="0"/>
        <v>-271.46000000000004</v>
      </c>
    </row>
    <row r="8" spans="1:18" ht="12.95" customHeight="1" x14ac:dyDescent="0.25">
      <c r="A8" t="s">
        <v>21</v>
      </c>
      <c r="B8" t="s">
        <v>22</v>
      </c>
      <c r="C8" s="5">
        <f>18.57+11.65</f>
        <v>30.22</v>
      </c>
      <c r="D8" s="5">
        <v>44.28</v>
      </c>
      <c r="E8" s="5">
        <f>45.23+18.57</f>
        <v>63.8</v>
      </c>
      <c r="F8" s="5">
        <v>18.57</v>
      </c>
      <c r="G8" s="5">
        <v>18.57</v>
      </c>
      <c r="H8" s="5">
        <v>18.57</v>
      </c>
      <c r="I8" s="5"/>
      <c r="J8" s="5"/>
      <c r="K8" s="5">
        <f>45.3+11.65</f>
        <v>56.949999999999996</v>
      </c>
      <c r="L8" s="5"/>
      <c r="M8" s="5">
        <v>18.57</v>
      </c>
      <c r="N8" s="5">
        <v>18.57</v>
      </c>
      <c r="O8" s="5">
        <f t="shared" si="0"/>
        <v>288.09999999999997</v>
      </c>
      <c r="P8" s="5"/>
      <c r="Q8" s="5"/>
      <c r="R8" s="5"/>
    </row>
    <row r="9" spans="1:18" ht="12.95" customHeight="1" x14ac:dyDescent="0.25">
      <c r="A9" t="s">
        <v>23</v>
      </c>
      <c r="B9" t="s">
        <v>24</v>
      </c>
      <c r="C9" s="5"/>
      <c r="D9" s="5">
        <f>63119.14+176759.1</f>
        <v>239878.24</v>
      </c>
      <c r="E9" s="5"/>
      <c r="F9" s="5"/>
      <c r="G9" s="5"/>
      <c r="H9" s="5"/>
      <c r="I9" s="5"/>
      <c r="J9" s="5"/>
      <c r="K9" s="5"/>
      <c r="L9" s="5"/>
      <c r="M9" s="5"/>
      <c r="N9" s="5"/>
      <c r="O9" s="5">
        <f t="shared" si="0"/>
        <v>239878.24</v>
      </c>
      <c r="P9" s="5"/>
      <c r="Q9" s="5"/>
      <c r="R9" s="5"/>
    </row>
    <row r="10" spans="1:18" ht="12.95" customHeight="1" x14ac:dyDescent="0.25">
      <c r="A10" t="s">
        <v>25</v>
      </c>
      <c r="B10" t="s">
        <v>26</v>
      </c>
      <c r="C10" s="5"/>
      <c r="D10" s="5"/>
      <c r="E10" s="5"/>
      <c r="F10" s="5"/>
      <c r="G10" s="5"/>
      <c r="H10" s="5"/>
      <c r="I10" s="5"/>
      <c r="J10" s="5"/>
      <c r="K10" s="5">
        <v>583.44000000000005</v>
      </c>
      <c r="L10" s="5"/>
      <c r="M10" s="5"/>
      <c r="N10" s="5"/>
      <c r="O10" s="5">
        <f t="shared" si="0"/>
        <v>583.44000000000005</v>
      </c>
      <c r="P10" s="5"/>
      <c r="Q10" s="5"/>
      <c r="R10" s="5"/>
    </row>
    <row r="11" spans="1:18" ht="12.95" customHeight="1" x14ac:dyDescent="0.25">
      <c r="A11" t="s">
        <v>27</v>
      </c>
      <c r="B11" t="s">
        <v>28</v>
      </c>
      <c r="C11" s="5">
        <v>670.55</v>
      </c>
      <c r="D11" s="5">
        <v>670.55</v>
      </c>
      <c r="E11" s="5">
        <v>670.55</v>
      </c>
      <c r="F11" s="5">
        <v>670.55</v>
      </c>
      <c r="G11" s="5">
        <v>670.55</v>
      </c>
      <c r="H11" s="5">
        <v>670.55</v>
      </c>
      <c r="I11" s="5">
        <v>670.55</v>
      </c>
      <c r="J11" s="5">
        <v>670.55</v>
      </c>
      <c r="K11" s="5">
        <v>670.55</v>
      </c>
      <c r="L11" s="5">
        <v>670.55</v>
      </c>
      <c r="M11" s="5">
        <v>670.55</v>
      </c>
      <c r="N11" s="5">
        <v>670.55</v>
      </c>
      <c r="O11" s="5">
        <f t="shared" si="0"/>
        <v>8046.6000000000013</v>
      </c>
      <c r="P11" s="5"/>
      <c r="Q11" s="5"/>
      <c r="R11" s="5"/>
    </row>
    <row r="12" spans="1:18" ht="12.95" customHeight="1" x14ac:dyDescent="0.25">
      <c r="A12" t="s">
        <v>29</v>
      </c>
      <c r="B12" t="s">
        <v>30</v>
      </c>
      <c r="C12" s="5">
        <v>371.49</v>
      </c>
      <c r="D12" s="5">
        <v>371.49</v>
      </c>
      <c r="E12" s="5">
        <v>371.49</v>
      </c>
      <c r="F12" s="5">
        <v>371.49</v>
      </c>
      <c r="G12" s="5">
        <v>371.49</v>
      </c>
      <c r="H12" s="5">
        <v>371.49</v>
      </c>
      <c r="I12" s="5">
        <v>371.49</v>
      </c>
      <c r="J12" s="5">
        <v>371.49</v>
      </c>
      <c r="K12" s="5">
        <v>371.49</v>
      </c>
      <c r="L12" s="5">
        <v>371.49</v>
      </c>
      <c r="M12" s="5">
        <v>371.49</v>
      </c>
      <c r="N12" s="5">
        <v>371.49</v>
      </c>
      <c r="O12" s="5">
        <f t="shared" si="0"/>
        <v>4457.8799999999992</v>
      </c>
      <c r="P12" s="5"/>
      <c r="Q12" s="5"/>
      <c r="R12" s="5"/>
    </row>
    <row r="13" spans="1:18" ht="12.95" customHeight="1" x14ac:dyDescent="0.25">
      <c r="A13" t="s">
        <v>31</v>
      </c>
      <c r="B13" t="s">
        <v>32</v>
      </c>
      <c r="C13" s="5">
        <v>885.64</v>
      </c>
      <c r="D13" s="5">
        <v>904.65</v>
      </c>
      <c r="E13" s="5">
        <v>904.65</v>
      </c>
      <c r="F13" s="5">
        <v>904.65</v>
      </c>
      <c r="G13" s="5">
        <v>904.65</v>
      </c>
      <c r="H13" s="5">
        <v>904.65</v>
      </c>
      <c r="I13" s="5">
        <v>904.65</v>
      </c>
      <c r="J13" s="5">
        <v>906.03</v>
      </c>
      <c r="K13" s="5">
        <v>906.03</v>
      </c>
      <c r="L13" s="5">
        <v>906.03</v>
      </c>
      <c r="M13" s="5">
        <v>910.3</v>
      </c>
      <c r="N13" s="5">
        <v>910.3</v>
      </c>
      <c r="O13" s="5">
        <f t="shared" si="0"/>
        <v>10852.229999999998</v>
      </c>
      <c r="P13" s="5"/>
      <c r="Q13" s="5"/>
      <c r="R13" s="5"/>
    </row>
    <row r="14" spans="1:18" ht="12.95" customHeight="1" x14ac:dyDescent="0.25">
      <c r="A14" t="s">
        <v>33</v>
      </c>
      <c r="B14" t="s">
        <v>34</v>
      </c>
      <c r="C14" s="5">
        <v>232.94</v>
      </c>
      <c r="D14" s="5">
        <v>232.94</v>
      </c>
      <c r="E14" s="5">
        <v>232.94</v>
      </c>
      <c r="F14" s="5">
        <v>232.94</v>
      </c>
      <c r="G14" s="5">
        <v>232.94</v>
      </c>
      <c r="H14" s="5">
        <v>232.94</v>
      </c>
      <c r="I14" s="5">
        <v>232.94</v>
      </c>
      <c r="J14" s="5">
        <v>232.94</v>
      </c>
      <c r="K14" s="5">
        <v>232.94</v>
      </c>
      <c r="L14" s="5">
        <v>232.94</v>
      </c>
      <c r="M14" s="5">
        <v>232.94</v>
      </c>
      <c r="N14" s="5">
        <v>232.94</v>
      </c>
      <c r="O14" s="5">
        <f t="shared" si="0"/>
        <v>2795.28</v>
      </c>
      <c r="P14" s="5"/>
      <c r="Q14" s="5"/>
      <c r="R14" s="5"/>
    </row>
    <row r="15" spans="1:18" ht="12.95" customHeight="1" x14ac:dyDescent="0.25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</row>
    <row r="16" spans="1:18" ht="12.95" customHeight="1" x14ac:dyDescent="0.2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pans="3:18" ht="12.95" customHeight="1" x14ac:dyDescent="0.25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3:18" ht="12.95" customHeight="1" x14ac:dyDescent="0.25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3:18" ht="12.95" customHeight="1" x14ac:dyDescent="0.25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</row>
    <row r="20" spans="3:18" ht="12.95" customHeight="1" x14ac:dyDescent="0.2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3:18" ht="12.95" customHeight="1" x14ac:dyDescent="0.25"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3:18" ht="12.95" customHeight="1" x14ac:dyDescent="0.25">
      <c r="C22" s="5">
        <f t="shared" ref="C22:N22" si="1">SUM(C4:C21)</f>
        <v>2190.84</v>
      </c>
      <c r="D22" s="5">
        <f t="shared" si="1"/>
        <v>242102.14999999997</v>
      </c>
      <c r="E22" s="5">
        <f t="shared" si="1"/>
        <v>2243.4299999999998</v>
      </c>
      <c r="F22" s="5">
        <f t="shared" si="1"/>
        <v>2198.2000000000003</v>
      </c>
      <c r="G22" s="5">
        <f t="shared" si="1"/>
        <v>2198.2000000000003</v>
      </c>
      <c r="H22" s="5">
        <f t="shared" si="1"/>
        <v>2198.2000000000003</v>
      </c>
      <c r="I22" s="5">
        <f t="shared" si="1"/>
        <v>4816.9499999999989</v>
      </c>
      <c r="J22" s="5">
        <f t="shared" si="1"/>
        <v>2181.0099999999998</v>
      </c>
      <c r="K22" s="5">
        <f t="shared" si="1"/>
        <v>34079.879999999997</v>
      </c>
      <c r="L22" s="5">
        <f t="shared" si="1"/>
        <v>2533.5099999999998</v>
      </c>
      <c r="M22" s="5">
        <f t="shared" si="1"/>
        <v>5510.0099999999993</v>
      </c>
      <c r="N22" s="5">
        <f t="shared" si="1"/>
        <v>2203.85</v>
      </c>
      <c r="O22" s="5">
        <f>SUM(C22:N22)</f>
        <v>304456.23</v>
      </c>
      <c r="P22" s="5"/>
      <c r="Q22" s="5"/>
      <c r="R22" s="5"/>
    </row>
    <row r="23" spans="3:18" ht="12.95" customHeight="1" x14ac:dyDescent="0.25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</row>
    <row r="24" spans="3:18" ht="12.95" customHeight="1" x14ac:dyDescent="0.25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</row>
    <row r="25" spans="3:18" ht="12.95" customHeight="1" x14ac:dyDescent="0.25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</row>
    <row r="26" spans="3:18" ht="12.95" customHeight="1" x14ac:dyDescent="0.25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</row>
    <row r="27" spans="3:18" ht="12.95" customHeight="1" x14ac:dyDescent="0.2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3:18" ht="12.95" customHeight="1" x14ac:dyDescent="0.25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  <row r="29" spans="3:18" ht="12.95" customHeight="1" x14ac:dyDescent="0.2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</row>
    <row r="30" spans="3:18" ht="12.95" customHeight="1" x14ac:dyDescent="0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1" spans="3:18" ht="12.95" customHeight="1" x14ac:dyDescent="0.25"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C744A-6DD9-4911-96CD-2DD7FA54C176}">
  <dimension ref="A1:O25"/>
  <sheetViews>
    <sheetView workbookViewId="0">
      <pane xSplit="2" topLeftCell="O1" activePane="topRight" state="frozen"/>
      <selection pane="topRight" activeCell="O25" sqref="O25"/>
    </sheetView>
  </sheetViews>
  <sheetFormatPr defaultRowHeight="15" x14ac:dyDescent="0.25"/>
  <cols>
    <col min="2" max="2" width="34.7109375" bestFit="1" customWidth="1"/>
    <col min="14" max="14" width="8.85546875" customWidth="1"/>
    <col min="15" max="15" width="18.140625" customWidth="1"/>
  </cols>
  <sheetData>
    <row r="1" spans="1:15" x14ac:dyDescent="0.25">
      <c r="A1">
        <v>2022</v>
      </c>
    </row>
    <row r="2" spans="1:15" x14ac:dyDescent="0.25">
      <c r="A2" t="s">
        <v>0</v>
      </c>
    </row>
    <row r="3" spans="1:15" x14ac:dyDescent="0.25"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</row>
    <row r="4" spans="1:15" x14ac:dyDescent="0.25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5" x14ac:dyDescent="0.25">
      <c r="A5" t="s">
        <v>13</v>
      </c>
      <c r="B5" t="s">
        <v>14</v>
      </c>
      <c r="I5">
        <v>24296.75</v>
      </c>
      <c r="O5">
        <v>24296.75</v>
      </c>
    </row>
    <row r="6" spans="1:15" x14ac:dyDescent="0.25">
      <c r="A6" t="s">
        <v>15</v>
      </c>
      <c r="B6" t="s">
        <v>16</v>
      </c>
      <c r="I6">
        <v>7938.98</v>
      </c>
      <c r="O6">
        <v>7938.98</v>
      </c>
    </row>
    <row r="7" spans="1:15" x14ac:dyDescent="0.25">
      <c r="A7" t="s">
        <v>17</v>
      </c>
      <c r="B7" t="s">
        <v>18</v>
      </c>
      <c r="L7">
        <v>3306.16</v>
      </c>
      <c r="O7">
        <v>3306.16</v>
      </c>
    </row>
    <row r="8" spans="1:15" x14ac:dyDescent="0.25">
      <c r="A8" t="s">
        <v>19</v>
      </c>
      <c r="B8" t="s">
        <v>20</v>
      </c>
      <c r="L8">
        <v>352.5</v>
      </c>
      <c r="O8">
        <v>352.5</v>
      </c>
    </row>
    <row r="9" spans="1:15" x14ac:dyDescent="0.25">
      <c r="A9" t="s">
        <v>21</v>
      </c>
      <c r="B9" t="s">
        <v>22</v>
      </c>
      <c r="C9">
        <v>18.57</v>
      </c>
      <c r="D9">
        <v>18.57</v>
      </c>
      <c r="E9">
        <v>18.57</v>
      </c>
      <c r="F9">
        <v>52.1</v>
      </c>
      <c r="H9">
        <v>30.22</v>
      </c>
      <c r="I9">
        <v>16.47</v>
      </c>
      <c r="J9">
        <v>18.57</v>
      </c>
      <c r="K9">
        <v>64.09</v>
      </c>
      <c r="L9">
        <v>64.09</v>
      </c>
      <c r="M9">
        <v>64.09</v>
      </c>
      <c r="N9">
        <v>57.17</v>
      </c>
      <c r="O9">
        <v>422.51000000000005</v>
      </c>
    </row>
    <row r="10" spans="1:15" x14ac:dyDescent="0.25">
      <c r="A10" t="s">
        <v>23</v>
      </c>
      <c r="B10" t="s">
        <v>24</v>
      </c>
      <c r="C10">
        <v>242674.74</v>
      </c>
      <c r="O10">
        <v>242674.74</v>
      </c>
    </row>
    <row r="11" spans="1:15" x14ac:dyDescent="0.25">
      <c r="A11" t="s">
        <v>25</v>
      </c>
      <c r="B11" t="s">
        <v>26</v>
      </c>
      <c r="J11">
        <v>583.44000000000005</v>
      </c>
      <c r="O11">
        <v>583.44000000000005</v>
      </c>
    </row>
    <row r="12" spans="1:15" x14ac:dyDescent="0.25">
      <c r="A12" t="s">
        <v>27</v>
      </c>
      <c r="B12" t="s">
        <v>28</v>
      </c>
      <c r="C12">
        <v>670.55</v>
      </c>
      <c r="D12">
        <v>670.55</v>
      </c>
      <c r="E12">
        <v>670.55</v>
      </c>
      <c r="F12">
        <v>670.55</v>
      </c>
      <c r="G12">
        <v>670.55</v>
      </c>
      <c r="H12">
        <v>670.55</v>
      </c>
      <c r="I12">
        <v>670.55</v>
      </c>
      <c r="J12">
        <v>670.55</v>
      </c>
      <c r="K12">
        <v>670.55</v>
      </c>
      <c r="L12">
        <v>670.55</v>
      </c>
      <c r="M12">
        <v>670.55</v>
      </c>
      <c r="N12">
        <v>670.55</v>
      </c>
      <c r="O12">
        <v>8046.6000000000013</v>
      </c>
    </row>
    <row r="13" spans="1:15" x14ac:dyDescent="0.25">
      <c r="A13" t="s">
        <v>29</v>
      </c>
      <c r="B13" t="s">
        <v>30</v>
      </c>
      <c r="C13">
        <v>371.49</v>
      </c>
      <c r="D13">
        <v>371.49</v>
      </c>
      <c r="E13">
        <v>371.49</v>
      </c>
      <c r="F13">
        <v>371.49</v>
      </c>
      <c r="G13">
        <v>371.49</v>
      </c>
      <c r="H13">
        <v>371.49</v>
      </c>
      <c r="I13">
        <v>371.49</v>
      </c>
      <c r="J13">
        <v>371.49</v>
      </c>
      <c r="K13">
        <v>371.49</v>
      </c>
      <c r="L13">
        <v>371.49</v>
      </c>
      <c r="M13">
        <v>371.49</v>
      </c>
      <c r="N13">
        <v>371.49</v>
      </c>
      <c r="O13">
        <v>4457.8799999999992</v>
      </c>
    </row>
    <row r="14" spans="1:15" x14ac:dyDescent="0.25">
      <c r="A14" t="s">
        <v>31</v>
      </c>
      <c r="B14" t="s">
        <v>32</v>
      </c>
      <c r="C14">
        <v>910.3</v>
      </c>
      <c r="D14">
        <v>910.3</v>
      </c>
      <c r="E14">
        <v>910.3</v>
      </c>
      <c r="F14">
        <v>910.3</v>
      </c>
      <c r="G14">
        <v>910.3</v>
      </c>
      <c r="H14">
        <v>910.3</v>
      </c>
      <c r="I14">
        <v>910.3</v>
      </c>
      <c r="J14">
        <v>910.3</v>
      </c>
      <c r="K14">
        <v>910.3</v>
      </c>
      <c r="L14">
        <v>912.09</v>
      </c>
      <c r="M14">
        <v>912.09</v>
      </c>
      <c r="N14">
        <v>912.09</v>
      </c>
      <c r="O14">
        <v>10928.970000000001</v>
      </c>
    </row>
    <row r="15" spans="1:15" x14ac:dyDescent="0.25">
      <c r="A15" t="s">
        <v>33</v>
      </c>
      <c r="B15" t="s">
        <v>34</v>
      </c>
      <c r="C15">
        <v>232.94</v>
      </c>
      <c r="D15">
        <v>232.94</v>
      </c>
      <c r="E15">
        <v>232.94</v>
      </c>
      <c r="F15">
        <v>232.94</v>
      </c>
      <c r="G15">
        <v>232.94</v>
      </c>
      <c r="H15">
        <v>232.94</v>
      </c>
      <c r="I15">
        <v>232.94</v>
      </c>
      <c r="J15">
        <v>232.94</v>
      </c>
      <c r="K15">
        <v>232.94</v>
      </c>
      <c r="L15">
        <v>232.94</v>
      </c>
      <c r="M15">
        <v>232.94</v>
      </c>
      <c r="N15">
        <v>232.94</v>
      </c>
      <c r="O15">
        <v>2795.28</v>
      </c>
    </row>
    <row r="16" spans="1:15" ht="13.9" customHeight="1" x14ac:dyDescent="0.25">
      <c r="A16" t="s">
        <v>35</v>
      </c>
      <c r="B16" t="s">
        <v>36</v>
      </c>
    </row>
    <row r="17" spans="3:15" x14ac:dyDescent="0.25">
      <c r="O17">
        <f>SUM(O5:O16)</f>
        <v>305803.81000000006</v>
      </c>
    </row>
    <row r="25" spans="3:15" x14ac:dyDescent="0.25">
      <c r="C25">
        <v>280025.44999999995</v>
      </c>
      <c r="D25">
        <v>30902.3</v>
      </c>
      <c r="E25">
        <v>5473.85</v>
      </c>
      <c r="F25">
        <v>45817.59</v>
      </c>
      <c r="G25">
        <v>38293.379999999997</v>
      </c>
      <c r="H25">
        <v>34010.660000000003</v>
      </c>
      <c r="I25">
        <v>64142.53</v>
      </c>
      <c r="J25">
        <v>45028.06</v>
      </c>
      <c r="K25">
        <v>52196.170000000006</v>
      </c>
      <c r="L25">
        <v>61018.07</v>
      </c>
      <c r="M25">
        <v>29920.49</v>
      </c>
      <c r="N25">
        <v>39369.600000000006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TOTAL 2018-2022</vt:lpstr>
      <vt:lpstr>2018</vt:lpstr>
      <vt:lpstr>2019</vt:lpstr>
      <vt:lpstr>2020</vt:lpstr>
      <vt:lpstr>2021</vt:lpstr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maryc</dc:creator>
  <cp:lastModifiedBy>Patsy</cp:lastModifiedBy>
  <dcterms:created xsi:type="dcterms:W3CDTF">2023-07-13T12:47:12Z</dcterms:created>
  <dcterms:modified xsi:type="dcterms:W3CDTF">2023-07-15T11:21:38Z</dcterms:modified>
</cp:coreProperties>
</file>