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keeping\RATE CASE 2023-00147\AG - POST HEARING DATA REQUEST\Request 2 - CEO Salary &amp; Benefits\"/>
    </mc:Choice>
  </mc:AlternateContent>
  <xr:revisionPtr revIDLastSave="0" documentId="13_ncr:1_{993F8752-B693-4632-A246-799C003BE7CC}" xr6:coauthVersionLast="47" xr6:coauthVersionMax="47" xr10:uidLastSave="{00000000-0000-0000-0000-000000000000}"/>
  <bookViews>
    <workbookView xWindow="-108" yWindow="-108" windowWidth="23256" windowHeight="12576" xr2:uid="{8BD176C3-AE41-4EF7-92D2-8D9DC2A01272}"/>
  </bookViews>
  <sheets>
    <sheet name="GENERAL MANAGER &amp; CE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R12" i="1"/>
  <c r="R11" i="1"/>
  <c r="R10" i="1"/>
  <c r="P10" i="1"/>
  <c r="P12" i="1"/>
  <c r="P11" i="1"/>
  <c r="N12" i="1" l="1"/>
  <c r="M12" i="1"/>
  <c r="N11" i="1"/>
  <c r="M11" i="1"/>
  <c r="H12" i="1" l="1"/>
  <c r="G12" i="1"/>
  <c r="G11" i="1"/>
  <c r="L12" i="1"/>
  <c r="F12" i="1"/>
  <c r="D12" i="1"/>
  <c r="J12" i="1"/>
  <c r="I12" i="1"/>
  <c r="J11" i="1"/>
  <c r="I11" i="1"/>
  <c r="F11" i="1" l="1"/>
  <c r="C12" i="1" l="1"/>
  <c r="E11" i="1"/>
  <c r="E12" i="1" s="1"/>
  <c r="C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A10" authorId="0" shapeId="0" xr:uid="{8A203BD4-30BB-4DFC-890C-9E70C9840B3C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Thru check date 10/26/23.
</t>
        </r>
      </text>
    </comment>
    <comment ref="A11" authorId="0" shapeId="0" xr:uid="{C1371EB0-DC97-478C-AFC2-3D90F4E8BCA2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Estimated for remainder of 2023.
</t>
        </r>
      </text>
    </comment>
  </commentList>
</comments>
</file>

<file path=xl/sharedStrings.xml><?xml version="1.0" encoding="utf-8"?>
<sst xmlns="http://schemas.openxmlformats.org/spreadsheetml/2006/main" count="40" uniqueCount="30">
  <si>
    <t>401K</t>
  </si>
  <si>
    <t>SYSTEM</t>
  </si>
  <si>
    <t>EMPLOYEE</t>
  </si>
  <si>
    <t>CONTRIBUTION</t>
  </si>
  <si>
    <t>REQ/ELECT</t>
  </si>
  <si>
    <t>WCR- Wages &amp; OT</t>
  </si>
  <si>
    <t>ANTHEM</t>
  </si>
  <si>
    <t>H.S.A.</t>
  </si>
  <si>
    <t>DENTAL</t>
  </si>
  <si>
    <t>BASIC LIFE</t>
  </si>
  <si>
    <t>LTD</t>
  </si>
  <si>
    <t>REG PAY</t>
  </si>
  <si>
    <t>OT PAY</t>
  </si>
  <si>
    <t>TOTAL PAY</t>
  </si>
  <si>
    <t>EMPLOYER</t>
  </si>
  <si>
    <t xml:space="preserve">VEHICLE </t>
  </si>
  <si>
    <t>POSITION</t>
  </si>
  <si>
    <t>TAYLOR COUNTY RURAL ELECTRIC COOPERATIVE CORPORATION</t>
  </si>
  <si>
    <t>CASE NO. 2023-00147</t>
  </si>
  <si>
    <t>PAGE 1</t>
  </si>
  <si>
    <t>AG REQUEST 2 - CEO TOTAL ANNUAL SALARY AND BENEFITS FOR 2023</t>
  </si>
  <si>
    <t>Annual Salary effective 6/20/22 - $213,000.00</t>
  </si>
  <si>
    <t>Annual Salary effective 8/1/23 - $234,300.00</t>
  </si>
  <si>
    <t>DATE</t>
  </si>
  <si>
    <t>CHIEF EXECUTIVE OFFICER</t>
  </si>
  <si>
    <t>ALLOWANCE*</t>
  </si>
  <si>
    <t>JAN - OCT 2023</t>
  </si>
  <si>
    <t>NOV - DEC 2023</t>
  </si>
  <si>
    <t>TOTAL</t>
  </si>
  <si>
    <t>*Note:  RUS Work Order Accounting Procedures - Vehicle Allowance is the annual cost of the manager's miles that are distributed monthly based on Work Orders.  These costs are not a monetary amount for which the manager receives benefit.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</si>
</sst>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2" fontId="0" fillId="0" borderId="0" xfId="0" applyNumberFormat="1"/>
    <xf numFmtId="43" fontId="0" fillId="0" borderId="0" xfId="1" applyFont="1"/>
    <xf numFmtId="43" fontId="0" fillId="2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43" fontId="0" fillId="4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5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3" fontId="0" fillId="5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0" xfId="1" applyNumberFormat="1" applyFont="1" applyFill="1"/>
    <xf numFmtId="4" fontId="0" fillId="0" borderId="0" xfId="0" applyNumberFormat="1"/>
    <xf numFmtId="4" fontId="0" fillId="0" borderId="1" xfId="0" applyNumberFormat="1" applyBorder="1"/>
    <xf numFmtId="4" fontId="0" fillId="0" borderId="1" xfId="1" applyNumberFormat="1" applyFont="1" applyFill="1" applyBorder="1"/>
    <xf numFmtId="2" fontId="0" fillId="0" borderId="1" xfId="0" applyNumberFormat="1" applyBorder="1"/>
    <xf numFmtId="4" fontId="0" fillId="0" borderId="0" xfId="1" applyNumberFormat="1" applyFont="1"/>
    <xf numFmtId="4" fontId="0" fillId="0" borderId="1" xfId="1" applyNumberFormat="1" applyFont="1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43" fontId="0" fillId="4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994A-0D67-40BF-B5EF-9F6063AF7538}">
  <dimension ref="A1:R19"/>
  <sheetViews>
    <sheetView tabSelected="1" workbookViewId="0">
      <selection activeCell="D10" sqref="D10"/>
    </sheetView>
  </sheetViews>
  <sheetFormatPr defaultRowHeight="14.4" x14ac:dyDescent="0.3"/>
  <cols>
    <col min="1" max="1" width="16.33203125" customWidth="1"/>
    <col min="2" max="2" width="25.44140625" customWidth="1"/>
    <col min="3" max="3" width="18" customWidth="1"/>
    <col min="4" max="4" width="12.44140625" customWidth="1"/>
    <col min="5" max="6" width="17" customWidth="1"/>
    <col min="7" max="7" width="14.109375" bestFit="1" customWidth="1"/>
    <col min="8" max="8" width="13.44140625" customWidth="1"/>
    <col min="9" max="10" width="11.88671875" customWidth="1"/>
    <col min="11" max="12" width="10.88671875" customWidth="1"/>
    <col min="13" max="14" width="12" customWidth="1"/>
    <col min="15" max="18" width="10.88671875" customWidth="1"/>
  </cols>
  <sheetData>
    <row r="1" spans="1:18" x14ac:dyDescent="0.3">
      <c r="A1" s="19" t="s">
        <v>17</v>
      </c>
      <c r="D1" s="9"/>
      <c r="E1" s="9"/>
      <c r="F1" s="9"/>
      <c r="G1" s="20"/>
      <c r="R1" s="19" t="s">
        <v>19</v>
      </c>
    </row>
    <row r="2" spans="1:18" x14ac:dyDescent="0.3">
      <c r="A2" s="19" t="s">
        <v>18</v>
      </c>
      <c r="D2" s="9"/>
      <c r="E2" s="9"/>
      <c r="F2" s="9"/>
      <c r="G2" s="9"/>
    </row>
    <row r="3" spans="1:18" x14ac:dyDescent="0.3">
      <c r="A3" s="19" t="s">
        <v>20</v>
      </c>
      <c r="D3" s="9"/>
      <c r="E3" s="9"/>
      <c r="F3" s="9"/>
      <c r="G3" s="9"/>
    </row>
    <row r="4" spans="1:18" x14ac:dyDescent="0.3">
      <c r="A4" s="19"/>
      <c r="D4" s="9"/>
      <c r="E4" s="9"/>
      <c r="F4" s="9"/>
      <c r="G4" s="9"/>
    </row>
    <row r="6" spans="1:18" x14ac:dyDescent="0.3">
      <c r="A6" s="9"/>
      <c r="B6" s="9"/>
      <c r="C6" s="30" t="s">
        <v>5</v>
      </c>
      <c r="D6" s="30"/>
      <c r="E6" s="30"/>
      <c r="F6" s="3" t="s">
        <v>15</v>
      </c>
      <c r="G6" s="31" t="s">
        <v>0</v>
      </c>
      <c r="H6" s="31"/>
      <c r="I6" s="28" t="s">
        <v>6</v>
      </c>
      <c r="J6" s="28"/>
      <c r="K6" s="32" t="s">
        <v>7</v>
      </c>
      <c r="L6" s="32"/>
      <c r="M6" s="28" t="s">
        <v>8</v>
      </c>
      <c r="N6" s="28"/>
      <c r="O6" s="29" t="s">
        <v>9</v>
      </c>
      <c r="P6" s="29"/>
      <c r="Q6" s="29" t="s">
        <v>10</v>
      </c>
      <c r="R6" s="29"/>
    </row>
    <row r="7" spans="1:18" x14ac:dyDescent="0.3">
      <c r="A7" s="9"/>
      <c r="B7" s="9"/>
      <c r="C7" s="6"/>
      <c r="D7" s="6"/>
      <c r="E7" s="6"/>
      <c r="F7" s="3" t="s">
        <v>25</v>
      </c>
      <c r="G7" s="7" t="s">
        <v>1</v>
      </c>
      <c r="H7" s="7" t="s">
        <v>2</v>
      </c>
      <c r="I7" s="4"/>
      <c r="J7" s="10"/>
      <c r="K7" s="8"/>
      <c r="L7" s="8"/>
      <c r="M7" s="4"/>
      <c r="N7" s="4"/>
      <c r="O7" s="5"/>
      <c r="P7" s="5"/>
      <c r="Q7" s="5"/>
      <c r="R7" s="5"/>
    </row>
    <row r="8" spans="1:18" x14ac:dyDescent="0.3">
      <c r="A8" s="11" t="s">
        <v>23</v>
      </c>
      <c r="B8" s="11" t="s">
        <v>16</v>
      </c>
      <c r="C8" s="12" t="s">
        <v>11</v>
      </c>
      <c r="D8" s="12" t="s">
        <v>12</v>
      </c>
      <c r="E8" s="12" t="s">
        <v>13</v>
      </c>
      <c r="F8" s="13"/>
      <c r="G8" s="14" t="s">
        <v>3</v>
      </c>
      <c r="H8" s="14" t="s">
        <v>4</v>
      </c>
      <c r="I8" s="15" t="s">
        <v>2</v>
      </c>
      <c r="J8" s="15" t="s">
        <v>14</v>
      </c>
      <c r="K8" s="16" t="s">
        <v>2</v>
      </c>
      <c r="L8" s="16" t="s">
        <v>14</v>
      </c>
      <c r="M8" s="17" t="s">
        <v>2</v>
      </c>
      <c r="N8" s="17" t="s">
        <v>14</v>
      </c>
      <c r="O8" s="18" t="s">
        <v>2</v>
      </c>
      <c r="P8" s="18" t="s">
        <v>14</v>
      </c>
      <c r="Q8" s="18" t="s">
        <v>2</v>
      </c>
      <c r="R8" s="18" t="s">
        <v>14</v>
      </c>
    </row>
    <row r="9" spans="1:18" x14ac:dyDescent="0.3">
      <c r="G9" s="1"/>
      <c r="H9" s="1"/>
      <c r="P9" s="2"/>
      <c r="Q9" s="2"/>
      <c r="R9" s="2"/>
    </row>
    <row r="10" spans="1:18" x14ac:dyDescent="0.3">
      <c r="A10" s="9" t="s">
        <v>26</v>
      </c>
      <c r="B10" t="s">
        <v>24</v>
      </c>
      <c r="C10" s="21">
        <v>177355.65</v>
      </c>
      <c r="D10" s="22">
        <v>0</v>
      </c>
      <c r="E10" s="21">
        <f>C10+D10</f>
        <v>177355.65</v>
      </c>
      <c r="F10" s="1">
        <v>424.5</v>
      </c>
      <c r="G10" s="21">
        <v>28170.6</v>
      </c>
      <c r="H10" s="26">
        <v>5281.99</v>
      </c>
      <c r="I10" s="26">
        <v>850.3</v>
      </c>
      <c r="J10" s="26">
        <v>16155</v>
      </c>
      <c r="K10" s="22"/>
      <c r="L10" s="26">
        <v>7000</v>
      </c>
      <c r="M10" s="22">
        <v>183.4</v>
      </c>
      <c r="N10" s="22">
        <v>733.7</v>
      </c>
      <c r="O10" s="22"/>
      <c r="P10" s="26">
        <f>138.88*10</f>
        <v>1388.8</v>
      </c>
      <c r="Q10" s="26"/>
      <c r="R10" s="26">
        <f>154.21*10</f>
        <v>1542.1000000000001</v>
      </c>
    </row>
    <row r="11" spans="1:18" x14ac:dyDescent="0.3">
      <c r="A11" s="9" t="s">
        <v>27</v>
      </c>
      <c r="B11" t="s">
        <v>24</v>
      </c>
      <c r="C11" s="23">
        <f>(9*40)*112.64</f>
        <v>40550.400000000001</v>
      </c>
      <c r="D11" s="23">
        <v>0</v>
      </c>
      <c r="E11" s="24">
        <f>C11+D11</f>
        <v>40550.400000000001</v>
      </c>
      <c r="F11" s="25">
        <f>(F10/10)*2</f>
        <v>84.9</v>
      </c>
      <c r="G11" s="23">
        <f>C11*16%</f>
        <v>6488.0640000000003</v>
      </c>
      <c r="H11" s="23">
        <f>C11*3%</f>
        <v>1216.5119999999999</v>
      </c>
      <c r="I11" s="23">
        <f>85.03*2</f>
        <v>170.06</v>
      </c>
      <c r="J11" s="23">
        <f>1619.67*2</f>
        <v>3239.34</v>
      </c>
      <c r="K11" s="23"/>
      <c r="L11" s="23"/>
      <c r="M11" s="23">
        <f>18.34*2</f>
        <v>36.68</v>
      </c>
      <c r="N11" s="23">
        <f>73.37*2</f>
        <v>146.74</v>
      </c>
      <c r="O11" s="23"/>
      <c r="P11" s="27">
        <f>138.88*2</f>
        <v>277.76</v>
      </c>
      <c r="Q11" s="27"/>
      <c r="R11" s="27">
        <f>154.21*2</f>
        <v>308.42</v>
      </c>
    </row>
    <row r="12" spans="1:18" x14ac:dyDescent="0.3">
      <c r="A12" s="9" t="s">
        <v>28</v>
      </c>
      <c r="C12" s="22">
        <f t="shared" ref="C12:J12" si="0">SUM(C10:C11)</f>
        <v>217906.05</v>
      </c>
      <c r="D12" s="22">
        <f t="shared" si="0"/>
        <v>0</v>
      </c>
      <c r="E12" s="22">
        <f t="shared" si="0"/>
        <v>217906.05</v>
      </c>
      <c r="F12" s="1">
        <f t="shared" si="0"/>
        <v>509.4</v>
      </c>
      <c r="G12" s="22">
        <f t="shared" si="0"/>
        <v>34658.663999999997</v>
      </c>
      <c r="H12" s="22">
        <f t="shared" si="0"/>
        <v>6498.5019999999995</v>
      </c>
      <c r="I12" s="22">
        <f t="shared" si="0"/>
        <v>1020.3599999999999</v>
      </c>
      <c r="J12" s="22">
        <f t="shared" si="0"/>
        <v>19394.34</v>
      </c>
      <c r="K12" s="22"/>
      <c r="L12" s="22">
        <f t="shared" ref="L12" si="1">SUM(L10:L11)</f>
        <v>7000</v>
      </c>
      <c r="M12" s="22">
        <f>SUM(M10:M11)</f>
        <v>220.08</v>
      </c>
      <c r="N12" s="22">
        <f>SUM(N10:N11)</f>
        <v>880.44</v>
      </c>
      <c r="O12" s="22"/>
      <c r="P12" s="22">
        <f>SUM(P10:P11)</f>
        <v>1666.56</v>
      </c>
      <c r="Q12" s="22"/>
      <c r="R12" s="22">
        <f>SUM(R10:R11)</f>
        <v>1850.5200000000002</v>
      </c>
    </row>
    <row r="13" spans="1:18" x14ac:dyDescent="0.3"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6" spans="1:18" x14ac:dyDescent="0.3">
      <c r="A16" t="s">
        <v>21</v>
      </c>
    </row>
    <row r="17" spans="1:1" x14ac:dyDescent="0.3">
      <c r="A17" t="s">
        <v>22</v>
      </c>
    </row>
    <row r="19" spans="1:1" x14ac:dyDescent="0.3">
      <c r="A19" t="s">
        <v>29</v>
      </c>
    </row>
  </sheetData>
  <mergeCells count="7">
    <mergeCell ref="M6:N6"/>
    <mergeCell ref="O6:P6"/>
    <mergeCell ref="Q6:R6"/>
    <mergeCell ref="C6:E6"/>
    <mergeCell ref="G6:H6"/>
    <mergeCell ref="I6:J6"/>
    <mergeCell ref="K6:L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MANAGER &amp; CEO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jessica</cp:lastModifiedBy>
  <dcterms:created xsi:type="dcterms:W3CDTF">2023-07-11T21:54:34Z</dcterms:created>
  <dcterms:modified xsi:type="dcterms:W3CDTF">2023-11-03T19:55:35Z</dcterms:modified>
</cp:coreProperties>
</file>